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9984" windowHeight="7932" tabRatio="871" activeTab="1"/>
  </bookViews>
  <sheets>
    <sheet name="READ ME" sheetId="36"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F18" i="31" l="1"/>
  <c r="F17" i="31"/>
  <c r="X40" i="31" s="1"/>
  <c r="X41" i="31" s="1"/>
  <c r="X42" i="31" s="1"/>
  <c r="X43" i="31" s="1"/>
  <c r="X44" i="31" s="1"/>
  <c r="X45" i="31" s="1"/>
  <c r="X46" i="31" s="1"/>
  <c r="X47" i="31" s="1"/>
  <c r="X48" i="31" s="1"/>
  <c r="X49" i="31" s="1"/>
  <c r="X50" i="31" s="1"/>
  <c r="X51" i="31" s="1"/>
  <c r="X52" i="31" s="1"/>
  <c r="X53" i="31" s="1"/>
  <c r="X54" i="31" s="1"/>
  <c r="X55" i="31" s="1"/>
  <c r="AA40" i="31"/>
  <c r="AA41" i="31" s="1"/>
  <c r="AA42" i="31" s="1"/>
  <c r="AA43" i="31" s="1"/>
  <c r="AA44" i="31" s="1"/>
  <c r="AA45" i="31" s="1"/>
  <c r="AA46" i="31" s="1"/>
  <c r="AA47" i="31" s="1"/>
  <c r="AA48" i="31" s="1"/>
  <c r="AA49" i="31" s="1"/>
  <c r="AA50" i="31" s="1"/>
  <c r="AA51" i="31" s="1"/>
  <c r="AA52" i="31" s="1"/>
  <c r="AA53" i="31" s="1"/>
  <c r="AA54" i="31" s="1"/>
  <c r="AA55" i="31" s="1"/>
  <c r="Z40" i="31"/>
  <c r="Z41" i="31" s="1"/>
  <c r="Z42" i="31" s="1"/>
  <c r="Z43" i="31" s="1"/>
  <c r="Z44" i="31" s="1"/>
  <c r="Z45" i="31" s="1"/>
  <c r="Z46" i="31" s="1"/>
  <c r="Z47" i="31" s="1"/>
  <c r="Z48" i="31" s="1"/>
  <c r="Z49" i="31" s="1"/>
  <c r="Z50" i="31" s="1"/>
  <c r="Z51" i="31" s="1"/>
  <c r="Z52" i="31" s="1"/>
  <c r="Z53" i="31" s="1"/>
  <c r="Z54" i="31" s="1"/>
  <c r="Z55" i="31" s="1"/>
  <c r="AA34" i="31"/>
  <c r="X34" i="31"/>
  <c r="AA32" i="31"/>
  <c r="AA33" i="31" s="1"/>
  <c r="AA26" i="31"/>
  <c r="Z36" i="31" s="1"/>
  <c r="W36" i="31" s="1"/>
  <c r="AA24" i="31"/>
  <c r="AJ18" i="31" s="1"/>
  <c r="AF17" i="31" s="1"/>
  <c r="AA21" i="31"/>
  <c r="AA20" i="31"/>
  <c r="Z34" i="31" s="1"/>
  <c r="W34" i="31" s="1"/>
  <c r="AJ16" i="31"/>
  <c r="AG21" i="31" s="1"/>
  <c r="AD21" i="31"/>
  <c r="AA18" i="31"/>
  <c r="AA30" i="31"/>
  <c r="AJ15" i="31" s="1"/>
  <c r="AA23" i="31"/>
  <c r="AJ17" i="31"/>
  <c r="AH21" i="31" s="1"/>
  <c r="AA17" i="31"/>
  <c r="Z33" i="31" s="1"/>
  <c r="AA27" i="31"/>
  <c r="W40" i="31"/>
  <c r="W41" i="31" s="1"/>
  <c r="W42" i="31" s="1"/>
  <c r="W43" i="31" s="1"/>
  <c r="W44" i="31" s="1"/>
  <c r="W45" i="31" s="1"/>
  <c r="W46" i="31" s="1"/>
  <c r="W47" i="31" s="1"/>
  <c r="W48" i="31" s="1"/>
  <c r="W49" i="31" s="1"/>
  <c r="W50" i="31" s="1"/>
  <c r="W51" i="31" s="1"/>
  <c r="W52" i="31" s="1"/>
  <c r="W53" i="31" s="1"/>
  <c r="W54" i="31" s="1"/>
  <c r="W55" i="31" s="1"/>
  <c r="AA15" i="31"/>
  <c r="AA14" i="31"/>
  <c r="Z32" i="31" s="1"/>
  <c r="W32" i="31" s="1"/>
  <c r="AI16" i="31" l="1"/>
  <c r="W33" i="31"/>
  <c r="Z35" i="31"/>
  <c r="W35" i="31" s="1"/>
  <c r="AI18" i="31"/>
  <c r="AJ19" i="31"/>
  <c r="AE17" i="31"/>
  <c r="V53" i="31"/>
  <c r="V46" i="31"/>
  <c r="V50" i="31"/>
  <c r="V56" i="31"/>
  <c r="AA29" i="31"/>
  <c r="AI15" i="31" s="1"/>
  <c r="V55" i="31"/>
  <c r="X33" i="31"/>
  <c r="AA35" i="31"/>
  <c r="AA36" i="31" s="1"/>
  <c r="V41" i="31"/>
  <c r="V52" i="31"/>
  <c r="V45" i="31"/>
  <c r="V40" i="31"/>
  <c r="V49" i="31"/>
  <c r="X32" i="31"/>
  <c r="V54" i="31"/>
  <c r="AI17" i="31"/>
  <c r="V51" i="31"/>
  <c r="V42" i="31"/>
  <c r="V44" i="31"/>
  <c r="V48" i="31"/>
  <c r="AD39" i="31"/>
  <c r="V43" i="31"/>
  <c r="V47" i="31"/>
  <c r="B12" i="31"/>
  <c r="C12" i="36"/>
  <c r="AI19" i="31" l="1"/>
  <c r="AD17" i="31"/>
  <c r="AE40" i="31"/>
  <c r="AD46" i="31"/>
  <c r="AD47" i="31" s="1"/>
  <c r="AF43" i="31"/>
  <c r="AF42" i="31"/>
  <c r="AE43" i="31"/>
  <c r="AG42" i="31" s="1"/>
  <c r="AE42" i="31"/>
  <c r="AF40" i="31"/>
  <c r="AF39" i="31"/>
  <c r="AE39" i="31"/>
  <c r="X36" i="31"/>
  <c r="X35" i="31"/>
  <c r="F11" i="31"/>
  <c r="L10" i="31"/>
  <c r="F10" i="31"/>
  <c r="J9" i="31"/>
  <c r="F9" i="31"/>
  <c r="J8" i="31"/>
  <c r="F8" i="31"/>
  <c r="X7" i="31"/>
  <c r="X6" i="31"/>
  <c r="X5" i="31"/>
  <c r="X4" i="31"/>
  <c r="X3" i="31"/>
  <c r="X2" i="31"/>
  <c r="X1" i="31"/>
  <c r="G1" i="31" s="1"/>
  <c r="J10" i="31" s="1"/>
  <c r="AG39" i="31" l="1"/>
  <c r="AE47" i="31" s="1"/>
  <c r="AE46" i="31"/>
</calcChain>
</file>

<file path=xl/sharedStrings.xml><?xml version="1.0" encoding="utf-8"?>
<sst xmlns="http://schemas.openxmlformats.org/spreadsheetml/2006/main" count="135" uniqueCount="79">
  <si>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</si>
  <si>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</si>
  <si>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</si>
  <si>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</si>
  <si>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</si>
  <si>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</si>
  <si>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</si>
  <si>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</si>
  <si>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</si>
  <si>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</si>
  <si>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</si>
  <si>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</si>
  <si>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</si>
  <si>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</si>
  <si>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</si>
  <si>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</si>
  <si>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</si>
  <si>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</si>
  <si>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</si>
  <si>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</si>
  <si>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</si>
  <si>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</si>
  <si>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</si>
  <si>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</si>
  <si>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</si>
  <si>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</si>
  <si>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</si>
  <si>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</si>
  <si>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</si>
  <si>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</si>
  <si>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</si>
  <si>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</si>
  <si>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</si>
  <si>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</si>
  <si>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</si>
  <si>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</si>
  <si>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</si>
  <si>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</si>
  <si>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</si>
  <si>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</si>
  <si>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</si>
  <si>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</si>
  <si>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</si>
  <si>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</si>
  <si>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</si>
  <si>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</si>
  <si>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</si>
  <si>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</si>
  <si>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</si>
  <si>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</si>
  <si>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</si>
  <si>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AA-SM-518</t>
  </si>
  <si>
    <t>V-n DIAGRAM</t>
  </si>
  <si>
    <t>Maneuver</t>
  </si>
  <si>
    <t>Gust</t>
  </si>
  <si>
    <t>Point A:</t>
  </si>
  <si>
    <t>V =</t>
  </si>
  <si>
    <t>GUST LINES</t>
  </si>
  <si>
    <t>Normal</t>
  </si>
  <si>
    <t>Utility</t>
  </si>
  <si>
    <t>n =</t>
  </si>
  <si>
    <t>+ve</t>
  </si>
  <si>
    <t>-ve</t>
  </si>
  <si>
    <r>
      <t>v</t>
    </r>
    <r>
      <rPr>
        <vertAlign val="subscript"/>
        <sz val="10"/>
        <rFont val="Calibri"/>
        <family val="2"/>
        <scheme val="minor"/>
      </rPr>
      <t>A</t>
    </r>
    <r>
      <rPr>
        <sz val="10"/>
        <rFont val="Calibri"/>
        <family val="2"/>
        <scheme val="minor"/>
      </rPr>
      <t xml:space="preserve"> =</t>
    </r>
  </si>
  <si>
    <t>kts (EAS)</t>
  </si>
  <si>
    <t>Point D:</t>
  </si>
  <si>
    <r>
      <t>v</t>
    </r>
    <r>
      <rPr>
        <vertAlign val="subscript"/>
        <sz val="10"/>
        <rFont val="Calibri"/>
        <family val="2"/>
        <scheme val="minor"/>
      </rPr>
      <t>C</t>
    </r>
    <r>
      <rPr>
        <sz val="10"/>
        <rFont val="Calibri"/>
        <family val="2"/>
        <scheme val="minor"/>
      </rPr>
      <t xml:space="preserve"> =</t>
    </r>
  </si>
  <si>
    <r>
      <t>v</t>
    </r>
    <r>
      <rPr>
        <vertAlign val="subscript"/>
        <sz val="10"/>
        <rFont val="Calibri"/>
        <family val="2"/>
        <scheme val="minor"/>
      </rPr>
      <t>D</t>
    </r>
    <r>
      <rPr>
        <sz val="10"/>
        <rFont val="Calibri"/>
        <family val="2"/>
        <scheme val="minor"/>
      </rPr>
      <t xml:space="preserve"> =</t>
    </r>
  </si>
  <si>
    <r>
      <t>v</t>
    </r>
    <r>
      <rPr>
        <vertAlign val="subscript"/>
        <sz val="10"/>
        <rFont val="Calibri"/>
        <family val="2"/>
        <scheme val="minor"/>
      </rPr>
      <t>S1</t>
    </r>
    <r>
      <rPr>
        <sz val="10"/>
        <rFont val="Calibri"/>
        <family val="2"/>
        <scheme val="minor"/>
      </rPr>
      <t xml:space="preserve"> =</t>
    </r>
  </si>
  <si>
    <t>Point E:</t>
  </si>
  <si>
    <t>The flight envelope is determined in accordance with 23.333</t>
  </si>
  <si>
    <t>Point F:</t>
  </si>
  <si>
    <t>Point G:</t>
  </si>
  <si>
    <t>Point C:</t>
  </si>
  <si>
    <t>Utility Category Maneuver Envelope</t>
  </si>
  <si>
    <t>Gust Lines</t>
  </si>
  <si>
    <t>Normal Category Maneuver Envelope</t>
  </si>
  <si>
    <t>Stall (Flaps Extended) Cut off</t>
  </si>
  <si>
    <t>7/16/2016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</si>
</sst>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vertAlign val="subscript"/>
      <sz val="1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cellStyleXfs>
  <cellXfs count="10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19" fillId="0" borderId="0" xfId="7" applyFont="1" applyBorder="1" applyAlignment="1" applyProtection="1">
      <alignment horizontal="center"/>
      <protection locked="0"/>
    </xf>
    <xf numFmtId="0" fontId="3" fillId="0" borderId="0" xfId="1" applyFont="1" applyAlignment="1">
      <alignment horizontal="righ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1" applyFont="1" applyAlignment="1">
      <alignment horizontal="center"/>
    </xf>
    <xf numFmtId="165" fontId="3" fillId="0" borderId="0" xfId="1" applyNumberFormat="1" applyFont="1"/>
    <xf numFmtId="0" fontId="3" fillId="0" borderId="3" xfId="1" applyFont="1" applyBorder="1"/>
    <xf numFmtId="0" fontId="3" fillId="0" borderId="6" xfId="1" applyFont="1" applyBorder="1"/>
    <xf numFmtId="0" fontId="3" fillId="0" borderId="7" xfId="1" applyFont="1" applyBorder="1"/>
    <xf numFmtId="2" fontId="3" fillId="0" borderId="0" xfId="1" applyNumberFormat="1" applyFont="1"/>
    <xf numFmtId="0" fontId="3" fillId="0" borderId="4" xfId="1" applyFont="1" applyBorder="1"/>
    <xf numFmtId="0" fontId="3" fillId="0" borderId="0" xfId="1" applyFont="1" applyBorder="1"/>
    <xf numFmtId="0" fontId="3" fillId="0" borderId="5" xfId="1" applyFont="1" applyBorder="1"/>
    <xf numFmtId="165" fontId="3" fillId="0" borderId="4" xfId="1" applyNumberFormat="1" applyFont="1" applyBorder="1"/>
    <xf numFmtId="2" fontId="3" fillId="0" borderId="5" xfId="1" applyNumberFormat="1" applyFont="1" applyBorder="1"/>
    <xf numFmtId="0" fontId="3" fillId="0" borderId="0" xfId="1" quotePrefix="1" applyFont="1" applyAlignment="1">
      <alignment horizontal="center"/>
    </xf>
    <xf numFmtId="165" fontId="3" fillId="0" borderId="0" xfId="1" applyNumberFormat="1" applyFont="1" applyAlignment="1">
      <alignment horizontal="center"/>
    </xf>
    <xf numFmtId="2" fontId="3" fillId="0" borderId="0" xfId="1" applyNumberFormat="1" applyFont="1" applyBorder="1"/>
    <xf numFmtId="165" fontId="3" fillId="0" borderId="8" xfId="1" applyNumberFormat="1" applyFont="1" applyBorder="1"/>
    <xf numFmtId="0" fontId="3" fillId="0" borderId="9" xfId="1" applyFont="1" applyBorder="1"/>
    <xf numFmtId="2" fontId="3" fillId="0" borderId="9" xfId="1" applyNumberFormat="1" applyFont="1" applyBorder="1"/>
    <xf numFmtId="2" fontId="3" fillId="0" borderId="10" xfId="1" applyNumberFormat="1" applyFont="1" applyBorder="1"/>
    <xf numFmtId="0" fontId="3" fillId="0" borderId="8" xfId="1" applyFont="1" applyBorder="1"/>
    <xf numFmtId="0" fontId="3" fillId="0" borderId="10" xfId="1" applyFont="1" applyBorder="1"/>
    <xf numFmtId="0" fontId="3" fillId="0" borderId="0" xfId="1" quotePrefix="1" applyFont="1"/>
    <xf numFmtId="2" fontId="3" fillId="0" borderId="0" xfId="1" applyNumberFormat="1" applyFont="1" applyAlignment="1">
      <alignment horizontal="right"/>
    </xf>
    <xf numFmtId="165" fontId="3" fillId="0" borderId="0" xfId="1" applyNumberFormat="1" applyFont="1" applyAlignment="1">
      <alignment horizontal="left"/>
    </xf>
    <xf numFmtId="0" fontId="3" fillId="0" borderId="1" xfId="1" applyFont="1" applyBorder="1"/>
    <xf numFmtId="164" fontId="3" fillId="0" borderId="0" xfId="1" applyNumberFormat="1" applyFont="1" applyAlignment="1">
      <alignment horizontal="center"/>
    </xf>
    <xf numFmtId="164" fontId="3" fillId="0" borderId="0" xfId="1" applyNumberFormat="1" applyFont="1"/>
    <xf numFmtId="0" fontId="5" fillId="0" borderId="0" xfId="1" applyFont="1" applyAlignment="1">
      <alignment horizontal="right"/>
    </xf>
    <xf numFmtId="0" fontId="5" fillId="0" borderId="0" xfId="1" applyFont="1"/>
    <xf numFmtId="2" fontId="5" fillId="0" borderId="0" xfId="1" quotePrefix="1" applyNumberFormat="1" applyFont="1" applyAlignment="1">
      <alignment horizontal="left"/>
    </xf>
    <xf numFmtId="2" fontId="20" fillId="0" borderId="0" xfId="1" applyNumberFormat="1" applyFont="1" applyAlignment="1">
      <alignment horizontal="center"/>
    </xf>
    <xf numFmtId="2" fontId="20" fillId="0" borderId="0" xfId="1" applyNumberFormat="1" applyFont="1"/>
    <xf numFmtId="165" fontId="20" fillId="0" borderId="0" xfId="1" applyNumberFormat="1" applyFont="1" applyAlignment="1">
      <alignment horizontal="right"/>
    </xf>
    <xf numFmtId="2" fontId="15" fillId="0" borderId="0" xfId="1" applyNumberFormat="1" applyFont="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9525">
              <a:solidFill>
                <a:sysClr val="windowText" lastClr="000000"/>
              </a:solidFill>
              <a:prstDash val="dash"/>
            </a:ln>
          </c:spPr>
          <c:marker>
            <c:symbol val="none"/>
          </c:marker>
          <c:xVal>
            <c:numRef>
              <c:f>Analysis!$AD$16:$AD$17</c:f>
              <c:numCache>
                <c:formatCode>0.0</c:formatCode>
                <c:ptCount val="2"/>
                <c:pt idx="0" formatCode="General">
                  <c:v>0</c:v>
                </c:pt>
                <c:pt idx="1">
                  <c:v>250</c:v>
                </c:pt>
              </c:numCache>
            </c:numRef>
          </c:xVal>
          <c:yVal>
            <c:numRef>
              <c:f>Analysis!$AE$16:$AE$17</c:f>
              <c:numCache>
                <c:formatCode>0.00</c:formatCode>
                <c:ptCount val="2"/>
                <c:pt idx="0" formatCode="General">
                  <c:v>1</c:v>
                </c:pt>
                <c:pt idx="1">
                  <c:v>5.75</c:v>
                </c:pt>
              </c:numCache>
            </c:numRef>
          </c:yVal>
          <c:smooth val="0"/>
          <c:extLst>
            <c:ext xmlns:c16="http://schemas.microsoft.com/office/drawing/2014/chart" uri="{C3380CC4-5D6E-409C-BE32-E72D297353CC}">
              <c16:uniqueId val="{00000000-62E1-494D-B51C-A31C728B521D}"/>
            </c:ext>
          </c:extLst>
        </c:ser>
        <c:ser>
          <c:idx val="1"/>
          <c:order val="1"/>
          <c:tx>
            <c:v>A</c:v>
          </c:tx>
          <c:spPr>
            <a:ln>
              <a:noFill/>
            </a:ln>
          </c:spPr>
          <c:marker>
            <c:symbol val="circle"/>
            <c:size val="5"/>
            <c:spPr>
              <a:solidFill>
                <a:schemeClr val="tx1"/>
              </a:solidFill>
              <a:ln>
                <a:solidFill>
                  <a:schemeClr val="tx1"/>
                </a:solidFill>
              </a:ln>
            </c:spPr>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2E1-494D-B51C-A31C728B521D}"/>
                </c:ext>
              </c:extLst>
            </c:dLbl>
            <c:spPr>
              <a:noFill/>
              <a:ln>
                <a:noFill/>
              </a:ln>
              <a:effectLst/>
            </c:sp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Analysis!$AA$14</c:f>
              <c:numCache>
                <c:formatCode>0.0</c:formatCode>
                <c:ptCount val="1"/>
                <c:pt idx="0">
                  <c:v>165</c:v>
                </c:pt>
              </c:numCache>
            </c:numRef>
          </c:xVal>
          <c:yVal>
            <c:numRef>
              <c:f>Analysis!$AA$15</c:f>
              <c:numCache>
                <c:formatCode>0.00</c:formatCode>
                <c:ptCount val="1"/>
                <c:pt idx="0">
                  <c:v>4.4000000000000004</c:v>
                </c:pt>
              </c:numCache>
            </c:numRef>
          </c:yVal>
          <c:smooth val="0"/>
          <c:extLst>
            <c:ext xmlns:c16="http://schemas.microsoft.com/office/drawing/2014/chart" uri="{C3380CC4-5D6E-409C-BE32-E72D297353CC}">
              <c16:uniqueId val="{00000002-62E1-494D-B51C-A31C728B521D}"/>
            </c:ext>
          </c:extLst>
        </c:ser>
        <c:ser>
          <c:idx val="2"/>
          <c:order val="2"/>
          <c:tx>
            <c:v>C</c:v>
          </c:tx>
          <c:spPr>
            <a:ln>
              <a:noFill/>
            </a:ln>
          </c:spPr>
          <c:marker>
            <c:symbol val="circle"/>
            <c:size val="5"/>
            <c:spPr>
              <a:solidFill>
                <a:schemeClr val="tx1"/>
              </a:solidFill>
              <a:ln>
                <a:solidFill>
                  <a:schemeClr val="tx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Analysis!$AA$29</c:f>
              <c:numCache>
                <c:formatCode>0.0</c:formatCode>
                <c:ptCount val="1"/>
                <c:pt idx="0">
                  <c:v>250</c:v>
                </c:pt>
              </c:numCache>
            </c:numRef>
          </c:xVal>
          <c:yVal>
            <c:numRef>
              <c:f>Analysis!$AA$30</c:f>
              <c:numCache>
                <c:formatCode>0.00</c:formatCode>
                <c:ptCount val="1"/>
                <c:pt idx="0">
                  <c:v>5.75</c:v>
                </c:pt>
              </c:numCache>
            </c:numRef>
          </c:yVal>
          <c:smooth val="0"/>
          <c:extLst>
            <c:ext xmlns:c16="http://schemas.microsoft.com/office/drawing/2014/chart" uri="{C3380CC4-5D6E-409C-BE32-E72D297353CC}">
              <c16:uniqueId val="{00000003-62E1-494D-B51C-A31C728B521D}"/>
            </c:ext>
          </c:extLst>
        </c:ser>
        <c:ser>
          <c:idx val="3"/>
          <c:order val="3"/>
          <c:tx>
            <c:v>D</c:v>
          </c:tx>
          <c:spPr>
            <a:ln>
              <a:noFill/>
            </a:ln>
          </c:spPr>
          <c:marker>
            <c:symbol val="circle"/>
            <c:size val="5"/>
            <c:spPr>
              <a:solidFill>
                <a:sysClr val="windowText" lastClr="000000"/>
              </a:solidFill>
              <a:ln>
                <a:solidFill>
                  <a:sysClr val="windowText" lastClr="00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Analysis!$AA$17</c:f>
              <c:numCache>
                <c:formatCode>0.0</c:formatCode>
                <c:ptCount val="1"/>
                <c:pt idx="0">
                  <c:v>305</c:v>
                </c:pt>
              </c:numCache>
            </c:numRef>
          </c:xVal>
          <c:yVal>
            <c:numRef>
              <c:f>Analysis!$AA$18</c:f>
              <c:numCache>
                <c:formatCode>0.00</c:formatCode>
                <c:ptCount val="1"/>
                <c:pt idx="0">
                  <c:v>4.4000000000000004</c:v>
                </c:pt>
              </c:numCache>
            </c:numRef>
          </c:yVal>
          <c:smooth val="0"/>
          <c:extLst>
            <c:ext xmlns:c16="http://schemas.microsoft.com/office/drawing/2014/chart" uri="{C3380CC4-5D6E-409C-BE32-E72D297353CC}">
              <c16:uniqueId val="{00000004-62E1-494D-B51C-A31C728B521D}"/>
            </c:ext>
          </c:extLst>
        </c:ser>
        <c:ser>
          <c:idx val="4"/>
          <c:order val="4"/>
          <c:tx>
            <c:v>F</c:v>
          </c:tx>
          <c:marker>
            <c:symbol val="circle"/>
            <c:size val="5"/>
            <c:spPr>
              <a:solidFill>
                <a:sysClr val="windowText" lastClr="000000"/>
              </a:solidFill>
              <a:ln>
                <a:solidFill>
                  <a:sysClr val="windowText" lastClr="000000"/>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Analysis!$AA$23</c:f>
              <c:numCache>
                <c:formatCode>0.0</c:formatCode>
                <c:ptCount val="1"/>
                <c:pt idx="0">
                  <c:v>250</c:v>
                </c:pt>
              </c:numCache>
            </c:numRef>
          </c:xVal>
          <c:yVal>
            <c:numRef>
              <c:f>Analysis!$AA$24</c:f>
              <c:numCache>
                <c:formatCode>0.00</c:formatCode>
                <c:ptCount val="1"/>
                <c:pt idx="0">
                  <c:v>-3.5</c:v>
                </c:pt>
              </c:numCache>
            </c:numRef>
          </c:yVal>
          <c:smooth val="0"/>
          <c:extLst>
            <c:ext xmlns:c16="http://schemas.microsoft.com/office/drawing/2014/chart" uri="{C3380CC4-5D6E-409C-BE32-E72D297353CC}">
              <c16:uniqueId val="{00000005-62E1-494D-B51C-A31C728B521D}"/>
            </c:ext>
          </c:extLst>
        </c:ser>
        <c:ser>
          <c:idx val="5"/>
          <c:order val="5"/>
          <c:marker>
            <c:symbol val="circle"/>
            <c:size val="5"/>
            <c:spPr>
              <a:solidFill>
                <a:sysClr val="windowText" lastClr="000000"/>
              </a:solidFill>
              <a:ln>
                <a:solidFill>
                  <a:sysClr val="windowText" lastClr="000000"/>
                </a:solidFill>
              </a:ln>
            </c:spPr>
          </c:marker>
          <c:xVal>
            <c:numRef>
              <c:f>Analysis!$AA$20</c:f>
              <c:numCache>
                <c:formatCode>0.0</c:formatCode>
                <c:ptCount val="1"/>
                <c:pt idx="0">
                  <c:v>305</c:v>
                </c:pt>
              </c:numCache>
            </c:numRef>
          </c:xVal>
          <c:yVal>
            <c:numRef>
              <c:f>Analysis!$AA$21</c:f>
              <c:numCache>
                <c:formatCode>0.00</c:formatCode>
                <c:ptCount val="1"/>
                <c:pt idx="0">
                  <c:v>-1</c:v>
                </c:pt>
              </c:numCache>
            </c:numRef>
          </c:yVal>
          <c:smooth val="0"/>
          <c:extLst>
            <c:ext xmlns:c16="http://schemas.microsoft.com/office/drawing/2014/chart" uri="{C3380CC4-5D6E-409C-BE32-E72D297353CC}">
              <c16:uniqueId val="{00000006-62E1-494D-B51C-A31C728B521D}"/>
            </c:ext>
          </c:extLst>
        </c:ser>
        <c:ser>
          <c:idx val="6"/>
          <c:order val="6"/>
          <c:spPr>
            <a:ln w="9525">
              <a:solidFill>
                <a:sysClr val="windowText" lastClr="000000"/>
              </a:solidFill>
              <a:prstDash val="solid"/>
            </a:ln>
          </c:spPr>
          <c:marker>
            <c:symbol val="none"/>
          </c:marker>
          <c:dPt>
            <c:idx val="1"/>
            <c:bubble3D val="0"/>
            <c:spPr>
              <a:ln w="9525">
                <a:solidFill>
                  <a:sysClr val="windowText" lastClr="000000"/>
                </a:solidFill>
                <a:prstDash val="dash"/>
              </a:ln>
            </c:spPr>
            <c:extLst>
              <c:ext xmlns:c16="http://schemas.microsoft.com/office/drawing/2014/chart" uri="{C3380CC4-5D6E-409C-BE32-E72D297353CC}">
                <c16:uniqueId val="{00000008-62E1-494D-B51C-A31C728B521D}"/>
              </c:ext>
            </c:extLst>
          </c:dPt>
          <c:xVal>
            <c:numRef>
              <c:f>Analysis!$AD$16:$AD$17</c:f>
              <c:numCache>
                <c:formatCode>0.0</c:formatCode>
                <c:ptCount val="2"/>
                <c:pt idx="0" formatCode="General">
                  <c:v>0</c:v>
                </c:pt>
                <c:pt idx="1">
                  <c:v>250</c:v>
                </c:pt>
              </c:numCache>
            </c:numRef>
          </c:xVal>
          <c:yVal>
            <c:numRef>
              <c:f>Analysis!$AF$16:$AF$17</c:f>
              <c:numCache>
                <c:formatCode>0.00</c:formatCode>
                <c:ptCount val="2"/>
                <c:pt idx="0" formatCode="General">
                  <c:v>1</c:v>
                </c:pt>
                <c:pt idx="1">
                  <c:v>-3.5</c:v>
                </c:pt>
              </c:numCache>
            </c:numRef>
          </c:yVal>
          <c:smooth val="0"/>
          <c:extLst>
            <c:ext xmlns:c16="http://schemas.microsoft.com/office/drawing/2014/chart" uri="{C3380CC4-5D6E-409C-BE32-E72D297353CC}">
              <c16:uniqueId val="{00000009-62E1-494D-B51C-A31C728B521D}"/>
            </c:ext>
          </c:extLst>
        </c:ser>
        <c:ser>
          <c:idx val="7"/>
          <c:order val="7"/>
          <c:spPr>
            <a:ln w="9525">
              <a:solidFill>
                <a:sysClr val="windowText" lastClr="000000"/>
              </a:solidFill>
              <a:prstDash val="dash"/>
            </a:ln>
          </c:spPr>
          <c:marker>
            <c:symbol val="none"/>
          </c:marker>
          <c:xVal>
            <c:numRef>
              <c:f>Analysis!$AD$16:$AD$21</c:f>
              <c:numCache>
                <c:formatCode>0.0</c:formatCode>
                <c:ptCount val="6"/>
                <c:pt idx="0" formatCode="General">
                  <c:v>0</c:v>
                </c:pt>
                <c:pt idx="1">
                  <c:v>250</c:v>
                </c:pt>
                <c:pt idx="4" formatCode="General">
                  <c:v>0</c:v>
                </c:pt>
                <c:pt idx="5">
                  <c:v>305</c:v>
                </c:pt>
              </c:numCache>
            </c:numRef>
          </c:xVal>
          <c:yVal>
            <c:numRef>
              <c:f>Analysis!$AG$16:$AG$21</c:f>
              <c:numCache>
                <c:formatCode>General</c:formatCode>
                <c:ptCount val="6"/>
                <c:pt idx="0">
                  <c:v>1</c:v>
                </c:pt>
                <c:pt idx="4">
                  <c:v>1</c:v>
                </c:pt>
                <c:pt idx="5" formatCode="0.00">
                  <c:v>3.68</c:v>
                </c:pt>
              </c:numCache>
            </c:numRef>
          </c:yVal>
          <c:smooth val="0"/>
          <c:extLst>
            <c:ext xmlns:c16="http://schemas.microsoft.com/office/drawing/2014/chart" uri="{C3380CC4-5D6E-409C-BE32-E72D297353CC}">
              <c16:uniqueId val="{0000000A-62E1-494D-B51C-A31C728B521D}"/>
            </c:ext>
          </c:extLst>
        </c:ser>
        <c:ser>
          <c:idx val="8"/>
          <c:order val="8"/>
          <c:spPr>
            <a:ln w="9525">
              <a:solidFill>
                <a:sysClr val="windowText" lastClr="000000"/>
              </a:solidFill>
              <a:prstDash val="dash"/>
            </a:ln>
          </c:spPr>
          <c:marker>
            <c:symbol val="none"/>
          </c:marker>
          <c:dLbls>
            <c:dLbl>
              <c:idx val="4"/>
              <c:delete val="1"/>
              <c:extLst>
                <c:ext xmlns:c15="http://schemas.microsoft.com/office/drawing/2012/chart" uri="{CE6537A1-D6FC-4f65-9D91-7224C49458BB}"/>
                <c:ext xmlns:c16="http://schemas.microsoft.com/office/drawing/2014/chart" uri="{C3380CC4-5D6E-409C-BE32-E72D297353CC}">
                  <c16:uniqueId val="{0000000B-62E1-494D-B51C-A31C728B521D}"/>
                </c:ext>
              </c:extLst>
            </c:dLbl>
            <c:dLbl>
              <c:idx val="5"/>
              <c:layout>
                <c:manualLayout>
                  <c:x val="-2.743484817619922E-2"/>
                  <c:y val="2.6766426049844583E-2"/>
                </c:manualLayout>
              </c:layout>
              <c:tx>
                <c:rich>
                  <a:bodyPr/>
                  <a:lstStyle/>
                  <a:p>
                    <a:r>
                      <a:rPr lang="en-US"/>
                      <a:t>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E1-494D-B51C-A31C728B521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Analysis!$AD$16:$AD$21</c:f>
              <c:numCache>
                <c:formatCode>0.0</c:formatCode>
                <c:ptCount val="6"/>
                <c:pt idx="0" formatCode="General">
                  <c:v>0</c:v>
                </c:pt>
                <c:pt idx="1">
                  <c:v>250</c:v>
                </c:pt>
                <c:pt idx="4" formatCode="General">
                  <c:v>0</c:v>
                </c:pt>
                <c:pt idx="5">
                  <c:v>305</c:v>
                </c:pt>
              </c:numCache>
            </c:numRef>
          </c:xVal>
          <c:yVal>
            <c:numRef>
              <c:f>Analysis!$AH$16:$AH$21</c:f>
              <c:numCache>
                <c:formatCode>General</c:formatCode>
                <c:ptCount val="6"/>
                <c:pt idx="0">
                  <c:v>1</c:v>
                </c:pt>
                <c:pt idx="4">
                  <c:v>1</c:v>
                </c:pt>
                <c:pt idx="5" formatCode="0.00">
                  <c:v>-1.5</c:v>
                </c:pt>
              </c:numCache>
            </c:numRef>
          </c:yVal>
          <c:smooth val="0"/>
          <c:extLst>
            <c:ext xmlns:c16="http://schemas.microsoft.com/office/drawing/2014/chart" uri="{C3380CC4-5D6E-409C-BE32-E72D297353CC}">
              <c16:uniqueId val="{0000000D-62E1-494D-B51C-A31C728B521D}"/>
            </c:ext>
          </c:extLst>
        </c:ser>
        <c:ser>
          <c:idx val="9"/>
          <c:order val="9"/>
          <c:spPr>
            <a:ln w="19050">
              <a:solidFill>
                <a:schemeClr val="tx1"/>
              </a:solidFill>
            </a:ln>
          </c:spPr>
          <c:marker>
            <c:symbol val="none"/>
          </c:marker>
          <c:dPt>
            <c:idx val="1"/>
            <c:bubble3D val="0"/>
            <c:extLst>
              <c:ext xmlns:c16="http://schemas.microsoft.com/office/drawing/2014/chart" uri="{C3380CC4-5D6E-409C-BE32-E72D297353CC}">
                <c16:uniqueId val="{0000000E-62E1-494D-B51C-A31C728B521D}"/>
              </c:ext>
            </c:extLst>
          </c:dPt>
          <c:dPt>
            <c:idx val="4"/>
            <c:bubble3D val="0"/>
            <c:extLst>
              <c:ext xmlns:c16="http://schemas.microsoft.com/office/drawing/2014/chart" uri="{C3380CC4-5D6E-409C-BE32-E72D297353CC}">
                <c16:uniqueId val="{0000000F-62E1-494D-B51C-A31C728B521D}"/>
              </c:ext>
            </c:extLst>
          </c:dPt>
          <c:xVal>
            <c:numRef>
              <c:f>Analysis!$Z$32:$Z$36</c:f>
              <c:numCache>
                <c:formatCode>0.0</c:formatCode>
                <c:ptCount val="5"/>
                <c:pt idx="0">
                  <c:v>165</c:v>
                </c:pt>
                <c:pt idx="1">
                  <c:v>305</c:v>
                </c:pt>
                <c:pt idx="2">
                  <c:v>305</c:v>
                </c:pt>
                <c:pt idx="3">
                  <c:v>250</c:v>
                </c:pt>
                <c:pt idx="4">
                  <c:v>165</c:v>
                </c:pt>
              </c:numCache>
            </c:numRef>
          </c:xVal>
          <c:yVal>
            <c:numRef>
              <c:f>Analysis!$AA$32:$AA$36</c:f>
              <c:numCache>
                <c:formatCode>General</c:formatCode>
                <c:ptCount val="5"/>
                <c:pt idx="0" formatCode="0.00">
                  <c:v>4.4000000000000004</c:v>
                </c:pt>
                <c:pt idx="1">
                  <c:v>4.4000000000000004</c:v>
                </c:pt>
                <c:pt idx="2" formatCode="0.00">
                  <c:v>-1</c:v>
                </c:pt>
                <c:pt idx="3" formatCode="0.00">
                  <c:v>-1.7600000000000002</c:v>
                </c:pt>
                <c:pt idx="4" formatCode="0.00">
                  <c:v>-1.7600000000000002</c:v>
                </c:pt>
              </c:numCache>
            </c:numRef>
          </c:yVal>
          <c:smooth val="0"/>
          <c:extLst>
            <c:ext xmlns:c16="http://schemas.microsoft.com/office/drawing/2014/chart" uri="{C3380CC4-5D6E-409C-BE32-E72D297353CC}">
              <c16:uniqueId val="{00000010-62E1-494D-B51C-A31C728B521D}"/>
            </c:ext>
          </c:extLst>
        </c:ser>
        <c:ser>
          <c:idx val="10"/>
          <c:order val="10"/>
          <c:tx>
            <c:v>G</c:v>
          </c:tx>
          <c:marker>
            <c:symbol val="circle"/>
            <c:size val="5"/>
            <c:spPr>
              <a:solidFill>
                <a:sysClr val="windowText" lastClr="000000"/>
              </a:solidFill>
              <a:ln>
                <a:solidFill>
                  <a:prstClr val="white">
                    <a:lumMod val="50000"/>
                  </a:prstClr>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Analysis!$AA$26</c:f>
              <c:numCache>
                <c:formatCode>0.0</c:formatCode>
                <c:ptCount val="1"/>
                <c:pt idx="0">
                  <c:v>165</c:v>
                </c:pt>
              </c:numCache>
            </c:numRef>
          </c:xVal>
          <c:yVal>
            <c:numRef>
              <c:f>Analysis!$AA$27</c:f>
              <c:numCache>
                <c:formatCode>0.00</c:formatCode>
                <c:ptCount val="1"/>
                <c:pt idx="0">
                  <c:v>-1.7600000000000002</c:v>
                </c:pt>
              </c:numCache>
            </c:numRef>
          </c:yVal>
          <c:smooth val="0"/>
          <c:extLst>
            <c:ext xmlns:c16="http://schemas.microsoft.com/office/drawing/2014/chart" uri="{C3380CC4-5D6E-409C-BE32-E72D297353CC}">
              <c16:uniqueId val="{00000011-62E1-494D-B51C-A31C728B521D}"/>
            </c:ext>
          </c:extLst>
        </c:ser>
        <c:ser>
          <c:idx val="11"/>
          <c:order val="11"/>
          <c:spPr>
            <a:ln w="19050">
              <a:solidFill>
                <a:schemeClr val="tx1"/>
              </a:solidFill>
            </a:ln>
          </c:spPr>
          <c:marker>
            <c:symbol val="none"/>
          </c:marker>
          <c:xVal>
            <c:numRef>
              <c:f>Analysis!$V$40:$V$56</c:f>
              <c:numCache>
                <c:formatCode>General</c:formatCode>
                <c:ptCount val="17"/>
                <c:pt idx="0">
                  <c:v>165</c:v>
                </c:pt>
                <c:pt idx="1">
                  <c:v>157.32132722552271</c:v>
                </c:pt>
                <c:pt idx="2">
                  <c:v>143.61406616345073</c:v>
                </c:pt>
                <c:pt idx="3">
                  <c:v>125.95786841394474</c:v>
                </c:pt>
                <c:pt idx="4">
                  <c:v>106.45382840658002</c:v>
                </c:pt>
                <c:pt idx="5">
                  <c:v>86.919186920639419</c:v>
                </c:pt>
                <c:pt idx="6">
                  <c:v>68.71565075978441</c:v>
                </c:pt>
                <c:pt idx="7">
                  <c:v>65.517802295119907</c:v>
                </c:pt>
                <c:pt idx="8">
                  <c:v>48.834086556093276</c:v>
                </c:pt>
                <c:pt idx="9">
                  <c:v>35.427969992262291</c:v>
                </c:pt>
                <c:pt idx="10">
                  <c:v>25.051357825202178</c:v>
                </c:pt>
                <c:pt idx="11">
                  <c:v>17.713984996131146</c:v>
                </c:pt>
                <c:pt idx="12">
                  <c:v>12.525678912601089</c:v>
                </c:pt>
                <c:pt idx="13">
                  <c:v>8.8569924980655728</c:v>
                </c:pt>
                <c:pt idx="14">
                  <c:v>6.2628394563005445</c:v>
                </c:pt>
                <c:pt idx="15">
                  <c:v>4.4284962490327864</c:v>
                </c:pt>
                <c:pt idx="16">
                  <c:v>0</c:v>
                </c:pt>
              </c:numCache>
            </c:numRef>
          </c:xVal>
          <c:yVal>
            <c:numRef>
              <c:f>Analysis!$AA$40:$AA$56</c:f>
              <c:numCache>
                <c:formatCode>0.00</c:formatCode>
                <c:ptCount val="17"/>
                <c:pt idx="0">
                  <c:v>-1.7600000000000002</c:v>
                </c:pt>
                <c:pt idx="1">
                  <c:v>-1.6</c:v>
                </c:pt>
                <c:pt idx="2">
                  <c:v>-1.3333333333333335</c:v>
                </c:pt>
                <c:pt idx="3">
                  <c:v>-1.0256410256410258</c:v>
                </c:pt>
                <c:pt idx="4">
                  <c:v>-0.73260073260073277</c:v>
                </c:pt>
                <c:pt idx="5">
                  <c:v>-0.4884004884004885</c:v>
                </c:pt>
                <c:pt idx="6">
                  <c:v>-0.30525030525030528</c:v>
                </c:pt>
                <c:pt idx="7">
                  <c:v>-0.2775002775002775</c:v>
                </c:pt>
                <c:pt idx="8">
                  <c:v>-0.15416682083348751</c:v>
                </c:pt>
                <c:pt idx="9">
                  <c:v>-8.1140432017625011E-2</c:v>
                </c:pt>
                <c:pt idx="10">
                  <c:v>-4.0570216008812506E-2</c:v>
                </c:pt>
                <c:pt idx="11">
                  <c:v>-2.0285108004406253E-2</c:v>
                </c:pt>
                <c:pt idx="12">
                  <c:v>-1.0142554002203126E-2</c:v>
                </c:pt>
                <c:pt idx="13">
                  <c:v>-5.0712770011015632E-3</c:v>
                </c:pt>
                <c:pt idx="14">
                  <c:v>-2.5356385005507816E-3</c:v>
                </c:pt>
                <c:pt idx="15">
                  <c:v>-1.2678192502753908E-3</c:v>
                </c:pt>
                <c:pt idx="16">
                  <c:v>0</c:v>
                </c:pt>
              </c:numCache>
            </c:numRef>
          </c:yVal>
          <c:smooth val="0"/>
          <c:extLst>
            <c:ext xmlns:c16="http://schemas.microsoft.com/office/drawing/2014/chart" uri="{C3380CC4-5D6E-409C-BE32-E72D297353CC}">
              <c16:uniqueId val="{00000012-62E1-494D-B51C-A31C728B521D}"/>
            </c:ext>
          </c:extLst>
        </c:ser>
        <c:ser>
          <c:idx val="12"/>
          <c:order val="12"/>
          <c:spPr>
            <a:ln w="19050">
              <a:solidFill>
                <a:schemeClr val="tx1"/>
              </a:solidFill>
            </a:ln>
          </c:spPr>
          <c:marker>
            <c:symbol val="none"/>
          </c:marker>
          <c:xVal>
            <c:numRef>
              <c:f>Analysis!$V$40:$V$56</c:f>
              <c:numCache>
                <c:formatCode>General</c:formatCode>
                <c:ptCount val="17"/>
                <c:pt idx="0">
                  <c:v>165</c:v>
                </c:pt>
                <c:pt idx="1">
                  <c:v>157.32132722552271</c:v>
                </c:pt>
                <c:pt idx="2">
                  <c:v>143.61406616345073</c:v>
                </c:pt>
                <c:pt idx="3">
                  <c:v>125.95786841394474</c:v>
                </c:pt>
                <c:pt idx="4">
                  <c:v>106.45382840658002</c:v>
                </c:pt>
                <c:pt idx="5">
                  <c:v>86.919186920639419</c:v>
                </c:pt>
                <c:pt idx="6">
                  <c:v>68.71565075978441</c:v>
                </c:pt>
                <c:pt idx="7">
                  <c:v>65.517802295119907</c:v>
                </c:pt>
                <c:pt idx="8">
                  <c:v>48.834086556093276</c:v>
                </c:pt>
                <c:pt idx="9">
                  <c:v>35.427969992262291</c:v>
                </c:pt>
                <c:pt idx="10">
                  <c:v>25.051357825202178</c:v>
                </c:pt>
                <c:pt idx="11">
                  <c:v>17.713984996131146</c:v>
                </c:pt>
                <c:pt idx="12">
                  <c:v>12.525678912601089</c:v>
                </c:pt>
                <c:pt idx="13">
                  <c:v>8.8569924980655728</c:v>
                </c:pt>
                <c:pt idx="14">
                  <c:v>6.2628394563005445</c:v>
                </c:pt>
                <c:pt idx="15">
                  <c:v>4.4284962490327864</c:v>
                </c:pt>
                <c:pt idx="16">
                  <c:v>0</c:v>
                </c:pt>
              </c:numCache>
            </c:numRef>
          </c:xVal>
          <c:yVal>
            <c:numRef>
              <c:f>Analysis!$Z$40:$Z$56</c:f>
              <c:numCache>
                <c:formatCode>0.00</c:formatCode>
                <c:ptCount val="17"/>
                <c:pt idx="0">
                  <c:v>4.4000000000000004</c:v>
                </c:pt>
                <c:pt idx="1">
                  <c:v>4</c:v>
                </c:pt>
                <c:pt idx="2">
                  <c:v>3.3333333333333335</c:v>
                </c:pt>
                <c:pt idx="3">
                  <c:v>2.5641025641025643</c:v>
                </c:pt>
                <c:pt idx="4">
                  <c:v>1.8315018315018319</c:v>
                </c:pt>
                <c:pt idx="5">
                  <c:v>1.2210012210012213</c:v>
                </c:pt>
                <c:pt idx="6">
                  <c:v>0.7631257631257633</c:v>
                </c:pt>
                <c:pt idx="7">
                  <c:v>0.69375069375069387</c:v>
                </c:pt>
                <c:pt idx="8">
                  <c:v>0.38541705208371879</c:v>
                </c:pt>
                <c:pt idx="9">
                  <c:v>0.20285108004406252</c:v>
                </c:pt>
                <c:pt idx="10">
                  <c:v>0.10142554002203126</c:v>
                </c:pt>
                <c:pt idx="11">
                  <c:v>5.071277001101563E-2</c:v>
                </c:pt>
                <c:pt idx="12">
                  <c:v>2.5356385005507815E-2</c:v>
                </c:pt>
                <c:pt idx="13">
                  <c:v>1.2678192502753908E-2</c:v>
                </c:pt>
                <c:pt idx="14">
                  <c:v>6.3390962513769538E-3</c:v>
                </c:pt>
                <c:pt idx="15">
                  <c:v>3.1695481256884769E-3</c:v>
                </c:pt>
                <c:pt idx="16">
                  <c:v>0</c:v>
                </c:pt>
              </c:numCache>
            </c:numRef>
          </c:yVal>
          <c:smooth val="0"/>
          <c:extLst>
            <c:ext xmlns:c16="http://schemas.microsoft.com/office/drawing/2014/chart" uri="{C3380CC4-5D6E-409C-BE32-E72D297353CC}">
              <c16:uniqueId val="{00000013-62E1-494D-B51C-A31C728B521D}"/>
            </c:ext>
          </c:extLst>
        </c:ser>
        <c:ser>
          <c:idx val="13"/>
          <c:order val="13"/>
          <c:spPr>
            <a:ln w="19050">
              <a:solidFill>
                <a:schemeClr val="tx1"/>
              </a:solidFill>
              <a:prstDash val="lgDash"/>
            </a:ln>
          </c:spPr>
          <c:marker>
            <c:symbol val="none"/>
          </c:marker>
          <c:xVal>
            <c:numRef>
              <c:f>Analysis!$AI$15:$AI$19</c:f>
              <c:numCache>
                <c:formatCode>0.0</c:formatCode>
                <c:ptCount val="5"/>
                <c:pt idx="0">
                  <c:v>250</c:v>
                </c:pt>
                <c:pt idx="1">
                  <c:v>305</c:v>
                </c:pt>
                <c:pt idx="2">
                  <c:v>305</c:v>
                </c:pt>
                <c:pt idx="3">
                  <c:v>250</c:v>
                </c:pt>
                <c:pt idx="4">
                  <c:v>250</c:v>
                </c:pt>
              </c:numCache>
            </c:numRef>
          </c:xVal>
          <c:yVal>
            <c:numRef>
              <c:f>Analysis!$AJ$15:$AJ$19</c:f>
              <c:numCache>
                <c:formatCode>0.00</c:formatCode>
                <c:ptCount val="5"/>
                <c:pt idx="0">
                  <c:v>5.75</c:v>
                </c:pt>
                <c:pt idx="1">
                  <c:v>3.68</c:v>
                </c:pt>
                <c:pt idx="2">
                  <c:v>-1.5</c:v>
                </c:pt>
                <c:pt idx="3">
                  <c:v>-3.5</c:v>
                </c:pt>
                <c:pt idx="4">
                  <c:v>5.75</c:v>
                </c:pt>
              </c:numCache>
            </c:numRef>
          </c:yVal>
          <c:smooth val="0"/>
          <c:extLst>
            <c:ext xmlns:c16="http://schemas.microsoft.com/office/drawing/2014/chart" uri="{C3380CC4-5D6E-409C-BE32-E72D297353CC}">
              <c16:uniqueId val="{00000014-62E1-494D-B51C-A31C728B521D}"/>
            </c:ext>
          </c:extLst>
        </c:ser>
        <c:ser>
          <c:idx val="14"/>
          <c:order val="14"/>
          <c:spPr>
            <a:ln w="19050">
              <a:solidFill>
                <a:schemeClr val="bg1">
                  <a:lumMod val="65000"/>
                </a:schemeClr>
              </a:solidFill>
              <a:prstDash val="solid"/>
            </a:ln>
          </c:spPr>
          <c:marker>
            <c:symbol val="none"/>
          </c:marker>
          <c:xVal>
            <c:numRef>
              <c:f>Analysis!$V$40:$V$56</c:f>
              <c:numCache>
                <c:formatCode>General</c:formatCode>
                <c:ptCount val="17"/>
                <c:pt idx="0">
                  <c:v>165</c:v>
                </c:pt>
                <c:pt idx="1">
                  <c:v>157.32132722552271</c:v>
                </c:pt>
                <c:pt idx="2">
                  <c:v>143.61406616345073</c:v>
                </c:pt>
                <c:pt idx="3">
                  <c:v>125.95786841394474</c:v>
                </c:pt>
                <c:pt idx="4">
                  <c:v>106.45382840658002</c:v>
                </c:pt>
                <c:pt idx="5">
                  <c:v>86.919186920639419</c:v>
                </c:pt>
                <c:pt idx="6">
                  <c:v>68.71565075978441</c:v>
                </c:pt>
                <c:pt idx="7">
                  <c:v>65.517802295119907</c:v>
                </c:pt>
                <c:pt idx="8">
                  <c:v>48.834086556093276</c:v>
                </c:pt>
                <c:pt idx="9">
                  <c:v>35.427969992262291</c:v>
                </c:pt>
                <c:pt idx="10">
                  <c:v>25.051357825202178</c:v>
                </c:pt>
                <c:pt idx="11">
                  <c:v>17.713984996131146</c:v>
                </c:pt>
                <c:pt idx="12">
                  <c:v>12.525678912601089</c:v>
                </c:pt>
                <c:pt idx="13">
                  <c:v>8.8569924980655728</c:v>
                </c:pt>
                <c:pt idx="14">
                  <c:v>6.2628394563005445</c:v>
                </c:pt>
                <c:pt idx="15">
                  <c:v>4.4284962490327864</c:v>
                </c:pt>
                <c:pt idx="16">
                  <c:v>0</c:v>
                </c:pt>
              </c:numCache>
            </c:numRef>
          </c:xVal>
          <c:yVal>
            <c:numRef>
              <c:f>Analysis!$W$40:$W$56</c:f>
              <c:numCache>
                <c:formatCode>0.00</c:formatCode>
                <c:ptCount val="17"/>
                <c:pt idx="0">
                  <c:v>3.8</c:v>
                </c:pt>
                <c:pt idx="1">
                  <c:v>3.4545454545454541</c:v>
                </c:pt>
                <c:pt idx="2">
                  <c:v>2.8787878787878785</c:v>
                </c:pt>
                <c:pt idx="3">
                  <c:v>2.2144522144522143</c:v>
                </c:pt>
                <c:pt idx="4">
                  <c:v>1.5817515817515817</c:v>
                </c:pt>
                <c:pt idx="5">
                  <c:v>1.0545010545010545</c:v>
                </c:pt>
                <c:pt idx="6">
                  <c:v>0.65906315906315904</c:v>
                </c:pt>
                <c:pt idx="7">
                  <c:v>0.59914832642105365</c:v>
                </c:pt>
                <c:pt idx="8">
                  <c:v>0.33286018134502982</c:v>
                </c:pt>
                <c:pt idx="9">
                  <c:v>0.17518956912896308</c:v>
                </c:pt>
                <c:pt idx="10">
                  <c:v>8.759478456448154E-2</c:v>
                </c:pt>
                <c:pt idx="11">
                  <c:v>4.379739228224077E-2</c:v>
                </c:pt>
                <c:pt idx="12">
                  <c:v>2.1898696141120385E-2</c:v>
                </c:pt>
                <c:pt idx="13">
                  <c:v>1.0949348070560192E-2</c:v>
                </c:pt>
                <c:pt idx="14">
                  <c:v>5.4746740352800962E-3</c:v>
                </c:pt>
                <c:pt idx="15">
                  <c:v>2.7373370176400481E-3</c:v>
                </c:pt>
                <c:pt idx="16">
                  <c:v>0</c:v>
                </c:pt>
              </c:numCache>
            </c:numRef>
          </c:yVal>
          <c:smooth val="0"/>
          <c:extLst>
            <c:ext xmlns:c16="http://schemas.microsoft.com/office/drawing/2014/chart" uri="{C3380CC4-5D6E-409C-BE32-E72D297353CC}">
              <c16:uniqueId val="{00000015-62E1-494D-B51C-A31C728B521D}"/>
            </c:ext>
          </c:extLst>
        </c:ser>
        <c:ser>
          <c:idx val="15"/>
          <c:order val="15"/>
          <c:spPr>
            <a:ln w="19050">
              <a:solidFill>
                <a:schemeClr val="bg1">
                  <a:lumMod val="65000"/>
                </a:schemeClr>
              </a:solidFill>
              <a:prstDash val="solid"/>
            </a:ln>
          </c:spPr>
          <c:marker>
            <c:symbol val="none"/>
          </c:marker>
          <c:xVal>
            <c:numRef>
              <c:f>Analysis!$V$40:$V$56</c:f>
              <c:numCache>
                <c:formatCode>General</c:formatCode>
                <c:ptCount val="17"/>
                <c:pt idx="0">
                  <c:v>165</c:v>
                </c:pt>
                <c:pt idx="1">
                  <c:v>157.32132722552271</c:v>
                </c:pt>
                <c:pt idx="2">
                  <c:v>143.61406616345073</c:v>
                </c:pt>
                <c:pt idx="3">
                  <c:v>125.95786841394474</c:v>
                </c:pt>
                <c:pt idx="4">
                  <c:v>106.45382840658002</c:v>
                </c:pt>
                <c:pt idx="5">
                  <c:v>86.919186920639419</c:v>
                </c:pt>
                <c:pt idx="6">
                  <c:v>68.71565075978441</c:v>
                </c:pt>
                <c:pt idx="7">
                  <c:v>65.517802295119907</c:v>
                </c:pt>
                <c:pt idx="8">
                  <c:v>48.834086556093276</c:v>
                </c:pt>
                <c:pt idx="9">
                  <c:v>35.427969992262291</c:v>
                </c:pt>
                <c:pt idx="10">
                  <c:v>25.051357825202178</c:v>
                </c:pt>
                <c:pt idx="11">
                  <c:v>17.713984996131146</c:v>
                </c:pt>
                <c:pt idx="12">
                  <c:v>12.525678912601089</c:v>
                </c:pt>
                <c:pt idx="13">
                  <c:v>8.8569924980655728</c:v>
                </c:pt>
                <c:pt idx="14">
                  <c:v>6.2628394563005445</c:v>
                </c:pt>
                <c:pt idx="15">
                  <c:v>4.4284962490327864</c:v>
                </c:pt>
                <c:pt idx="16">
                  <c:v>0</c:v>
                </c:pt>
              </c:numCache>
            </c:numRef>
          </c:xVal>
          <c:yVal>
            <c:numRef>
              <c:f>Analysis!$X$40:$X$56</c:f>
              <c:numCache>
                <c:formatCode>0.00</c:formatCode>
                <c:ptCount val="17"/>
                <c:pt idx="0">
                  <c:v>-1.52</c:v>
                </c:pt>
                <c:pt idx="1">
                  <c:v>-1.3818181818181816</c:v>
                </c:pt>
                <c:pt idx="2">
                  <c:v>-1.1515151515151514</c:v>
                </c:pt>
                <c:pt idx="3">
                  <c:v>-0.88578088578088565</c:v>
                </c:pt>
                <c:pt idx="4">
                  <c:v>-0.6327006327006327</c:v>
                </c:pt>
                <c:pt idx="5">
                  <c:v>-0.42180042180042182</c:v>
                </c:pt>
                <c:pt idx="6">
                  <c:v>-0.26362526362526362</c:v>
                </c:pt>
                <c:pt idx="7">
                  <c:v>-0.23965933056842145</c:v>
                </c:pt>
                <c:pt idx="8">
                  <c:v>-0.13314407253801191</c:v>
                </c:pt>
                <c:pt idx="9">
                  <c:v>-7.0075827651585224E-2</c:v>
                </c:pt>
                <c:pt idx="10">
                  <c:v>-3.5037913825792612E-2</c:v>
                </c:pt>
                <c:pt idx="11">
                  <c:v>-1.7518956912896306E-2</c:v>
                </c:pt>
                <c:pt idx="12">
                  <c:v>-8.7594784564481529E-3</c:v>
                </c:pt>
                <c:pt idx="13">
                  <c:v>-4.3797392282240765E-3</c:v>
                </c:pt>
                <c:pt idx="14">
                  <c:v>-2.1898696141120382E-3</c:v>
                </c:pt>
                <c:pt idx="15">
                  <c:v>-1.0949348070560191E-3</c:v>
                </c:pt>
                <c:pt idx="16">
                  <c:v>0</c:v>
                </c:pt>
              </c:numCache>
            </c:numRef>
          </c:yVal>
          <c:smooth val="0"/>
          <c:extLst>
            <c:ext xmlns:c16="http://schemas.microsoft.com/office/drawing/2014/chart" uri="{C3380CC4-5D6E-409C-BE32-E72D297353CC}">
              <c16:uniqueId val="{00000016-62E1-494D-B51C-A31C728B521D}"/>
            </c:ext>
          </c:extLst>
        </c:ser>
        <c:ser>
          <c:idx val="16"/>
          <c:order val="16"/>
          <c:spPr>
            <a:ln w="19050">
              <a:solidFill>
                <a:schemeClr val="bg1">
                  <a:lumMod val="65000"/>
                </a:schemeClr>
              </a:solidFill>
              <a:prstDash val="solid"/>
            </a:ln>
          </c:spPr>
          <c:marker>
            <c:symbol val="none"/>
          </c:marker>
          <c:xVal>
            <c:numRef>
              <c:f>Analysis!$W$32:$W$36</c:f>
              <c:numCache>
                <c:formatCode>0.0</c:formatCode>
                <c:ptCount val="5"/>
                <c:pt idx="0">
                  <c:v>165</c:v>
                </c:pt>
                <c:pt idx="1">
                  <c:v>305</c:v>
                </c:pt>
                <c:pt idx="2">
                  <c:v>305</c:v>
                </c:pt>
                <c:pt idx="3">
                  <c:v>250</c:v>
                </c:pt>
                <c:pt idx="4">
                  <c:v>165</c:v>
                </c:pt>
              </c:numCache>
            </c:numRef>
          </c:xVal>
          <c:yVal>
            <c:numRef>
              <c:f>Analysis!$X$32:$X$36</c:f>
              <c:numCache>
                <c:formatCode>0.00</c:formatCode>
                <c:ptCount val="5"/>
                <c:pt idx="0">
                  <c:v>3.8</c:v>
                </c:pt>
                <c:pt idx="1">
                  <c:v>3.8</c:v>
                </c:pt>
                <c:pt idx="2">
                  <c:v>0</c:v>
                </c:pt>
                <c:pt idx="3">
                  <c:v>-1.52</c:v>
                </c:pt>
                <c:pt idx="4">
                  <c:v>-1.52</c:v>
                </c:pt>
              </c:numCache>
            </c:numRef>
          </c:yVal>
          <c:smooth val="0"/>
          <c:extLst>
            <c:ext xmlns:c16="http://schemas.microsoft.com/office/drawing/2014/chart" uri="{C3380CC4-5D6E-409C-BE32-E72D297353CC}">
              <c16:uniqueId val="{00000017-62E1-494D-B51C-A31C728B521D}"/>
            </c:ext>
          </c:extLst>
        </c:ser>
        <c:ser>
          <c:idx val="17"/>
          <c:order val="17"/>
          <c:spPr>
            <a:ln w="38100" cmpd="dbl">
              <a:solidFill>
                <a:sysClr val="windowText" lastClr="000000"/>
              </a:solidFill>
            </a:ln>
          </c:spPr>
          <c:marker>
            <c:symbol val="none"/>
          </c:marker>
          <c:xVal>
            <c:numRef>
              <c:f>Analysis!$AD$46:$AD$47</c:f>
              <c:numCache>
                <c:formatCode>0.0</c:formatCode>
                <c:ptCount val="2"/>
                <c:pt idx="0">
                  <c:v>80</c:v>
                </c:pt>
                <c:pt idx="1">
                  <c:v>80</c:v>
                </c:pt>
              </c:numCache>
            </c:numRef>
          </c:xVal>
          <c:yVal>
            <c:numRef>
              <c:f>Analysis!$AE$46:$AE$47</c:f>
              <c:numCache>
                <c:formatCode>0.000</c:formatCode>
                <c:ptCount val="2"/>
                <c:pt idx="0">
                  <c:v>-0.41878487412821513</c:v>
                </c:pt>
                <c:pt idx="1">
                  <c:v>1.046962185320538</c:v>
                </c:pt>
              </c:numCache>
            </c:numRef>
          </c:yVal>
          <c:smooth val="0"/>
          <c:extLst>
            <c:ext xmlns:c16="http://schemas.microsoft.com/office/drawing/2014/chart" uri="{C3380CC4-5D6E-409C-BE32-E72D297353CC}">
              <c16:uniqueId val="{00000018-62E1-494D-B51C-A31C728B521D}"/>
            </c:ext>
          </c:extLst>
        </c:ser>
        <c:dLbls>
          <c:showLegendKey val="0"/>
          <c:showVal val="0"/>
          <c:showCatName val="0"/>
          <c:showSerName val="0"/>
          <c:showPercent val="0"/>
          <c:showBubbleSize val="0"/>
        </c:dLbls>
        <c:axId val="386146456"/>
        <c:axId val="386148024"/>
      </c:scatterChart>
      <c:valAx>
        <c:axId val="386146456"/>
        <c:scaling>
          <c:orientation val="minMax"/>
        </c:scaling>
        <c:delete val="0"/>
        <c:axPos val="b"/>
        <c:majorGridlines>
          <c:spPr>
            <a:ln w="6350">
              <a:solidFill>
                <a:schemeClr val="bg1">
                  <a:lumMod val="85000"/>
                </a:schemeClr>
              </a:solidFill>
            </a:ln>
          </c:spPr>
        </c:majorGridlines>
        <c:title>
          <c:tx>
            <c:rich>
              <a:bodyPr/>
              <a:lstStyle/>
              <a:p>
                <a:pPr>
                  <a:defRPr/>
                </a:pPr>
                <a:r>
                  <a:rPr lang="en-US"/>
                  <a:t>V - Equivalent Airspeed (knots)</a:t>
                </a:r>
              </a:p>
            </c:rich>
          </c:tx>
          <c:overlay val="0"/>
        </c:title>
        <c:numFmt formatCode="General" sourceLinked="1"/>
        <c:majorTickMark val="out"/>
        <c:minorTickMark val="none"/>
        <c:tickLblPos val="nextTo"/>
        <c:crossAx val="386148024"/>
        <c:crosses val="autoZero"/>
        <c:crossBetween val="midCat"/>
      </c:valAx>
      <c:valAx>
        <c:axId val="386148024"/>
        <c:scaling>
          <c:orientation val="minMax"/>
          <c:max val="8"/>
          <c:min val="-6"/>
        </c:scaling>
        <c:delete val="0"/>
        <c:axPos val="l"/>
        <c:majorGridlines>
          <c:spPr>
            <a:ln w="6350">
              <a:solidFill>
                <a:schemeClr val="bg1">
                  <a:lumMod val="85000"/>
                </a:schemeClr>
              </a:solidFill>
            </a:ln>
          </c:spPr>
        </c:majorGridlines>
        <c:title>
          <c:tx>
            <c:rich>
              <a:bodyPr rot="-5400000" vert="horz"/>
              <a:lstStyle/>
              <a:p>
                <a:pPr>
                  <a:defRPr/>
                </a:pPr>
                <a:r>
                  <a:rPr lang="en-US"/>
                  <a:t>n - Load Factor</a:t>
                </a:r>
              </a:p>
            </c:rich>
          </c:tx>
          <c:overlay val="0"/>
        </c:title>
        <c:numFmt formatCode="General" sourceLinked="1"/>
        <c:majorTickMark val="out"/>
        <c:minorTickMark val="none"/>
        <c:tickLblPos val="nextTo"/>
        <c:crossAx val="386146456"/>
        <c:crosses val="autoZero"/>
        <c:crossBetween val="midCat"/>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0021"/>
          <a:ext cx="2562224" cy="626929"/>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608357</xdr:colOff>
      <xdr:row>22</xdr:row>
      <xdr:rowOff>161924</xdr:rowOff>
    </xdr:from>
    <xdr:to>
      <xdr:col>10</xdr:col>
      <xdr:colOff>0</xdr:colOff>
      <xdr:row>49</xdr:row>
      <xdr:rowOff>49695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50</xdr:row>
      <xdr:rowOff>87087</xdr:rowOff>
    </xdr:from>
    <xdr:to>
      <xdr:col>3</xdr:col>
      <xdr:colOff>0</xdr:colOff>
      <xdr:row>50</xdr:row>
      <xdr:rowOff>87087</xdr:rowOff>
    </xdr:to>
    <xdr:cxnSp macro="">
      <xdr:nvCxnSpPr>
        <xdr:cNvPr id="7" name="Straight Connector 6"/>
        <xdr:cNvCxnSpPr/>
      </xdr:nvCxnSpPr>
      <xdr:spPr>
        <a:xfrm>
          <a:off x="1249680" y="9787347"/>
          <a:ext cx="6248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87086</xdr:rowOff>
    </xdr:from>
    <xdr:to>
      <xdr:col>3</xdr:col>
      <xdr:colOff>0</xdr:colOff>
      <xdr:row>51</xdr:row>
      <xdr:rowOff>87086</xdr:rowOff>
    </xdr:to>
    <xdr:cxnSp macro="">
      <xdr:nvCxnSpPr>
        <xdr:cNvPr id="8" name="Straight Connector 7"/>
        <xdr:cNvCxnSpPr/>
      </xdr:nvCxnSpPr>
      <xdr:spPr>
        <a:xfrm>
          <a:off x="1249680" y="9962606"/>
          <a:ext cx="624840" cy="0"/>
        </a:xfrm>
        <a:prstGeom prst="line">
          <a:avLst/>
        </a:prstGeom>
        <a:ln w="952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52</xdr:row>
      <xdr:rowOff>87087</xdr:rowOff>
    </xdr:from>
    <xdr:to>
      <xdr:col>3</xdr:col>
      <xdr:colOff>0</xdr:colOff>
      <xdr:row>52</xdr:row>
      <xdr:rowOff>87087</xdr:rowOff>
    </xdr:to>
    <xdr:cxnSp macro="">
      <xdr:nvCxnSpPr>
        <xdr:cNvPr id="9" name="Straight Connector 8"/>
        <xdr:cNvCxnSpPr/>
      </xdr:nvCxnSpPr>
      <xdr:spPr>
        <a:xfrm>
          <a:off x="1249680" y="10137867"/>
          <a:ext cx="624840" cy="0"/>
        </a:xfrm>
        <a:prstGeom prst="line">
          <a:avLst/>
        </a:pr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53</xdr:row>
      <xdr:rowOff>92949</xdr:rowOff>
    </xdr:from>
    <xdr:to>
      <xdr:col>3</xdr:col>
      <xdr:colOff>0</xdr:colOff>
      <xdr:row>53</xdr:row>
      <xdr:rowOff>92949</xdr:rowOff>
    </xdr:to>
    <xdr:cxnSp macro="">
      <xdr:nvCxnSpPr>
        <xdr:cNvPr id="10" name="Straight Connector 9"/>
        <xdr:cNvCxnSpPr/>
      </xdr:nvCxnSpPr>
      <xdr:spPr>
        <a:xfrm>
          <a:off x="1249680" y="10318989"/>
          <a:ext cx="624840" cy="0"/>
        </a:xfrm>
        <a:prstGeom prst="line">
          <a:avLst/>
        </a:prstGeom>
        <a:ln w="444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0.01097</cdr:x>
      <cdr:y>0.0153</cdr:y>
    </cdr:from>
    <cdr:to>
      <cdr:x>0.01097</cdr:x>
      <cdr:y>0.0153</cdr:y>
    </cdr:to>
    <cdr:sp macro="" textlink="">
      <cdr:nvSpPr>
        <cdr:cNvPr id="2" name="DVCHARTID" hidden="1"/>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5yDWDy3iT4FXQgjE3ZpeUX</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0" customWidth="1"/>
    <col min="18" max="19" width="5.33203125" style="51" customWidth="1"/>
    <col min="20" max="25" width="9.109375" style="53"/>
    <col min="26" max="16384" width="9.109375" style="20"/>
  </cols>
  <sheetData>
    <row r="1" spans="1:25" s="5" customFormat="1" ht="13.8" x14ac:dyDescent="0.3">
      <c r="A1" s="1"/>
      <c r="B1" s="2" t="s">
        <v>1</v>
      </c>
      <c r="C1" s="3" t="s">
        <v>0</v>
      </c>
      <c r="D1" s="1"/>
      <c r="E1" s="1"/>
      <c r="F1" s="2" t="s">
        <v>11</v>
      </c>
      <c r="G1" s="4"/>
      <c r="H1" s="1"/>
      <c r="I1" s="1"/>
      <c r="J1" s="1"/>
      <c r="K1" s="1"/>
      <c r="M1" s="46"/>
      <c r="N1" s="46"/>
      <c r="O1" s="46"/>
      <c r="P1" s="46"/>
      <c r="Q1" s="46"/>
      <c r="R1" s="46"/>
      <c r="S1" s="46"/>
      <c r="T1" s="47"/>
      <c r="U1" s="47"/>
      <c r="V1" s="47"/>
      <c r="W1" s="48"/>
      <c r="X1" s="49"/>
      <c r="Y1" s="47"/>
    </row>
    <row r="2" spans="1:25" s="5" customFormat="1" ht="13.8" x14ac:dyDescent="0.3">
      <c r="A2" s="1"/>
      <c r="B2" s="2" t="s">
        <v>2</v>
      </c>
      <c r="C2" s="3" t="s">
        <v>10</v>
      </c>
      <c r="D2" s="1"/>
      <c r="E2" s="1"/>
      <c r="F2" s="2" t="s">
        <v>5</v>
      </c>
      <c r="G2" s="3"/>
      <c r="H2" s="1"/>
      <c r="I2" s="1"/>
      <c r="J2" s="1"/>
      <c r="K2" s="1"/>
      <c r="M2" s="46"/>
      <c r="N2" s="46"/>
      <c r="O2" s="46"/>
      <c r="P2" s="46"/>
      <c r="Q2" s="46"/>
      <c r="R2" s="46"/>
      <c r="S2" s="46"/>
      <c r="T2" s="47"/>
      <c r="U2" s="47"/>
      <c r="V2" s="47"/>
      <c r="W2" s="48"/>
      <c r="X2" s="49"/>
      <c r="Y2" s="47"/>
    </row>
    <row r="3" spans="1:25" s="5" customFormat="1" ht="13.8" x14ac:dyDescent="0.3">
      <c r="A3" s="1"/>
      <c r="B3" s="2" t="s">
        <v>3</v>
      </c>
      <c r="C3" s="10"/>
      <c r="D3" s="1"/>
      <c r="E3" s="1"/>
      <c r="F3" s="2" t="s">
        <v>4</v>
      </c>
      <c r="G3" s="3"/>
      <c r="H3" s="1"/>
      <c r="I3" s="1"/>
      <c r="J3" s="1"/>
      <c r="K3" s="1"/>
      <c r="M3" s="46"/>
      <c r="N3" s="46"/>
      <c r="O3" s="46"/>
      <c r="P3" s="46"/>
      <c r="Q3" s="46"/>
      <c r="R3" s="46"/>
      <c r="S3" s="46"/>
      <c r="T3" s="47"/>
      <c r="U3" s="47"/>
      <c r="V3" s="47"/>
      <c r="W3" s="48"/>
      <c r="X3" s="49"/>
      <c r="Y3" s="47"/>
    </row>
    <row r="4" spans="1:25" s="5" customFormat="1" ht="13.8" x14ac:dyDescent="0.3">
      <c r="A4" s="1"/>
      <c r="B4" s="2" t="s">
        <v>23</v>
      </c>
      <c r="C4" s="4"/>
      <c r="D4" s="1"/>
      <c r="E4" s="1"/>
      <c r="F4" s="2" t="s">
        <v>24</v>
      </c>
      <c r="G4" s="3" t="s">
        <v>25</v>
      </c>
      <c r="H4" s="1"/>
      <c r="I4" s="1"/>
      <c r="J4" s="1"/>
      <c r="K4" s="1"/>
      <c r="M4" s="46"/>
      <c r="N4" s="46"/>
      <c r="O4" s="46"/>
      <c r="P4" s="46"/>
      <c r="Q4" s="50"/>
      <c r="R4" s="51"/>
      <c r="S4" s="51"/>
      <c r="T4" s="47"/>
      <c r="U4" s="47"/>
      <c r="V4" s="47"/>
      <c r="W4" s="48"/>
      <c r="X4" s="49"/>
      <c r="Y4" s="47"/>
    </row>
    <row r="5" spans="1:25" s="5" customFormat="1" ht="13.8" x14ac:dyDescent="0.3">
      <c r="A5" s="1"/>
      <c r="B5" s="2" t="s">
        <v>26</v>
      </c>
      <c r="C5" s="4"/>
      <c r="D5" s="1"/>
      <c r="E5" s="2"/>
      <c r="F5" s="1"/>
      <c r="G5" s="1"/>
      <c r="H5" s="1"/>
      <c r="I5" s="1"/>
      <c r="J5" s="1"/>
      <c r="K5" s="1"/>
      <c r="M5" s="46"/>
      <c r="N5" s="46"/>
      <c r="O5" s="46"/>
      <c r="P5" s="46"/>
      <c r="Q5" s="50"/>
      <c r="R5" s="51"/>
      <c r="S5" s="51"/>
      <c r="T5" s="47"/>
      <c r="U5" s="47"/>
      <c r="V5" s="47"/>
      <c r="W5" s="48"/>
      <c r="X5" s="49"/>
      <c r="Y5" s="47"/>
    </row>
    <row r="6" spans="1:25" s="5" customFormat="1" ht="13.8" x14ac:dyDescent="0.3">
      <c r="A6" s="1"/>
      <c r="B6" s="1" t="s">
        <v>7</v>
      </c>
      <c r="C6" s="13"/>
      <c r="D6" s="1"/>
      <c r="E6" s="1"/>
      <c r="F6" s="1"/>
      <c r="G6" s="1"/>
      <c r="H6" s="1"/>
      <c r="I6" s="1"/>
      <c r="J6" s="1"/>
      <c r="K6" s="1"/>
      <c r="M6" s="46"/>
      <c r="N6" s="46"/>
      <c r="O6" s="46"/>
      <c r="P6" s="46"/>
      <c r="Q6" s="50"/>
      <c r="R6" s="51"/>
      <c r="S6" s="51"/>
      <c r="T6" s="47"/>
      <c r="U6" s="47"/>
      <c r="V6" s="47"/>
      <c r="W6" s="48"/>
      <c r="X6" s="49"/>
      <c r="Y6" s="47"/>
    </row>
    <row r="7" spans="1:25" s="5" customFormat="1" ht="13.8" x14ac:dyDescent="0.3">
      <c r="A7" s="1"/>
      <c r="B7" s="1"/>
      <c r="C7" s="1"/>
      <c r="D7" s="1"/>
      <c r="E7" s="1"/>
      <c r="F7" s="1"/>
      <c r="G7" s="1"/>
      <c r="H7" s="1"/>
      <c r="I7" s="1"/>
      <c r="J7" s="1"/>
      <c r="K7" s="1"/>
      <c r="M7" s="46"/>
      <c r="N7" s="46"/>
      <c r="O7" s="46"/>
      <c r="P7" s="46"/>
      <c r="Q7" s="50"/>
      <c r="R7" s="51"/>
      <c r="S7" s="51"/>
      <c r="T7" s="47"/>
      <c r="U7" s="47"/>
      <c r="V7" s="47"/>
      <c r="W7" s="48"/>
      <c r="X7" s="49"/>
      <c r="Y7" s="47"/>
    </row>
    <row r="8" spans="1:25" s="5" customFormat="1" ht="13.8" x14ac:dyDescent="0.3">
      <c r="A8" s="14"/>
      <c r="E8" s="7"/>
      <c r="F8" s="8"/>
      <c r="H8" s="15"/>
      <c r="I8" s="7"/>
      <c r="J8" s="16"/>
      <c r="K8" s="17"/>
      <c r="L8" s="18"/>
      <c r="M8" s="46"/>
      <c r="N8" s="46"/>
      <c r="O8" s="46"/>
      <c r="P8" s="46"/>
      <c r="Q8" s="50"/>
      <c r="R8" s="51"/>
      <c r="S8" s="51"/>
      <c r="T8" s="47"/>
      <c r="U8" s="47"/>
      <c r="V8" s="47"/>
      <c r="W8" s="47"/>
      <c r="X8" s="47"/>
      <c r="Y8" s="47"/>
    </row>
    <row r="9" spans="1:25" s="5" customFormat="1" ht="13.8" x14ac:dyDescent="0.3">
      <c r="E9" s="7"/>
      <c r="F9" s="15"/>
      <c r="H9" s="15"/>
      <c r="I9" s="7"/>
      <c r="J9" s="17"/>
      <c r="K9" s="17"/>
      <c r="L9" s="18"/>
      <c r="M9" s="46"/>
      <c r="N9" s="46"/>
      <c r="O9" s="46"/>
      <c r="P9" s="46"/>
      <c r="Q9" s="50"/>
      <c r="R9" s="51"/>
      <c r="S9" s="51"/>
      <c r="T9" s="47"/>
      <c r="U9" s="47"/>
      <c r="V9" s="47"/>
      <c r="W9" s="47"/>
      <c r="X9" s="47"/>
      <c r="Y9" s="47"/>
    </row>
    <row r="10" spans="1:25" s="5" customFormat="1" ht="13.8" x14ac:dyDescent="0.3">
      <c r="E10" s="7"/>
      <c r="F10" s="15"/>
      <c r="H10" s="15"/>
      <c r="I10" s="7"/>
      <c r="J10" s="8"/>
      <c r="K10" s="15"/>
      <c r="L10" s="18"/>
      <c r="M10" s="46"/>
      <c r="N10" s="46"/>
      <c r="O10" s="46"/>
      <c r="P10" s="46"/>
      <c r="Q10" s="50"/>
      <c r="R10" s="51"/>
      <c r="S10" s="51"/>
      <c r="T10" s="47"/>
      <c r="U10" s="47"/>
      <c r="V10" s="47"/>
      <c r="W10" s="47"/>
      <c r="X10" s="47"/>
      <c r="Y10" s="47"/>
    </row>
    <row r="11" spans="1:25" s="5" customFormat="1" ht="13.8" x14ac:dyDescent="0.3">
      <c r="E11" s="7"/>
      <c r="F11" s="15"/>
      <c r="I11" s="19"/>
      <c r="J11" s="8"/>
      <c r="M11" s="46"/>
      <c r="N11" s="46"/>
      <c r="O11" s="46"/>
      <c r="P11" s="46"/>
      <c r="Q11" s="46"/>
      <c r="R11" s="46"/>
      <c r="S11" s="46"/>
      <c r="T11" s="47"/>
      <c r="U11" s="47"/>
      <c r="V11" s="47"/>
      <c r="W11" s="47"/>
      <c r="X11" s="47"/>
      <c r="Y11" s="47"/>
    </row>
    <row r="12" spans="1:25" x14ac:dyDescent="0.3">
      <c r="C12" s="21" t="str">
        <f>G4</f>
        <v>IMPORTANT INFORMATION</v>
      </c>
      <c r="M12" s="46"/>
      <c r="N12" s="46"/>
      <c r="O12" s="46"/>
      <c r="P12" s="46"/>
      <c r="Q12" s="52"/>
      <c r="R12" s="52"/>
      <c r="S12" s="52"/>
    </row>
    <row r="13" spans="1:25" s="5" customFormat="1" ht="13.8" x14ac:dyDescent="0.3">
      <c r="M13" s="46"/>
      <c r="N13" s="46"/>
      <c r="O13" s="46"/>
      <c r="P13" s="46"/>
      <c r="Q13" s="46"/>
      <c r="R13" s="46"/>
      <c r="S13" s="46"/>
      <c r="T13" s="47"/>
      <c r="U13" s="47"/>
      <c r="V13" s="47"/>
      <c r="W13" s="47"/>
      <c r="X13" s="47"/>
      <c r="Y13" s="47"/>
    </row>
    <row r="14" spans="1:25" s="5" customFormat="1" ht="13.8" x14ac:dyDescent="0.3">
      <c r="B14" s="22" t="s">
        <v>30</v>
      </c>
      <c r="M14" s="46"/>
      <c r="N14" s="46"/>
      <c r="O14" s="46"/>
      <c r="P14" s="46"/>
      <c r="Q14" s="46"/>
      <c r="R14" s="46"/>
      <c r="S14" s="46"/>
      <c r="T14" s="47"/>
      <c r="U14" s="47"/>
      <c r="V14" s="47"/>
      <c r="W14" s="47"/>
      <c r="X14" s="47"/>
      <c r="Y14" s="47"/>
    </row>
    <row r="15" spans="1:25" s="5" customFormat="1" ht="13.8" x14ac:dyDescent="0.3">
      <c r="A15" s="23"/>
      <c r="K15" s="23"/>
      <c r="M15" s="50"/>
      <c r="N15" s="50"/>
      <c r="O15" s="50"/>
      <c r="P15" s="50"/>
      <c r="Q15" s="50"/>
      <c r="R15" s="51"/>
      <c r="S15" s="51"/>
      <c r="T15" s="47"/>
      <c r="U15" s="47"/>
      <c r="V15" s="47"/>
      <c r="W15" s="47"/>
      <c r="X15" s="47"/>
      <c r="Y15" s="47"/>
    </row>
    <row r="16" spans="1:25" s="5" customFormat="1" ht="12.75" customHeight="1" x14ac:dyDescent="0.3">
      <c r="B16" s="65" t="s">
        <v>37</v>
      </c>
      <c r="C16" s="65"/>
      <c r="D16" s="65"/>
      <c r="E16" s="65"/>
      <c r="F16" s="65"/>
      <c r="G16" s="65"/>
      <c r="H16" s="65"/>
      <c r="I16" s="65"/>
      <c r="J16" s="65"/>
      <c r="M16" s="50"/>
      <c r="N16" s="50"/>
      <c r="O16" s="50"/>
      <c r="P16" s="50"/>
      <c r="Q16" s="50"/>
      <c r="R16" s="51"/>
      <c r="S16" s="51"/>
      <c r="T16" s="47"/>
      <c r="U16" s="47"/>
      <c r="V16" s="47"/>
      <c r="W16" s="47"/>
      <c r="X16" s="47"/>
      <c r="Y16" s="47"/>
    </row>
    <row r="17" spans="1:25" s="5" customFormat="1" ht="13.8" x14ac:dyDescent="0.3">
      <c r="B17" s="65"/>
      <c r="C17" s="65"/>
      <c r="D17" s="65"/>
      <c r="E17" s="65"/>
      <c r="F17" s="65"/>
      <c r="G17" s="65"/>
      <c r="H17" s="65"/>
      <c r="I17" s="65"/>
      <c r="J17" s="65"/>
      <c r="M17" s="50"/>
      <c r="N17" s="50"/>
      <c r="O17" s="50"/>
      <c r="P17" s="50"/>
      <c r="Q17" s="50"/>
      <c r="R17" s="51"/>
      <c r="S17" s="51"/>
      <c r="T17" s="47"/>
      <c r="U17" s="47"/>
      <c r="V17" s="47"/>
      <c r="W17" s="47"/>
      <c r="X17" s="47"/>
      <c r="Y17" s="47"/>
    </row>
    <row r="18" spans="1:25" s="5" customFormat="1" ht="13.8" x14ac:dyDescent="0.3">
      <c r="B18" s="65"/>
      <c r="C18" s="65"/>
      <c r="D18" s="65"/>
      <c r="E18" s="65"/>
      <c r="F18" s="65"/>
      <c r="G18" s="65"/>
      <c r="H18" s="65"/>
      <c r="I18" s="65"/>
      <c r="J18" s="65"/>
      <c r="M18" s="50"/>
      <c r="N18" s="50"/>
      <c r="O18" s="50"/>
      <c r="P18" s="50"/>
      <c r="Q18" s="50"/>
      <c r="R18" s="51"/>
      <c r="S18" s="51"/>
      <c r="T18" s="47"/>
      <c r="U18" s="47"/>
      <c r="V18" s="47"/>
      <c r="W18" s="47"/>
      <c r="X18" s="47"/>
      <c r="Y18" s="47"/>
    </row>
    <row r="19" spans="1:25" s="5" customFormat="1" ht="13.8" x14ac:dyDescent="0.3">
      <c r="B19" s="65"/>
      <c r="C19" s="65"/>
      <c r="D19" s="65"/>
      <c r="E19" s="65"/>
      <c r="F19" s="65"/>
      <c r="G19" s="65"/>
      <c r="H19" s="65"/>
      <c r="I19" s="65"/>
      <c r="J19" s="65"/>
      <c r="M19" s="50"/>
      <c r="N19" s="50"/>
      <c r="O19" s="50"/>
      <c r="P19" s="50"/>
      <c r="Q19" s="50"/>
      <c r="R19" s="51"/>
      <c r="S19" s="51"/>
      <c r="T19" s="47"/>
      <c r="U19" s="47"/>
      <c r="V19" s="47"/>
      <c r="W19" s="47"/>
      <c r="X19" s="47"/>
      <c r="Y19" s="47"/>
    </row>
    <row r="20" spans="1:25" s="5" customFormat="1" ht="12.75" customHeight="1" x14ac:dyDescent="0.3">
      <c r="A20" s="23"/>
      <c r="B20" s="24" t="s">
        <v>35</v>
      </c>
      <c r="C20" s="23"/>
      <c r="D20" s="23"/>
      <c r="E20" s="23"/>
      <c r="F20" s="23"/>
      <c r="G20" s="23"/>
      <c r="H20" s="23"/>
      <c r="I20" s="23"/>
      <c r="J20" s="23"/>
      <c r="K20" s="23"/>
      <c r="M20" s="50"/>
      <c r="N20" s="50"/>
      <c r="O20" s="50"/>
      <c r="P20" s="50"/>
      <c r="Q20" s="50"/>
      <c r="R20" s="51"/>
      <c r="S20" s="51"/>
      <c r="T20" s="47"/>
      <c r="U20" s="47"/>
      <c r="V20" s="47"/>
      <c r="W20" s="47"/>
      <c r="X20" s="47"/>
      <c r="Y20" s="47"/>
    </row>
    <row r="21" spans="1:25" s="5" customFormat="1" ht="13.8" x14ac:dyDescent="0.3">
      <c r="A21" s="23"/>
      <c r="B21" s="24"/>
      <c r="C21" s="23"/>
      <c r="D21" s="23"/>
      <c r="E21" s="23"/>
      <c r="F21" s="23"/>
      <c r="G21" s="23"/>
      <c r="H21" s="23"/>
      <c r="I21" s="23"/>
      <c r="J21" s="23"/>
      <c r="K21" s="23"/>
      <c r="M21" s="50"/>
      <c r="N21" s="50"/>
      <c r="O21" s="50"/>
      <c r="P21" s="50"/>
      <c r="Q21" s="50"/>
      <c r="R21" s="51"/>
      <c r="S21" s="51"/>
      <c r="T21" s="47"/>
      <c r="U21" s="47"/>
      <c r="V21" s="47"/>
      <c r="W21" s="47"/>
      <c r="X21" s="47"/>
      <c r="Y21" s="47"/>
    </row>
    <row r="22" spans="1:25" s="5" customFormat="1" ht="13.8" x14ac:dyDescent="0.3">
      <c r="A22" s="23"/>
      <c r="B22" s="65" t="s">
        <v>38</v>
      </c>
      <c r="C22" s="65"/>
      <c r="D22" s="65"/>
      <c r="E22" s="65"/>
      <c r="F22" s="65"/>
      <c r="G22" s="65"/>
      <c r="H22" s="65"/>
      <c r="I22" s="65"/>
      <c r="J22" s="65"/>
      <c r="K22" s="23"/>
      <c r="M22" s="50"/>
      <c r="N22" s="50"/>
      <c r="O22" s="50"/>
      <c r="P22" s="50"/>
      <c r="Q22" s="50"/>
      <c r="R22" s="51"/>
      <c r="S22" s="51"/>
      <c r="T22" s="47"/>
      <c r="U22" s="47"/>
      <c r="V22" s="47"/>
      <c r="W22" s="47"/>
      <c r="X22" s="47"/>
      <c r="Y22" s="47"/>
    </row>
    <row r="23" spans="1:25" s="5" customFormat="1" ht="13.8" x14ac:dyDescent="0.3">
      <c r="A23" s="23"/>
      <c r="B23" s="65"/>
      <c r="C23" s="65"/>
      <c r="D23" s="65"/>
      <c r="E23" s="65"/>
      <c r="F23" s="65"/>
      <c r="G23" s="65"/>
      <c r="H23" s="65"/>
      <c r="I23" s="65"/>
      <c r="J23" s="65"/>
      <c r="K23" s="23"/>
      <c r="M23" s="50"/>
      <c r="N23" s="50"/>
      <c r="O23" s="50"/>
      <c r="P23" s="50"/>
      <c r="Q23" s="50"/>
      <c r="R23" s="51"/>
      <c r="S23" s="54"/>
      <c r="T23" s="47"/>
      <c r="U23" s="47"/>
      <c r="V23" s="47"/>
      <c r="W23" s="47"/>
      <c r="X23" s="47"/>
      <c r="Y23" s="47"/>
    </row>
    <row r="24" spans="1:25" s="5" customFormat="1" ht="13.8" x14ac:dyDescent="0.3">
      <c r="A24" s="23"/>
      <c r="B24" s="65"/>
      <c r="C24" s="65"/>
      <c r="D24" s="65"/>
      <c r="E24" s="65"/>
      <c r="F24" s="65"/>
      <c r="G24" s="65"/>
      <c r="H24" s="65"/>
      <c r="I24" s="65"/>
      <c r="J24" s="65"/>
      <c r="K24" s="23"/>
      <c r="M24" s="50"/>
      <c r="N24" s="50"/>
      <c r="O24" s="50"/>
      <c r="P24" s="50"/>
      <c r="Q24" s="50"/>
      <c r="R24" s="51"/>
      <c r="S24" s="54"/>
      <c r="T24" s="47"/>
      <c r="U24" s="47"/>
      <c r="V24" s="47"/>
      <c r="W24" s="47"/>
      <c r="X24" s="47"/>
      <c r="Y24" s="47"/>
    </row>
    <row r="25" spans="1:25" s="5" customFormat="1" ht="12.75" customHeight="1" x14ac:dyDescent="0.3">
      <c r="A25" s="23"/>
      <c r="B25" s="56"/>
      <c r="C25" s="56"/>
      <c r="D25" s="56"/>
      <c r="E25" s="56"/>
      <c r="F25" s="61" t="s">
        <v>50</v>
      </c>
      <c r="G25" s="56"/>
      <c r="H25" s="56"/>
      <c r="I25" s="56"/>
      <c r="J25" s="56"/>
      <c r="K25" s="23"/>
      <c r="M25" s="50"/>
      <c r="N25" s="50"/>
      <c r="O25" s="50"/>
      <c r="P25" s="50"/>
      <c r="Q25" s="50"/>
      <c r="R25" s="51"/>
      <c r="S25" s="51"/>
      <c r="T25" s="47"/>
      <c r="U25" s="47"/>
      <c r="V25" s="47"/>
      <c r="W25" s="47"/>
      <c r="X25" s="47"/>
      <c r="Y25" s="47"/>
    </row>
    <row r="26" spans="1:25" s="5" customFormat="1" ht="13.8" x14ac:dyDescent="0.3">
      <c r="A26" s="23"/>
      <c r="B26" s="65" t="s">
        <v>39</v>
      </c>
      <c r="C26" s="65"/>
      <c r="D26" s="65"/>
      <c r="E26" s="65"/>
      <c r="F26" s="65"/>
      <c r="G26" s="65"/>
      <c r="H26" s="65"/>
      <c r="I26" s="65"/>
      <c r="J26" s="65"/>
      <c r="K26" s="23"/>
      <c r="M26" s="50"/>
      <c r="N26" s="50"/>
      <c r="O26" s="50"/>
      <c r="P26" s="50"/>
      <c r="Q26" s="50"/>
      <c r="R26" s="51"/>
      <c r="S26" s="51"/>
      <c r="T26" s="47"/>
      <c r="U26" s="47"/>
      <c r="V26" s="47"/>
      <c r="W26" s="47"/>
      <c r="X26" s="47"/>
      <c r="Y26" s="47"/>
    </row>
    <row r="27" spans="1:25" s="5" customFormat="1" ht="13.8" x14ac:dyDescent="0.3">
      <c r="A27" s="23"/>
      <c r="B27" s="65"/>
      <c r="C27" s="65"/>
      <c r="D27" s="65"/>
      <c r="E27" s="65"/>
      <c r="F27" s="65"/>
      <c r="G27" s="65"/>
      <c r="H27" s="65"/>
      <c r="I27" s="65"/>
      <c r="J27" s="65"/>
      <c r="K27" s="23"/>
      <c r="M27" s="50"/>
      <c r="N27" s="50"/>
      <c r="O27" s="50"/>
      <c r="P27" s="50"/>
      <c r="Q27" s="50"/>
      <c r="R27" s="51"/>
      <c r="S27" s="51"/>
      <c r="T27" s="47"/>
      <c r="U27" s="47"/>
      <c r="V27" s="47"/>
      <c r="W27" s="47"/>
      <c r="X27" s="47"/>
      <c r="Y27" s="47"/>
    </row>
    <row r="28" spans="1:25" s="5" customFormat="1" ht="13.8" x14ac:dyDescent="0.3">
      <c r="A28" s="23"/>
      <c r="B28" s="56"/>
      <c r="C28" s="56"/>
      <c r="D28" s="56"/>
      <c r="E28" s="56"/>
      <c r="F28" s="56"/>
      <c r="G28" s="56"/>
      <c r="H28" s="56"/>
      <c r="I28" s="56"/>
      <c r="J28" s="56"/>
      <c r="K28" s="23"/>
      <c r="M28" s="50"/>
      <c r="N28" s="50"/>
      <c r="O28" s="50"/>
      <c r="P28" s="50"/>
      <c r="Q28" s="50"/>
      <c r="R28" s="51"/>
      <c r="S28" s="51"/>
      <c r="T28" s="47"/>
      <c r="U28" s="47"/>
      <c r="V28" s="47"/>
      <c r="W28" s="47"/>
      <c r="X28" s="47"/>
      <c r="Y28" s="47"/>
    </row>
    <row r="29" spans="1:25" s="5" customFormat="1" ht="13.8" x14ac:dyDescent="0.3">
      <c r="A29" s="23"/>
      <c r="B29" s="65" t="s">
        <v>40</v>
      </c>
      <c r="C29" s="65"/>
      <c r="D29" s="65"/>
      <c r="E29" s="65"/>
      <c r="F29" s="65"/>
      <c r="G29" s="65"/>
      <c r="H29" s="65"/>
      <c r="I29" s="65"/>
      <c r="J29" s="65"/>
      <c r="K29" s="23"/>
      <c r="M29" s="50"/>
      <c r="N29" s="50"/>
      <c r="O29" s="50"/>
      <c r="P29" s="50"/>
      <c r="Q29" s="50"/>
      <c r="R29" s="51"/>
      <c r="S29" s="51"/>
      <c r="T29" s="47"/>
      <c r="U29" s="47"/>
      <c r="V29" s="47"/>
      <c r="W29" s="47"/>
      <c r="X29" s="47"/>
      <c r="Y29" s="47"/>
    </row>
    <row r="30" spans="1:25" s="5" customFormat="1" ht="13.8" x14ac:dyDescent="0.3">
      <c r="A30" s="23"/>
      <c r="B30" s="65"/>
      <c r="C30" s="65"/>
      <c r="D30" s="65"/>
      <c r="E30" s="65"/>
      <c r="F30" s="65"/>
      <c r="G30" s="65"/>
      <c r="H30" s="65"/>
      <c r="I30" s="65"/>
      <c r="J30" s="65"/>
      <c r="K30" s="23"/>
      <c r="M30" s="50"/>
      <c r="N30" s="50"/>
      <c r="O30" s="50"/>
      <c r="P30" s="50"/>
      <c r="Q30" s="50"/>
      <c r="R30" s="51"/>
      <c r="S30" s="51"/>
      <c r="T30" s="47"/>
      <c r="U30" s="47"/>
      <c r="V30" s="47"/>
      <c r="W30" s="47"/>
      <c r="X30" s="47"/>
      <c r="Y30" s="47"/>
    </row>
    <row r="31" spans="1:25" s="5" customFormat="1" ht="12.75" customHeight="1" x14ac:dyDescent="0.3">
      <c r="A31" s="23"/>
      <c r="B31" s="65"/>
      <c r="C31" s="65"/>
      <c r="D31" s="65"/>
      <c r="E31" s="65"/>
      <c r="F31" s="65"/>
      <c r="G31" s="65"/>
      <c r="H31" s="65"/>
      <c r="I31" s="65"/>
      <c r="J31" s="65"/>
      <c r="K31" s="23"/>
      <c r="M31" s="50"/>
      <c r="N31" s="50"/>
      <c r="O31" s="50"/>
      <c r="P31" s="50"/>
      <c r="Q31" s="50"/>
      <c r="R31" s="51"/>
      <c r="S31" s="51"/>
      <c r="T31" s="47"/>
      <c r="U31" s="47"/>
      <c r="V31" s="47"/>
      <c r="W31" s="47"/>
      <c r="X31" s="47"/>
      <c r="Y31" s="47"/>
    </row>
    <row r="32" spans="1:25" s="5" customFormat="1" ht="13.8" x14ac:dyDescent="0.3">
      <c r="A32" s="23"/>
      <c r="B32" s="65"/>
      <c r="C32" s="65"/>
      <c r="D32" s="65"/>
      <c r="E32" s="65"/>
      <c r="F32" s="65"/>
      <c r="G32" s="65"/>
      <c r="H32" s="65"/>
      <c r="I32" s="65"/>
      <c r="J32" s="65"/>
      <c r="K32" s="23"/>
      <c r="M32" s="50"/>
      <c r="N32" s="50"/>
      <c r="O32" s="50"/>
      <c r="P32" s="50"/>
      <c r="Q32" s="50"/>
      <c r="R32" s="51"/>
      <c r="S32" s="51"/>
      <c r="T32" s="47"/>
      <c r="U32" s="47"/>
      <c r="V32" s="47"/>
      <c r="W32" s="47"/>
      <c r="X32" s="47"/>
      <c r="Y32" s="47"/>
    </row>
    <row r="33" spans="1:25" s="5" customFormat="1" ht="12.75" customHeight="1" x14ac:dyDescent="0.3">
      <c r="A33" s="23"/>
      <c r="B33" s="65"/>
      <c r="C33" s="65"/>
      <c r="D33" s="65"/>
      <c r="E33" s="65"/>
      <c r="F33" s="65"/>
      <c r="G33" s="65"/>
      <c r="H33" s="65"/>
      <c r="I33" s="65"/>
      <c r="J33" s="65"/>
      <c r="K33" s="23"/>
      <c r="M33" s="50"/>
      <c r="N33" s="50"/>
      <c r="O33" s="50"/>
      <c r="P33" s="50"/>
      <c r="Q33" s="50"/>
      <c r="R33" s="51"/>
      <c r="S33" s="51"/>
      <c r="T33" s="47"/>
      <c r="U33" s="47"/>
      <c r="V33" s="47"/>
      <c r="W33" s="47"/>
      <c r="X33" s="47"/>
      <c r="Y33" s="47"/>
    </row>
    <row r="34" spans="1:25" s="5" customFormat="1" ht="13.8" x14ac:dyDescent="0.3">
      <c r="A34" s="23"/>
      <c r="B34" s="56"/>
      <c r="C34" s="56"/>
      <c r="D34" s="67" t="s">
        <v>31</v>
      </c>
      <c r="E34" s="67"/>
      <c r="F34" s="67"/>
      <c r="G34" s="67"/>
      <c r="H34" s="67"/>
      <c r="I34" s="56"/>
      <c r="J34" s="56"/>
      <c r="K34" s="23"/>
      <c r="M34" s="50"/>
      <c r="N34" s="50"/>
      <c r="O34" s="50"/>
      <c r="P34" s="50"/>
      <c r="Q34" s="50"/>
      <c r="R34" s="51"/>
      <c r="S34" s="54"/>
      <c r="T34" s="47"/>
      <c r="U34" s="47"/>
      <c r="V34" s="47"/>
      <c r="W34" s="47"/>
      <c r="X34" s="47"/>
      <c r="Y34" s="47"/>
    </row>
    <row r="35" spans="1:25" s="5" customFormat="1" ht="13.8" x14ac:dyDescent="0.3">
      <c r="A35" s="23"/>
      <c r="B35" s="23"/>
      <c r="C35" s="23"/>
      <c r="I35" s="23"/>
      <c r="J35" s="23"/>
      <c r="K35" s="23"/>
      <c r="M35" s="50"/>
      <c r="N35" s="50"/>
      <c r="O35" s="50"/>
      <c r="P35" s="50"/>
      <c r="Q35" s="50"/>
      <c r="R35" s="51"/>
      <c r="S35" s="54"/>
      <c r="T35" s="47"/>
      <c r="U35" s="47"/>
      <c r="V35" s="47"/>
      <c r="W35" s="47"/>
      <c r="X35" s="47"/>
      <c r="Y35" s="47"/>
    </row>
    <row r="36" spans="1:25" s="5" customFormat="1" ht="12.75" customHeight="1" x14ac:dyDescent="0.3">
      <c r="A36" s="23"/>
      <c r="B36" s="24" t="s">
        <v>32</v>
      </c>
      <c r="C36" s="23"/>
      <c r="D36" s="23"/>
      <c r="E36" s="23"/>
      <c r="F36" s="55"/>
      <c r="G36" s="23"/>
      <c r="H36" s="23"/>
      <c r="I36" s="23"/>
      <c r="J36" s="23"/>
      <c r="K36" s="23"/>
      <c r="M36" s="50"/>
      <c r="N36" s="50"/>
      <c r="O36" s="50"/>
      <c r="P36" s="50"/>
      <c r="Q36" s="50"/>
      <c r="R36" s="51"/>
      <c r="S36" s="51"/>
      <c r="T36" s="47"/>
      <c r="U36" s="47"/>
      <c r="V36" s="47"/>
      <c r="W36" s="47"/>
      <c r="X36" s="47"/>
      <c r="Y36" s="47"/>
    </row>
    <row r="37" spans="1:25" s="5" customFormat="1" ht="13.8" x14ac:dyDescent="0.3">
      <c r="A37" s="23"/>
      <c r="B37" s="24"/>
      <c r="C37" s="23"/>
      <c r="D37" s="23"/>
      <c r="E37" s="23"/>
      <c r="F37" s="55"/>
      <c r="G37" s="23"/>
      <c r="H37" s="23"/>
      <c r="I37" s="23"/>
      <c r="J37" s="23"/>
      <c r="K37" s="23"/>
      <c r="M37" s="50"/>
      <c r="N37" s="50"/>
      <c r="O37" s="50"/>
      <c r="P37" s="50"/>
      <c r="Q37" s="50"/>
      <c r="R37" s="51"/>
      <c r="S37" s="51"/>
      <c r="T37" s="47"/>
      <c r="U37" s="47"/>
      <c r="V37" s="47"/>
      <c r="W37" s="47"/>
      <c r="X37" s="47"/>
      <c r="Y37" s="47"/>
    </row>
    <row r="38" spans="1:25" s="5" customFormat="1" ht="13.8" x14ac:dyDescent="0.3">
      <c r="A38" s="23"/>
      <c r="B38" s="65" t="s">
        <v>41</v>
      </c>
      <c r="C38" s="65"/>
      <c r="D38" s="65"/>
      <c r="E38" s="65"/>
      <c r="F38" s="65"/>
      <c r="G38" s="65"/>
      <c r="H38" s="65"/>
      <c r="I38" s="65"/>
      <c r="J38" s="65"/>
      <c r="K38" s="23"/>
      <c r="M38" s="50"/>
      <c r="N38" s="50"/>
      <c r="O38" s="50"/>
      <c r="P38" s="50"/>
      <c r="Q38" s="50"/>
      <c r="R38" s="51"/>
      <c r="S38" s="51"/>
      <c r="T38" s="47"/>
      <c r="U38" s="47"/>
      <c r="V38" s="47"/>
      <c r="W38" s="47"/>
      <c r="X38" s="47"/>
      <c r="Y38" s="47"/>
    </row>
    <row r="39" spans="1:25" s="5" customFormat="1" ht="13.8" x14ac:dyDescent="0.3">
      <c r="A39" s="23"/>
      <c r="B39" s="65"/>
      <c r="C39" s="65"/>
      <c r="D39" s="65"/>
      <c r="E39" s="65"/>
      <c r="F39" s="65"/>
      <c r="G39" s="65"/>
      <c r="H39" s="65"/>
      <c r="I39" s="65"/>
      <c r="J39" s="65"/>
      <c r="K39" s="23"/>
      <c r="M39" s="50"/>
      <c r="N39" s="50"/>
      <c r="O39" s="50"/>
      <c r="P39" s="50"/>
      <c r="Q39" s="50"/>
      <c r="R39" s="51"/>
      <c r="S39" s="51"/>
      <c r="T39" s="47"/>
      <c r="U39" s="47"/>
      <c r="V39" s="47"/>
      <c r="W39" s="47"/>
      <c r="X39" s="47"/>
      <c r="Y39" s="47"/>
    </row>
    <row r="40" spans="1:25" s="5" customFormat="1" ht="13.8" x14ac:dyDescent="0.3">
      <c r="A40" s="23"/>
      <c r="B40" s="56"/>
      <c r="C40" s="56"/>
      <c r="D40" s="56"/>
      <c r="E40" s="56"/>
      <c r="F40" s="56"/>
      <c r="G40" s="56"/>
      <c r="H40" s="56"/>
      <c r="I40" s="56"/>
      <c r="J40" s="56"/>
      <c r="K40" s="23"/>
      <c r="M40" s="50"/>
      <c r="N40" s="50"/>
      <c r="O40" s="50"/>
      <c r="P40" s="50"/>
      <c r="Q40" s="50"/>
      <c r="R40" s="51"/>
      <c r="S40" s="51"/>
      <c r="T40" s="47"/>
      <c r="U40" s="47"/>
      <c r="V40" s="47"/>
      <c r="W40" s="47"/>
      <c r="X40" s="47"/>
      <c r="Y40" s="47"/>
    </row>
    <row r="41" spans="1:25" s="5" customFormat="1" ht="13.8" x14ac:dyDescent="0.3">
      <c r="A41" s="23"/>
      <c r="B41" s="65" t="s">
        <v>42</v>
      </c>
      <c r="C41" s="65"/>
      <c r="D41" s="65"/>
      <c r="E41" s="65"/>
      <c r="F41" s="65"/>
      <c r="G41" s="65"/>
      <c r="H41" s="65"/>
      <c r="I41" s="65"/>
      <c r="J41" s="65"/>
      <c r="K41" s="23"/>
      <c r="M41" s="50"/>
      <c r="N41" s="50"/>
      <c r="O41" s="50"/>
      <c r="P41" s="50"/>
      <c r="Q41" s="50"/>
      <c r="R41" s="51"/>
      <c r="S41" s="51"/>
      <c r="T41" s="47"/>
      <c r="U41" s="47"/>
      <c r="V41" s="47"/>
      <c r="W41" s="47"/>
      <c r="X41" s="47"/>
      <c r="Y41" s="47"/>
    </row>
    <row r="42" spans="1:25" s="5" customFormat="1" ht="13.8" x14ac:dyDescent="0.3">
      <c r="A42" s="23"/>
      <c r="B42" s="65"/>
      <c r="C42" s="65"/>
      <c r="D42" s="65"/>
      <c r="E42" s="65"/>
      <c r="F42" s="65"/>
      <c r="G42" s="65"/>
      <c r="H42" s="65"/>
      <c r="I42" s="65"/>
      <c r="J42" s="65"/>
      <c r="K42" s="23"/>
      <c r="M42" s="50"/>
      <c r="N42" s="50"/>
      <c r="O42" s="50"/>
      <c r="P42" s="50"/>
      <c r="Q42" s="50"/>
      <c r="R42" s="51"/>
      <c r="S42" s="51"/>
      <c r="T42" s="47"/>
      <c r="U42" s="47"/>
      <c r="V42" s="47"/>
      <c r="W42" s="47"/>
      <c r="X42" s="47"/>
      <c r="Y42" s="47"/>
    </row>
    <row r="43" spans="1:25" s="5" customFormat="1" ht="13.8" x14ac:dyDescent="0.3">
      <c r="A43" s="23"/>
      <c r="B43" s="65"/>
      <c r="C43" s="65"/>
      <c r="D43" s="65"/>
      <c r="E43" s="65"/>
      <c r="F43" s="65"/>
      <c r="G43" s="65"/>
      <c r="H43" s="65"/>
      <c r="I43" s="65"/>
      <c r="J43" s="65"/>
      <c r="K43" s="23"/>
      <c r="M43" s="50"/>
      <c r="N43" s="50"/>
      <c r="O43" s="50"/>
      <c r="P43" s="50"/>
      <c r="Q43" s="50"/>
      <c r="R43" s="51"/>
      <c r="S43" s="51"/>
      <c r="T43" s="47"/>
      <c r="U43" s="47"/>
      <c r="V43" s="47"/>
      <c r="W43" s="47"/>
      <c r="X43" s="47"/>
      <c r="Y43" s="47"/>
    </row>
    <row r="44" spans="1:25" s="5" customFormat="1" ht="13.8" x14ac:dyDescent="0.3">
      <c r="A44" s="23"/>
      <c r="B44" s="56"/>
      <c r="C44" s="56"/>
      <c r="D44" s="56"/>
      <c r="E44" s="56"/>
      <c r="F44" s="56"/>
      <c r="G44" s="56"/>
      <c r="H44" s="56"/>
      <c r="I44" s="56"/>
      <c r="J44" s="56"/>
      <c r="K44" s="23"/>
      <c r="M44" s="50"/>
      <c r="N44" s="50"/>
      <c r="O44" s="50"/>
      <c r="P44" s="50"/>
      <c r="Q44" s="50"/>
      <c r="R44" s="51"/>
      <c r="S44" s="51"/>
      <c r="T44" s="47"/>
      <c r="U44" s="47"/>
      <c r="V44" s="47"/>
      <c r="W44" s="47"/>
      <c r="X44" s="47"/>
      <c r="Y44" s="47"/>
    </row>
    <row r="45" spans="1:25" s="5" customFormat="1" ht="12.75" customHeight="1" x14ac:dyDescent="0.3">
      <c r="A45" s="23"/>
      <c r="B45" s="65" t="s">
        <v>36</v>
      </c>
      <c r="C45" s="65"/>
      <c r="D45" s="65"/>
      <c r="E45" s="65"/>
      <c r="F45" s="65"/>
      <c r="G45" s="65"/>
      <c r="H45" s="65"/>
      <c r="I45" s="65"/>
      <c r="J45" s="65"/>
      <c r="K45" s="23"/>
      <c r="M45" s="50"/>
      <c r="N45" s="50"/>
      <c r="O45" s="50"/>
      <c r="P45" s="50"/>
      <c r="Q45" s="50"/>
      <c r="R45" s="51"/>
      <c r="S45" s="51"/>
      <c r="T45" s="47"/>
      <c r="U45" s="47"/>
      <c r="V45" s="47"/>
      <c r="W45" s="47"/>
      <c r="X45" s="47"/>
      <c r="Y45" s="47"/>
    </row>
    <row r="46" spans="1:25" s="5" customFormat="1" ht="13.8" x14ac:dyDescent="0.3">
      <c r="A46" s="23"/>
      <c r="B46" s="65"/>
      <c r="C46" s="65"/>
      <c r="D46" s="65"/>
      <c r="E46" s="65"/>
      <c r="F46" s="65"/>
      <c r="G46" s="65"/>
      <c r="H46" s="65"/>
      <c r="I46" s="65"/>
      <c r="J46" s="65"/>
      <c r="K46" s="23"/>
      <c r="M46" s="50"/>
      <c r="N46" s="50"/>
      <c r="O46" s="50"/>
      <c r="P46" s="50"/>
      <c r="Q46" s="50"/>
      <c r="R46" s="51"/>
      <c r="S46" s="51"/>
      <c r="T46" s="47"/>
      <c r="U46" s="47"/>
      <c r="V46" s="47"/>
      <c r="W46" s="47"/>
      <c r="X46" s="47"/>
      <c r="Y46" s="47"/>
    </row>
    <row r="47" spans="1:25" s="5" customFormat="1" ht="13.8" x14ac:dyDescent="0.3">
      <c r="A47" s="23"/>
      <c r="B47" s="65"/>
      <c r="C47" s="65"/>
      <c r="D47" s="65"/>
      <c r="E47" s="65"/>
      <c r="F47" s="65"/>
      <c r="G47" s="65"/>
      <c r="H47" s="65"/>
      <c r="I47" s="65"/>
      <c r="J47" s="65"/>
      <c r="K47" s="23"/>
      <c r="M47" s="50"/>
      <c r="N47" s="50"/>
      <c r="O47" s="50"/>
      <c r="P47" s="50"/>
      <c r="Q47" s="50"/>
      <c r="R47" s="51"/>
      <c r="S47" s="51"/>
      <c r="T47" s="47"/>
      <c r="U47" s="47"/>
      <c r="V47" s="47"/>
      <c r="W47" s="47"/>
      <c r="X47" s="47"/>
      <c r="Y47" s="47"/>
    </row>
    <row r="48" spans="1:25" s="5" customFormat="1" ht="12.75" customHeight="1" x14ac:dyDescent="0.3">
      <c r="A48" s="23"/>
      <c r="B48" s="65"/>
      <c r="C48" s="65"/>
      <c r="D48" s="65"/>
      <c r="E48" s="65"/>
      <c r="F48" s="65"/>
      <c r="G48" s="65"/>
      <c r="H48" s="65"/>
      <c r="I48" s="65"/>
      <c r="J48" s="65"/>
      <c r="K48" s="23"/>
      <c r="M48" s="50"/>
      <c r="N48" s="50"/>
      <c r="O48" s="50"/>
      <c r="P48" s="50"/>
      <c r="Q48" s="50"/>
      <c r="R48" s="51"/>
      <c r="S48" s="51"/>
      <c r="T48" s="47"/>
      <c r="U48" s="47"/>
      <c r="V48" s="47"/>
      <c r="W48" s="47"/>
      <c r="X48" s="47"/>
      <c r="Y48" s="47"/>
    </row>
    <row r="49" spans="1:25" s="5" customFormat="1" ht="13.8" x14ac:dyDescent="0.3">
      <c r="A49" s="23"/>
      <c r="B49" s="23" t="s">
        <v>43</v>
      </c>
      <c r="C49" s="23"/>
      <c r="D49" s="23"/>
      <c r="E49" s="23"/>
      <c r="F49" s="23"/>
      <c r="G49" s="23"/>
      <c r="H49" s="23"/>
      <c r="I49" s="23"/>
      <c r="J49" s="23"/>
      <c r="K49" s="23"/>
      <c r="M49" s="50"/>
      <c r="N49" s="50"/>
      <c r="O49" s="50"/>
      <c r="P49" s="50"/>
      <c r="Q49" s="50"/>
      <c r="R49" s="51"/>
      <c r="S49" s="51"/>
      <c r="T49" s="47"/>
      <c r="U49" s="47"/>
      <c r="V49" s="47"/>
      <c r="W49" s="47"/>
      <c r="X49" s="47"/>
      <c r="Y49" s="47"/>
    </row>
    <row r="50" spans="1:25" s="5" customFormat="1" ht="13.8" x14ac:dyDescent="0.3">
      <c r="A50" s="23"/>
      <c r="B50" s="23"/>
      <c r="C50" s="23"/>
      <c r="D50" s="23"/>
      <c r="F50" s="61" t="s">
        <v>49</v>
      </c>
      <c r="G50" s="55"/>
      <c r="H50" s="23"/>
      <c r="I50" s="23"/>
      <c r="J50" s="23"/>
      <c r="K50" s="23"/>
      <c r="M50" s="50"/>
      <c r="N50" s="50"/>
      <c r="O50" s="50"/>
      <c r="P50" s="50"/>
      <c r="Q50" s="50"/>
      <c r="R50" s="51"/>
      <c r="S50" s="51"/>
      <c r="T50" s="47"/>
      <c r="U50" s="47"/>
      <c r="V50" s="47"/>
      <c r="W50" s="47"/>
      <c r="X50" s="47"/>
      <c r="Y50" s="47"/>
    </row>
    <row r="51" spans="1:25" s="5" customFormat="1" ht="13.8" x14ac:dyDescent="0.3">
      <c r="A51" s="23"/>
      <c r="B51" s="23"/>
      <c r="C51" s="23"/>
      <c r="D51" s="23"/>
      <c r="E51" s="23"/>
      <c r="F51" s="23"/>
      <c r="G51" s="23"/>
      <c r="H51" s="23"/>
      <c r="I51" s="23"/>
      <c r="J51" s="23"/>
      <c r="K51" s="23"/>
      <c r="M51" s="50"/>
      <c r="N51" s="50"/>
      <c r="O51" s="50"/>
      <c r="P51" s="50"/>
      <c r="Q51" s="50"/>
      <c r="R51" s="51"/>
      <c r="S51" s="51"/>
      <c r="T51" s="47"/>
      <c r="U51" s="47"/>
      <c r="V51" s="47"/>
      <c r="W51" s="47"/>
      <c r="X51" s="47"/>
      <c r="Y51" s="47"/>
    </row>
    <row r="52" spans="1:25" s="5" customFormat="1" ht="12.75" customHeight="1" x14ac:dyDescent="0.3">
      <c r="A52" s="23"/>
      <c r="B52" s="24" t="s">
        <v>44</v>
      </c>
      <c r="C52" s="23"/>
      <c r="D52" s="23"/>
      <c r="E52" s="23"/>
      <c r="F52" s="23"/>
      <c r="G52" s="23"/>
      <c r="H52" s="23"/>
      <c r="I52" s="23"/>
      <c r="J52" s="23"/>
      <c r="K52" s="23"/>
      <c r="M52" s="50"/>
      <c r="N52" s="50"/>
      <c r="O52" s="50"/>
      <c r="P52" s="50"/>
      <c r="Q52" s="50"/>
      <c r="R52" s="51"/>
      <c r="S52" s="51"/>
      <c r="T52" s="47"/>
      <c r="U52" s="47"/>
      <c r="V52" s="47"/>
      <c r="W52" s="47"/>
      <c r="X52" s="47"/>
      <c r="Y52" s="47"/>
    </row>
    <row r="53" spans="1:25" s="5" customFormat="1" ht="13.8" x14ac:dyDescent="0.3">
      <c r="A53" s="23"/>
      <c r="B53" s="23"/>
      <c r="C53" s="23"/>
      <c r="D53" s="23"/>
      <c r="E53" s="23"/>
      <c r="F53" s="23"/>
      <c r="G53" s="23"/>
      <c r="H53" s="23"/>
      <c r="I53" s="23"/>
      <c r="J53" s="23"/>
      <c r="K53" s="23"/>
      <c r="M53" s="50"/>
      <c r="N53" s="50"/>
      <c r="O53" s="50"/>
      <c r="P53" s="50"/>
      <c r="Q53" s="50"/>
      <c r="R53" s="51"/>
      <c r="S53" s="51"/>
      <c r="T53" s="47"/>
      <c r="U53" s="47"/>
      <c r="V53" s="47"/>
      <c r="W53" s="47"/>
      <c r="X53" s="47"/>
      <c r="Y53" s="47"/>
    </row>
    <row r="54" spans="1:25" s="5" customFormat="1" ht="13.8" x14ac:dyDescent="0.3">
      <c r="A54" s="23"/>
      <c r="B54" s="66" t="s">
        <v>45</v>
      </c>
      <c r="C54" s="66"/>
      <c r="D54" s="66"/>
      <c r="E54" s="66"/>
      <c r="F54" s="66"/>
      <c r="G54" s="66"/>
      <c r="H54" s="66"/>
      <c r="I54" s="66"/>
      <c r="J54" s="66"/>
      <c r="K54" s="23"/>
      <c r="M54" s="50"/>
      <c r="N54" s="50"/>
      <c r="O54" s="50"/>
      <c r="P54" s="50"/>
      <c r="Q54" s="50"/>
      <c r="R54" s="51"/>
      <c r="S54" s="51"/>
      <c r="T54" s="47"/>
      <c r="U54" s="47"/>
      <c r="V54" s="47"/>
      <c r="W54" s="47"/>
      <c r="X54" s="47"/>
      <c r="Y54" s="47"/>
    </row>
    <row r="55" spans="1:25" s="5" customFormat="1" ht="13.8" x14ac:dyDescent="0.3">
      <c r="A55" s="23"/>
      <c r="B55" s="66"/>
      <c r="C55" s="66"/>
      <c r="D55" s="66"/>
      <c r="E55" s="66"/>
      <c r="F55" s="66"/>
      <c r="G55" s="66"/>
      <c r="H55" s="66"/>
      <c r="I55" s="66"/>
      <c r="J55" s="66"/>
      <c r="K55" s="23"/>
      <c r="M55" s="50"/>
      <c r="N55" s="50"/>
      <c r="O55" s="50"/>
      <c r="P55" s="50"/>
      <c r="Q55" s="50"/>
      <c r="R55" s="51"/>
      <c r="S55" s="51"/>
      <c r="T55" s="47"/>
      <c r="U55" s="47"/>
      <c r="V55" s="47"/>
      <c r="W55" s="47"/>
      <c r="X55" s="47"/>
      <c r="Y55" s="47"/>
    </row>
    <row r="56" spans="1:25" s="5" customFormat="1" ht="13.8" x14ac:dyDescent="0.3">
      <c r="A56" s="23"/>
      <c r="B56" s="66"/>
      <c r="C56" s="66"/>
      <c r="D56" s="66"/>
      <c r="E56" s="66"/>
      <c r="F56" s="66"/>
      <c r="G56" s="66"/>
      <c r="H56" s="66"/>
      <c r="I56" s="66"/>
      <c r="J56" s="66"/>
      <c r="K56" s="23"/>
      <c r="M56" s="50"/>
      <c r="N56" s="50"/>
      <c r="O56"/>
      <c r="P56" s="50"/>
      <c r="Q56" s="50"/>
      <c r="R56" s="51"/>
      <c r="S56" s="51"/>
      <c r="T56" s="47"/>
      <c r="U56" s="47"/>
      <c r="V56" s="47"/>
      <c r="W56" s="47"/>
      <c r="X56" s="47"/>
      <c r="Y56" s="47"/>
    </row>
    <row r="57" spans="1:25" s="5" customFormat="1" ht="13.8" x14ac:dyDescent="0.3">
      <c r="A57" s="23"/>
      <c r="B57" s="23"/>
      <c r="C57" s="23"/>
      <c r="D57" s="23"/>
      <c r="F57" s="55"/>
      <c r="G57" s="23"/>
      <c r="H57" s="23"/>
      <c r="I57" s="23"/>
      <c r="J57" s="23"/>
      <c r="K57" s="23"/>
      <c r="M57" s="50"/>
      <c r="N57" s="50"/>
      <c r="O57" s="50"/>
      <c r="P57" s="50"/>
      <c r="Q57" s="50"/>
      <c r="R57" s="51"/>
      <c r="S57" s="51"/>
      <c r="T57" s="47"/>
      <c r="U57" s="47"/>
      <c r="V57" s="47"/>
      <c r="W57" s="47"/>
      <c r="X57" s="47"/>
      <c r="Y57" s="47"/>
    </row>
    <row r="58" spans="1:25" s="5" customFormat="1" ht="13.8" x14ac:dyDescent="0.3">
      <c r="A58" s="23"/>
      <c r="B58" s="23"/>
      <c r="C58" s="23"/>
      <c r="D58" s="23"/>
      <c r="E58" s="23"/>
      <c r="F58" s="23"/>
      <c r="G58" s="23"/>
      <c r="H58" s="23"/>
      <c r="I58" s="23"/>
      <c r="J58" s="23"/>
      <c r="K58" s="23"/>
      <c r="M58" s="50"/>
      <c r="N58" s="50"/>
      <c r="O58" s="50"/>
      <c r="P58" s="50"/>
      <c r="Q58" s="50"/>
      <c r="R58" s="51"/>
      <c r="S58" s="51"/>
      <c r="T58" s="47"/>
      <c r="U58" s="47"/>
      <c r="V58" s="47"/>
      <c r="W58" s="47"/>
      <c r="X58" s="47"/>
      <c r="Y58" s="47"/>
    </row>
    <row r="59" spans="1:25" s="5" customFormat="1" ht="13.8" x14ac:dyDescent="0.3">
      <c r="K59" s="23"/>
      <c r="M59" s="50"/>
      <c r="N59" s="50"/>
      <c r="O59" s="62"/>
      <c r="P59" s="50"/>
      <c r="Q59" s="50"/>
      <c r="R59" s="51"/>
      <c r="S59" s="51"/>
      <c r="T59" s="47"/>
      <c r="U59" s="47"/>
      <c r="V59" s="47"/>
      <c r="W59" s="47"/>
      <c r="X59" s="47"/>
      <c r="Y59" s="47"/>
    </row>
    <row r="60" spans="1:25" s="5" customFormat="1" ht="13.8" x14ac:dyDescent="0.3">
      <c r="A60" s="23"/>
      <c r="B60" s="23" t="s">
        <v>46</v>
      </c>
      <c r="C60" s="23"/>
      <c r="D60" s="23"/>
      <c r="E60" s="23"/>
      <c r="F60" s="23"/>
      <c r="G60" s="23"/>
      <c r="H60" s="23"/>
      <c r="I60" s="23"/>
      <c r="J60" s="23"/>
      <c r="K60" s="23"/>
      <c r="M60" s="50"/>
      <c r="N60" s="50"/>
      <c r="O60" s="50"/>
      <c r="P60" s="50"/>
      <c r="Q60" s="50"/>
      <c r="R60" s="51"/>
      <c r="S60" s="51"/>
      <c r="T60" s="47"/>
      <c r="U60" s="47"/>
      <c r="V60" s="47"/>
      <c r="W60" s="47"/>
      <c r="X60" s="47"/>
      <c r="Y60" s="47"/>
    </row>
    <row r="61" spans="1:25" s="5" customFormat="1" ht="13.8" x14ac:dyDescent="0.3">
      <c r="A61" s="23"/>
      <c r="C61" s="23"/>
      <c r="D61" s="23"/>
      <c r="F61" s="61" t="s">
        <v>48</v>
      </c>
      <c r="G61" s="39"/>
      <c r="H61" s="23"/>
      <c r="I61" s="23"/>
      <c r="J61" s="23"/>
      <c r="K61" s="23"/>
      <c r="M61" s="50"/>
      <c r="N61" s="50"/>
      <c r="O61" s="50"/>
      <c r="P61" s="50"/>
      <c r="Q61" s="50"/>
      <c r="R61" s="51"/>
      <c r="S61" s="51"/>
      <c r="T61" s="47"/>
      <c r="U61" s="47"/>
      <c r="V61" s="47"/>
      <c r="W61" s="47"/>
      <c r="X61" s="47"/>
      <c r="Y61" s="47"/>
    </row>
    <row r="62" spans="1:25" s="5" customFormat="1" ht="13.8" x14ac:dyDescent="0.3">
      <c r="A62" s="23"/>
      <c r="B62" s="23"/>
      <c r="C62" s="23"/>
      <c r="D62" s="23"/>
      <c r="E62" s="23"/>
      <c r="F62" s="23"/>
      <c r="G62" s="23"/>
      <c r="H62" s="23"/>
      <c r="I62" s="23"/>
      <c r="J62" s="23"/>
      <c r="K62" s="23"/>
      <c r="M62" s="50"/>
      <c r="N62" s="50"/>
      <c r="O62" s="50"/>
      <c r="P62" s="50"/>
      <c r="Q62" s="50"/>
      <c r="R62" s="51"/>
      <c r="S62" s="51"/>
      <c r="T62" s="47"/>
      <c r="U62" s="47"/>
      <c r="V62" s="47"/>
      <c r="W62" s="47"/>
      <c r="X62" s="47"/>
      <c r="Y62" s="4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57"/>
  <sheetViews>
    <sheetView tabSelected="1" view="pageBreakPreview" topLeftCell="A4" zoomScale="70" zoomScaleNormal="100" zoomScaleSheetLayoutView="70" workbookViewId="0">
      <selection activeCell="C21" sqref="C21"/>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6"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6" s="5" customFormat="1" ht="13.8" x14ac:dyDescent="0.3">
      <c r="A2" s="1"/>
      <c r="B2" s="2" t="s">
        <v>2</v>
      </c>
      <c r="C2" s="3" t="s">
        <v>10</v>
      </c>
      <c r="D2" s="1"/>
      <c r="E2" s="1"/>
      <c r="F2" s="2" t="s">
        <v>5</v>
      </c>
      <c r="G2" s="3" t="s">
        <v>51</v>
      </c>
      <c r="H2" s="1"/>
      <c r="I2" s="1"/>
      <c r="J2" s="1"/>
      <c r="K2" s="1"/>
      <c r="M2" s="9" t="s">
        <v>19</v>
      </c>
      <c r="N2" s="9" t="s">
        <v>19</v>
      </c>
      <c r="O2" s="9" t="s">
        <v>13</v>
      </c>
      <c r="P2" s="9" t="s">
        <v>13</v>
      </c>
      <c r="Q2" s="9" t="s">
        <v>13</v>
      </c>
      <c r="R2" s="9" t="s">
        <v>19</v>
      </c>
      <c r="S2" s="34" t="s">
        <v>19</v>
      </c>
      <c r="T2" s="35"/>
      <c r="W2" s="7" t="s">
        <v>20</v>
      </c>
      <c r="X2" s="8">
        <f>SUM(N:N)</f>
        <v>0</v>
      </c>
    </row>
    <row r="3" spans="1:36" s="5" customFormat="1" ht="13.8" x14ac:dyDescent="0.3">
      <c r="A3" s="1"/>
      <c r="B3" s="2" t="s">
        <v>3</v>
      </c>
      <c r="C3" s="10" t="s">
        <v>78</v>
      </c>
      <c r="D3" s="1"/>
      <c r="E3" s="1"/>
      <c r="F3" s="2" t="s">
        <v>4</v>
      </c>
      <c r="G3" s="3" t="s">
        <v>21</v>
      </c>
      <c r="H3" s="1"/>
      <c r="I3" s="1"/>
      <c r="J3" s="1"/>
      <c r="K3" s="1"/>
      <c r="M3" s="9"/>
      <c r="N3" s="9"/>
      <c r="O3" s="9"/>
      <c r="P3" s="9"/>
      <c r="Q3" s="9"/>
      <c r="R3" s="9"/>
      <c r="S3" s="34"/>
      <c r="T3" s="35"/>
      <c r="W3" s="7" t="s">
        <v>22</v>
      </c>
      <c r="X3" s="8">
        <f>SUM(O:O)</f>
        <v>0</v>
      </c>
    </row>
    <row r="4" spans="1:36" s="5" customFormat="1" ht="13.8" x14ac:dyDescent="0.3">
      <c r="A4" s="1"/>
      <c r="B4" s="2" t="s">
        <v>23</v>
      </c>
      <c r="C4" s="4"/>
      <c r="D4" s="1"/>
      <c r="E4" s="1"/>
      <c r="F4" s="2" t="s">
        <v>24</v>
      </c>
      <c r="G4" s="3" t="s">
        <v>52</v>
      </c>
      <c r="H4" s="1"/>
      <c r="I4" s="1"/>
      <c r="J4" s="1"/>
      <c r="K4" s="1"/>
      <c r="M4" s="9"/>
      <c r="N4" s="9"/>
      <c r="O4" s="9"/>
      <c r="P4" s="9"/>
      <c r="Q4" s="11"/>
      <c r="R4" s="12"/>
      <c r="S4" s="36"/>
      <c r="T4" s="35"/>
      <c r="W4" s="7" t="s">
        <v>22</v>
      </c>
      <c r="X4" s="8">
        <f>SUM(P:P)</f>
        <v>0</v>
      </c>
    </row>
    <row r="5" spans="1:36"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6"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6" s="5" customFormat="1" ht="13.8" x14ac:dyDescent="0.3">
      <c r="A7" s="1"/>
      <c r="B7" s="1"/>
      <c r="C7" s="1"/>
      <c r="D7" s="1"/>
      <c r="E7" s="1"/>
      <c r="F7" s="1"/>
      <c r="G7" s="1"/>
      <c r="H7" s="1"/>
      <c r="I7" s="1"/>
      <c r="J7" s="1"/>
      <c r="K7" s="1"/>
      <c r="M7" s="9"/>
      <c r="N7" s="9"/>
      <c r="O7" s="9"/>
      <c r="P7" s="9"/>
      <c r="Q7" s="11"/>
      <c r="R7" s="12"/>
      <c r="S7" s="36"/>
      <c r="T7" s="35"/>
      <c r="W7" s="7" t="s">
        <v>28</v>
      </c>
      <c r="X7" s="8">
        <f>SUM(S:S)</f>
        <v>0</v>
      </c>
    </row>
    <row r="8" spans="1:36" s="5" customFormat="1" ht="13.8" x14ac:dyDescent="0.3">
      <c r="A8" s="14"/>
      <c r="E8" s="7" t="s">
        <v>1</v>
      </c>
      <c r="F8" s="8" t="str">
        <f>$C$1</f>
        <v>R. Abbott</v>
      </c>
      <c r="H8" s="15"/>
      <c r="I8" s="7" t="s">
        <v>8</v>
      </c>
      <c r="J8" s="16" t="str">
        <f>$G$2</f>
        <v>AA-SM-518</v>
      </c>
      <c r="K8" s="17"/>
      <c r="L8" s="18"/>
      <c r="M8" s="9"/>
      <c r="N8" s="9"/>
      <c r="O8" s="9"/>
      <c r="P8" s="9"/>
      <c r="Q8" s="11"/>
      <c r="R8" s="12"/>
      <c r="S8" s="36"/>
      <c r="T8" s="35"/>
    </row>
    <row r="9" spans="1:36" s="5" customFormat="1" ht="13.8" x14ac:dyDescent="0.3">
      <c r="E9" s="7" t="s">
        <v>2</v>
      </c>
      <c r="F9" s="15" t="str">
        <f>$C$2</f>
        <v xml:space="preserve"> </v>
      </c>
      <c r="H9" s="15"/>
      <c r="I9" s="7" t="s">
        <v>9</v>
      </c>
      <c r="J9" s="17" t="str">
        <f>$G$3</f>
        <v>IR</v>
      </c>
      <c r="K9" s="17"/>
      <c r="L9" s="18"/>
      <c r="M9" s="9">
        <v>1</v>
      </c>
      <c r="N9" s="9"/>
      <c r="O9" s="9"/>
      <c r="P9" s="9"/>
      <c r="Q9" s="11"/>
      <c r="R9" s="12"/>
      <c r="S9" s="36"/>
      <c r="T9" s="35"/>
    </row>
    <row r="10" spans="1:36" s="5" customFormat="1" ht="13.8" x14ac:dyDescent="0.3">
      <c r="E10" s="7" t="s">
        <v>3</v>
      </c>
      <c r="F10" s="15" t="str">
        <f>$C$3</f>
        <v>7/16/2016</v>
      </c>
      <c r="H10" s="15"/>
      <c r="I10" s="7" t="s">
        <v>6</v>
      </c>
      <c r="J10" s="8" t="str">
        <f>L10&amp;" of "&amp;$G$1</f>
        <v>1 of 1</v>
      </c>
      <c r="K10" s="15"/>
      <c r="L10" s="18">
        <f>SUM($M$1:M9)</f>
        <v>1</v>
      </c>
      <c r="M10" s="9"/>
      <c r="N10" s="9"/>
      <c r="O10" s="9"/>
      <c r="P10" s="9"/>
      <c r="Q10" s="11"/>
      <c r="R10" s="12"/>
      <c r="S10" s="36"/>
      <c r="T10" s="35"/>
    </row>
    <row r="11" spans="1:36"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6" s="28" customFormat="1" x14ac:dyDescent="0.3">
      <c r="A12" s="57"/>
      <c r="B12" s="21" t="str">
        <f>$G$4</f>
        <v>V-n DIAGRAM</v>
      </c>
      <c r="C12" s="58"/>
      <c r="D12" s="58"/>
      <c r="E12" s="59"/>
      <c r="F12" s="58"/>
      <c r="G12" s="58"/>
      <c r="H12" s="58"/>
      <c r="I12" s="58"/>
      <c r="J12" s="58"/>
      <c r="K12" s="58"/>
      <c r="L12" s="30"/>
      <c r="M12" s="37"/>
      <c r="N12" s="38"/>
      <c r="O12" s="38"/>
      <c r="P12" s="38"/>
      <c r="Q12" s="38"/>
      <c r="R12" s="37"/>
      <c r="S12" s="37"/>
      <c r="T12" s="35"/>
    </row>
    <row r="13" spans="1:36" s="26" customFormat="1" ht="13.8" x14ac:dyDescent="0.3">
      <c r="L13" s="29"/>
      <c r="M13" s="27"/>
      <c r="N13" s="27"/>
      <c r="O13" s="27"/>
      <c r="P13" s="27"/>
      <c r="Q13" s="27"/>
      <c r="R13" s="27"/>
      <c r="S13" s="27"/>
      <c r="T13" s="35"/>
    </row>
    <row r="14" spans="1:36" s="26" customFormat="1" ht="13.8" x14ac:dyDescent="0.3">
      <c r="E14" s="68" t="s">
        <v>53</v>
      </c>
      <c r="F14" s="68"/>
      <c r="G14" s="68"/>
      <c r="H14" s="68"/>
      <c r="I14" s="68" t="s">
        <v>54</v>
      </c>
      <c r="J14" s="68"/>
      <c r="M14" s="27"/>
      <c r="N14" s="27"/>
      <c r="O14" s="27"/>
      <c r="P14" s="27"/>
      <c r="Q14" s="27"/>
      <c r="R14" s="27"/>
      <c r="S14" s="27"/>
      <c r="T14" s="35"/>
      <c r="V14" s="64" t="s">
        <v>55</v>
      </c>
      <c r="W14" s="64" t="s">
        <v>56</v>
      </c>
      <c r="Z14" s="64" t="s">
        <v>56</v>
      </c>
      <c r="AA14" s="69">
        <f>C17</f>
        <v>165</v>
      </c>
      <c r="AD14" s="70" t="s">
        <v>57</v>
      </c>
      <c r="AE14" s="71"/>
      <c r="AF14" s="71"/>
      <c r="AG14" s="71"/>
      <c r="AH14" s="72"/>
      <c r="AI14" s="70"/>
      <c r="AJ14" s="72"/>
    </row>
    <row r="15" spans="1:36" s="26" customFormat="1" ht="13.8" x14ac:dyDescent="0.3">
      <c r="E15" s="68" t="s">
        <v>58</v>
      </c>
      <c r="F15" s="68"/>
      <c r="G15" s="68" t="s">
        <v>59</v>
      </c>
      <c r="H15" s="68"/>
      <c r="M15" s="27"/>
      <c r="N15" s="27"/>
      <c r="O15" s="27"/>
      <c r="P15" s="27"/>
      <c r="Q15" s="27"/>
      <c r="R15" s="27"/>
      <c r="S15" s="27"/>
      <c r="T15" s="35"/>
      <c r="V15" s="64"/>
      <c r="W15" s="64" t="s">
        <v>60</v>
      </c>
      <c r="Z15" s="64" t="s">
        <v>60</v>
      </c>
      <c r="AA15" s="73">
        <f>G17</f>
        <v>4.4000000000000004</v>
      </c>
      <c r="AD15" s="74"/>
      <c r="AE15" s="75"/>
      <c r="AF15" s="75"/>
      <c r="AG15" s="75"/>
      <c r="AH15" s="76"/>
      <c r="AI15" s="77">
        <f>AA29</f>
        <v>250</v>
      </c>
      <c r="AJ15" s="78">
        <f>AA30</f>
        <v>5.75</v>
      </c>
    </row>
    <row r="16" spans="1:36" s="26" customFormat="1" ht="13.5" customHeight="1" x14ac:dyDescent="0.3">
      <c r="E16" s="79" t="s">
        <v>61</v>
      </c>
      <c r="F16" s="79" t="s">
        <v>62</v>
      </c>
      <c r="G16" s="79" t="s">
        <v>61</v>
      </c>
      <c r="H16" s="79" t="s">
        <v>62</v>
      </c>
      <c r="I16" s="79" t="s">
        <v>61</v>
      </c>
      <c r="J16" s="79" t="s">
        <v>62</v>
      </c>
      <c r="M16" s="27"/>
      <c r="N16" s="27"/>
      <c r="O16" s="27"/>
      <c r="P16" s="27"/>
      <c r="Q16" s="27"/>
      <c r="R16" s="27"/>
      <c r="S16" s="27"/>
      <c r="T16" s="35"/>
      <c r="V16" s="64"/>
      <c r="W16" s="64"/>
      <c r="Z16" s="64"/>
      <c r="AD16" s="74">
        <v>0</v>
      </c>
      <c r="AE16" s="75">
        <v>1</v>
      </c>
      <c r="AF16" s="75">
        <v>1</v>
      </c>
      <c r="AG16" s="75">
        <v>1</v>
      </c>
      <c r="AH16" s="76">
        <v>1</v>
      </c>
      <c r="AI16" s="77">
        <f>Z33</f>
        <v>305</v>
      </c>
      <c r="AJ16" s="78">
        <f>I19</f>
        <v>3.68</v>
      </c>
    </row>
    <row r="17" spans="2:36" s="26" customFormat="1" ht="15" x14ac:dyDescent="0.35">
      <c r="B17" s="64" t="s">
        <v>63</v>
      </c>
      <c r="C17" s="99">
        <v>165</v>
      </c>
      <c r="D17" s="26" t="s">
        <v>64</v>
      </c>
      <c r="E17" s="97">
        <v>3.8</v>
      </c>
      <c r="F17" s="100">
        <f>-0.4*E17</f>
        <v>-1.52</v>
      </c>
      <c r="G17" s="97">
        <v>4.4000000000000004</v>
      </c>
      <c r="H17" s="100">
        <v>-1.7600000000000002</v>
      </c>
      <c r="I17" s="97"/>
      <c r="J17" s="97"/>
      <c r="M17" s="27"/>
      <c r="N17" s="27"/>
      <c r="O17" s="27"/>
      <c r="P17" s="27"/>
      <c r="Q17" s="27"/>
      <c r="R17" s="27"/>
      <c r="S17" s="27"/>
      <c r="T17" s="35"/>
      <c r="V17" s="64" t="s">
        <v>65</v>
      </c>
      <c r="W17" s="64" t="s">
        <v>56</v>
      </c>
      <c r="Z17" s="64" t="s">
        <v>56</v>
      </c>
      <c r="AA17" s="69">
        <f>C19</f>
        <v>305</v>
      </c>
      <c r="AD17" s="77">
        <f>AI15</f>
        <v>250</v>
      </c>
      <c r="AE17" s="81">
        <f>AJ15</f>
        <v>5.75</v>
      </c>
      <c r="AF17" s="81">
        <f>AJ18</f>
        <v>-3.5</v>
      </c>
      <c r="AG17" s="75"/>
      <c r="AH17" s="76"/>
      <c r="AI17" s="77">
        <f>AA20</f>
        <v>305</v>
      </c>
      <c r="AJ17" s="78">
        <f>J19</f>
        <v>-1.5</v>
      </c>
    </row>
    <row r="18" spans="2:36" s="26" customFormat="1" ht="15" x14ac:dyDescent="0.35">
      <c r="B18" s="64" t="s">
        <v>66</v>
      </c>
      <c r="C18" s="99">
        <v>250</v>
      </c>
      <c r="D18" s="26" t="s">
        <v>64</v>
      </c>
      <c r="E18" s="97">
        <v>3.8</v>
      </c>
      <c r="F18" s="100">
        <f>-0.4*E18</f>
        <v>-1.52</v>
      </c>
      <c r="G18" s="97">
        <v>4.4000000000000004</v>
      </c>
      <c r="H18" s="100">
        <v>-1.7600000000000002</v>
      </c>
      <c r="I18" s="97">
        <v>5.75</v>
      </c>
      <c r="J18" s="97">
        <v>-3.5</v>
      </c>
      <c r="M18" s="27"/>
      <c r="N18" s="27"/>
      <c r="O18" s="27"/>
      <c r="P18" s="27"/>
      <c r="Q18" s="27"/>
      <c r="R18" s="27"/>
      <c r="S18" s="27"/>
      <c r="T18" s="35"/>
      <c r="V18" s="64"/>
      <c r="W18" s="64" t="s">
        <v>60</v>
      </c>
      <c r="Z18" s="64" t="s">
        <v>60</v>
      </c>
      <c r="AA18" s="73">
        <f>G19</f>
        <v>4.4000000000000004</v>
      </c>
      <c r="AD18" s="74"/>
      <c r="AE18" s="75"/>
      <c r="AF18" s="75"/>
      <c r="AG18" s="75"/>
      <c r="AH18" s="76"/>
      <c r="AI18" s="77">
        <f>AA23</f>
        <v>250</v>
      </c>
      <c r="AJ18" s="78">
        <f>AA24</f>
        <v>-3.5</v>
      </c>
    </row>
    <row r="19" spans="2:36" s="26" customFormat="1" ht="15" x14ac:dyDescent="0.35">
      <c r="B19" s="64" t="s">
        <v>67</v>
      </c>
      <c r="C19" s="99">
        <v>305</v>
      </c>
      <c r="D19" s="26" t="s">
        <v>64</v>
      </c>
      <c r="E19" s="97">
        <v>3.8</v>
      </c>
      <c r="F19" s="100">
        <v>0</v>
      </c>
      <c r="G19" s="97">
        <v>4.4000000000000004</v>
      </c>
      <c r="H19" s="100">
        <v>-1</v>
      </c>
      <c r="I19" s="97">
        <v>3.68</v>
      </c>
      <c r="J19" s="97">
        <v>-1.5</v>
      </c>
      <c r="M19" s="27"/>
      <c r="N19" s="27"/>
      <c r="O19" s="27"/>
      <c r="P19" s="27"/>
      <c r="Q19" s="27"/>
      <c r="R19" s="27"/>
      <c r="S19" s="27"/>
      <c r="T19" s="35"/>
      <c r="V19" s="64"/>
      <c r="W19" s="64"/>
      <c r="Z19" s="64"/>
      <c r="AD19" s="74"/>
      <c r="AE19" s="75"/>
      <c r="AF19" s="75"/>
      <c r="AG19" s="75"/>
      <c r="AH19" s="76"/>
      <c r="AI19" s="77">
        <f>AI15</f>
        <v>250</v>
      </c>
      <c r="AJ19" s="78">
        <f>AJ15</f>
        <v>5.75</v>
      </c>
    </row>
    <row r="20" spans="2:36" s="26" customFormat="1" ht="15" x14ac:dyDescent="0.35">
      <c r="B20" s="64" t="s">
        <v>68</v>
      </c>
      <c r="C20" s="99">
        <v>80</v>
      </c>
      <c r="D20" s="26" t="s">
        <v>64</v>
      </c>
      <c r="E20" s="98"/>
      <c r="F20" s="98"/>
      <c r="G20" s="98"/>
      <c r="H20" s="97"/>
      <c r="I20" s="97"/>
      <c r="J20" s="97"/>
      <c r="K20" s="29"/>
      <c r="M20" s="27"/>
      <c r="N20" s="27"/>
      <c r="O20" s="27"/>
      <c r="P20" s="27"/>
      <c r="Q20" s="27"/>
      <c r="R20" s="27"/>
      <c r="S20" s="27"/>
      <c r="T20" s="35"/>
      <c r="V20" s="64" t="s">
        <v>69</v>
      </c>
      <c r="W20" s="64" t="s">
        <v>56</v>
      </c>
      <c r="Z20" s="64" t="s">
        <v>56</v>
      </c>
      <c r="AA20" s="69">
        <f>C19</f>
        <v>305</v>
      </c>
      <c r="AD20" s="74">
        <v>0</v>
      </c>
      <c r="AE20" s="75"/>
      <c r="AF20" s="75"/>
      <c r="AG20" s="75">
        <v>1</v>
      </c>
      <c r="AH20" s="76">
        <v>1</v>
      </c>
      <c r="AI20" s="74"/>
      <c r="AJ20" s="76"/>
    </row>
    <row r="21" spans="2:36" s="26" customFormat="1" ht="13.8" x14ac:dyDescent="0.3">
      <c r="B21" s="64"/>
      <c r="C21" s="80"/>
      <c r="E21" s="73"/>
      <c r="F21" s="73"/>
      <c r="G21" s="73"/>
      <c r="H21" s="73"/>
      <c r="I21" s="31"/>
      <c r="J21" s="31"/>
      <c r="M21" s="27"/>
      <c r="N21" s="27"/>
      <c r="O21" s="27"/>
      <c r="P21" s="27"/>
      <c r="Q21" s="27"/>
      <c r="R21" s="27"/>
      <c r="S21" s="27"/>
      <c r="T21" s="35"/>
      <c r="V21" s="64"/>
      <c r="W21" s="64" t="s">
        <v>60</v>
      </c>
      <c r="Z21" s="64" t="s">
        <v>60</v>
      </c>
      <c r="AA21" s="73">
        <f>H19</f>
        <v>-1</v>
      </c>
      <c r="AD21" s="82">
        <f>C19</f>
        <v>305</v>
      </c>
      <c r="AE21" s="83"/>
      <c r="AF21" s="83"/>
      <c r="AG21" s="84">
        <f>AJ16</f>
        <v>3.68</v>
      </c>
      <c r="AH21" s="85">
        <f>AJ17</f>
        <v>-1.5</v>
      </c>
      <c r="AI21" s="86"/>
      <c r="AJ21" s="87"/>
    </row>
    <row r="22" spans="2:36" s="26" customFormat="1" ht="13.8" x14ac:dyDescent="0.3">
      <c r="B22" s="26" t="s">
        <v>70</v>
      </c>
      <c r="M22" s="27"/>
      <c r="N22" s="27"/>
      <c r="O22" s="27"/>
      <c r="P22" s="27"/>
      <c r="Q22" s="27"/>
      <c r="R22" s="27"/>
      <c r="S22" s="27"/>
      <c r="T22" s="35"/>
      <c r="V22" s="64"/>
      <c r="W22" s="64"/>
      <c r="Z22" s="64"/>
    </row>
    <row r="23" spans="2:36" s="26" customFormat="1" ht="13.8" x14ac:dyDescent="0.3">
      <c r="M23" s="27"/>
      <c r="N23" s="27"/>
      <c r="O23" s="27"/>
      <c r="P23" s="27"/>
      <c r="Q23" s="27"/>
      <c r="R23" s="27"/>
      <c r="S23" s="27"/>
      <c r="T23" s="35"/>
      <c r="V23" s="64" t="s">
        <v>71</v>
      </c>
      <c r="W23" s="64" t="s">
        <v>56</v>
      </c>
      <c r="Z23" s="64" t="s">
        <v>56</v>
      </c>
      <c r="AA23" s="69">
        <f>C18</f>
        <v>250</v>
      </c>
    </row>
    <row r="24" spans="2:36" s="26" customFormat="1" ht="13.8" x14ac:dyDescent="0.3">
      <c r="M24" s="27"/>
      <c r="N24" s="27"/>
      <c r="O24" s="27"/>
      <c r="P24" s="27"/>
      <c r="Q24" s="27"/>
      <c r="R24" s="27"/>
      <c r="S24" s="27"/>
      <c r="T24" s="35"/>
      <c r="V24" s="64"/>
      <c r="W24" s="64" t="s">
        <v>60</v>
      </c>
      <c r="Z24" s="64" t="s">
        <v>60</v>
      </c>
      <c r="AA24" s="73">
        <f>J18</f>
        <v>-3.5</v>
      </c>
    </row>
    <row r="25" spans="2:36" s="26" customFormat="1" ht="13.8" x14ac:dyDescent="0.3">
      <c r="M25" s="27"/>
      <c r="N25" s="27"/>
      <c r="O25" s="27"/>
      <c r="P25" s="27"/>
      <c r="Q25" s="27"/>
      <c r="R25" s="27"/>
      <c r="S25" s="27"/>
      <c r="T25" s="35"/>
      <c r="V25" s="64"/>
      <c r="W25" s="64"/>
      <c r="Z25" s="64"/>
    </row>
    <row r="26" spans="2:36" s="26" customFormat="1" ht="13.8" x14ac:dyDescent="0.3">
      <c r="M26" s="27"/>
      <c r="N26" s="27"/>
      <c r="O26" s="27"/>
      <c r="P26" s="27"/>
      <c r="Q26" s="27"/>
      <c r="R26" s="27"/>
      <c r="S26" s="27"/>
      <c r="T26" s="35"/>
      <c r="V26" s="64" t="s">
        <v>72</v>
      </c>
      <c r="W26" s="64" t="s">
        <v>56</v>
      </c>
      <c r="Z26" s="64" t="s">
        <v>56</v>
      </c>
      <c r="AA26" s="69">
        <f>C17</f>
        <v>165</v>
      </c>
    </row>
    <row r="27" spans="2:36" s="26" customFormat="1" ht="13.8" x14ac:dyDescent="0.3">
      <c r="F27" s="88"/>
      <c r="G27" s="88"/>
      <c r="M27" s="27"/>
      <c r="N27" s="27"/>
      <c r="O27" s="27"/>
      <c r="P27" s="27"/>
      <c r="Q27" s="27"/>
      <c r="R27" s="27"/>
      <c r="S27" s="27"/>
      <c r="T27" s="35"/>
      <c r="W27" s="64" t="s">
        <v>60</v>
      </c>
      <c r="Z27" s="64" t="s">
        <v>60</v>
      </c>
      <c r="AA27" s="73">
        <f>H17</f>
        <v>-1.7600000000000002</v>
      </c>
    </row>
    <row r="28" spans="2:36" s="26" customFormat="1" ht="13.8" x14ac:dyDescent="0.3">
      <c r="F28" s="88"/>
      <c r="M28" s="27"/>
      <c r="N28" s="27"/>
      <c r="O28" s="27"/>
      <c r="P28" s="27"/>
      <c r="Q28" s="27"/>
      <c r="R28" s="27"/>
      <c r="S28" s="27"/>
      <c r="T28" s="35"/>
    </row>
    <row r="29" spans="2:36" s="26" customFormat="1" ht="13.8" x14ac:dyDescent="0.3">
      <c r="F29" s="88"/>
      <c r="M29" s="27"/>
      <c r="N29" s="27"/>
      <c r="O29" s="27"/>
      <c r="P29" s="27"/>
      <c r="Q29" s="27"/>
      <c r="R29" s="27"/>
      <c r="S29" s="27"/>
      <c r="T29" s="35"/>
      <c r="V29" s="64" t="s">
        <v>73</v>
      </c>
      <c r="W29" s="64" t="s">
        <v>56</v>
      </c>
      <c r="Z29" s="64" t="s">
        <v>56</v>
      </c>
      <c r="AA29" s="69">
        <f>C18</f>
        <v>250</v>
      </c>
    </row>
    <row r="30" spans="2:36" s="26" customFormat="1" ht="13.8" x14ac:dyDescent="0.3">
      <c r="F30" s="88"/>
      <c r="M30" s="27"/>
      <c r="N30" s="27"/>
      <c r="O30" s="27"/>
      <c r="P30" s="27"/>
      <c r="Q30" s="27"/>
      <c r="R30" s="27"/>
      <c r="S30" s="27"/>
      <c r="T30" s="35"/>
      <c r="V30" s="64"/>
      <c r="W30" s="64" t="s">
        <v>60</v>
      </c>
      <c r="Z30" s="64" t="s">
        <v>60</v>
      </c>
      <c r="AA30" s="89">
        <f>I18</f>
        <v>5.75</v>
      </c>
    </row>
    <row r="31" spans="2:36" s="26" customFormat="1" ht="13.8" x14ac:dyDescent="0.3">
      <c r="E31" s="90"/>
      <c r="M31" s="27"/>
      <c r="N31" s="27"/>
      <c r="O31" s="27"/>
      <c r="P31" s="27"/>
      <c r="Q31" s="27"/>
      <c r="R31" s="27"/>
      <c r="S31" s="27"/>
      <c r="T31" s="35"/>
    </row>
    <row r="32" spans="2:36" s="26" customFormat="1" ht="13.8" x14ac:dyDescent="0.3">
      <c r="M32" s="27"/>
      <c r="N32" s="27"/>
      <c r="O32" s="27"/>
      <c r="P32" s="27"/>
      <c r="Q32" s="27"/>
      <c r="R32" s="27"/>
      <c r="S32" s="27"/>
      <c r="T32" s="35"/>
      <c r="W32" s="69">
        <f>Z32</f>
        <v>165</v>
      </c>
      <c r="X32" s="73">
        <f>E17</f>
        <v>3.8</v>
      </c>
      <c r="Z32" s="69">
        <f>AA14</f>
        <v>165</v>
      </c>
      <c r="AA32" s="73">
        <f>G17</f>
        <v>4.4000000000000004</v>
      </c>
    </row>
    <row r="33" spans="6:33" s="26" customFormat="1" ht="13.8" x14ac:dyDescent="0.3">
      <c r="M33" s="27"/>
      <c r="N33" s="27"/>
      <c r="O33" s="27"/>
      <c r="P33" s="27"/>
      <c r="Q33" s="27"/>
      <c r="R33" s="27"/>
      <c r="S33" s="27"/>
      <c r="T33" s="35"/>
      <c r="W33" s="69">
        <f>Z33</f>
        <v>305</v>
      </c>
      <c r="X33" s="73">
        <f>E19</f>
        <v>3.8</v>
      </c>
      <c r="Z33" s="69">
        <f>AA17</f>
        <v>305</v>
      </c>
      <c r="AA33" s="26">
        <f>AA32</f>
        <v>4.4000000000000004</v>
      </c>
    </row>
    <row r="34" spans="6:33" s="26" customFormat="1" ht="13.8" x14ac:dyDescent="0.3">
      <c r="M34" s="27"/>
      <c r="N34" s="27"/>
      <c r="O34" s="27"/>
      <c r="P34" s="27"/>
      <c r="Q34" s="27"/>
      <c r="R34" s="27"/>
      <c r="S34" s="27"/>
      <c r="T34" s="35"/>
      <c r="W34" s="69">
        <f>Z34</f>
        <v>305</v>
      </c>
      <c r="X34" s="73">
        <f>F19</f>
        <v>0</v>
      </c>
      <c r="Z34" s="69">
        <f>AA20</f>
        <v>305</v>
      </c>
      <c r="AA34" s="73">
        <f>H19</f>
        <v>-1</v>
      </c>
    </row>
    <row r="35" spans="6:33" s="26" customFormat="1" ht="13.8" x14ac:dyDescent="0.3">
      <c r="F35" s="88"/>
      <c r="M35" s="27"/>
      <c r="N35" s="27"/>
      <c r="O35" s="27"/>
      <c r="P35" s="27"/>
      <c r="Q35" s="27"/>
      <c r="R35" s="27"/>
      <c r="S35" s="27"/>
      <c r="T35" s="35"/>
      <c r="W35" s="69">
        <f>Z35</f>
        <v>250</v>
      </c>
      <c r="X35" s="73">
        <f>F18</f>
        <v>-1.52</v>
      </c>
      <c r="Z35" s="69">
        <f>AA23</f>
        <v>250</v>
      </c>
      <c r="AA35" s="73">
        <f>H17</f>
        <v>-1.7600000000000002</v>
      </c>
    </row>
    <row r="36" spans="6:33" s="26" customFormat="1" ht="13.8" x14ac:dyDescent="0.3">
      <c r="F36" s="88"/>
      <c r="M36" s="27"/>
      <c r="N36" s="27"/>
      <c r="O36" s="27"/>
      <c r="P36" s="27"/>
      <c r="Q36" s="27"/>
      <c r="R36" s="27"/>
      <c r="S36" s="27"/>
      <c r="T36" s="35"/>
      <c r="W36" s="69">
        <f>Z36</f>
        <v>165</v>
      </c>
      <c r="X36" s="73">
        <f>F18</f>
        <v>-1.52</v>
      </c>
      <c r="Z36" s="69">
        <f>AA26</f>
        <v>165</v>
      </c>
      <c r="AA36" s="73">
        <f>AA35</f>
        <v>-1.7600000000000002</v>
      </c>
    </row>
    <row r="37" spans="6:33" s="26" customFormat="1" ht="13.8" x14ac:dyDescent="0.3">
      <c r="F37" s="88"/>
      <c r="M37" s="75"/>
      <c r="N37" s="91"/>
      <c r="O37" s="27"/>
      <c r="P37" s="91"/>
      <c r="Q37" s="91"/>
      <c r="R37" s="91"/>
      <c r="S37" s="27"/>
      <c r="T37" s="35"/>
    </row>
    <row r="38" spans="6:33" s="26" customFormat="1" ht="13.8" x14ac:dyDescent="0.3">
      <c r="F38" s="88"/>
      <c r="M38" s="27"/>
      <c r="N38" s="27"/>
      <c r="O38" s="27"/>
      <c r="P38" s="27"/>
      <c r="Q38" s="27"/>
      <c r="R38" s="27"/>
      <c r="S38" s="27"/>
      <c r="T38" s="35"/>
      <c r="W38" s="26" t="s">
        <v>58</v>
      </c>
      <c r="Z38" s="26" t="s">
        <v>59</v>
      </c>
    </row>
    <row r="39" spans="6:33" s="26" customFormat="1" ht="13.8" x14ac:dyDescent="0.3">
      <c r="M39" s="27"/>
      <c r="N39" s="27"/>
      <c r="O39" s="27"/>
      <c r="P39" s="27"/>
      <c r="Q39" s="27"/>
      <c r="R39" s="27"/>
      <c r="S39" s="27"/>
      <c r="T39" s="35"/>
      <c r="AD39" s="69">
        <f>C20</f>
        <v>80</v>
      </c>
      <c r="AE39" s="26">
        <f>INDEX(V40:V56,MATCH(AD39,V40:V56,-1))</f>
        <v>86.919186920639419</v>
      </c>
      <c r="AF39" s="26">
        <f>INDEX(Z40:Z56,MATCH(AD39,V40:V56,-1))</f>
        <v>1.2210012210012213</v>
      </c>
      <c r="AG39" s="92">
        <f>(AD39-AE40)/(AE39-AE40)*(AF39-AF40)+AF40</f>
        <v>1.046962185320538</v>
      </c>
    </row>
    <row r="40" spans="6:33" s="26" customFormat="1" ht="13.8" x14ac:dyDescent="0.3">
      <c r="M40" s="27"/>
      <c r="N40" s="27"/>
      <c r="O40" s="27"/>
      <c r="P40" s="27"/>
      <c r="Q40" s="27"/>
      <c r="R40" s="27"/>
      <c r="S40" s="27"/>
      <c r="T40" s="35"/>
      <c r="V40" s="26">
        <f>$C$20*(W40^0.5)*$C$17/($C$20*($E$17^0.5))</f>
        <v>165</v>
      </c>
      <c r="W40" s="31">
        <f>E18</f>
        <v>3.8</v>
      </c>
      <c r="X40" s="31">
        <f>F17</f>
        <v>-1.52</v>
      </c>
      <c r="Y40" s="31"/>
      <c r="Z40" s="31">
        <f>G17</f>
        <v>4.4000000000000004</v>
      </c>
      <c r="AA40" s="31">
        <f>H17</f>
        <v>-1.7600000000000002</v>
      </c>
      <c r="AE40" s="26">
        <f>INDEX(V40:V56,MATCH(AD39,V40:V56,-1)+1)</f>
        <v>68.71565075978441</v>
      </c>
      <c r="AF40" s="26">
        <f>INDEX(Z40:Z56,MATCH(AD39,V40:V56,-1)+1)</f>
        <v>0.7631257631257633</v>
      </c>
    </row>
    <row r="41" spans="6:33" s="26" customFormat="1" ht="13.8" x14ac:dyDescent="0.3">
      <c r="M41" s="27"/>
      <c r="N41" s="27"/>
      <c r="O41" s="27"/>
      <c r="P41" s="27"/>
      <c r="Q41" s="27"/>
      <c r="R41" s="27"/>
      <c r="S41" s="27"/>
      <c r="T41" s="35"/>
      <c r="V41" s="26">
        <f>$C$20*(W41^0.5)*$C$17/($C$20*($E$17^0.5))</f>
        <v>157.32132722552271</v>
      </c>
      <c r="W41" s="31">
        <f>W40/1.1</f>
        <v>3.4545454545454541</v>
      </c>
      <c r="X41" s="31">
        <f>X40/1.1</f>
        <v>-1.3818181818181816</v>
      </c>
      <c r="Y41" s="31"/>
      <c r="Z41" s="31">
        <f>Z40/1.1</f>
        <v>4</v>
      </c>
      <c r="AA41" s="31">
        <f>AA40/1.1</f>
        <v>-1.6</v>
      </c>
    </row>
    <row r="42" spans="6:33" s="26" customFormat="1" ht="13.8" x14ac:dyDescent="0.3">
      <c r="M42" s="27"/>
      <c r="N42" s="27"/>
      <c r="O42" s="27"/>
      <c r="P42" s="27"/>
      <c r="Q42" s="27"/>
      <c r="R42" s="27"/>
      <c r="S42" s="27"/>
      <c r="T42" s="35"/>
      <c r="V42" s="26">
        <f>$C$20*(W42^0.5)*$C$17/($C$20*($E$17^0.5))</f>
        <v>143.61406616345073</v>
      </c>
      <c r="W42" s="31">
        <f>W41/1.2</f>
        <v>2.8787878787878785</v>
      </c>
      <c r="X42" s="31">
        <f>X41/1.2</f>
        <v>-1.1515151515151514</v>
      </c>
      <c r="Y42" s="31"/>
      <c r="Z42" s="31">
        <f>Z41/1.2</f>
        <v>3.3333333333333335</v>
      </c>
      <c r="AA42" s="31">
        <f>AA41/1.2</f>
        <v>-1.3333333333333335</v>
      </c>
      <c r="AE42" s="26">
        <f>INDEX(V40:V56,MATCH(AD39,V40:V56,-1))</f>
        <v>86.919186920639419</v>
      </c>
      <c r="AF42" s="26">
        <f>INDEX(AA40:AA56,MATCH(AD39,V40:V56,-1))</f>
        <v>-0.4884004884004885</v>
      </c>
      <c r="AG42" s="92">
        <f>(AD39-AE43)/(AE42-AE43)*(AF42-AF43)+AF43</f>
        <v>-0.41878487412821513</v>
      </c>
    </row>
    <row r="43" spans="6:33" s="26" customFormat="1" ht="13.8" x14ac:dyDescent="0.3">
      <c r="F43" s="88"/>
      <c r="M43" s="27"/>
      <c r="N43" s="27"/>
      <c r="O43" s="27"/>
      <c r="P43" s="27"/>
      <c r="Q43" s="27"/>
      <c r="R43" s="27"/>
      <c r="S43" s="27"/>
      <c r="T43" s="35"/>
      <c r="V43" s="26">
        <f>$C$20*(W43^0.5)*$C$17/($C$20*($E$17^0.5))</f>
        <v>125.95786841394474</v>
      </c>
      <c r="W43" s="31">
        <f>W42/1.3</f>
        <v>2.2144522144522143</v>
      </c>
      <c r="X43" s="31">
        <f>X42/1.3</f>
        <v>-0.88578088578088565</v>
      </c>
      <c r="Y43" s="31"/>
      <c r="Z43" s="31">
        <f>Z42/1.3</f>
        <v>2.5641025641025643</v>
      </c>
      <c r="AA43" s="31">
        <f>AA42/1.3</f>
        <v>-1.0256410256410258</v>
      </c>
      <c r="AE43" s="26">
        <f>INDEX(V40:V56,MATCH(AD39,V40:V56,-1)+1)</f>
        <v>68.71565075978441</v>
      </c>
      <c r="AF43" s="26">
        <f>INDEX(AA40:AA56,MATCH(AD39,V40:V56,-1)+1)</f>
        <v>-0.30525030525030528</v>
      </c>
    </row>
    <row r="44" spans="6:33" s="26" customFormat="1" ht="13.8" x14ac:dyDescent="0.3">
      <c r="F44" s="88"/>
      <c r="M44" s="27"/>
      <c r="N44" s="27"/>
      <c r="O44" s="27"/>
      <c r="P44" s="27"/>
      <c r="Q44" s="27"/>
      <c r="R44" s="27"/>
      <c r="S44" s="27"/>
      <c r="T44" s="35"/>
      <c r="V44" s="26">
        <f>$C$20*(W44^0.5)*$C$17/($C$20*($E$17^0.5))</f>
        <v>106.45382840658002</v>
      </c>
      <c r="W44" s="31">
        <f>W43/1.4</f>
        <v>1.5817515817515817</v>
      </c>
      <c r="X44" s="31">
        <f>X43/1.4</f>
        <v>-0.6327006327006327</v>
      </c>
      <c r="Y44" s="31"/>
      <c r="Z44" s="31">
        <f>Z43/1.4</f>
        <v>1.8315018315018319</v>
      </c>
      <c r="AA44" s="31">
        <f>AA43/1.4</f>
        <v>-0.73260073260073277</v>
      </c>
    </row>
    <row r="45" spans="6:33" s="26" customFormat="1" ht="13.8" x14ac:dyDescent="0.3">
      <c r="F45" s="88"/>
      <c r="M45" s="27"/>
      <c r="N45" s="27"/>
      <c r="O45" s="27"/>
      <c r="P45" s="27"/>
      <c r="Q45" s="27"/>
      <c r="R45" s="27"/>
      <c r="S45" s="27"/>
      <c r="T45" s="35"/>
      <c r="V45" s="26">
        <f>$C$20*(W45^0.5)*$C$17/($C$20*($E$17^0.5))</f>
        <v>86.919186920639419</v>
      </c>
      <c r="W45" s="31">
        <f>W44/1.5</f>
        <v>1.0545010545010545</v>
      </c>
      <c r="X45" s="31">
        <f>X44/1.5</f>
        <v>-0.42180042180042182</v>
      </c>
      <c r="Y45" s="31"/>
      <c r="Z45" s="31">
        <f>Z44/1.5</f>
        <v>1.2210012210012213</v>
      </c>
      <c r="AA45" s="31">
        <f>AA44/1.5</f>
        <v>-0.4884004884004885</v>
      </c>
    </row>
    <row r="46" spans="6:33" s="26" customFormat="1" ht="13.8" x14ac:dyDescent="0.3">
      <c r="M46" s="27"/>
      <c r="N46" s="27"/>
      <c r="O46" s="27"/>
      <c r="P46" s="27"/>
      <c r="Q46" s="27"/>
      <c r="R46" s="27"/>
      <c r="S46" s="27"/>
      <c r="T46" s="35"/>
      <c r="V46" s="26">
        <f>$C$20*(W46^0.5)*$C$17/($C$20*($E$17^0.5))</f>
        <v>68.71565075978441</v>
      </c>
      <c r="W46" s="31">
        <f>W45/1.6</f>
        <v>0.65906315906315904</v>
      </c>
      <c r="X46" s="31">
        <f>X45/1.6</f>
        <v>-0.26362526362526362</v>
      </c>
      <c r="Y46" s="31"/>
      <c r="Z46" s="31">
        <f>Z45/1.6</f>
        <v>0.7631257631257633</v>
      </c>
      <c r="AA46" s="31">
        <f>AA45/1.6</f>
        <v>-0.30525030525030528</v>
      </c>
      <c r="AD46" s="69">
        <f>AD39</f>
        <v>80</v>
      </c>
      <c r="AE46" s="93">
        <f>AG42</f>
        <v>-0.41878487412821513</v>
      </c>
    </row>
    <row r="47" spans="6:33" s="26" customFormat="1" ht="13.8" x14ac:dyDescent="0.3">
      <c r="M47" s="27"/>
      <c r="N47" s="27"/>
      <c r="O47" s="27"/>
      <c r="P47" s="27"/>
      <c r="Q47" s="27"/>
      <c r="R47" s="27"/>
      <c r="S47" s="27"/>
      <c r="T47" s="35"/>
      <c r="V47" s="26">
        <f>$C$20*(W47^0.5)*$C$17/($C$20*($E$17^0.5))</f>
        <v>65.517802295119907</v>
      </c>
      <c r="W47" s="31">
        <f>W46/1.1</f>
        <v>0.59914832642105365</v>
      </c>
      <c r="X47" s="31">
        <f>X46/1.1</f>
        <v>-0.23965933056842145</v>
      </c>
      <c r="Y47" s="31"/>
      <c r="Z47" s="31">
        <f>Z46/1.1</f>
        <v>0.69375069375069387</v>
      </c>
      <c r="AA47" s="31">
        <f>AA46/1.1</f>
        <v>-0.2775002775002775</v>
      </c>
      <c r="AD47" s="69">
        <f>AD46</f>
        <v>80</v>
      </c>
      <c r="AE47" s="93">
        <f>AG39</f>
        <v>1.046962185320538</v>
      </c>
    </row>
    <row r="48" spans="6:33" s="26" customFormat="1" ht="13.8" x14ac:dyDescent="0.3">
      <c r="F48" s="88"/>
      <c r="M48" s="27"/>
      <c r="N48" s="27"/>
      <c r="O48" s="27"/>
      <c r="P48" s="27"/>
      <c r="Q48" s="27"/>
      <c r="R48" s="27"/>
      <c r="S48" s="27"/>
      <c r="T48" s="35"/>
      <c r="V48" s="26">
        <f>$C$20*(W48^0.5)*$C$17/($C$20*($E$17^0.5))</f>
        <v>48.834086556093276</v>
      </c>
      <c r="W48" s="31">
        <f>W47/1.8</f>
        <v>0.33286018134502982</v>
      </c>
      <c r="X48" s="31">
        <f>X47/1.8</f>
        <v>-0.13314407253801191</v>
      </c>
      <c r="Y48" s="31"/>
      <c r="Z48" s="31">
        <f>Z47/1.8</f>
        <v>0.38541705208371879</v>
      </c>
      <c r="AA48" s="31">
        <f>AA47/1.8</f>
        <v>-0.15416682083348751</v>
      </c>
    </row>
    <row r="49" spans="1:27" s="26" customFormat="1" ht="13.8" x14ac:dyDescent="0.3">
      <c r="F49" s="88"/>
      <c r="M49" s="27"/>
      <c r="N49" s="27"/>
      <c r="O49" s="27"/>
      <c r="P49" s="27"/>
      <c r="Q49" s="27"/>
      <c r="R49" s="27"/>
      <c r="S49" s="27"/>
      <c r="T49" s="35"/>
      <c r="V49" s="26">
        <f>$C$20*(W49^0.5)*$C$17/($C$20*($E$17^0.5))</f>
        <v>35.427969992262291</v>
      </c>
      <c r="W49" s="31">
        <f>W48/1.9</f>
        <v>0.17518956912896308</v>
      </c>
      <c r="X49" s="31">
        <f>X48/1.9</f>
        <v>-7.0075827651585224E-2</v>
      </c>
      <c r="Y49" s="31"/>
      <c r="Z49" s="31">
        <f>Z48/1.9</f>
        <v>0.20285108004406252</v>
      </c>
      <c r="AA49" s="31">
        <f>AA48/1.9</f>
        <v>-8.1140432017625011E-2</v>
      </c>
    </row>
    <row r="50" spans="1:27" s="26" customFormat="1" ht="13.8" x14ac:dyDescent="0.3">
      <c r="B50" s="64"/>
      <c r="C50" s="90"/>
      <c r="F50" s="64"/>
      <c r="G50" s="90"/>
      <c r="M50" s="27"/>
      <c r="N50" s="27"/>
      <c r="O50" s="27"/>
      <c r="P50" s="27"/>
      <c r="Q50" s="27"/>
      <c r="R50" s="27"/>
      <c r="S50" s="27"/>
      <c r="T50" s="35"/>
      <c r="V50" s="26">
        <f>$C$20*(W50^0.5)*$C$17/($C$20*($E$17^0.5))</f>
        <v>25.051357825202178</v>
      </c>
      <c r="W50" s="31">
        <f>W49/2</f>
        <v>8.759478456448154E-2</v>
      </c>
      <c r="X50" s="31">
        <f>X49/2</f>
        <v>-3.5037913825792612E-2</v>
      </c>
      <c r="Y50" s="31"/>
      <c r="Z50" s="31">
        <f>Z49/2</f>
        <v>0.10142554002203126</v>
      </c>
      <c r="AA50" s="31">
        <f>AA49/2</f>
        <v>-4.0570216008812506E-2</v>
      </c>
    </row>
    <row r="51" spans="1:27" s="26" customFormat="1" ht="13.8" x14ac:dyDescent="0.3">
      <c r="B51" s="94"/>
      <c r="C51" s="95"/>
      <c r="D51" s="26" t="s">
        <v>74</v>
      </c>
      <c r="F51" s="88"/>
      <c r="M51" s="27"/>
      <c r="N51" s="27"/>
      <c r="O51" s="27"/>
      <c r="P51" s="27"/>
      <c r="Q51" s="27"/>
      <c r="R51" s="27"/>
      <c r="S51" s="27"/>
      <c r="T51" s="35"/>
      <c r="V51" s="26">
        <f>$C$20*(W51^0.5)*$C$17/($C$20*($E$17^0.5))</f>
        <v>17.713984996131146</v>
      </c>
      <c r="W51" s="31">
        <f>W50/2</f>
        <v>4.379739228224077E-2</v>
      </c>
      <c r="X51" s="31">
        <f>X50/2</f>
        <v>-1.7518956912896306E-2</v>
      </c>
      <c r="Y51" s="31"/>
      <c r="Z51" s="31">
        <f>Z50/2</f>
        <v>5.071277001101563E-2</v>
      </c>
      <c r="AA51" s="31">
        <f>AA50/2</f>
        <v>-2.0285108004406253E-2</v>
      </c>
    </row>
    <row r="52" spans="1:27" s="26" customFormat="1" ht="13.8" x14ac:dyDescent="0.3">
      <c r="D52" s="26" t="s">
        <v>75</v>
      </c>
      <c r="F52" s="88"/>
      <c r="M52" s="27"/>
      <c r="N52" s="27"/>
      <c r="O52" s="27"/>
      <c r="P52" s="27"/>
      <c r="Q52" s="27"/>
      <c r="R52" s="27"/>
      <c r="S52" s="27"/>
      <c r="T52" s="35"/>
      <c r="V52" s="26">
        <f>$C$20*(W52^0.5)*$C$17/($C$20*($E$17^0.5))</f>
        <v>12.525678912601089</v>
      </c>
      <c r="W52" s="31">
        <f>W51/2</f>
        <v>2.1898696141120385E-2</v>
      </c>
      <c r="X52" s="31">
        <f>X51/2</f>
        <v>-8.7594784564481529E-3</v>
      </c>
      <c r="Y52" s="31"/>
      <c r="Z52" s="31">
        <f>Z51/2</f>
        <v>2.5356385005507815E-2</v>
      </c>
      <c r="AA52" s="31">
        <f>AA51/2</f>
        <v>-1.0142554002203126E-2</v>
      </c>
    </row>
    <row r="53" spans="1:27" s="26" customFormat="1" ht="13.8" x14ac:dyDescent="0.3">
      <c r="D53" s="26" t="s">
        <v>76</v>
      </c>
      <c r="M53" s="27"/>
      <c r="N53" s="27"/>
      <c r="O53" s="27"/>
      <c r="P53" s="27"/>
      <c r="Q53" s="27"/>
      <c r="R53" s="27"/>
      <c r="S53" s="27"/>
      <c r="T53" s="35"/>
      <c r="V53" s="26">
        <f>$C$20*(W53^0.5)*$C$17/($C$20*($E$17^0.5))</f>
        <v>8.8569924980655728</v>
      </c>
      <c r="W53" s="31">
        <f>W52/2</f>
        <v>1.0949348070560192E-2</v>
      </c>
      <c r="X53" s="31">
        <f>X52/2</f>
        <v>-4.3797392282240765E-3</v>
      </c>
      <c r="Y53" s="31"/>
      <c r="Z53" s="31">
        <f>Z52/2</f>
        <v>1.2678192502753908E-2</v>
      </c>
      <c r="AA53" s="31">
        <f>AA52/2</f>
        <v>-5.0712770011015632E-3</v>
      </c>
    </row>
    <row r="54" spans="1:27" s="26" customFormat="1" ht="13.8" x14ac:dyDescent="0.3">
      <c r="D54" s="26" t="s">
        <v>77</v>
      </c>
      <c r="E54" s="64"/>
      <c r="F54" s="96"/>
      <c r="M54" s="27"/>
      <c r="N54" s="27"/>
      <c r="O54" s="27"/>
      <c r="P54" s="27"/>
      <c r="Q54" s="27"/>
      <c r="R54" s="27"/>
      <c r="S54" s="27"/>
      <c r="T54" s="35"/>
      <c r="V54" s="26">
        <f>$C$20*(W54^0.5)*$C$17/($C$20*($E$17^0.5))</f>
        <v>6.2628394563005445</v>
      </c>
      <c r="W54" s="31">
        <f>W53/2</f>
        <v>5.4746740352800962E-3</v>
      </c>
      <c r="X54" s="31">
        <f>X53/2</f>
        <v>-2.1898696141120382E-3</v>
      </c>
      <c r="Y54" s="31"/>
      <c r="Z54" s="31">
        <f>Z53/2</f>
        <v>6.3390962513769538E-3</v>
      </c>
      <c r="AA54" s="31">
        <f>AA53/2</f>
        <v>-2.5356385005507816E-3</v>
      </c>
    </row>
    <row r="55" spans="1:27" s="26" customFormat="1" ht="13.8" x14ac:dyDescent="0.3">
      <c r="M55" s="27"/>
      <c r="N55" s="27"/>
      <c r="O55" s="27"/>
      <c r="P55" s="27"/>
      <c r="Q55" s="27"/>
      <c r="R55" s="27"/>
      <c r="S55" s="27"/>
      <c r="T55" s="35"/>
      <c r="V55" s="26">
        <f>$C$20*(W55^0.5)*$C$17/($C$20*($E$17^0.5))</f>
        <v>4.4284962490327864</v>
      </c>
      <c r="W55" s="31">
        <f>W54/2</f>
        <v>2.7373370176400481E-3</v>
      </c>
      <c r="X55" s="31">
        <f>X54/2</f>
        <v>-1.0949348070560191E-3</v>
      </c>
      <c r="Y55" s="31"/>
      <c r="Z55" s="31">
        <f>Z54/2</f>
        <v>3.1695481256884769E-3</v>
      </c>
      <c r="AA55" s="31">
        <f>AA54/2</f>
        <v>-1.2678192502753908E-3</v>
      </c>
    </row>
    <row r="56" spans="1:27" s="26" customFormat="1" ht="13.8" x14ac:dyDescent="0.3">
      <c r="D56" s="94"/>
      <c r="E56" s="95"/>
      <c r="M56" s="27"/>
      <c r="N56" s="27"/>
      <c r="O56" s="27"/>
      <c r="P56" s="27"/>
      <c r="Q56" s="27"/>
      <c r="R56" s="27"/>
      <c r="S56" s="27"/>
      <c r="T56" s="35"/>
      <c r="V56" s="26">
        <f>$C$20*(W56^0.5)*$C$17/($C$20*($E$17^0.5))</f>
        <v>0</v>
      </c>
      <c r="W56" s="31">
        <v>0</v>
      </c>
      <c r="X56" s="31">
        <v>0</v>
      </c>
      <c r="Y56" s="31"/>
      <c r="Z56" s="31">
        <v>0</v>
      </c>
      <c r="AA56" s="31">
        <v>0</v>
      </c>
    </row>
    <row r="57" spans="1:27" s="28" customFormat="1" ht="13.8" x14ac:dyDescent="0.3">
      <c r="A57" s="40"/>
      <c r="B57" s="41"/>
      <c r="C57" s="42"/>
      <c r="D57" s="40"/>
      <c r="E57" s="40"/>
      <c r="F57" s="40"/>
      <c r="G57" s="42"/>
      <c r="H57" s="40"/>
      <c r="I57" s="40"/>
      <c r="J57" s="40"/>
      <c r="K57" s="40"/>
      <c r="L57" s="30"/>
      <c r="M57" s="27"/>
      <c r="N57" s="27"/>
      <c r="O57" s="27"/>
      <c r="P57" s="27"/>
      <c r="Q57" s="27"/>
      <c r="R57" s="27"/>
      <c r="S57" s="27"/>
      <c r="T57" s="35"/>
      <c r="U57" s="30"/>
      <c r="V57" s="30"/>
      <c r="W57" s="30"/>
      <c r="X57" s="30"/>
    </row>
    <row r="58" spans="1:27" s="28" customFormat="1" ht="13.8" x14ac:dyDescent="0.3">
      <c r="A58" s="40"/>
      <c r="B58" s="43"/>
      <c r="C58" s="42"/>
      <c r="D58" s="44"/>
      <c r="E58" s="44"/>
      <c r="F58" s="45" t="s">
        <v>34</v>
      </c>
      <c r="G58" s="42"/>
      <c r="H58" s="44"/>
      <c r="I58" s="44"/>
      <c r="J58" s="44"/>
      <c r="K58" s="40"/>
      <c r="L58" s="30"/>
      <c r="M58" s="27"/>
      <c r="N58" s="27"/>
      <c r="O58" s="27"/>
      <c r="P58" s="27"/>
      <c r="Q58" s="27"/>
      <c r="R58" s="27"/>
      <c r="S58" s="27"/>
      <c r="T58" s="35"/>
      <c r="U58" s="30"/>
      <c r="V58" s="30"/>
      <c r="W58" s="30"/>
      <c r="X58" s="30"/>
    </row>
    <row r="59" spans="1:27" s="28" customFormat="1" ht="13.8" x14ac:dyDescent="0.3">
      <c r="A59" s="40"/>
      <c r="B59" s="44"/>
      <c r="C59" s="44"/>
      <c r="D59" s="44"/>
      <c r="E59" s="44"/>
      <c r="F59" s="63" t="s">
        <v>47</v>
      </c>
      <c r="G59" s="44"/>
      <c r="H59" s="44"/>
      <c r="I59" s="44"/>
      <c r="J59" s="44"/>
      <c r="K59" s="40"/>
      <c r="L59" s="30"/>
      <c r="M59" s="27"/>
      <c r="N59" s="27"/>
      <c r="O59" s="27"/>
      <c r="P59" s="27"/>
      <c r="Q59" s="27"/>
      <c r="R59" s="27"/>
      <c r="S59" s="27"/>
      <c r="T59" s="35"/>
      <c r="U59" s="30"/>
      <c r="V59" s="30"/>
      <c r="W59" s="30"/>
      <c r="X59" s="30"/>
    </row>
    <row r="60" spans="1:27" s="26" customFormat="1" ht="13.8" x14ac:dyDescent="0.3">
      <c r="F60" s="60"/>
      <c r="M60" s="27"/>
      <c r="N60" s="27"/>
      <c r="O60" s="27"/>
      <c r="P60" s="27"/>
      <c r="Q60" s="27"/>
      <c r="R60" s="27"/>
      <c r="S60" s="27"/>
      <c r="T60" s="27"/>
    </row>
    <row r="61" spans="1:27" s="26" customFormat="1" ht="13.8" x14ac:dyDescent="0.3">
      <c r="M61" s="27"/>
      <c r="N61" s="27"/>
      <c r="O61" s="27"/>
      <c r="P61" s="27"/>
      <c r="Q61" s="27"/>
      <c r="R61" s="27"/>
      <c r="S61" s="27"/>
      <c r="T61" s="27"/>
    </row>
    <row r="62" spans="1:27" s="26" customFormat="1" ht="13.8" x14ac:dyDescent="0.3">
      <c r="M62" s="27"/>
      <c r="N62" s="27"/>
      <c r="O62" s="27"/>
      <c r="P62" s="27"/>
      <c r="Q62" s="27"/>
      <c r="R62" s="27"/>
      <c r="S62" s="27"/>
      <c r="T62" s="27"/>
    </row>
    <row r="63" spans="1:27" s="26" customFormat="1" ht="13.8" x14ac:dyDescent="0.3">
      <c r="M63" s="27"/>
      <c r="N63" s="27"/>
      <c r="O63" s="27"/>
      <c r="P63" s="27"/>
      <c r="Q63" s="27"/>
      <c r="R63" s="27"/>
      <c r="S63" s="27"/>
      <c r="T63" s="27"/>
    </row>
    <row r="64" spans="1:27"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4">
    <mergeCell ref="E14:H14"/>
    <mergeCell ref="I14:J14"/>
    <mergeCell ref="E15:F15"/>
    <mergeCell ref="G15:H15"/>
  </mergeCells>
  <dataValidations count="1">
    <dataValidation type="list" allowBlank="1" showInputMessage="1" showErrorMessage="1" sqref="C16">
      <formula1>"2014,2024,7075"</formula1>
    </dataValidation>
  </dataValidations>
  <hyperlinks>
    <hyperlink ref="F59"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2016-07-13T16:50:51Z</dcterms:modified>
  <cp:category>Engineering Spreadsheets</cp:category>
</cp:coreProperties>
</file>