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Rudder Load" sheetId="2" r:id="rId2"/>
  </sheets>
  <externalReferences>
    <externalReference r:id="rId3"/>
    <externalReference r:id="rId4"/>
  </externalReferences>
  <definedNames>
    <definedName name="_xlnm.Print_Area" localSheetId="0">'READ ME'!$A$8:$K$62</definedName>
    <definedName name="_xlnm.Print_Area" localSheetId="1">'Rudder Load'!$A$8:$K$123</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67" i="2" l="1"/>
  <c r="C55" i="2"/>
  <c r="Y20" i="2"/>
  <c r="X20" i="2"/>
  <c r="BC18" i="2"/>
  <c r="BD18" i="2" s="1"/>
  <c r="BE18" i="2" s="1"/>
  <c r="BF18" i="2" s="1"/>
  <c r="BG18" i="2" s="1"/>
  <c r="BH18" i="2" s="1"/>
  <c r="BI18" i="2" s="1"/>
  <c r="BJ18" i="2" s="1"/>
  <c r="BK18" i="2" s="1"/>
  <c r="AS18" i="2"/>
  <c r="AT18" i="2" s="1"/>
  <c r="AU18" i="2" s="1"/>
  <c r="AV18" i="2" s="1"/>
  <c r="AW18" i="2" s="1"/>
  <c r="AX18" i="2" s="1"/>
  <c r="AY18" i="2" s="1"/>
  <c r="AZ18" i="2" s="1"/>
  <c r="AR18" i="2"/>
  <c r="AG18" i="2"/>
  <c r="AH18" i="2" s="1"/>
  <c r="AI18" i="2" s="1"/>
  <c r="AJ18" i="2" s="1"/>
  <c r="AK18" i="2" s="1"/>
  <c r="AL18" i="2" s="1"/>
  <c r="AM18" i="2" s="1"/>
  <c r="AF18" i="2"/>
  <c r="AE18" i="2"/>
  <c r="AC12" i="2"/>
  <c r="AB12" i="2"/>
  <c r="AA12" i="2"/>
  <c r="AC11" i="2"/>
  <c r="AB11" i="2"/>
  <c r="AA11" i="2"/>
  <c r="X11" i="2"/>
  <c r="X12" i="2" s="1"/>
  <c r="F9" i="2"/>
  <c r="J8" i="2"/>
  <c r="X7" i="2"/>
  <c r="X6" i="2"/>
  <c r="X5" i="2"/>
  <c r="F69" i="2"/>
  <c r="X4" i="2"/>
  <c r="L68" i="2"/>
  <c r="X3" i="2"/>
  <c r="J67" i="2"/>
  <c r="X2" i="2"/>
  <c r="J66" i="2"/>
  <c r="C12" i="1"/>
  <c r="C54" i="2"/>
  <c r="G22" i="2" l="1"/>
  <c r="X1" i="2"/>
  <c r="J9" i="2"/>
  <c r="F68" i="2"/>
  <c r="F10" i="2"/>
  <c r="F66" i="2"/>
  <c r="F8" i="2"/>
  <c r="B70" i="2"/>
  <c r="B12" i="2"/>
  <c r="J68" i="2"/>
  <c r="Z20" i="2"/>
  <c r="AB20" i="2" s="1"/>
  <c r="CH20" i="2" s="1"/>
  <c r="X21" i="2"/>
  <c r="C22" i="2"/>
  <c r="L10" i="2"/>
  <c r="J10" i="2" s="1"/>
  <c r="F11" i="2"/>
  <c r="G21" i="2"/>
  <c r="C21" i="2"/>
  <c r="CJ20" i="2" l="1"/>
  <c r="AC20" i="2"/>
  <c r="C25" i="2"/>
  <c r="C32" i="2" s="1"/>
  <c r="Y21" i="2"/>
  <c r="X22" i="2" s="1"/>
  <c r="AA20" i="2"/>
  <c r="C31" i="2"/>
  <c r="Y22" i="2" l="1"/>
  <c r="X23" i="2" s="1"/>
  <c r="AP20" i="2"/>
  <c r="CI20" i="2"/>
  <c r="AO20" i="2"/>
  <c r="Z21" i="2"/>
  <c r="AT20" i="2"/>
  <c r="BE20" i="2" s="1"/>
  <c r="BA20" i="2"/>
  <c r="BL20" i="2" s="1"/>
  <c r="AS20" i="2"/>
  <c r="BD20" i="2" s="1"/>
  <c r="AZ20" i="2"/>
  <c r="BK20" i="2" s="1"/>
  <c r="AR20" i="2"/>
  <c r="BC20" i="2" s="1"/>
  <c r="AY20" i="2"/>
  <c r="BJ20" i="2" s="1"/>
  <c r="AQ20" i="2"/>
  <c r="BB20" i="2" s="1"/>
  <c r="AX20" i="2"/>
  <c r="BI20" i="2" s="1"/>
  <c r="BU20" i="2" s="1"/>
  <c r="AV20" i="2"/>
  <c r="BG20" i="2" s="1"/>
  <c r="BS20" i="2" s="1"/>
  <c r="CT12" i="2"/>
  <c r="AW20" i="2"/>
  <c r="BH20" i="2" s="1"/>
  <c r="BT20" i="2" s="1"/>
  <c r="AU20" i="2"/>
  <c r="BF20" i="2" s="1"/>
  <c r="AL20" i="2"/>
  <c r="AD20" i="2"/>
  <c r="AK20" i="2"/>
  <c r="AJ20" i="2"/>
  <c r="AI20" i="2"/>
  <c r="AH20" i="2"/>
  <c r="AN20" i="2"/>
  <c r="AF20" i="2"/>
  <c r="AM20" i="2"/>
  <c r="AG20" i="2"/>
  <c r="AE20" i="2"/>
  <c r="BO20" i="2" l="1"/>
  <c r="AA21" i="2"/>
  <c r="AC21" i="2"/>
  <c r="AB21" i="2"/>
  <c r="CH21" i="2" s="1"/>
  <c r="BN20" i="2"/>
  <c r="BM20" i="2"/>
  <c r="BW20" i="2"/>
  <c r="BV20" i="2"/>
  <c r="CK20" i="2"/>
  <c r="BP20" i="2"/>
  <c r="BX20" i="2"/>
  <c r="BQ20" i="2"/>
  <c r="Y23" i="2"/>
  <c r="X24" i="2" s="1"/>
  <c r="BR20" i="2"/>
  <c r="Z22" i="2"/>
  <c r="CV20" i="2" l="1"/>
  <c r="BY20" i="2"/>
  <c r="Z23" i="2"/>
  <c r="CJ21" i="2"/>
  <c r="CL20" i="2"/>
  <c r="AL21" i="2"/>
  <c r="AD21" i="2"/>
  <c r="AK21" i="2"/>
  <c r="AJ21" i="2"/>
  <c r="AI21" i="2"/>
  <c r="AH21" i="2"/>
  <c r="AN21" i="2"/>
  <c r="AF21" i="2"/>
  <c r="AE21" i="2"/>
  <c r="AM21" i="2"/>
  <c r="AG21" i="2"/>
  <c r="AT21" i="2"/>
  <c r="AS21" i="2"/>
  <c r="AX21" i="2"/>
  <c r="AY21" i="2"/>
  <c r="AW21" i="2"/>
  <c r="BH21" i="2" s="1"/>
  <c r="BT21" i="2" s="1"/>
  <c r="AZ21" i="2"/>
  <c r="AQ21" i="2"/>
  <c r="AR21" i="2"/>
  <c r="AV21" i="2"/>
  <c r="AU21" i="2"/>
  <c r="BF21" i="2" s="1"/>
  <c r="BR21" i="2" s="1"/>
  <c r="BA21" i="2"/>
  <c r="BL21" i="2" s="1"/>
  <c r="BX21" i="2" s="1"/>
  <c r="AA22" i="2"/>
  <c r="AC22" i="2"/>
  <c r="AB22" i="2"/>
  <c r="CH22" i="2" s="1"/>
  <c r="CJ22" i="2" s="1"/>
  <c r="AP21" i="2"/>
  <c r="AO21" i="2"/>
  <c r="CI21" i="2"/>
  <c r="Z24" i="2"/>
  <c r="Y24" i="2"/>
  <c r="X25" i="2" s="1"/>
  <c r="Y25" i="2" l="1"/>
  <c r="X26" i="2" s="1"/>
  <c r="AP22" i="2"/>
  <c r="AO22" i="2"/>
  <c r="CI22" i="2"/>
  <c r="CK22" i="2" s="1"/>
  <c r="CL22" i="2" s="1"/>
  <c r="BJ21" i="2"/>
  <c r="BV21" i="2" s="1"/>
  <c r="AA24" i="2"/>
  <c r="AB24" i="2"/>
  <c r="CH24" i="2" s="1"/>
  <c r="CJ24" i="2" s="1"/>
  <c r="AC24" i="2"/>
  <c r="BI21" i="2"/>
  <c r="BU21" i="2" s="1"/>
  <c r="CK21" i="2"/>
  <c r="BD21" i="2"/>
  <c r="BP21" i="2" s="1"/>
  <c r="BG21" i="2"/>
  <c r="BS21" i="2" s="1"/>
  <c r="BE21" i="2"/>
  <c r="BQ21" i="2" s="1"/>
  <c r="AB23" i="2"/>
  <c r="CH23" i="2" s="1"/>
  <c r="CJ23" i="2" s="1"/>
  <c r="AC23" i="2"/>
  <c r="AA23" i="2"/>
  <c r="BC21" i="2"/>
  <c r="BO21" i="2" s="1"/>
  <c r="CW20" i="2"/>
  <c r="AL22" i="2"/>
  <c r="AD22" i="2"/>
  <c r="AK22" i="2"/>
  <c r="AJ22" i="2"/>
  <c r="AI22" i="2"/>
  <c r="AH22" i="2"/>
  <c r="AN22" i="2"/>
  <c r="AF22" i="2"/>
  <c r="AM22" i="2"/>
  <c r="AG22" i="2"/>
  <c r="AE22" i="2"/>
  <c r="BA22" i="2"/>
  <c r="BL22" i="2" s="1"/>
  <c r="BX22" i="2" s="1"/>
  <c r="AT22" i="2"/>
  <c r="BE22" i="2" s="1"/>
  <c r="BQ22" i="2" s="1"/>
  <c r="AZ22" i="2"/>
  <c r="AY22" i="2"/>
  <c r="BJ22" i="2" s="1"/>
  <c r="BV22" i="2" s="1"/>
  <c r="AQ22" i="2"/>
  <c r="BB22" i="2" s="1"/>
  <c r="AW22" i="2"/>
  <c r="BH22" i="2" s="1"/>
  <c r="BT22" i="2" s="1"/>
  <c r="AR22" i="2"/>
  <c r="BC22" i="2" s="1"/>
  <c r="AV22" i="2"/>
  <c r="BG22" i="2" s="1"/>
  <c r="AX22" i="2"/>
  <c r="BI22" i="2" s="1"/>
  <c r="BU22" i="2" s="1"/>
  <c r="AU22" i="2"/>
  <c r="BF22" i="2" s="1"/>
  <c r="BR22" i="2" s="1"/>
  <c r="AS22" i="2"/>
  <c r="BD22" i="2" s="1"/>
  <c r="BP22" i="2" s="1"/>
  <c r="BB21" i="2"/>
  <c r="BK21" i="2"/>
  <c r="BW21" i="2" s="1"/>
  <c r="AI23" i="2" l="1"/>
  <c r="AK23" i="2"/>
  <c r="AN23" i="2"/>
  <c r="AD23" i="2"/>
  <c r="AM23" i="2"/>
  <c r="AL23" i="2"/>
  <c r="AJ23" i="2"/>
  <c r="AH23" i="2"/>
  <c r="AF23" i="2"/>
  <c r="AE23" i="2"/>
  <c r="AG23" i="2"/>
  <c r="AY23" i="2"/>
  <c r="AS23" i="2"/>
  <c r="BD23" i="2" s="1"/>
  <c r="BP23" i="2" s="1"/>
  <c r="AQ23" i="2"/>
  <c r="AV23" i="2"/>
  <c r="AU23" i="2"/>
  <c r="BA23" i="2"/>
  <c r="AZ23" i="2"/>
  <c r="AW23" i="2"/>
  <c r="AX23" i="2"/>
  <c r="AT23" i="2"/>
  <c r="BE23" i="2" s="1"/>
  <c r="BQ23" i="2" s="1"/>
  <c r="AR23" i="2"/>
  <c r="BS22" i="2"/>
  <c r="CI23" i="2"/>
  <c r="CK23" i="2" s="1"/>
  <c r="AP23" i="2"/>
  <c r="AO23" i="2"/>
  <c r="BO22" i="2"/>
  <c r="AK24" i="2"/>
  <c r="AM24" i="2"/>
  <c r="AE24" i="2"/>
  <c r="AH24" i="2"/>
  <c r="AG24" i="2"/>
  <c r="AF24" i="2"/>
  <c r="AD24" i="2"/>
  <c r="AN24" i="2"/>
  <c r="AJ24" i="2"/>
  <c r="AL24" i="2"/>
  <c r="AI24" i="2"/>
  <c r="AZ24" i="2"/>
  <c r="AT24" i="2"/>
  <c r="AW24" i="2"/>
  <c r="AV24" i="2"/>
  <c r="AQ24" i="2"/>
  <c r="AR24" i="2"/>
  <c r="AX24" i="2"/>
  <c r="BA24" i="2"/>
  <c r="AU24" i="2"/>
  <c r="AY24" i="2"/>
  <c r="AS24" i="2"/>
  <c r="Z26" i="2"/>
  <c r="Y26" i="2"/>
  <c r="X27" i="2" s="1"/>
  <c r="BN22" i="2"/>
  <c r="CL21" i="2"/>
  <c r="Z25" i="2"/>
  <c r="BN21" i="2"/>
  <c r="BY21" i="2" s="1"/>
  <c r="BM21" i="2"/>
  <c r="CI24" i="2"/>
  <c r="CK24" i="2" s="1"/>
  <c r="CL24" i="2" s="1"/>
  <c r="AP24" i="2"/>
  <c r="AO24" i="2"/>
  <c r="BK22" i="2"/>
  <c r="BW22" i="2" s="1"/>
  <c r="BY22" i="2" l="1"/>
  <c r="CW22" i="2" s="1"/>
  <c r="BD24" i="2"/>
  <c r="BP24" i="2" s="1"/>
  <c r="BH24" i="2"/>
  <c r="BT24" i="2" s="1"/>
  <c r="BG23" i="2"/>
  <c r="BS23" i="2" s="1"/>
  <c r="BJ24" i="2"/>
  <c r="BV24" i="2" s="1"/>
  <c r="BE24" i="2"/>
  <c r="BQ24" i="2" s="1"/>
  <c r="BC23" i="2"/>
  <c r="BO23" i="2" s="1"/>
  <c r="BB23" i="2"/>
  <c r="BL24" i="2"/>
  <c r="BX24" i="2" s="1"/>
  <c r="BI23" i="2"/>
  <c r="BU23" i="2" s="1"/>
  <c r="BJ23" i="2"/>
  <c r="BV23" i="2" s="1"/>
  <c r="BF24" i="2"/>
  <c r="BR24" i="2" s="1"/>
  <c r="BM22" i="2"/>
  <c r="CV22" i="2" s="1"/>
  <c r="BI24" i="2"/>
  <c r="BU24" i="2" s="1"/>
  <c r="BH23" i="2"/>
  <c r="BT23" i="2" s="1"/>
  <c r="CV21" i="2"/>
  <c r="BC24" i="2"/>
  <c r="BO24" i="2" s="1"/>
  <c r="CL23" i="2"/>
  <c r="BK23" i="2"/>
  <c r="BW23" i="2" s="1"/>
  <c r="BK24" i="2"/>
  <c r="BW24" i="2" s="1"/>
  <c r="CW21" i="2"/>
  <c r="Y27" i="2"/>
  <c r="X28" i="2" s="1"/>
  <c r="BB24" i="2"/>
  <c r="BL23" i="2"/>
  <c r="BX23" i="2" s="1"/>
  <c r="AB25" i="2"/>
  <c r="CH25" i="2" s="1"/>
  <c r="AA25" i="2"/>
  <c r="AC25" i="2"/>
  <c r="AA26" i="2"/>
  <c r="AB26" i="2"/>
  <c r="CH26" i="2" s="1"/>
  <c r="CJ26" i="2" s="1"/>
  <c r="AC26" i="2"/>
  <c r="BG24" i="2"/>
  <c r="BS24" i="2" s="1"/>
  <c r="BF23" i="2"/>
  <c r="BR23" i="2" s="1"/>
  <c r="BN23" i="2" l="1"/>
  <c r="BY23" i="2" s="1"/>
  <c r="BM23" i="2"/>
  <c r="CV23" i="2" s="1"/>
  <c r="AN26" i="2"/>
  <c r="AF26" i="2"/>
  <c r="AM26" i="2"/>
  <c r="AE26" i="2"/>
  <c r="AL26" i="2"/>
  <c r="AD26" i="2"/>
  <c r="AH26" i="2"/>
  <c r="AJ26" i="2"/>
  <c r="AI26" i="2"/>
  <c r="AG26" i="2"/>
  <c r="AK26" i="2"/>
  <c r="AQ26" i="2"/>
  <c r="BB26" i="2" s="1"/>
  <c r="AU26" i="2"/>
  <c r="AT26" i="2"/>
  <c r="AY26" i="2"/>
  <c r="AR26" i="2"/>
  <c r="BC26" i="2" s="1"/>
  <c r="AV26" i="2"/>
  <c r="BG26" i="2" s="1"/>
  <c r="AX26" i="2"/>
  <c r="BI26" i="2" s="1"/>
  <c r="AZ26" i="2"/>
  <c r="BK26" i="2" s="1"/>
  <c r="AS26" i="2"/>
  <c r="BD26" i="2" s="1"/>
  <c r="AW26" i="2"/>
  <c r="BA26" i="2"/>
  <c r="BN24" i="2"/>
  <c r="BY24" i="2" s="1"/>
  <c r="CW24" i="2" s="1"/>
  <c r="BM24" i="2"/>
  <c r="CV24" i="2" s="1"/>
  <c r="CJ25" i="2"/>
  <c r="AL25" i="2"/>
  <c r="AD25" i="2"/>
  <c r="AK25" i="2"/>
  <c r="AJ25" i="2"/>
  <c r="AN25" i="2"/>
  <c r="AF25" i="2"/>
  <c r="AM25" i="2"/>
  <c r="AI25" i="2"/>
  <c r="AH25" i="2"/>
  <c r="AE25" i="2"/>
  <c r="AG25" i="2"/>
  <c r="AU25" i="2"/>
  <c r="AW25" i="2"/>
  <c r="BA25" i="2"/>
  <c r="AZ25" i="2"/>
  <c r="AQ25" i="2"/>
  <c r="AS25" i="2"/>
  <c r="AR25" i="2"/>
  <c r="AX25" i="2"/>
  <c r="AT25" i="2"/>
  <c r="AV25" i="2"/>
  <c r="AY25" i="2"/>
  <c r="Z27" i="2"/>
  <c r="CI26" i="2"/>
  <c r="CK26" i="2" s="1"/>
  <c r="CL26" i="2" s="1"/>
  <c r="AP26" i="2"/>
  <c r="AO26" i="2"/>
  <c r="Y28" i="2"/>
  <c r="X29" i="2" s="1"/>
  <c r="AP25" i="2"/>
  <c r="AO25" i="2"/>
  <c r="CI25" i="2"/>
  <c r="BB25" i="2" l="1"/>
  <c r="BP26" i="2"/>
  <c r="BN26" i="2"/>
  <c r="AC27" i="2"/>
  <c r="AB27" i="2"/>
  <c r="CH27" i="2" s="1"/>
  <c r="CJ27" i="2" s="1"/>
  <c r="AA27" i="2"/>
  <c r="BK25" i="2"/>
  <c r="BW25" i="2" s="1"/>
  <c r="BW26" i="2"/>
  <c r="BJ25" i="2"/>
  <c r="BV25" i="2" s="1"/>
  <c r="BL25" i="2"/>
  <c r="BX25" i="2" s="1"/>
  <c r="BU26" i="2"/>
  <c r="Z29" i="2"/>
  <c r="Y29" i="2"/>
  <c r="X30" i="2" s="1"/>
  <c r="BG25" i="2"/>
  <c r="BS25" i="2" s="1"/>
  <c r="BH25" i="2"/>
  <c r="BT25" i="2" s="1"/>
  <c r="BS26" i="2"/>
  <c r="Z28" i="2"/>
  <c r="BE25" i="2"/>
  <c r="BQ25" i="2" s="1"/>
  <c r="BF25" i="2"/>
  <c r="BR25" i="2" s="1"/>
  <c r="BO26" i="2"/>
  <c r="BI25" i="2"/>
  <c r="BU25" i="2" s="1"/>
  <c r="BJ26" i="2"/>
  <c r="BV26" i="2" s="1"/>
  <c r="CK25" i="2"/>
  <c r="BC25" i="2"/>
  <c r="BO25" i="2" s="1"/>
  <c r="BL26" i="2"/>
  <c r="BX26" i="2" s="1"/>
  <c r="BE26" i="2"/>
  <c r="BQ26" i="2" s="1"/>
  <c r="CW23" i="2"/>
  <c r="BD25" i="2"/>
  <c r="BP25" i="2" s="1"/>
  <c r="BH26" i="2"/>
  <c r="BT26" i="2" s="1"/>
  <c r="BF26" i="2"/>
  <c r="BR26" i="2" s="1"/>
  <c r="AB29" i="2" l="1"/>
  <c r="CH29" i="2" s="1"/>
  <c r="CJ29" i="2" s="1"/>
  <c r="AA29" i="2"/>
  <c r="AC29" i="2"/>
  <c r="AP27" i="2"/>
  <c r="AO27" i="2"/>
  <c r="CI27" i="2"/>
  <c r="CK27" i="2" s="1"/>
  <c r="CL27" i="2" s="1"/>
  <c r="AH27" i="2"/>
  <c r="AG27" i="2"/>
  <c r="AN27" i="2"/>
  <c r="AF27" i="2"/>
  <c r="AJ27" i="2"/>
  <c r="AD27" i="2"/>
  <c r="AM27" i="2"/>
  <c r="AL27" i="2"/>
  <c r="AI27" i="2"/>
  <c r="AK27" i="2"/>
  <c r="AE27" i="2"/>
  <c r="AY27" i="2"/>
  <c r="BJ27" i="2" s="1"/>
  <c r="BV27" i="2" s="1"/>
  <c r="AW27" i="2"/>
  <c r="BH27" i="2" s="1"/>
  <c r="BT27" i="2" s="1"/>
  <c r="AV27" i="2"/>
  <c r="BG27" i="2" s="1"/>
  <c r="BS27" i="2" s="1"/>
  <c r="AZ27" i="2"/>
  <c r="BK27" i="2" s="1"/>
  <c r="BW27" i="2" s="1"/>
  <c r="AS27" i="2"/>
  <c r="AX27" i="2"/>
  <c r="AR27" i="2"/>
  <c r="BC27" i="2" s="1"/>
  <c r="AT27" i="2"/>
  <c r="BE27" i="2" s="1"/>
  <c r="BQ27" i="2" s="1"/>
  <c r="BA27" i="2"/>
  <c r="BL27" i="2" s="1"/>
  <c r="BX27" i="2" s="1"/>
  <c r="AU27" i="2"/>
  <c r="BF27" i="2" s="1"/>
  <c r="BR27" i="2" s="1"/>
  <c r="AQ27" i="2"/>
  <c r="BB27" i="2" s="1"/>
  <c r="AC28" i="2"/>
  <c r="AA28" i="2"/>
  <c r="AB28" i="2"/>
  <c r="CH28" i="2" s="1"/>
  <c r="CJ28" i="2" s="1"/>
  <c r="BM26" i="2"/>
  <c r="CV26" i="2" s="1"/>
  <c r="BY26" i="2"/>
  <c r="CW26" i="2" s="1"/>
  <c r="CL25" i="2"/>
  <c r="BN25" i="2"/>
  <c r="BY25" i="2" s="1"/>
  <c r="BM25" i="2"/>
  <c r="Y30" i="2"/>
  <c r="X31" i="2" s="1"/>
  <c r="CV25" i="2" l="1"/>
  <c r="AJ28" i="2"/>
  <c r="AI28" i="2"/>
  <c r="AH28" i="2"/>
  <c r="AL28" i="2"/>
  <c r="AD28" i="2"/>
  <c r="AN28" i="2"/>
  <c r="AM28" i="2"/>
  <c r="AK28" i="2"/>
  <c r="AG28" i="2"/>
  <c r="AF28" i="2"/>
  <c r="AE28" i="2"/>
  <c r="AQ28" i="2"/>
  <c r="BB28" i="2" s="1"/>
  <c r="AX28" i="2"/>
  <c r="AZ28" i="2"/>
  <c r="AT28" i="2"/>
  <c r="AR28" i="2"/>
  <c r="BC28" i="2" s="1"/>
  <c r="AV28" i="2"/>
  <c r="AU28" i="2"/>
  <c r="AW28" i="2"/>
  <c r="AS28" i="2"/>
  <c r="BD28" i="2" s="1"/>
  <c r="BP28" i="2" s="1"/>
  <c r="BA28" i="2"/>
  <c r="AY28" i="2"/>
  <c r="BN27" i="2"/>
  <c r="CW25" i="2"/>
  <c r="Z31" i="2"/>
  <c r="Y31" i="2"/>
  <c r="X32" i="2" s="1"/>
  <c r="BO27" i="2"/>
  <c r="AL29" i="2"/>
  <c r="AK29" i="2"/>
  <c r="AG29" i="2"/>
  <c r="AF29" i="2"/>
  <c r="AE29" i="2"/>
  <c r="AI29" i="2"/>
  <c r="AJ29" i="2"/>
  <c r="AH29" i="2"/>
  <c r="AD29" i="2"/>
  <c r="AN29" i="2"/>
  <c r="AM29" i="2"/>
  <c r="AQ29" i="2"/>
  <c r="BB29" i="2" s="1"/>
  <c r="AU29" i="2"/>
  <c r="AV29" i="2"/>
  <c r="AY29" i="2"/>
  <c r="AW29" i="2"/>
  <c r="BH29" i="2" s="1"/>
  <c r="BT29" i="2" s="1"/>
  <c r="BA29" i="2"/>
  <c r="AS29" i="2"/>
  <c r="AX29" i="2"/>
  <c r="BI29" i="2" s="1"/>
  <c r="AT29" i="2"/>
  <c r="BE29" i="2" s="1"/>
  <c r="BQ29" i="2" s="1"/>
  <c r="AZ29" i="2"/>
  <c r="AR29" i="2"/>
  <c r="Z30" i="2"/>
  <c r="BI27" i="2"/>
  <c r="BU27" i="2" s="1"/>
  <c r="AP29" i="2"/>
  <c r="AO29" i="2"/>
  <c r="CI29" i="2"/>
  <c r="CK29" i="2" s="1"/>
  <c r="AP28" i="2"/>
  <c r="CI28" i="2"/>
  <c r="CK28" i="2" s="1"/>
  <c r="AO28" i="2"/>
  <c r="BD27" i="2"/>
  <c r="BP27" i="2" s="1"/>
  <c r="CL29" i="2"/>
  <c r="BO28" i="2" l="1"/>
  <c r="BK29" i="2"/>
  <c r="BW29" i="2" s="1"/>
  <c r="BF29" i="2"/>
  <c r="BR29" i="2" s="1"/>
  <c r="BL28" i="2"/>
  <c r="BX28" i="2" s="1"/>
  <c r="BI28" i="2"/>
  <c r="BU28" i="2" s="1"/>
  <c r="BH28" i="2"/>
  <c r="BT28" i="2" s="1"/>
  <c r="BN28" i="2"/>
  <c r="BD29" i="2"/>
  <c r="BP29" i="2" s="1"/>
  <c r="BF28" i="2"/>
  <c r="BR28" i="2" s="1"/>
  <c r="BN29" i="2"/>
  <c r="BU29" i="2"/>
  <c r="CL28" i="2"/>
  <c r="BL29" i="2"/>
  <c r="BX29" i="2" s="1"/>
  <c r="BG28" i="2"/>
  <c r="BS28" i="2" s="1"/>
  <c r="BM27" i="2"/>
  <c r="CV27" i="2" s="1"/>
  <c r="AA30" i="2"/>
  <c r="AC30" i="2"/>
  <c r="AB30" i="2"/>
  <c r="CH30" i="2" s="1"/>
  <c r="CJ30" i="2" s="1"/>
  <c r="BJ29" i="2"/>
  <c r="BV29" i="2" s="1"/>
  <c r="Z32" i="2"/>
  <c r="Y32" i="2"/>
  <c r="X33" i="2" s="1"/>
  <c r="BY27" i="2"/>
  <c r="BE28" i="2"/>
  <c r="BQ28" i="2" s="1"/>
  <c r="BC29" i="2"/>
  <c r="BO29" i="2" s="1"/>
  <c r="BG29" i="2"/>
  <c r="BS29" i="2" s="1"/>
  <c r="AB31" i="2"/>
  <c r="CH31" i="2" s="1"/>
  <c r="CJ31" i="2" s="1"/>
  <c r="AA31" i="2"/>
  <c r="AC31" i="2"/>
  <c r="BJ28" i="2"/>
  <c r="BV28" i="2" s="1"/>
  <c r="BK28" i="2"/>
  <c r="BW28" i="2" s="1"/>
  <c r="BY28" i="2" l="1"/>
  <c r="CW28" i="2" s="1"/>
  <c r="AC32" i="2"/>
  <c r="AB32" i="2"/>
  <c r="CH32" i="2" s="1"/>
  <c r="CJ32" i="2" s="1"/>
  <c r="AA32" i="2"/>
  <c r="AI30" i="2"/>
  <c r="AN30" i="2"/>
  <c r="AF30" i="2"/>
  <c r="AM30" i="2"/>
  <c r="AE30" i="2"/>
  <c r="AG30" i="2"/>
  <c r="AD30" i="2"/>
  <c r="AJ30" i="2"/>
  <c r="AK30" i="2"/>
  <c r="AH30" i="2"/>
  <c r="AL30" i="2"/>
  <c r="AY30" i="2"/>
  <c r="BJ30" i="2" s="1"/>
  <c r="BV30" i="2" s="1"/>
  <c r="AX30" i="2"/>
  <c r="BI30" i="2" s="1"/>
  <c r="AS30" i="2"/>
  <c r="BD30" i="2" s="1"/>
  <c r="AQ30" i="2"/>
  <c r="BB30" i="2" s="1"/>
  <c r="AZ30" i="2"/>
  <c r="BK30" i="2" s="1"/>
  <c r="AU30" i="2"/>
  <c r="BF30" i="2" s="1"/>
  <c r="BR30" i="2" s="1"/>
  <c r="BA30" i="2"/>
  <c r="BL30" i="2" s="1"/>
  <c r="AW30" i="2"/>
  <c r="AV30" i="2"/>
  <c r="BG30" i="2" s="1"/>
  <c r="AT30" i="2"/>
  <c r="BE30" i="2" s="1"/>
  <c r="AR30" i="2"/>
  <c r="BC30" i="2" s="1"/>
  <c r="BY29" i="2"/>
  <c r="CW29" i="2" s="1"/>
  <c r="CI30" i="2"/>
  <c r="CK30" i="2" s="1"/>
  <c r="CL30" i="2" s="1"/>
  <c r="AP30" i="2"/>
  <c r="AO30" i="2"/>
  <c r="BM29" i="2"/>
  <c r="CV29" i="2" s="1"/>
  <c r="AP31" i="2"/>
  <c r="AO31" i="2"/>
  <c r="CI31" i="2"/>
  <c r="CK31" i="2" s="1"/>
  <c r="CW27" i="2"/>
  <c r="AK31" i="2"/>
  <c r="AJ31" i="2"/>
  <c r="AI31" i="2"/>
  <c r="AH31" i="2"/>
  <c r="AG31" i="2"/>
  <c r="AN31" i="2"/>
  <c r="AF31" i="2"/>
  <c r="AE31" i="2"/>
  <c r="AD31" i="2"/>
  <c r="AM31" i="2"/>
  <c r="AL31" i="2"/>
  <c r="AX31" i="2"/>
  <c r="BI31" i="2" s="1"/>
  <c r="BU31" i="2" s="1"/>
  <c r="AR31" i="2"/>
  <c r="BC31" i="2" s="1"/>
  <c r="BO31" i="2" s="1"/>
  <c r="AV31" i="2"/>
  <c r="BG31" i="2" s="1"/>
  <c r="BS31" i="2" s="1"/>
  <c r="AU31" i="2"/>
  <c r="BF31" i="2" s="1"/>
  <c r="BR31" i="2" s="1"/>
  <c r="AT31" i="2"/>
  <c r="BE31" i="2" s="1"/>
  <c r="BQ31" i="2" s="1"/>
  <c r="AW31" i="2"/>
  <c r="BA31" i="2"/>
  <c r="BL31" i="2" s="1"/>
  <c r="BX31" i="2" s="1"/>
  <c r="AY31" i="2"/>
  <c r="BJ31" i="2" s="1"/>
  <c r="BV31" i="2" s="1"/>
  <c r="AS31" i="2"/>
  <c r="BD31" i="2" s="1"/>
  <c r="AQ31" i="2"/>
  <c r="BB31" i="2" s="1"/>
  <c r="AZ31" i="2"/>
  <c r="BK31" i="2" s="1"/>
  <c r="Z33" i="2"/>
  <c r="Y33" i="2"/>
  <c r="X34" i="2" s="1"/>
  <c r="BM28" i="2"/>
  <c r="CV28" i="2" s="1"/>
  <c r="BW31" i="2" l="1"/>
  <c r="BW30" i="2"/>
  <c r="AL32" i="2"/>
  <c r="AD32" i="2"/>
  <c r="AK32" i="2"/>
  <c r="AJ32" i="2"/>
  <c r="AI32" i="2"/>
  <c r="AH32" i="2"/>
  <c r="AG32" i="2"/>
  <c r="AF32" i="2"/>
  <c r="AM32" i="2"/>
  <c r="AE32" i="2"/>
  <c r="AN32" i="2"/>
  <c r="AW32" i="2"/>
  <c r="AZ32" i="2"/>
  <c r="AX32" i="2"/>
  <c r="AT32" i="2"/>
  <c r="AR32" i="2"/>
  <c r="AQ32" i="2"/>
  <c r="BA32" i="2"/>
  <c r="AS32" i="2"/>
  <c r="AY32" i="2"/>
  <c r="AV32" i="2"/>
  <c r="AU32" i="2"/>
  <c r="BN31" i="2"/>
  <c r="BM31" i="2"/>
  <c r="CV31" i="2" s="1"/>
  <c r="BN30" i="2"/>
  <c r="BP31" i="2"/>
  <c r="BO30" i="2"/>
  <c r="BP30" i="2"/>
  <c r="CL31" i="2"/>
  <c r="AA33" i="2"/>
  <c r="AC33" i="2"/>
  <c r="AB33" i="2"/>
  <c r="CH33" i="2" s="1"/>
  <c r="CJ33" i="2" s="1"/>
  <c r="BQ30" i="2"/>
  <c r="BU30" i="2"/>
  <c r="BS30" i="2"/>
  <c r="BH31" i="2"/>
  <c r="BT31" i="2" s="1"/>
  <c r="BH30" i="2"/>
  <c r="BT30" i="2" s="1"/>
  <c r="AP32" i="2"/>
  <c r="AO32" i="2"/>
  <c r="CI32" i="2"/>
  <c r="CK32" i="2" s="1"/>
  <c r="Z34" i="2"/>
  <c r="Y34" i="2"/>
  <c r="X35" i="2" s="1"/>
  <c r="BX30" i="2"/>
  <c r="BM30" i="2" l="1"/>
  <c r="CV30" i="2" s="1"/>
  <c r="AB34" i="2"/>
  <c r="CH34" i="2" s="1"/>
  <c r="CJ34" i="2" s="1"/>
  <c r="AC34" i="2"/>
  <c r="AA34" i="2"/>
  <c r="BJ32" i="2"/>
  <c r="BV32" i="2" s="1"/>
  <c r="BH32" i="2"/>
  <c r="BT32" i="2" s="1"/>
  <c r="BD32" i="2"/>
  <c r="BP32" i="2" s="1"/>
  <c r="BL32" i="2"/>
  <c r="BX32" i="2" s="1"/>
  <c r="BY30" i="2"/>
  <c r="CW30" i="2" s="1"/>
  <c r="BB32" i="2"/>
  <c r="CL32" i="2"/>
  <c r="AN33" i="2"/>
  <c r="AF33" i="2"/>
  <c r="AM33" i="2"/>
  <c r="AE33" i="2"/>
  <c r="AL33" i="2"/>
  <c r="AD33" i="2"/>
  <c r="AK33" i="2"/>
  <c r="AJ33" i="2"/>
  <c r="AI33" i="2"/>
  <c r="AG33" i="2"/>
  <c r="AH33" i="2"/>
  <c r="AZ33" i="2"/>
  <c r="AT33" i="2"/>
  <c r="AR33" i="2"/>
  <c r="AV33" i="2"/>
  <c r="AQ33" i="2"/>
  <c r="AU33" i="2"/>
  <c r="BA33" i="2"/>
  <c r="BL33" i="2" s="1"/>
  <c r="AW33" i="2"/>
  <c r="AS33" i="2"/>
  <c r="AY33" i="2"/>
  <c r="AX33" i="2"/>
  <c r="BC32" i="2"/>
  <c r="BO32" i="2" s="1"/>
  <c r="CI33" i="2"/>
  <c r="CK33" i="2" s="1"/>
  <c r="AP33" i="2"/>
  <c r="AO33" i="2"/>
  <c r="BY31" i="2"/>
  <c r="CW31" i="2" s="1"/>
  <c r="BE32" i="2"/>
  <c r="BQ32" i="2" s="1"/>
  <c r="BF32" i="2"/>
  <c r="BR32" i="2" s="1"/>
  <c r="BI32" i="2"/>
  <c r="BU32" i="2" s="1"/>
  <c r="Y35" i="2"/>
  <c r="X36" i="2" s="1"/>
  <c r="BG32" i="2"/>
  <c r="BS32" i="2" s="1"/>
  <c r="BK32" i="2"/>
  <c r="BW32" i="2" s="1"/>
  <c r="BH33" i="2" l="1"/>
  <c r="BT33" i="2" s="1"/>
  <c r="BX33" i="2"/>
  <c r="Z35" i="2"/>
  <c r="BF33" i="2"/>
  <c r="BR33" i="2" s="1"/>
  <c r="BB33" i="2"/>
  <c r="BG33" i="2"/>
  <c r="BS33" i="2" s="1"/>
  <c r="BN32" i="2"/>
  <c r="BY32" i="2" s="1"/>
  <c r="CW32" i="2" s="1"/>
  <c r="BM32" i="2"/>
  <c r="CV32" i="2" s="1"/>
  <c r="BI33" i="2"/>
  <c r="BU33" i="2" s="1"/>
  <c r="BC33" i="2"/>
  <c r="BO33" i="2" s="1"/>
  <c r="AP34" i="2"/>
  <c r="AO34" i="2"/>
  <c r="CI34" i="2"/>
  <c r="CK34" i="2" s="1"/>
  <c r="Y36" i="2"/>
  <c r="X37" i="2" s="1"/>
  <c r="BJ33" i="2"/>
  <c r="BV33" i="2" s="1"/>
  <c r="BE33" i="2"/>
  <c r="BQ33" i="2" s="1"/>
  <c r="CL33" i="2"/>
  <c r="AH34" i="2"/>
  <c r="AG34" i="2"/>
  <c r="AN34" i="2"/>
  <c r="AF34" i="2"/>
  <c r="AM34" i="2"/>
  <c r="AE34" i="2"/>
  <c r="AL34" i="2"/>
  <c r="AD34" i="2"/>
  <c r="AK34" i="2"/>
  <c r="AJ34" i="2"/>
  <c r="AI34" i="2"/>
  <c r="AV34" i="2"/>
  <c r="AX34" i="2"/>
  <c r="AT34" i="2"/>
  <c r="BE34" i="2" s="1"/>
  <c r="AW34" i="2"/>
  <c r="BH34" i="2" s="1"/>
  <c r="AU34" i="2"/>
  <c r="BF34" i="2" s="1"/>
  <c r="BR34" i="2" s="1"/>
  <c r="AQ34" i="2"/>
  <c r="BB34" i="2" s="1"/>
  <c r="AY34" i="2"/>
  <c r="BJ34" i="2" s="1"/>
  <c r="BV34" i="2" s="1"/>
  <c r="BA34" i="2"/>
  <c r="BL34" i="2" s="1"/>
  <c r="BX34" i="2" s="1"/>
  <c r="AS34" i="2"/>
  <c r="AR34" i="2"/>
  <c r="BC34" i="2" s="1"/>
  <c r="BO34" i="2" s="1"/>
  <c r="AZ34" i="2"/>
  <c r="BK34" i="2" s="1"/>
  <c r="BW34" i="2" s="1"/>
  <c r="BD33" i="2"/>
  <c r="BP33" i="2" s="1"/>
  <c r="BK33" i="2"/>
  <c r="BW33" i="2" s="1"/>
  <c r="CL34" i="2"/>
  <c r="BN34" i="2" l="1"/>
  <c r="BN33" i="2"/>
  <c r="BY33" i="2" s="1"/>
  <c r="CW33" i="2" s="1"/>
  <c r="BM33" i="2"/>
  <c r="CV33" i="2" s="1"/>
  <c r="BT34" i="2"/>
  <c r="BQ34" i="2"/>
  <c r="AC35" i="2"/>
  <c r="AA35" i="2"/>
  <c r="AB35" i="2"/>
  <c r="CH35" i="2" s="1"/>
  <c r="CJ35" i="2" s="1"/>
  <c r="BI34" i="2"/>
  <c r="BU34" i="2" s="1"/>
  <c r="Y37" i="2"/>
  <c r="X38" i="2" s="1"/>
  <c r="BD34" i="2"/>
  <c r="BP34" i="2" s="1"/>
  <c r="BG34" i="2"/>
  <c r="BS34" i="2" s="1"/>
  <c r="Z36" i="2"/>
  <c r="Y38" i="2" l="1"/>
  <c r="X39" i="2" s="1"/>
  <c r="Z37" i="2"/>
  <c r="CL35" i="2"/>
  <c r="BM34" i="2"/>
  <c r="CV34" i="2" s="1"/>
  <c r="AP35" i="2"/>
  <c r="AO35" i="2"/>
  <c r="CI35" i="2"/>
  <c r="CK35" i="2" s="1"/>
  <c r="BY34" i="2"/>
  <c r="CW34" i="2" s="1"/>
  <c r="AJ35" i="2"/>
  <c r="AI35" i="2"/>
  <c r="AH35" i="2"/>
  <c r="AG35" i="2"/>
  <c r="AN35" i="2"/>
  <c r="AF35" i="2"/>
  <c r="AM35" i="2"/>
  <c r="AE35" i="2"/>
  <c r="AL35" i="2"/>
  <c r="AK35" i="2"/>
  <c r="AD35" i="2"/>
  <c r="AR35" i="2"/>
  <c r="BC35" i="2" s="1"/>
  <c r="BA35" i="2"/>
  <c r="BL35" i="2" s="1"/>
  <c r="BX35" i="2" s="1"/>
  <c r="AQ35" i="2"/>
  <c r="BB35" i="2" s="1"/>
  <c r="AY35" i="2"/>
  <c r="BJ35" i="2" s="1"/>
  <c r="AS35" i="2"/>
  <c r="BD35" i="2" s="1"/>
  <c r="AZ35" i="2"/>
  <c r="BK35" i="2" s="1"/>
  <c r="AV35" i="2"/>
  <c r="BG35" i="2" s="1"/>
  <c r="AT35" i="2"/>
  <c r="BE35" i="2" s="1"/>
  <c r="AW35" i="2"/>
  <c r="BH35" i="2" s="1"/>
  <c r="AU35" i="2"/>
  <c r="BF35" i="2" s="1"/>
  <c r="BR35" i="2" s="1"/>
  <c r="AX35" i="2"/>
  <c r="BI35" i="2" s="1"/>
  <c r="AB36" i="2"/>
  <c r="CH36" i="2" s="1"/>
  <c r="CJ36" i="2" s="1"/>
  <c r="AC36" i="2"/>
  <c r="AA36" i="2"/>
  <c r="BT35" i="2" l="1"/>
  <c r="BO35" i="2"/>
  <c r="BQ35" i="2"/>
  <c r="BS35" i="2"/>
  <c r="AP36" i="2"/>
  <c r="AO36" i="2"/>
  <c r="CI36" i="2"/>
  <c r="CK36" i="2" s="1"/>
  <c r="BW35" i="2"/>
  <c r="AH36" i="2"/>
  <c r="AG36" i="2"/>
  <c r="AN36" i="2"/>
  <c r="AF36" i="2"/>
  <c r="AJ36" i="2"/>
  <c r="AD36" i="2"/>
  <c r="AM36" i="2"/>
  <c r="AL36" i="2"/>
  <c r="AK36" i="2"/>
  <c r="AE36" i="2"/>
  <c r="AI36" i="2"/>
  <c r="AT36" i="2"/>
  <c r="AU36" i="2"/>
  <c r="BF36" i="2" s="1"/>
  <c r="BR36" i="2" s="1"/>
  <c r="AX36" i="2"/>
  <c r="BI36" i="2" s="1"/>
  <c r="BU36" i="2" s="1"/>
  <c r="AV36" i="2"/>
  <c r="AZ36" i="2"/>
  <c r="AR36" i="2"/>
  <c r="BA36" i="2"/>
  <c r="AY36" i="2"/>
  <c r="AQ36" i="2"/>
  <c r="AW36" i="2"/>
  <c r="BH36" i="2" s="1"/>
  <c r="BT36" i="2" s="1"/>
  <c r="AS36" i="2"/>
  <c r="BD36" i="2" s="1"/>
  <c r="BP36" i="2" s="1"/>
  <c r="BP35" i="2"/>
  <c r="AA37" i="2"/>
  <c r="AC37" i="2"/>
  <c r="AB37" i="2"/>
  <c r="CH37" i="2" s="1"/>
  <c r="CJ37" i="2" s="1"/>
  <c r="CL36" i="2"/>
  <c r="BV35" i="2"/>
  <c r="Y39" i="2"/>
  <c r="X40" i="2" s="1"/>
  <c r="BU35" i="2"/>
  <c r="BN35" i="2"/>
  <c r="BM35" i="2"/>
  <c r="CV35" i="2" s="1"/>
  <c r="Z38" i="2"/>
  <c r="AC38" i="2" l="1"/>
  <c r="AB38" i="2"/>
  <c r="CH38" i="2" s="1"/>
  <c r="CJ38" i="2" s="1"/>
  <c r="AA38" i="2"/>
  <c r="BB36" i="2"/>
  <c r="BE36" i="2"/>
  <c r="BQ36" i="2" s="1"/>
  <c r="BJ36" i="2"/>
  <c r="BV36" i="2" s="1"/>
  <c r="BY35" i="2"/>
  <c r="CW35" i="2" s="1"/>
  <c r="BL36" i="2"/>
  <c r="BX36" i="2" s="1"/>
  <c r="AJ37" i="2"/>
  <c r="AI37" i="2"/>
  <c r="AH37" i="2"/>
  <c r="AN37" i="2"/>
  <c r="AF37" i="2"/>
  <c r="AL37" i="2"/>
  <c r="AD37" i="2"/>
  <c r="AM37" i="2"/>
  <c r="AK37" i="2"/>
  <c r="AG37" i="2"/>
  <c r="AE37" i="2"/>
  <c r="AZ37" i="2"/>
  <c r="BK37" i="2" s="1"/>
  <c r="BW37" i="2" s="1"/>
  <c r="AU37" i="2"/>
  <c r="BF37" i="2" s="1"/>
  <c r="BR37" i="2" s="1"/>
  <c r="AR37" i="2"/>
  <c r="AX37" i="2"/>
  <c r="AW37" i="2"/>
  <c r="AS37" i="2"/>
  <c r="AT37" i="2"/>
  <c r="AV37" i="2"/>
  <c r="AY37" i="2"/>
  <c r="BJ37" i="2" s="1"/>
  <c r="BV37" i="2" s="1"/>
  <c r="BA37" i="2"/>
  <c r="BL37" i="2" s="1"/>
  <c r="BX37" i="2" s="1"/>
  <c r="AQ37" i="2"/>
  <c r="BC36" i="2"/>
  <c r="BO36" i="2" s="1"/>
  <c r="Z40" i="2"/>
  <c r="Y40" i="2"/>
  <c r="X41" i="2" s="1"/>
  <c r="AP37" i="2"/>
  <c r="AO37" i="2"/>
  <c r="CI37" i="2"/>
  <c r="CK37" i="2" s="1"/>
  <c r="BK36" i="2"/>
  <c r="BW36" i="2" s="1"/>
  <c r="Z39" i="2"/>
  <c r="BG36" i="2"/>
  <c r="BS36" i="2" s="1"/>
  <c r="BG37" i="2" l="1"/>
  <c r="BS37" i="2" s="1"/>
  <c r="BE37" i="2"/>
  <c r="BQ37" i="2" s="1"/>
  <c r="Y41" i="2"/>
  <c r="X42" i="2" s="1"/>
  <c r="BD37" i="2"/>
  <c r="BP37" i="2" s="1"/>
  <c r="BN36" i="2"/>
  <c r="BY36" i="2" s="1"/>
  <c r="CW36" i="2" s="1"/>
  <c r="BM36" i="2"/>
  <c r="CV36" i="2" s="1"/>
  <c r="BH37" i="2"/>
  <c r="BT37" i="2" s="1"/>
  <c r="AP38" i="2"/>
  <c r="CI38" i="2"/>
  <c r="CK38" i="2" s="1"/>
  <c r="AO38" i="2"/>
  <c r="AA39" i="2"/>
  <c r="AC39" i="2"/>
  <c r="AB39" i="2"/>
  <c r="CH39" i="2" s="1"/>
  <c r="CJ39" i="2" s="1"/>
  <c r="BI37" i="2"/>
  <c r="BU37" i="2" s="1"/>
  <c r="CL37" i="2"/>
  <c r="CL38" i="2"/>
  <c r="AC40" i="2"/>
  <c r="AB40" i="2"/>
  <c r="CH40" i="2" s="1"/>
  <c r="CJ40" i="2" s="1"/>
  <c r="AA40" i="2"/>
  <c r="BB37" i="2"/>
  <c r="BC37" i="2"/>
  <c r="BO37" i="2" s="1"/>
  <c r="AL38" i="2"/>
  <c r="AD38" i="2"/>
  <c r="AK38" i="2"/>
  <c r="AJ38" i="2"/>
  <c r="AH38" i="2"/>
  <c r="AN38" i="2"/>
  <c r="AF38" i="2"/>
  <c r="AI38" i="2"/>
  <c r="AG38" i="2"/>
  <c r="AE38" i="2"/>
  <c r="AM38" i="2"/>
  <c r="AR38" i="2"/>
  <c r="BC38" i="2" s="1"/>
  <c r="BO38" i="2" s="1"/>
  <c r="AZ38" i="2"/>
  <c r="BK38" i="2" s="1"/>
  <c r="BW38" i="2" s="1"/>
  <c r="AU38" i="2"/>
  <c r="BF38" i="2" s="1"/>
  <c r="BR38" i="2" s="1"/>
  <c r="AV38" i="2"/>
  <c r="BG38" i="2" s="1"/>
  <c r="BS38" i="2" s="1"/>
  <c r="BA38" i="2"/>
  <c r="BL38" i="2" s="1"/>
  <c r="BX38" i="2" s="1"/>
  <c r="AT38" i="2"/>
  <c r="AS38" i="2"/>
  <c r="BD38" i="2" s="1"/>
  <c r="AY38" i="2"/>
  <c r="BJ38" i="2" s="1"/>
  <c r="BV38" i="2" s="1"/>
  <c r="AW38" i="2"/>
  <c r="BH38" i="2" s="1"/>
  <c r="BT38" i="2" s="1"/>
  <c r="AQ38" i="2"/>
  <c r="BB38" i="2" s="1"/>
  <c r="AX38" i="2"/>
  <c r="BI38" i="2" s="1"/>
  <c r="BU38" i="2" s="1"/>
  <c r="BN37" i="2" l="1"/>
  <c r="BY37" i="2" s="1"/>
  <c r="CW37" i="2" s="1"/>
  <c r="BM37" i="2"/>
  <c r="CV37" i="2" s="1"/>
  <c r="AP40" i="2"/>
  <c r="AO40" i="2"/>
  <c r="CI40" i="2"/>
  <c r="CK40" i="2" s="1"/>
  <c r="AN39" i="2"/>
  <c r="AF39" i="2"/>
  <c r="AM39" i="2"/>
  <c r="AE39" i="2"/>
  <c r="AL39" i="2"/>
  <c r="AD39" i="2"/>
  <c r="AK39" i="2"/>
  <c r="AJ39" i="2"/>
  <c r="AH39" i="2"/>
  <c r="AI39" i="2"/>
  <c r="AG39" i="2"/>
  <c r="AX39" i="2"/>
  <c r="AW39" i="2"/>
  <c r="AU39" i="2"/>
  <c r="BA39" i="2"/>
  <c r="AS39" i="2"/>
  <c r="AQ39" i="2"/>
  <c r="AZ39" i="2"/>
  <c r="AR39" i="2"/>
  <c r="AY39" i="2"/>
  <c r="AV39" i="2"/>
  <c r="AT39" i="2"/>
  <c r="BN38" i="2"/>
  <c r="CL40" i="2"/>
  <c r="CI39" i="2"/>
  <c r="CK39" i="2" s="1"/>
  <c r="AP39" i="2"/>
  <c r="AO39" i="2"/>
  <c r="AH40" i="2"/>
  <c r="AG40" i="2"/>
  <c r="AN40" i="2"/>
  <c r="AF40" i="2"/>
  <c r="AM40" i="2"/>
  <c r="AE40" i="2"/>
  <c r="AL40" i="2"/>
  <c r="AD40" i="2"/>
  <c r="AJ40" i="2"/>
  <c r="AK40" i="2"/>
  <c r="AI40" i="2"/>
  <c r="AR40" i="2"/>
  <c r="BC40" i="2" s="1"/>
  <c r="AQ40" i="2"/>
  <c r="BB40" i="2" s="1"/>
  <c r="AW40" i="2"/>
  <c r="BH40" i="2" s="1"/>
  <c r="AU40" i="2"/>
  <c r="BF40" i="2" s="1"/>
  <c r="BR40" i="2" s="1"/>
  <c r="AT40" i="2"/>
  <c r="BE40" i="2" s="1"/>
  <c r="BQ40" i="2" s="1"/>
  <c r="AS40" i="2"/>
  <c r="BD40" i="2" s="1"/>
  <c r="BP40" i="2" s="1"/>
  <c r="AX40" i="2"/>
  <c r="BI40" i="2" s="1"/>
  <c r="BU40" i="2" s="1"/>
  <c r="AV40" i="2"/>
  <c r="BG40" i="2" s="1"/>
  <c r="BS40" i="2" s="1"/>
  <c r="AZ40" i="2"/>
  <c r="BK40" i="2" s="1"/>
  <c r="BW40" i="2" s="1"/>
  <c r="BA40" i="2"/>
  <c r="BL40" i="2" s="1"/>
  <c r="BX40" i="2" s="1"/>
  <c r="AY40" i="2"/>
  <c r="BJ40" i="2" s="1"/>
  <c r="BV40" i="2" s="1"/>
  <c r="Y42" i="2"/>
  <c r="X43" i="2" s="1"/>
  <c r="Z42" i="2"/>
  <c r="Z41" i="2"/>
  <c r="BP38" i="2"/>
  <c r="BE38" i="2"/>
  <c r="BQ38" i="2" s="1"/>
  <c r="BM38" i="2" l="1"/>
  <c r="CV38" i="2" s="1"/>
  <c r="BD39" i="2"/>
  <c r="BP39" i="2" s="1"/>
  <c r="BY38" i="2"/>
  <c r="CW38" i="2" s="1"/>
  <c r="BL39" i="2"/>
  <c r="BX39" i="2" s="1"/>
  <c r="AB42" i="2"/>
  <c r="CH42" i="2" s="1"/>
  <c r="CJ42" i="2" s="1"/>
  <c r="AA42" i="2"/>
  <c r="AC42" i="2"/>
  <c r="BE39" i="2"/>
  <c r="BQ39" i="2" s="1"/>
  <c r="BF39" i="2"/>
  <c r="BR39" i="2" s="1"/>
  <c r="Y43" i="2"/>
  <c r="X44" i="2" s="1"/>
  <c r="Z43" i="2"/>
  <c r="BG39" i="2"/>
  <c r="BS39" i="2" s="1"/>
  <c r="BH39" i="2"/>
  <c r="BT39" i="2" s="1"/>
  <c r="BT40" i="2"/>
  <c r="BJ39" i="2"/>
  <c r="BV39" i="2" s="1"/>
  <c r="BI39" i="2"/>
  <c r="BU39" i="2" s="1"/>
  <c r="BN40" i="2"/>
  <c r="BM40" i="2"/>
  <c r="CV40" i="2" s="1"/>
  <c r="BC39" i="2"/>
  <c r="BO39" i="2" s="1"/>
  <c r="CL39" i="2"/>
  <c r="BO40" i="2"/>
  <c r="BK39" i="2"/>
  <c r="BW39" i="2" s="1"/>
  <c r="AC41" i="2"/>
  <c r="AA41" i="2"/>
  <c r="AB41" i="2"/>
  <c r="CH41" i="2" s="1"/>
  <c r="CJ41" i="2" s="1"/>
  <c r="BB39" i="2"/>
  <c r="AL42" i="2" l="1"/>
  <c r="AD42" i="2"/>
  <c r="AK42" i="2"/>
  <c r="AJ42" i="2"/>
  <c r="AG42" i="2"/>
  <c r="AN42" i="2"/>
  <c r="AM42" i="2"/>
  <c r="AI42" i="2"/>
  <c r="AH42" i="2"/>
  <c r="AE42" i="2"/>
  <c r="AF42" i="2"/>
  <c r="AZ42" i="2"/>
  <c r="AY42" i="2"/>
  <c r="AR42" i="2"/>
  <c r="AX42" i="2"/>
  <c r="AV42" i="2"/>
  <c r="BA42" i="2"/>
  <c r="AT42" i="2"/>
  <c r="AQ42" i="2"/>
  <c r="AS42" i="2"/>
  <c r="AU42" i="2"/>
  <c r="BF42" i="2" s="1"/>
  <c r="BR42" i="2" s="1"/>
  <c r="AW42" i="2"/>
  <c r="BH42" i="2" s="1"/>
  <c r="BT42" i="2" s="1"/>
  <c r="AO42" i="2"/>
  <c r="AP42" i="2"/>
  <c r="CI42" i="2"/>
  <c r="CK42" i="2" s="1"/>
  <c r="CL42" i="2"/>
  <c r="BN39" i="2"/>
  <c r="BY39" i="2" s="1"/>
  <c r="CW39" i="2" s="1"/>
  <c r="BM39" i="2"/>
  <c r="CV39" i="2" s="1"/>
  <c r="AC43" i="2"/>
  <c r="AA43" i="2"/>
  <c r="AB43" i="2"/>
  <c r="CH43" i="2" s="1"/>
  <c r="CJ43" i="2" s="1"/>
  <c r="CL41" i="2"/>
  <c r="BY40" i="2"/>
  <c r="CW40" i="2" s="1"/>
  <c r="Z44" i="2"/>
  <c r="Y44" i="2"/>
  <c r="X45" i="2" s="1"/>
  <c r="AP41" i="2"/>
  <c r="CI41" i="2"/>
  <c r="CK41" i="2" s="1"/>
  <c r="AO41" i="2"/>
  <c r="AJ41" i="2"/>
  <c r="AI41" i="2"/>
  <c r="AH41" i="2"/>
  <c r="AM41" i="2"/>
  <c r="AE41" i="2"/>
  <c r="AF41" i="2"/>
  <c r="AD41" i="2"/>
  <c r="AN41" i="2"/>
  <c r="AK41" i="2"/>
  <c r="AL41" i="2"/>
  <c r="AG41" i="2"/>
  <c r="AZ41" i="2"/>
  <c r="BK41" i="2" s="1"/>
  <c r="BW41" i="2" s="1"/>
  <c r="AT41" i="2"/>
  <c r="BE41" i="2" s="1"/>
  <c r="AW41" i="2"/>
  <c r="BH41" i="2" s="1"/>
  <c r="BT41" i="2" s="1"/>
  <c r="AR41" i="2"/>
  <c r="BC41" i="2" s="1"/>
  <c r="BO41" i="2" s="1"/>
  <c r="AX41" i="2"/>
  <c r="BI41" i="2" s="1"/>
  <c r="AU41" i="2"/>
  <c r="BF41" i="2" s="1"/>
  <c r="BR41" i="2" s="1"/>
  <c r="AQ41" i="2"/>
  <c r="BB41" i="2" s="1"/>
  <c r="AV41" i="2"/>
  <c r="BG41" i="2" s="1"/>
  <c r="BS41" i="2" s="1"/>
  <c r="AS41" i="2"/>
  <c r="BD41" i="2" s="1"/>
  <c r="BP41" i="2" s="1"/>
  <c r="AY41" i="2"/>
  <c r="BJ41" i="2" s="1"/>
  <c r="BA41" i="2"/>
  <c r="BL41" i="2" s="1"/>
  <c r="BX41" i="2" s="1"/>
  <c r="BV41" i="2" l="1"/>
  <c r="BQ41" i="2"/>
  <c r="AN43" i="2"/>
  <c r="AF43" i="2"/>
  <c r="AM43" i="2"/>
  <c r="AE43" i="2"/>
  <c r="AL43" i="2"/>
  <c r="AD43" i="2"/>
  <c r="AI43" i="2"/>
  <c r="AJ43" i="2"/>
  <c r="AH43" i="2"/>
  <c r="AG43" i="2"/>
  <c r="AK43" i="2"/>
  <c r="AT43" i="2"/>
  <c r="AR43" i="2"/>
  <c r="AS43" i="2"/>
  <c r="AU43" i="2"/>
  <c r="BF43" i="2" s="1"/>
  <c r="BR43" i="2" s="1"/>
  <c r="AZ43" i="2"/>
  <c r="AW43" i="2"/>
  <c r="AY43" i="2"/>
  <c r="AQ43" i="2"/>
  <c r="AX43" i="2"/>
  <c r="BA43" i="2"/>
  <c r="AV43" i="2"/>
  <c r="BG42" i="2"/>
  <c r="BS42" i="2" s="1"/>
  <c r="Y45" i="2"/>
  <c r="X46" i="2" s="1"/>
  <c r="BI42" i="2"/>
  <c r="BU42" i="2" s="1"/>
  <c r="AA44" i="2"/>
  <c r="AB44" i="2"/>
  <c r="CH44" i="2" s="1"/>
  <c r="CJ44" i="2" s="1"/>
  <c r="AC44" i="2"/>
  <c r="BC42" i="2"/>
  <c r="BO42" i="2" s="1"/>
  <c r="BN41" i="2"/>
  <c r="BY41" i="2" s="1"/>
  <c r="CW41" i="2" s="1"/>
  <c r="BM41" i="2"/>
  <c r="CV41" i="2" s="1"/>
  <c r="BJ42" i="2"/>
  <c r="BV42" i="2" s="1"/>
  <c r="BD42" i="2"/>
  <c r="BP42" i="2" s="1"/>
  <c r="BK42" i="2"/>
  <c r="BW42" i="2" s="1"/>
  <c r="BU41" i="2"/>
  <c r="BB42" i="2"/>
  <c r="BE42" i="2"/>
  <c r="BQ42" i="2" s="1"/>
  <c r="CI43" i="2"/>
  <c r="CK43" i="2" s="1"/>
  <c r="AO43" i="2"/>
  <c r="AP43" i="2"/>
  <c r="BL42" i="2"/>
  <c r="BX42" i="2" s="1"/>
  <c r="BG43" i="2" l="1"/>
  <c r="BS43" i="2" s="1"/>
  <c r="BD43" i="2"/>
  <c r="BP43" i="2" s="1"/>
  <c r="AH44" i="2"/>
  <c r="AG44" i="2"/>
  <c r="AN44" i="2"/>
  <c r="AF44" i="2"/>
  <c r="AK44" i="2"/>
  <c r="AD44" i="2"/>
  <c r="AM44" i="2"/>
  <c r="AL44" i="2"/>
  <c r="AI44" i="2"/>
  <c r="AJ44" i="2"/>
  <c r="AE44" i="2"/>
  <c r="AW44" i="2"/>
  <c r="BA44" i="2"/>
  <c r="BL44" i="2" s="1"/>
  <c r="BX44" i="2" s="1"/>
  <c r="AT44" i="2"/>
  <c r="AQ44" i="2"/>
  <c r="AS44" i="2"/>
  <c r="AZ44" i="2"/>
  <c r="AY44" i="2"/>
  <c r="AX44" i="2"/>
  <c r="AV44" i="2"/>
  <c r="AR44" i="2"/>
  <c r="BC44" i="2" s="1"/>
  <c r="BO44" i="2" s="1"/>
  <c r="AU44" i="2"/>
  <c r="BL43" i="2"/>
  <c r="BX43" i="2" s="1"/>
  <c r="BC43" i="2"/>
  <c r="BO43" i="2" s="1"/>
  <c r="CL44" i="2"/>
  <c r="BI43" i="2"/>
  <c r="BU43" i="2" s="1"/>
  <c r="BE43" i="2"/>
  <c r="BQ43" i="2" s="1"/>
  <c r="CL43" i="2"/>
  <c r="BJ43" i="2"/>
  <c r="BV43" i="2" s="1"/>
  <c r="BB43" i="2"/>
  <c r="Y46" i="2"/>
  <c r="X47" i="2" s="1"/>
  <c r="Z46" i="2"/>
  <c r="BH43" i="2"/>
  <c r="BT43" i="2" s="1"/>
  <c r="BM42" i="2"/>
  <c r="CV42" i="2" s="1"/>
  <c r="BN42" i="2"/>
  <c r="BY42" i="2" s="1"/>
  <c r="CW42" i="2" s="1"/>
  <c r="AP44" i="2"/>
  <c r="AO44" i="2"/>
  <c r="CI44" i="2"/>
  <c r="CK44" i="2" s="1"/>
  <c r="Z45" i="2"/>
  <c r="BK43" i="2"/>
  <c r="BW43" i="2" s="1"/>
  <c r="BG44" i="2" l="1"/>
  <c r="BS44" i="2" s="1"/>
  <c r="BH44" i="2"/>
  <c r="BT44" i="2" s="1"/>
  <c r="BI44" i="2"/>
  <c r="BU44" i="2" s="1"/>
  <c r="BJ44" i="2"/>
  <c r="BV44" i="2" s="1"/>
  <c r="AA45" i="2"/>
  <c r="AC45" i="2"/>
  <c r="AB45" i="2"/>
  <c r="CH45" i="2" s="1"/>
  <c r="CJ45" i="2" s="1"/>
  <c r="AB46" i="2"/>
  <c r="CH46" i="2" s="1"/>
  <c r="CJ46" i="2" s="1"/>
  <c r="AC46" i="2"/>
  <c r="AA46" i="2"/>
  <c r="BK44" i="2"/>
  <c r="BW44" i="2" s="1"/>
  <c r="Y47" i="2"/>
  <c r="X48" i="2" s="1"/>
  <c r="Z47" i="2"/>
  <c r="BD44" i="2"/>
  <c r="BP44" i="2" s="1"/>
  <c r="BN43" i="2"/>
  <c r="BY43" i="2" s="1"/>
  <c r="CW43" i="2" s="1"/>
  <c r="BM43" i="2"/>
  <c r="CV43" i="2" s="1"/>
  <c r="BB44" i="2"/>
  <c r="BF44" i="2"/>
  <c r="BR44" i="2" s="1"/>
  <c r="BE44" i="2"/>
  <c r="BQ44" i="2" s="1"/>
  <c r="Y48" i="2" l="1"/>
  <c r="X49" i="2" s="1"/>
  <c r="AJ45" i="2"/>
  <c r="AI45" i="2"/>
  <c r="AH45" i="2"/>
  <c r="AM45" i="2"/>
  <c r="AE45" i="2"/>
  <c r="AN45" i="2"/>
  <c r="AL45" i="2"/>
  <c r="AK45" i="2"/>
  <c r="AG45" i="2"/>
  <c r="AF45" i="2"/>
  <c r="AD45" i="2"/>
  <c r="AY45" i="2"/>
  <c r="BJ45" i="2" s="1"/>
  <c r="BV45" i="2" s="1"/>
  <c r="AV45" i="2"/>
  <c r="BG45" i="2" s="1"/>
  <c r="BS45" i="2" s="1"/>
  <c r="AQ45" i="2"/>
  <c r="BB45" i="2" s="1"/>
  <c r="AU45" i="2"/>
  <c r="AT45" i="2"/>
  <c r="AZ45" i="2"/>
  <c r="AS45" i="2"/>
  <c r="AR45" i="2"/>
  <c r="BC45" i="2" s="1"/>
  <c r="BO45" i="2" s="1"/>
  <c r="BA45" i="2"/>
  <c r="BL45" i="2" s="1"/>
  <c r="BX45" i="2" s="1"/>
  <c r="AX45" i="2"/>
  <c r="BI45" i="2" s="1"/>
  <c r="BU45" i="2" s="1"/>
  <c r="AW45" i="2"/>
  <c r="BH45" i="2" s="1"/>
  <c r="BT45" i="2" s="1"/>
  <c r="AP45" i="2"/>
  <c r="CI45" i="2"/>
  <c r="CK45" i="2" s="1"/>
  <c r="AO45" i="2"/>
  <c r="AB47" i="2"/>
  <c r="CH47" i="2" s="1"/>
  <c r="CJ47" i="2" s="1"/>
  <c r="AC47" i="2"/>
  <c r="AA47" i="2"/>
  <c r="BN44" i="2"/>
  <c r="BY44" i="2" s="1"/>
  <c r="CW44" i="2" s="1"/>
  <c r="BM44" i="2"/>
  <c r="CV44" i="2" s="1"/>
  <c r="CL45" i="2"/>
  <c r="CI46" i="2"/>
  <c r="CK46" i="2" s="1"/>
  <c r="AO46" i="2"/>
  <c r="AP46" i="2"/>
  <c r="AM46" i="2"/>
  <c r="AE46" i="2"/>
  <c r="AL46" i="2"/>
  <c r="AD46" i="2"/>
  <c r="AK46" i="2"/>
  <c r="AJ46" i="2"/>
  <c r="AG46" i="2"/>
  <c r="AF46" i="2"/>
  <c r="AI46" i="2"/>
  <c r="AN46" i="2"/>
  <c r="AH46" i="2"/>
  <c r="AW46" i="2"/>
  <c r="AY46" i="2"/>
  <c r="AV46" i="2"/>
  <c r="BG46" i="2" s="1"/>
  <c r="AT46" i="2"/>
  <c r="BE46" i="2" s="1"/>
  <c r="BQ46" i="2" s="1"/>
  <c r="AS46" i="2"/>
  <c r="BD46" i="2" s="1"/>
  <c r="BP46" i="2" s="1"/>
  <c r="AZ46" i="2"/>
  <c r="BK46" i="2" s="1"/>
  <c r="BW46" i="2" s="1"/>
  <c r="AU46" i="2"/>
  <c r="AR46" i="2"/>
  <c r="AX46" i="2"/>
  <c r="AQ46" i="2"/>
  <c r="BA46" i="2"/>
  <c r="BL46" i="2" s="1"/>
  <c r="BX46" i="2" s="1"/>
  <c r="CL46" i="2"/>
  <c r="BN45" i="2" l="1"/>
  <c r="AO47" i="2"/>
  <c r="CI47" i="2"/>
  <c r="CK47" i="2" s="1"/>
  <c r="AP47" i="2"/>
  <c r="AG47" i="2"/>
  <c r="AN47" i="2"/>
  <c r="AF47" i="2"/>
  <c r="AM47" i="2"/>
  <c r="AE47" i="2"/>
  <c r="AL47" i="2"/>
  <c r="AD47" i="2"/>
  <c r="AI47" i="2"/>
  <c r="AK47" i="2"/>
  <c r="AJ47" i="2"/>
  <c r="AH47" i="2"/>
  <c r="AS47" i="2"/>
  <c r="BD47" i="2" s="1"/>
  <c r="AV47" i="2"/>
  <c r="BG47" i="2" s="1"/>
  <c r="BA47" i="2"/>
  <c r="BL47" i="2" s="1"/>
  <c r="BX47" i="2" s="1"/>
  <c r="AQ47" i="2"/>
  <c r="BB47" i="2" s="1"/>
  <c r="AT47" i="2"/>
  <c r="BE47" i="2" s="1"/>
  <c r="BQ47" i="2" s="1"/>
  <c r="AZ47" i="2"/>
  <c r="BK47" i="2" s="1"/>
  <c r="BW47" i="2" s="1"/>
  <c r="AW47" i="2"/>
  <c r="BH47" i="2" s="1"/>
  <c r="BT47" i="2" s="1"/>
  <c r="AR47" i="2"/>
  <c r="BC47" i="2" s="1"/>
  <c r="AU47" i="2"/>
  <c r="BF47" i="2" s="1"/>
  <c r="BR47" i="2" s="1"/>
  <c r="AY47" i="2"/>
  <c r="BJ47" i="2" s="1"/>
  <c r="BV47" i="2" s="1"/>
  <c r="AX47" i="2"/>
  <c r="BI47" i="2" s="1"/>
  <c r="BU47" i="2" s="1"/>
  <c r="BS46" i="2"/>
  <c r="CL47" i="2"/>
  <c r="BB46" i="2"/>
  <c r="BJ46" i="2"/>
  <c r="BV46" i="2" s="1"/>
  <c r="BD45" i="2"/>
  <c r="BP45" i="2" s="1"/>
  <c r="BI46" i="2"/>
  <c r="BU46" i="2" s="1"/>
  <c r="BH46" i="2"/>
  <c r="BT46" i="2" s="1"/>
  <c r="BK45" i="2"/>
  <c r="BW45" i="2" s="1"/>
  <c r="BC46" i="2"/>
  <c r="BO46" i="2" s="1"/>
  <c r="BE45" i="2"/>
  <c r="BQ45" i="2" s="1"/>
  <c r="Y49" i="2"/>
  <c r="Z49" i="2" s="1"/>
  <c r="BF46" i="2"/>
  <c r="BR46" i="2" s="1"/>
  <c r="BF45" i="2"/>
  <c r="BR45" i="2" s="1"/>
  <c r="Z48" i="2"/>
  <c r="AA49" i="2" l="1"/>
  <c r="AC49" i="2"/>
  <c r="AB49" i="2"/>
  <c r="CH49" i="2" s="1"/>
  <c r="AA48" i="2"/>
  <c r="AB48" i="2"/>
  <c r="CH48" i="2" s="1"/>
  <c r="CJ48" i="2" s="1"/>
  <c r="AC48" i="2"/>
  <c r="BM47" i="2"/>
  <c r="CV47" i="2" s="1"/>
  <c r="BN47" i="2"/>
  <c r="BS47" i="2"/>
  <c r="BP47" i="2"/>
  <c r="BM46" i="2"/>
  <c r="CV46" i="2" s="1"/>
  <c r="BN46" i="2"/>
  <c r="BY46" i="2" s="1"/>
  <c r="CW46" i="2" s="1"/>
  <c r="BO47" i="2"/>
  <c r="BM45" i="2"/>
  <c r="CV45" i="2" s="1"/>
  <c r="BY45" i="2"/>
  <c r="CW45" i="2" s="1"/>
  <c r="BY47" i="2" l="1"/>
  <c r="CW47" i="2" s="1"/>
  <c r="AI48" i="2"/>
  <c r="AH48" i="2"/>
  <c r="AG48" i="2"/>
  <c r="AN48" i="2"/>
  <c r="AF48" i="2"/>
  <c r="AK48" i="2"/>
  <c r="AM48" i="2"/>
  <c r="AL48" i="2"/>
  <c r="AJ48" i="2"/>
  <c r="AE48" i="2"/>
  <c r="AD48" i="2"/>
  <c r="AX48" i="2"/>
  <c r="BI48" i="2" s="1"/>
  <c r="BU48" i="2" s="1"/>
  <c r="AY48" i="2"/>
  <c r="BJ48" i="2" s="1"/>
  <c r="BV48" i="2" s="1"/>
  <c r="AV48" i="2"/>
  <c r="BG48" i="2" s="1"/>
  <c r="BS48" i="2" s="1"/>
  <c r="AT48" i="2"/>
  <c r="BE48" i="2" s="1"/>
  <c r="BQ48" i="2" s="1"/>
  <c r="AQ48" i="2"/>
  <c r="BB48" i="2" s="1"/>
  <c r="AZ48" i="2"/>
  <c r="AW48" i="2"/>
  <c r="BA48" i="2"/>
  <c r="BL48" i="2" s="1"/>
  <c r="AU48" i="2"/>
  <c r="BF48" i="2" s="1"/>
  <c r="BR48" i="2" s="1"/>
  <c r="AS48" i="2"/>
  <c r="BD48" i="2" s="1"/>
  <c r="BP48" i="2" s="1"/>
  <c r="AR48" i="2"/>
  <c r="BC48" i="2" s="1"/>
  <c r="BO48" i="2" s="1"/>
  <c r="CL48" i="2"/>
  <c r="AP48" i="2"/>
  <c r="AO48" i="2"/>
  <c r="CI48" i="2"/>
  <c r="CK48" i="2" s="1"/>
  <c r="CJ49" i="2"/>
  <c r="CH51" i="2"/>
  <c r="AK49" i="2"/>
  <c r="AJ49" i="2"/>
  <c r="AI49" i="2"/>
  <c r="AH49" i="2"/>
  <c r="AM49" i="2"/>
  <c r="AE49" i="2"/>
  <c r="AG49" i="2"/>
  <c r="AF49" i="2"/>
  <c r="AD49" i="2"/>
  <c r="AN49" i="2"/>
  <c r="AL49" i="2"/>
  <c r="AS49" i="2"/>
  <c r="AX49" i="2"/>
  <c r="AW49" i="2"/>
  <c r="BH49" i="2" s="1"/>
  <c r="BT49" i="2" s="1"/>
  <c r="AY49" i="2"/>
  <c r="AQ49" i="2"/>
  <c r="BB49" i="2" s="1"/>
  <c r="AU49" i="2"/>
  <c r="AV49" i="2"/>
  <c r="AR49" i="2"/>
  <c r="AZ49" i="2"/>
  <c r="AT49" i="2"/>
  <c r="BA49" i="2"/>
  <c r="BL49" i="2" s="1"/>
  <c r="AP49" i="2"/>
  <c r="CI49" i="2"/>
  <c r="AO49" i="2"/>
  <c r="CK49" i="2" l="1"/>
  <c r="CI51" i="2"/>
  <c r="BF49" i="2"/>
  <c r="BR49" i="2" s="1"/>
  <c r="BN49" i="2"/>
  <c r="CI53" i="2"/>
  <c r="BJ49" i="2"/>
  <c r="BV49" i="2" s="1"/>
  <c r="CL49" i="2"/>
  <c r="BE49" i="2"/>
  <c r="BQ49" i="2" s="1"/>
  <c r="BI49" i="2"/>
  <c r="BU49" i="2" s="1"/>
  <c r="BX48" i="2"/>
  <c r="BK49" i="2"/>
  <c r="BW49" i="2" s="1"/>
  <c r="BD49" i="2"/>
  <c r="BP49" i="2" s="1"/>
  <c r="BH48" i="2"/>
  <c r="BT48" i="2" s="1"/>
  <c r="BX49" i="2"/>
  <c r="BC49" i="2"/>
  <c r="BO49" i="2" s="1"/>
  <c r="BK48" i="2"/>
  <c r="BW48" i="2" s="1"/>
  <c r="BG49" i="2"/>
  <c r="BS49" i="2" s="1"/>
  <c r="BN48" i="2"/>
  <c r="BM48" i="2"/>
  <c r="CV48" i="2" s="1"/>
  <c r="BB53" i="2" l="1"/>
  <c r="BY48" i="2"/>
  <c r="CW48" i="2" s="1"/>
  <c r="BM49" i="2"/>
  <c r="BY49" i="2"/>
  <c r="CL51" i="2"/>
  <c r="CN12" i="2" s="1"/>
  <c r="CN49" i="2"/>
  <c r="CQ49" i="2" s="1"/>
  <c r="CM20" i="2" l="1"/>
  <c r="CP20" i="2" s="1"/>
  <c r="CR20" i="2" s="1"/>
  <c r="CN20" i="2"/>
  <c r="CQ20" i="2" s="1"/>
  <c r="CO20" i="2"/>
  <c r="CM21" i="2"/>
  <c r="CP21" i="2" s="1"/>
  <c r="CR21" i="2" s="1"/>
  <c r="CU21" i="2" s="1"/>
  <c r="CM22" i="2"/>
  <c r="CP22" i="2" s="1"/>
  <c r="CR22" i="2" s="1"/>
  <c r="CU22" i="2" s="1"/>
  <c r="CO22" i="2"/>
  <c r="CT22" i="2" s="1"/>
  <c r="CM23" i="2"/>
  <c r="CP23" i="2" s="1"/>
  <c r="CR23" i="2" s="1"/>
  <c r="CU23" i="2" s="1"/>
  <c r="CN22" i="2"/>
  <c r="CQ22" i="2" s="1"/>
  <c r="CM24" i="2"/>
  <c r="CP24" i="2" s="1"/>
  <c r="CR24" i="2" s="1"/>
  <c r="CU24" i="2" s="1"/>
  <c r="CN21" i="2"/>
  <c r="CQ21" i="2" s="1"/>
  <c r="CN23" i="2"/>
  <c r="CQ23" i="2" s="1"/>
  <c r="CO24" i="2"/>
  <c r="CT24" i="2" s="1"/>
  <c r="CO21" i="2"/>
  <c r="CT21" i="2" s="1"/>
  <c r="CN24" i="2"/>
  <c r="CQ24" i="2" s="1"/>
  <c r="CM26" i="2"/>
  <c r="CP26" i="2" s="1"/>
  <c r="CR26" i="2" s="1"/>
  <c r="CU26" i="2" s="1"/>
  <c r="CO23" i="2"/>
  <c r="CT23" i="2" s="1"/>
  <c r="CO26" i="2"/>
  <c r="CT26" i="2" s="1"/>
  <c r="CM25" i="2"/>
  <c r="CP25" i="2" s="1"/>
  <c r="CN26" i="2"/>
  <c r="CQ26" i="2" s="1"/>
  <c r="CM27" i="2"/>
  <c r="CP27" i="2" s="1"/>
  <c r="CN25" i="2"/>
  <c r="CQ25" i="2" s="1"/>
  <c r="CO27" i="2"/>
  <c r="CT27" i="2" s="1"/>
  <c r="CM29" i="2"/>
  <c r="CP29" i="2" s="1"/>
  <c r="CR29" i="2" s="1"/>
  <c r="CU29" i="2" s="1"/>
  <c r="CN27" i="2"/>
  <c r="CQ27" i="2" s="1"/>
  <c r="CO25" i="2"/>
  <c r="CT25" i="2" s="1"/>
  <c r="CM28" i="2"/>
  <c r="CP28" i="2" s="1"/>
  <c r="CO29" i="2"/>
  <c r="CT29" i="2" s="1"/>
  <c r="CN29" i="2"/>
  <c r="CQ29" i="2" s="1"/>
  <c r="CN28" i="2"/>
  <c r="CQ28" i="2" s="1"/>
  <c r="CO28" i="2"/>
  <c r="CT28" i="2" s="1"/>
  <c r="CM31" i="2"/>
  <c r="CP31" i="2" s="1"/>
  <c r="CR31" i="2" s="1"/>
  <c r="CU31" i="2" s="1"/>
  <c r="CM30" i="2"/>
  <c r="CP30" i="2" s="1"/>
  <c r="CR30" i="2" s="1"/>
  <c r="CU30" i="2" s="1"/>
  <c r="CO30" i="2"/>
  <c r="CT30" i="2" s="1"/>
  <c r="CN31" i="2"/>
  <c r="CQ31" i="2" s="1"/>
  <c r="CM32" i="2"/>
  <c r="CP32" i="2" s="1"/>
  <c r="CN30" i="2"/>
  <c r="CQ30" i="2" s="1"/>
  <c r="CM33" i="2"/>
  <c r="CP33" i="2" s="1"/>
  <c r="CR33" i="2" s="1"/>
  <c r="CU33" i="2" s="1"/>
  <c r="CO31" i="2"/>
  <c r="CT31" i="2" s="1"/>
  <c r="CN32" i="2"/>
  <c r="CQ32" i="2" s="1"/>
  <c r="CN33" i="2"/>
  <c r="CQ33" i="2" s="1"/>
  <c r="CO32" i="2"/>
  <c r="CT32" i="2" s="1"/>
  <c r="CM34" i="2"/>
  <c r="CP34" i="2" s="1"/>
  <c r="CN34" i="2"/>
  <c r="CQ34" i="2" s="1"/>
  <c r="CO34" i="2"/>
  <c r="CT34" i="2" s="1"/>
  <c r="CO33" i="2"/>
  <c r="CT33" i="2" s="1"/>
  <c r="CM35" i="2"/>
  <c r="CP35" i="2" s="1"/>
  <c r="CO35" i="2"/>
  <c r="CT35" i="2" s="1"/>
  <c r="CM36" i="2"/>
  <c r="CP36" i="2" s="1"/>
  <c r="CR36" i="2" s="1"/>
  <c r="CU36" i="2" s="1"/>
  <c r="CN35" i="2"/>
  <c r="CQ35" i="2" s="1"/>
  <c r="CM37" i="2"/>
  <c r="CP37" i="2" s="1"/>
  <c r="CN36" i="2"/>
  <c r="CQ36" i="2" s="1"/>
  <c r="CO36" i="2"/>
  <c r="CT36" i="2" s="1"/>
  <c r="CN37" i="2"/>
  <c r="CQ37" i="2" s="1"/>
  <c r="CM38" i="2"/>
  <c r="CP38" i="2" s="1"/>
  <c r="CM40" i="2"/>
  <c r="CP40" i="2" s="1"/>
  <c r="CR40" i="2" s="1"/>
  <c r="CU40" i="2" s="1"/>
  <c r="CM39" i="2"/>
  <c r="CP39" i="2" s="1"/>
  <c r="CR39" i="2" s="1"/>
  <c r="CU39" i="2" s="1"/>
  <c r="CO37" i="2"/>
  <c r="CT37" i="2" s="1"/>
  <c r="CO38" i="2"/>
  <c r="CT38" i="2" s="1"/>
  <c r="CN38" i="2"/>
  <c r="CQ38" i="2" s="1"/>
  <c r="CN40" i="2"/>
  <c r="CQ40" i="2" s="1"/>
  <c r="CO40" i="2"/>
  <c r="CT40" i="2" s="1"/>
  <c r="CN39" i="2"/>
  <c r="CQ39" i="2" s="1"/>
  <c r="CO39" i="2"/>
  <c r="CT39" i="2" s="1"/>
  <c r="CM41" i="2"/>
  <c r="CP41" i="2" s="1"/>
  <c r="CR41" i="2" s="1"/>
  <c r="CU41" i="2" s="1"/>
  <c r="CM42" i="2"/>
  <c r="CP42" i="2" s="1"/>
  <c r="CR42" i="2" s="1"/>
  <c r="CU42" i="2" s="1"/>
  <c r="CN41" i="2"/>
  <c r="CQ41" i="2" s="1"/>
  <c r="CN42" i="2"/>
  <c r="CQ42" i="2" s="1"/>
  <c r="CO42" i="2"/>
  <c r="CT42" i="2" s="1"/>
  <c r="CM43" i="2"/>
  <c r="CP43" i="2" s="1"/>
  <c r="CR43" i="2" s="1"/>
  <c r="CU43" i="2" s="1"/>
  <c r="CO41" i="2"/>
  <c r="CT41" i="2" s="1"/>
  <c r="CN43" i="2"/>
  <c r="CQ43" i="2" s="1"/>
  <c r="CM44" i="2"/>
  <c r="CP44" i="2" s="1"/>
  <c r="CR44" i="2" s="1"/>
  <c r="CU44" i="2" s="1"/>
  <c r="CO43" i="2"/>
  <c r="CT43" i="2" s="1"/>
  <c r="CO44" i="2"/>
  <c r="CT44" i="2" s="1"/>
  <c r="CN44" i="2"/>
  <c r="CQ44" i="2" s="1"/>
  <c r="CM45" i="2"/>
  <c r="CP45" i="2" s="1"/>
  <c r="CM46" i="2"/>
  <c r="CP46" i="2" s="1"/>
  <c r="CR46" i="2" s="1"/>
  <c r="CU46" i="2" s="1"/>
  <c r="CO46" i="2"/>
  <c r="CT46" i="2" s="1"/>
  <c r="CN46" i="2"/>
  <c r="CQ46" i="2" s="1"/>
  <c r="CO45" i="2"/>
  <c r="CT45" i="2" s="1"/>
  <c r="CM47" i="2"/>
  <c r="CP47" i="2" s="1"/>
  <c r="CR47" i="2" s="1"/>
  <c r="CU47" i="2" s="1"/>
  <c r="CN45" i="2"/>
  <c r="CQ45" i="2" s="1"/>
  <c r="CN47" i="2"/>
  <c r="CQ47" i="2" s="1"/>
  <c r="CO47" i="2"/>
  <c r="CT47" i="2" s="1"/>
  <c r="CM48" i="2"/>
  <c r="CP48" i="2" s="1"/>
  <c r="CR48" i="2" s="1"/>
  <c r="CU48" i="2" s="1"/>
  <c r="CN48" i="2"/>
  <c r="CQ48" i="2" s="1"/>
  <c r="CO48" i="2"/>
  <c r="CT48" i="2" s="1"/>
  <c r="CM49" i="2"/>
  <c r="CP49" i="2" s="1"/>
  <c r="CR49" i="2" s="1"/>
  <c r="CU49" i="2" s="1"/>
  <c r="CO49" i="2"/>
  <c r="CT49" i="2" s="1"/>
  <c r="CW49" i="2"/>
  <c r="BY52" i="2"/>
  <c r="F113" i="2" s="1"/>
  <c r="CV49" i="2"/>
  <c r="BM52" i="2"/>
  <c r="F112" i="2" s="1"/>
  <c r="CR38" i="2" l="1"/>
  <c r="CU38" i="2" s="1"/>
  <c r="CR35" i="2"/>
  <c r="CU35" i="2" s="1"/>
  <c r="CR45" i="2"/>
  <c r="CU45" i="2" s="1"/>
  <c r="CR27" i="2"/>
  <c r="CU27" i="2" s="1"/>
  <c r="CR32" i="2"/>
  <c r="CU32" i="2" s="1"/>
  <c r="CO51" i="2"/>
  <c r="CT20" i="2"/>
  <c r="CT51" i="2" s="1"/>
  <c r="CR37" i="2"/>
  <c r="CU37" i="2" s="1"/>
  <c r="CR34" i="2"/>
  <c r="CU34" i="2" s="1"/>
  <c r="CR28" i="2"/>
  <c r="CU28" i="2" s="1"/>
  <c r="CR25" i="2"/>
  <c r="CU25" i="2" s="1"/>
  <c r="CS46" i="2"/>
  <c r="CS34" i="2"/>
  <c r="CS29" i="2"/>
  <c r="CS30" i="2"/>
  <c r="CS31" i="2"/>
  <c r="CS22" i="2"/>
  <c r="CS27" i="2"/>
  <c r="CS28" i="2"/>
  <c r="CS25" i="2"/>
  <c r="CS23" i="2"/>
  <c r="CU20" i="2"/>
  <c r="CS26" i="2"/>
  <c r="CS24" i="2"/>
  <c r="CS21" i="2"/>
  <c r="CS20" i="2"/>
  <c r="CS39" i="2" l="1"/>
  <c r="CR51" i="2"/>
  <c r="CU51" i="2"/>
  <c r="CS37" i="2"/>
  <c r="CS43" i="2"/>
  <c r="CS40" i="2"/>
  <c r="CS32" i="2"/>
  <c r="CS45" i="2"/>
  <c r="CS44" i="2"/>
  <c r="CS49" i="2"/>
  <c r="CS47" i="2"/>
  <c r="CS41" i="2"/>
  <c r="CS33" i="2"/>
  <c r="CS38" i="2"/>
  <c r="CS36" i="2"/>
  <c r="CS48" i="2"/>
  <c r="CS35" i="2"/>
  <c r="CS42" i="2"/>
</calcChain>
</file>

<file path=xl/sharedStrings.xml><?xml version="1.0" encoding="utf-8"?>
<sst xmlns="http://schemas.openxmlformats.org/spreadsheetml/2006/main" count="269" uniqueCount="140">
  <si>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</si>
  <si>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</si>
  <si>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</si>
  <si>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</si>
  <si>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</si>
  <si>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</si>
  <si>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</si>
  <si>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</si>
  <si>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</si>
  <si>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</si>
  <si>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</si>
  <si>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</si>
  <si>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</si>
  <si>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</si>
  <si>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</si>
  <si>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</si>
  <si>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</si>
  <si>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</si>
  <si>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</si>
  <si>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</si>
  <si>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</si>
  <si>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</si>
  <si>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</si>
  <si>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</si>
  <si>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</si>
  <si>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</si>
  <si>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</si>
  <si>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</si>
  <si>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</si>
  <si>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</si>
  <si>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</si>
  <si>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</si>
  <si>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</si>
  <si>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</si>
  <si>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</si>
  <si>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</si>
  <si>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</si>
  <si>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</si>
  <si>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</si>
  <si>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</si>
  <si>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Total Sub No:</t>
  </si>
  <si>
    <t>Total Fig No:</t>
  </si>
  <si>
    <t>Total Table No:</t>
  </si>
  <si>
    <t>Document Number:</t>
  </si>
  <si>
    <t>Revision Level :</t>
  </si>
  <si>
    <t>Page:</t>
  </si>
  <si>
    <t>Title:</t>
  </si>
  <si>
    <t>Strip Width =</t>
  </si>
  <si>
    <t>ft</t>
  </si>
  <si>
    <t>m =</t>
  </si>
  <si>
    <t>Load Based on Area</t>
  </si>
  <si>
    <t>For Unit Pressure (1lb/ft²)</t>
  </si>
  <si>
    <t>Loads Factored to</t>
  </si>
  <si>
    <t>in</t>
  </si>
  <si>
    <t>c =</t>
  </si>
  <si>
    <t>Factor =</t>
  </si>
  <si>
    <t>(FAA, TITLE 14, CHAPTER 1, SUB CHAPTER C, PART 23)</t>
  </si>
  <si>
    <t>Rudder Surface Loads</t>
  </si>
  <si>
    <t>Strip</t>
  </si>
  <si>
    <t>Hinge</t>
  </si>
  <si>
    <t>H-stab</t>
  </si>
  <si>
    <t>Area</t>
  </si>
  <si>
    <t>Load</t>
  </si>
  <si>
    <t>Incremental</t>
  </si>
  <si>
    <t>Moment</t>
  </si>
  <si>
    <t>Cumulative</t>
  </si>
  <si>
    <t>Design Speeds</t>
  </si>
  <si>
    <t>Mid</t>
  </si>
  <si>
    <t>Chord @</t>
  </si>
  <si>
    <t>Dist @</t>
  </si>
  <si>
    <t>Chord</t>
  </si>
  <si>
    <t>x cell size =</t>
  </si>
  <si>
    <t>Rudder</t>
  </si>
  <si>
    <t>Load on each cell</t>
  </si>
  <si>
    <t>Fwd of</t>
  </si>
  <si>
    <t>Aft of</t>
  </si>
  <si>
    <r>
      <t>V</t>
    </r>
    <r>
      <rPr>
        <vertAlign val="subscript"/>
        <sz val="10"/>
        <color theme="1"/>
        <rFont val="Calibri"/>
        <family val="2"/>
        <scheme val="minor"/>
      </rPr>
      <t>A</t>
    </r>
    <r>
      <rPr>
        <sz val="10"/>
        <color theme="1"/>
        <rFont val="Calibri"/>
        <family val="2"/>
        <scheme val="minor"/>
      </rPr>
      <t xml:space="preserve"> min =</t>
    </r>
  </si>
  <si>
    <t>kts</t>
  </si>
  <si>
    <r>
      <t>V</t>
    </r>
    <r>
      <rPr>
        <vertAlign val="subscript"/>
        <sz val="10"/>
        <color theme="1"/>
        <rFont val="Calibri"/>
        <family val="2"/>
        <scheme val="minor"/>
      </rPr>
      <t>C</t>
    </r>
    <r>
      <rPr>
        <sz val="10"/>
        <color theme="1"/>
        <rFont val="Calibri"/>
        <family val="2"/>
        <scheme val="minor"/>
      </rPr>
      <t xml:space="preserve"> min =</t>
    </r>
  </si>
  <si>
    <t>Mid Strip</t>
  </si>
  <si>
    <t>x locations within Rudder Planform</t>
  </si>
  <si>
    <t>per</t>
  </si>
  <si>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</si>
  <si>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sel =</t>
    </r>
  </si>
  <si>
    <t>Start</t>
  </si>
  <si>
    <t>End</t>
  </si>
  <si>
    <t>Position</t>
  </si>
  <si>
    <t>Length</t>
  </si>
  <si>
    <t>Line</t>
  </si>
  <si>
    <t>Unit Span</t>
  </si>
  <si>
    <t>(ft)</t>
  </si>
  <si>
    <t>(ft²)</t>
  </si>
  <si>
    <t>(lb)</t>
  </si>
  <si>
    <t>(ftlb)</t>
  </si>
  <si>
    <t>(lb/ft)</t>
  </si>
  <si>
    <t>(ftlb/ft)</t>
  </si>
  <si>
    <t>Load Factor =</t>
  </si>
  <si>
    <t>=</t>
  </si>
  <si>
    <t>Maximum Load Increase Factor:</t>
  </si>
  <si>
    <t>Rudder Loading</t>
  </si>
  <si>
    <t>Average Load based on minimum speed, Vertical Surface Load</t>
  </si>
  <si>
    <t>w =</t>
  </si>
  <si>
    <t>lb/ft²</t>
  </si>
  <si>
    <t>Average Load corrected to selected speed</t>
  </si>
  <si>
    <t>Rudder Layout</t>
  </si>
  <si>
    <t>Hinge line position at outboard</t>
  </si>
  <si>
    <t>Distance from leading edge</t>
  </si>
  <si>
    <t>Outboard</t>
  </si>
  <si>
    <t>Inboard</t>
  </si>
  <si>
    <t>Length =</t>
  </si>
  <si>
    <t>Up</t>
  </si>
  <si>
    <t>V-Stab</t>
  </si>
  <si>
    <t>Rudder Span =</t>
  </si>
  <si>
    <t>Σ Fwd and Aft Areas =</t>
  </si>
  <si>
    <t>Σ Total Area =</t>
  </si>
  <si>
    <t>Rudder Area =</t>
  </si>
  <si>
    <t>ft² (One Side Only)</t>
  </si>
  <si>
    <t>To display formula values or variables using the xln &amp; xlv functions, you need the XL-Viking add-in.</t>
  </si>
  <si>
    <t>The free version is available here:</t>
  </si>
  <si>
    <t>www.XL-Viking.com</t>
  </si>
  <si>
    <t>d</t>
  </si>
  <si>
    <t>Load Chordwise Distribution per part 23 Appendix A, Table II</t>
  </si>
  <si>
    <t>Leading Edge</t>
  </si>
  <si>
    <t>3w</t>
  </si>
  <si>
    <t>x</t>
  </si>
  <si>
    <t>Trailing Edge</t>
  </si>
  <si>
    <t>C</t>
  </si>
  <si>
    <t>Moment resolved around Hinge Line.</t>
  </si>
  <si>
    <t>Incremental Load per Unit Span</t>
  </si>
  <si>
    <t>Incremental Moment per Unit Span</t>
  </si>
  <si>
    <t>Total Perpendicular Load on Rudder =</t>
  </si>
  <si>
    <t>lb</t>
  </si>
  <si>
    <t>Total Moment around Hinge Line on Rudder =</t>
  </si>
  <si>
    <t>ftlb</t>
  </si>
  <si>
    <t>Note that Rudder loads and moments are considered reversible.</t>
  </si>
  <si>
    <t>05/03/2017</t>
  </si>
  <si>
    <t>IR</t>
  </si>
  <si>
    <t>STANDARD SPREADSHEET METHOD</t>
  </si>
  <si>
    <t>AA-SM-515-005</t>
  </si>
  <si>
    <t>SIMPLIFIED PART 23 LOADS - RUDDER 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</si>
</sst>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8"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0"/>
      <color theme="1"/>
      <name val="Calibri"/>
      <family val="2"/>
      <scheme val="minor"/>
    </font>
    <font>
      <sz val="12"/>
      <color theme="1"/>
      <name val="Calibri"/>
      <family val="2"/>
      <scheme val="minor"/>
    </font>
    <font>
      <b/>
      <sz val="10"/>
      <color theme="1"/>
      <name val="Calibri"/>
      <family val="2"/>
      <scheme val="minor"/>
    </font>
    <font>
      <vertAlign val="subscript"/>
      <sz val="10"/>
      <color theme="1"/>
      <name val="Calibri"/>
      <family val="2"/>
      <scheme val="minor"/>
    </font>
    <font>
      <sz val="10"/>
      <color rgb="FF0000CC"/>
      <name val="Calibri"/>
      <family val="2"/>
      <scheme val="minor"/>
    </font>
    <font>
      <sz val="10"/>
      <name val="Calibri"/>
      <family val="2"/>
    </font>
    <font>
      <sz val="8"/>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i/>
      <sz val="10"/>
      <name val="Calibri"/>
      <family val="2"/>
      <scheme val="minor"/>
    </font>
    <font>
      <sz val="9"/>
      <color rgb="FF595959"/>
      <name val="Arial"/>
      <family val="2"/>
    </font>
    <font>
      <sz val="8"/>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32">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applyAlignment="1">
      <alignment horizontal="right"/>
    </xf>
    <xf numFmtId="0" fontId="2" fillId="0" borderId="0" xfId="1" applyFont="1" applyAlignment="1"/>
    <xf numFmtId="0" fontId="13" fillId="0" borderId="0" xfId="1" applyFont="1"/>
    <xf numFmtId="0" fontId="12"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2" fontId="2" fillId="0" borderId="0" xfId="1" applyNumberFormat="1" applyFont="1" applyAlignment="1">
      <alignment horizontal="center"/>
    </xf>
    <xf numFmtId="2" fontId="2" fillId="0" borderId="0" xfId="1" applyNumberFormat="1" applyFont="1"/>
    <xf numFmtId="165" fontId="2" fillId="0" borderId="0" xfId="1" applyNumberFormat="1" applyFont="1"/>
    <xf numFmtId="0" fontId="12" fillId="0" borderId="0" xfId="1" applyFont="1"/>
    <xf numFmtId="0" fontId="14" fillId="0" borderId="0" xfId="1" applyFont="1"/>
    <xf numFmtId="0" fontId="12" fillId="0" borderId="3" xfId="1" applyFont="1" applyBorder="1" applyAlignment="1">
      <alignment horizontal="center"/>
    </xf>
    <xf numFmtId="0" fontId="12" fillId="0" borderId="0" xfId="1" applyFont="1" applyAlignment="1">
      <alignment horizontal="center"/>
    </xf>
    <xf numFmtId="164" fontId="12" fillId="0" borderId="0" xfId="1" applyNumberFormat="1" applyFont="1" applyAlignment="1">
      <alignment horizontal="center"/>
    </xf>
    <xf numFmtId="9" fontId="12" fillId="0" borderId="0" xfId="1" applyNumberFormat="1" applyFont="1" applyAlignment="1">
      <alignment horizontal="center"/>
    </xf>
    <xf numFmtId="0" fontId="12" fillId="0" borderId="0" xfId="1" applyFont="1" applyBorder="1"/>
    <xf numFmtId="164" fontId="12" fillId="0" borderId="0" xfId="1" applyNumberFormat="1" applyFont="1"/>
    <xf numFmtId="164" fontId="12" fillId="0" borderId="0" xfId="1" applyNumberFormat="1" applyFont="1" applyFill="1" applyAlignment="1">
      <alignment horizontal="left"/>
    </xf>
    <xf numFmtId="164" fontId="12" fillId="0" borderId="0" xfId="1" applyNumberFormat="1" applyFont="1" applyAlignment="1">
      <alignment horizontal="right"/>
    </xf>
    <xf numFmtId="0" fontId="14" fillId="0" borderId="0" xfId="1" applyFont="1" applyAlignment="1">
      <alignment horizontal="left"/>
    </xf>
    <xf numFmtId="164" fontId="16" fillId="0" borderId="0" xfId="1" applyNumberFormat="1" applyFont="1"/>
    <xf numFmtId="165" fontId="12" fillId="0" borderId="0" xfId="1" applyNumberFormat="1" applyFont="1" applyAlignment="1">
      <alignment horizontal="center"/>
    </xf>
    <xf numFmtId="165" fontId="12" fillId="0" borderId="0" xfId="1" applyNumberFormat="1" applyFont="1"/>
    <xf numFmtId="165" fontId="12" fillId="0" borderId="0" xfId="1" applyNumberFormat="1" applyFont="1" applyAlignment="1">
      <alignment horizontal="right"/>
    </xf>
    <xf numFmtId="165" fontId="12" fillId="0" borderId="0" xfId="5" applyNumberFormat="1" applyFont="1" applyAlignment="1">
      <alignment horizontal="center"/>
    </xf>
    <xf numFmtId="0" fontId="12" fillId="0" borderId="0" xfId="5" applyFont="1" applyAlignment="1">
      <alignment horizontal="center"/>
    </xf>
    <xf numFmtId="166" fontId="12" fillId="0" borderId="0" xfId="1" applyNumberFormat="1" applyFont="1" applyAlignment="1">
      <alignment horizontal="center"/>
    </xf>
    <xf numFmtId="166" fontId="12" fillId="0" borderId="0" xfId="5" applyNumberFormat="1" applyFont="1" applyAlignment="1">
      <alignment horizontal="center"/>
    </xf>
    <xf numFmtId="166" fontId="12" fillId="0" borderId="0" xfId="1" applyNumberFormat="1" applyFont="1" applyBorder="1" applyAlignment="1">
      <alignment horizontal="center"/>
    </xf>
    <xf numFmtId="2" fontId="12" fillId="0" borderId="0" xfId="1" applyNumberFormat="1" applyFont="1" applyAlignment="1">
      <alignment horizontal="center"/>
    </xf>
    <xf numFmtId="2" fontId="12" fillId="0" borderId="0" xfId="1" applyNumberFormat="1" applyFont="1" applyAlignment="1">
      <alignment horizontal="left"/>
    </xf>
    <xf numFmtId="2" fontId="12" fillId="0" borderId="0" xfId="1" applyNumberFormat="1" applyFont="1"/>
    <xf numFmtId="2" fontId="12" fillId="0" borderId="0" xfId="1" applyNumberFormat="1" applyFont="1" applyAlignment="1">
      <alignment horizontal="right"/>
    </xf>
    <xf numFmtId="165" fontId="12" fillId="0" borderId="0" xfId="1" applyNumberFormat="1" applyFont="1" applyAlignment="1">
      <alignment horizontal="left"/>
    </xf>
    <xf numFmtId="0" fontId="12" fillId="0" borderId="0" xfId="1" applyFont="1" applyBorder="1" applyAlignment="1"/>
    <xf numFmtId="1" fontId="12" fillId="0" borderId="0" xfId="1" applyNumberFormat="1" applyFont="1"/>
    <xf numFmtId="0" fontId="12" fillId="0" borderId="0" xfId="1" applyFont="1" applyBorder="1" applyAlignment="1">
      <alignment horizontal="left"/>
    </xf>
    <xf numFmtId="0" fontId="12" fillId="0" borderId="0" xfId="1" applyFont="1" applyAlignment="1"/>
    <xf numFmtId="0" fontId="14" fillId="0" borderId="0" xfId="1" applyFont="1" applyAlignment="1">
      <alignment horizontal="center"/>
    </xf>
    <xf numFmtId="0" fontId="12" fillId="0" borderId="0" xfId="1" applyFont="1" applyBorder="1" applyAlignment="1">
      <alignment horizontal="right"/>
    </xf>
    <xf numFmtId="2" fontId="16" fillId="0" borderId="0" xfId="1" applyNumberFormat="1" applyFont="1" applyBorder="1" applyAlignment="1"/>
    <xf numFmtId="2" fontId="16" fillId="0" borderId="0" xfId="1" applyNumberFormat="1" applyFont="1" applyAlignment="1">
      <alignment horizontal="center"/>
    </xf>
    <xf numFmtId="1" fontId="12" fillId="0" borderId="0" xfId="1" applyNumberFormat="1" applyFont="1" applyAlignment="1">
      <alignment horizontal="right"/>
    </xf>
    <xf numFmtId="167" fontId="12" fillId="0" borderId="0" xfId="1" applyNumberFormat="1" applyFont="1" applyAlignment="1">
      <alignment horizontal="right"/>
    </xf>
    <xf numFmtId="2" fontId="16" fillId="0" borderId="0" xfId="1" applyNumberFormat="1" applyFont="1" applyAlignment="1">
      <alignment horizontal="right"/>
    </xf>
    <xf numFmtId="0" fontId="12" fillId="0" borderId="0" xfId="1" applyFont="1" applyAlignment="1" applyProtection="1">
      <alignment horizontal="center"/>
    </xf>
    <xf numFmtId="0" fontId="12" fillId="0" borderId="0" xfId="5" applyFont="1" applyAlignment="1"/>
    <xf numFmtId="167" fontId="18" fillId="0" borderId="0" xfId="5" applyNumberFormat="1" applyFont="1" applyAlignment="1">
      <alignment horizontal="center"/>
    </xf>
    <xf numFmtId="167" fontId="18" fillId="0" borderId="0" xfId="1" applyNumberFormat="1" applyFont="1" applyAlignment="1">
      <alignment horizontal="center"/>
    </xf>
    <xf numFmtId="1" fontId="12" fillId="0" borderId="0" xfId="1" applyNumberFormat="1" applyFont="1" applyAlignment="1">
      <alignment horizontal="center"/>
    </xf>
    <xf numFmtId="0" fontId="12" fillId="0" borderId="0" xfId="1" applyFont="1" applyAlignment="1">
      <alignment horizontal="left"/>
    </xf>
    <xf numFmtId="164" fontId="12" fillId="0" borderId="0" xfId="5" applyNumberFormat="1" applyFont="1" applyAlignment="1">
      <alignment horizontal="center"/>
    </xf>
    <xf numFmtId="0" fontId="4" fillId="0" borderId="0" xfId="1" applyFont="1" applyAlignment="1">
      <alignment horizontal="center"/>
    </xf>
    <xf numFmtId="1" fontId="2" fillId="0" borderId="0" xfId="1" applyNumberFormat="1" applyFont="1" applyAlignment="1">
      <alignment horizontal="center"/>
    </xf>
    <xf numFmtId="165" fontId="2" fillId="0" borderId="0" xfId="1" applyNumberFormat="1" applyFont="1" applyAlignment="1">
      <alignment horizontal="center"/>
    </xf>
    <xf numFmtId="164" fontId="2" fillId="0" borderId="0" xfId="1" applyNumberFormat="1" applyFont="1" applyAlignment="1">
      <alignment horizontal="center"/>
    </xf>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19" fillId="0" borderId="0" xfId="1" applyFont="1" applyAlignment="1">
      <alignment horizontal="centerContinuous"/>
    </xf>
    <xf numFmtId="0" fontId="20" fillId="0" borderId="0" xfId="1" applyFont="1" applyAlignment="1">
      <alignment horizontal="centerContinuous"/>
    </xf>
    <xf numFmtId="0" fontId="21" fillId="0" borderId="0" xfId="1" applyFont="1" applyBorder="1" applyAlignment="1" applyProtection="1">
      <alignment horizontal="centerContinuous"/>
      <protection locked="0"/>
    </xf>
    <xf numFmtId="0" fontId="19" fillId="0" borderId="0" xfId="1" applyFont="1"/>
    <xf numFmtId="0" fontId="19" fillId="0" borderId="0" xfId="1" applyFont="1" applyBorder="1" applyProtection="1">
      <protection locked="0"/>
    </xf>
    <xf numFmtId="0" fontId="22" fillId="0" borderId="0" xfId="1" applyFont="1" applyBorder="1" applyAlignment="1" applyProtection="1">
      <alignment horizontal="right"/>
      <protection locked="0"/>
    </xf>
    <xf numFmtId="0" fontId="23" fillId="0" borderId="0" xfId="4" applyFont="1" applyBorder="1" applyAlignment="1" applyProtection="1">
      <alignment horizontal="left"/>
      <protection locked="0"/>
    </xf>
    <xf numFmtId="0" fontId="20" fillId="0" borderId="0" xfId="1" applyFont="1"/>
    <xf numFmtId="0" fontId="20" fillId="0" borderId="0" xfId="1" applyFont="1" applyBorder="1" applyProtection="1">
      <protection locked="0"/>
    </xf>
    <xf numFmtId="0" fontId="21" fillId="0" borderId="0" xfId="1" applyFont="1" applyBorder="1" applyProtection="1">
      <protection locked="0"/>
    </xf>
    <xf numFmtId="0" fontId="24" fillId="0" borderId="0" xfId="1" applyFont="1"/>
    <xf numFmtId="164" fontId="4" fillId="0" borderId="0" xfId="1" applyNumberFormat="1" applyFont="1" applyBorder="1" applyAlignment="1">
      <alignment horizontal="center"/>
    </xf>
    <xf numFmtId="164" fontId="4" fillId="0" borderId="0" xfId="1" applyNumberFormat="1" applyFont="1" applyAlignment="1">
      <alignment horizontal="center"/>
    </xf>
    <xf numFmtId="0" fontId="4" fillId="0" borderId="0" xfId="5" applyFont="1" applyAlignment="1">
      <alignment horizontal="center"/>
    </xf>
    <xf numFmtId="0" fontId="2" fillId="0" borderId="0" xfId="5" applyFont="1" applyAlignment="1"/>
    <xf numFmtId="2" fontId="25" fillId="0" borderId="0" xfId="1" applyNumberFormat="1" applyFont="1" applyAlignment="1">
      <alignment horizontal="center" vertical="center" readingOrder="1"/>
    </xf>
    <xf numFmtId="2" fontId="2" fillId="0" borderId="0" xfId="5" applyNumberFormat="1" applyFont="1" applyAlignment="1"/>
    <xf numFmtId="1" fontId="26" fillId="0" borderId="0" xfId="1" applyNumberFormat="1" applyFont="1" applyAlignment="1">
      <alignment horizontal="center"/>
    </xf>
    <xf numFmtId="0" fontId="26" fillId="0" borderId="0" xfId="1" applyFont="1" applyAlignment="1">
      <alignment horizontal="center"/>
    </xf>
    <xf numFmtId="167" fontId="26" fillId="0" borderId="0" xfId="1" applyNumberFormat="1" applyFont="1" applyAlignment="1">
      <alignment horizontal="center"/>
    </xf>
    <xf numFmtId="0" fontId="2" fillId="0" borderId="0" xfId="5" applyFont="1" applyAlignment="1">
      <alignment horizontal="center"/>
    </xf>
    <xf numFmtId="167" fontId="26" fillId="0" borderId="0" xfId="5" applyNumberFormat="1" applyFont="1" applyAlignment="1">
      <alignment horizontal="center"/>
    </xf>
    <xf numFmtId="164" fontId="2" fillId="0" borderId="0" xfId="5" applyNumberFormat="1" applyFont="1" applyAlignment="1">
      <alignment horizontal="center"/>
    </xf>
    <xf numFmtId="0" fontId="3" fillId="0" borderId="0" xfId="1" quotePrefix="1" applyFont="1" applyProtection="1">
      <protection locked="0"/>
    </xf>
    <xf numFmtId="164" fontId="27" fillId="0" borderId="0" xfId="1" applyNumberFormat="1" applyFont="1"/>
    <xf numFmtId="2" fontId="27" fillId="0" borderId="0" xfId="1" applyNumberFormat="1" applyFont="1" applyBorder="1" applyAlignment="1"/>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Rudder,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'Rudder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'Rudder Load'!$CV$20:$CV$49</c:f>
              <c:numCache>
                <c:formatCode>0.00</c:formatCode>
                <c:ptCount val="30"/>
                <c:pt idx="0">
                  <c:v>42.344444208333321</c:v>
                </c:pt>
                <c:pt idx="1">
                  <c:v>43.274999291666674</c:v>
                </c:pt>
                <c:pt idx="2">
                  <c:v>44.205554374999984</c:v>
                </c:pt>
                <c:pt idx="3">
                  <c:v>45.136109458333351</c:v>
                </c:pt>
                <c:pt idx="4">
                  <c:v>46.066664541666668</c:v>
                </c:pt>
                <c:pt idx="5">
                  <c:v>46.997219625000007</c:v>
                </c:pt>
                <c:pt idx="6">
                  <c:v>47.927774708333331</c:v>
                </c:pt>
                <c:pt idx="7">
                  <c:v>48.858329791666677</c:v>
                </c:pt>
                <c:pt idx="8">
                  <c:v>49.788884875000008</c:v>
                </c:pt>
                <c:pt idx="9">
                  <c:v>50.719439958333325</c:v>
                </c:pt>
                <c:pt idx="10">
                  <c:v>51.649995041666671</c:v>
                </c:pt>
                <c:pt idx="11">
                  <c:v>52.580550125000009</c:v>
                </c:pt>
                <c:pt idx="12">
                  <c:v>53.511105208333333</c:v>
                </c:pt>
                <c:pt idx="13">
                  <c:v>54.441660291666665</c:v>
                </c:pt>
                <c:pt idx="14">
                  <c:v>55.372215375000003</c:v>
                </c:pt>
                <c:pt idx="15">
                  <c:v>56.302770458333313</c:v>
                </c:pt>
                <c:pt idx="16">
                  <c:v>57.233325541666666</c:v>
                </c:pt>
                <c:pt idx="17">
                  <c:v>58.163880624999997</c:v>
                </c:pt>
                <c:pt idx="18">
                  <c:v>59.094435708333322</c:v>
                </c:pt>
                <c:pt idx="19">
                  <c:v>60.024990791666653</c:v>
                </c:pt>
                <c:pt idx="20">
                  <c:v>60.955545874999984</c:v>
                </c:pt>
                <c:pt idx="21">
                  <c:v>61.886100958333323</c:v>
                </c:pt>
                <c:pt idx="22">
                  <c:v>62.816656041666654</c:v>
                </c:pt>
                <c:pt idx="23">
                  <c:v>63.747211125000007</c:v>
                </c:pt>
                <c:pt idx="24">
                  <c:v>64.677766208333338</c:v>
                </c:pt>
                <c:pt idx="25">
                  <c:v>65.608321291666655</c:v>
                </c:pt>
                <c:pt idx="26">
                  <c:v>66.538876375000001</c:v>
                </c:pt>
                <c:pt idx="27">
                  <c:v>67.469431458333332</c:v>
                </c:pt>
                <c:pt idx="28">
                  <c:v>68.399986541666664</c:v>
                </c:pt>
                <c:pt idx="29">
                  <c:v>69.330541625000023</c:v>
                </c:pt>
              </c:numCache>
            </c:numRef>
          </c:yVal>
          <c:smooth val="0"/>
          <c:extLst>
            <c:ext xmlns:c16="http://schemas.microsoft.com/office/drawing/2014/chart" uri="{C3380CC4-5D6E-409C-BE32-E72D297353CC}">
              <c16:uniqueId val="{00000000-DADA-425B-A1FC-3EAE0962FA0E}"/>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'Rudder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'Rudder Load'!$CW$20:$CW$49</c:f>
              <c:numCache>
                <c:formatCode>0.00</c:formatCode>
                <c:ptCount val="30"/>
                <c:pt idx="0">
                  <c:v>-1.0857450677647311</c:v>
                </c:pt>
                <c:pt idx="1">
                  <c:v>-1.1379510842873359</c:v>
                </c:pt>
                <c:pt idx="2">
                  <c:v>-1.1913761590653531</c:v>
                </c:pt>
                <c:pt idx="3">
                  <c:v>-1.2460202920987795</c:v>
                </c:pt>
                <c:pt idx="4">
                  <c:v>-1.3018834833876145</c:v>
                </c:pt>
                <c:pt idx="5">
                  <c:v>-1.3589657329318603</c:v>
                </c:pt>
                <c:pt idx="6">
                  <c:v>-1.4172670407315167</c:v>
                </c:pt>
                <c:pt idx="7">
                  <c:v>-1.476787406786582</c:v>
                </c:pt>
                <c:pt idx="8">
                  <c:v>-1.5375268310970582</c:v>
                </c:pt>
                <c:pt idx="9">
                  <c:v>-1.5994853136629468</c:v>
                </c:pt>
                <c:pt idx="10">
                  <c:v>-1.6626628544842421</c:v>
                </c:pt>
                <c:pt idx="11">
                  <c:v>-1.7270594535609467</c:v>
                </c:pt>
                <c:pt idx="12">
                  <c:v>-1.7926751108930645</c:v>
                </c:pt>
                <c:pt idx="13">
                  <c:v>-1.8595098264805912</c:v>
                </c:pt>
                <c:pt idx="14">
                  <c:v>-1.9275636003235272</c:v>
                </c:pt>
                <c:pt idx="15">
                  <c:v>-1.996836432421875</c:v>
                </c:pt>
                <c:pt idx="16">
                  <c:v>-2.0673283227756305</c:v>
                </c:pt>
                <c:pt idx="17">
                  <c:v>-2.1390392713847972</c:v>
                </c:pt>
                <c:pt idx="18">
                  <c:v>-2.2119692782493754</c:v>
                </c:pt>
                <c:pt idx="19">
                  <c:v>-2.2861183433693597</c:v>
                </c:pt>
                <c:pt idx="20">
                  <c:v>-2.3614864667447564</c:v>
                </c:pt>
                <c:pt idx="21">
                  <c:v>-2.4380736483755663</c:v>
                </c:pt>
                <c:pt idx="22">
                  <c:v>-2.515879888261781</c:v>
                </c:pt>
                <c:pt idx="23">
                  <c:v>-2.5949051864034076</c:v>
                </c:pt>
                <c:pt idx="24">
                  <c:v>-2.6751495428004439</c:v>
                </c:pt>
                <c:pt idx="25">
                  <c:v>-2.7566129574528913</c:v>
                </c:pt>
                <c:pt idx="26">
                  <c:v>-2.8392954303607478</c:v>
                </c:pt>
                <c:pt idx="27">
                  <c:v>-2.9231969615240176</c:v>
                </c:pt>
                <c:pt idx="28">
                  <c:v>-3.0083175509426932</c:v>
                </c:pt>
                <c:pt idx="29">
                  <c:v>-3.0946571986167806</c:v>
                </c:pt>
              </c:numCache>
            </c:numRef>
          </c:yVal>
          <c:smooth val="0"/>
          <c:extLst>
            <c:ext xmlns:c16="http://schemas.microsoft.com/office/drawing/2014/chart" uri="{C3380CC4-5D6E-409C-BE32-E72D297353CC}">
              <c16:uniqueId val="{00000001-DADA-425B-A1FC-3EAE0962FA0E}"/>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vert="horz"/>
          <a:lstStyle/>
          <a:p>
            <a:pPr>
              <a:defRPr sz="1000" b="0"/>
            </a:pPr>
            <a:r>
              <a:rPr lang="en-US" sz="1000" b="0"/>
              <a:t>Pressure Distribution (lb/sqft)</a:t>
            </a:r>
          </a:p>
        </c:rich>
      </c:tx>
      <c:overlay val="0"/>
      <c:spPr>
        <a:noFill/>
        <a:ln>
          <a:noFill/>
        </a:ln>
        <a:effectLst/>
      </c:spPr>
    </c:title>
    <c:autoTitleDeleted val="0"/>
    <c:view3D>
      <c:rotX val="15"/>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657856643511119"/>
          <c:w val="0.9506652945709223"/>
          <c:h val="0.68306786316656665"/>
        </c:manualLayout>
      </c:layout>
      <c:surface3DChart>
        <c:wireframe val="1"/>
        <c:ser>
          <c:idx val="0"/>
          <c:order val="0"/>
          <c:spPr>
            <a:ln w="9525" cap="rnd">
              <a:solidFill>
                <a:schemeClr val="accent5">
                  <a:shade val="41000"/>
                </a:schemeClr>
              </a:solidFill>
              <a:round/>
            </a:ln>
            <a:effectLst/>
          </c:spPr>
          <c:val>
            <c:numRef>
              <c:f>'Rudder Load'!$AQ$20:$AQ$49</c:f>
              <c:numCache>
                <c:formatCode>0.000</c:formatCode>
                <c:ptCount val="30"/>
                <c:pt idx="0">
                  <c:v>113.67202380952379</c:v>
                </c:pt>
                <c:pt idx="1">
                  <c:v>113.67202380952386</c:v>
                </c:pt>
                <c:pt idx="2">
                  <c:v>113.67202380952379</c:v>
                </c:pt>
                <c:pt idx="3">
                  <c:v>113.67202380952379</c:v>
                </c:pt>
                <c:pt idx="4">
                  <c:v>113.67202380952382</c:v>
                </c:pt>
                <c:pt idx="5">
                  <c:v>113.67202380952384</c:v>
                </c:pt>
                <c:pt idx="6">
                  <c:v>113.67202380952382</c:v>
                </c:pt>
                <c:pt idx="7">
                  <c:v>113.67202380952384</c:v>
                </c:pt>
                <c:pt idx="8">
                  <c:v>113.67202380952384</c:v>
                </c:pt>
                <c:pt idx="9">
                  <c:v>113.67202380952376</c:v>
                </c:pt>
                <c:pt idx="10">
                  <c:v>113.67202380952384</c:v>
                </c:pt>
                <c:pt idx="11">
                  <c:v>113.67202380952386</c:v>
                </c:pt>
                <c:pt idx="12">
                  <c:v>113.67202380952382</c:v>
                </c:pt>
                <c:pt idx="13">
                  <c:v>113.67202380952379</c:v>
                </c:pt>
                <c:pt idx="14">
                  <c:v>113.67202380952382</c:v>
                </c:pt>
                <c:pt idx="15">
                  <c:v>113.67202380952376</c:v>
                </c:pt>
                <c:pt idx="16">
                  <c:v>113.67202380952382</c:v>
                </c:pt>
                <c:pt idx="17">
                  <c:v>113.67202380952376</c:v>
                </c:pt>
                <c:pt idx="18">
                  <c:v>113.67202380952376</c:v>
                </c:pt>
                <c:pt idx="19">
                  <c:v>113.67202380952379</c:v>
                </c:pt>
                <c:pt idx="20">
                  <c:v>113.67202380952382</c:v>
                </c:pt>
                <c:pt idx="21">
                  <c:v>113.67202380952379</c:v>
                </c:pt>
                <c:pt idx="22">
                  <c:v>113.67202380952382</c:v>
                </c:pt>
                <c:pt idx="23">
                  <c:v>113.67202380952382</c:v>
                </c:pt>
                <c:pt idx="24">
                  <c:v>113.67202380952382</c:v>
                </c:pt>
                <c:pt idx="25">
                  <c:v>113.67202380952384</c:v>
                </c:pt>
                <c:pt idx="26">
                  <c:v>113.67202380952384</c:v>
                </c:pt>
                <c:pt idx="27">
                  <c:v>113.67202380952382</c:v>
                </c:pt>
                <c:pt idx="28">
                  <c:v>113.67202380952384</c:v>
                </c:pt>
                <c:pt idx="29">
                  <c:v>113.67202380952386</c:v>
                </c:pt>
              </c:numCache>
            </c:numRef>
          </c:val>
          <c:extLst>
            <c:ext xmlns:c16="http://schemas.microsoft.com/office/drawing/2014/chart" uri="{C3380CC4-5D6E-409C-BE32-E72D297353CC}">
              <c16:uniqueId val="{00000000-C627-43DC-BED8-FD5D369DDAA3}"/>
            </c:ext>
          </c:extLst>
        </c:ser>
        <c:ser>
          <c:idx val="1"/>
          <c:order val="1"/>
          <c:spPr>
            <a:ln w="9525" cap="rnd">
              <a:solidFill>
                <a:schemeClr val="accent5">
                  <a:shade val="53000"/>
                </a:schemeClr>
              </a:solidFill>
              <a:round/>
            </a:ln>
            <a:effectLst/>
          </c:spPr>
          <c:val>
            <c:numRef>
              <c:f>'Rudder Load'!$AR$20:$AR$49</c:f>
              <c:numCache>
                <c:formatCode>0.000</c:formatCode>
                <c:ptCount val="30"/>
                <c:pt idx="0">
                  <c:v>91.000595238095215</c:v>
                </c:pt>
                <c:pt idx="1">
                  <c:v>91.000595238095258</c:v>
                </c:pt>
                <c:pt idx="2">
                  <c:v>91.000595238095229</c:v>
                </c:pt>
                <c:pt idx="3">
                  <c:v>91.000595238095286</c:v>
                </c:pt>
                <c:pt idx="4">
                  <c:v>91.000595238095187</c:v>
                </c:pt>
                <c:pt idx="5">
                  <c:v>91.000595238095258</c:v>
                </c:pt>
                <c:pt idx="6">
                  <c:v>91.000595238095215</c:v>
                </c:pt>
                <c:pt idx="7">
                  <c:v>91.000595238095215</c:v>
                </c:pt>
                <c:pt idx="8">
                  <c:v>91.000595238095258</c:v>
                </c:pt>
                <c:pt idx="9">
                  <c:v>91.000595238095229</c:v>
                </c:pt>
                <c:pt idx="10">
                  <c:v>91.000595238095215</c:v>
                </c:pt>
                <c:pt idx="11">
                  <c:v>91.000595238095286</c:v>
                </c:pt>
                <c:pt idx="12">
                  <c:v>91.000595238095187</c:v>
                </c:pt>
                <c:pt idx="13">
                  <c:v>91.000595238095229</c:v>
                </c:pt>
                <c:pt idx="14">
                  <c:v>91.000595238095215</c:v>
                </c:pt>
                <c:pt idx="15">
                  <c:v>91.000595238095215</c:v>
                </c:pt>
                <c:pt idx="16">
                  <c:v>91.000595238095229</c:v>
                </c:pt>
                <c:pt idx="17">
                  <c:v>91.000595238095229</c:v>
                </c:pt>
                <c:pt idx="18">
                  <c:v>91.000595238095215</c:v>
                </c:pt>
                <c:pt idx="19">
                  <c:v>91.000595238095258</c:v>
                </c:pt>
                <c:pt idx="20">
                  <c:v>91.000595238095187</c:v>
                </c:pt>
                <c:pt idx="21">
                  <c:v>91.000595238095215</c:v>
                </c:pt>
                <c:pt idx="22">
                  <c:v>91.000595238095286</c:v>
                </c:pt>
                <c:pt idx="23">
                  <c:v>91.000595238095229</c:v>
                </c:pt>
                <c:pt idx="24">
                  <c:v>91.000595238095229</c:v>
                </c:pt>
                <c:pt idx="25">
                  <c:v>91.000595238095229</c:v>
                </c:pt>
                <c:pt idx="26">
                  <c:v>91.000595238095215</c:v>
                </c:pt>
                <c:pt idx="27">
                  <c:v>91.000595238095229</c:v>
                </c:pt>
                <c:pt idx="28">
                  <c:v>91.000595238095229</c:v>
                </c:pt>
                <c:pt idx="29">
                  <c:v>91.000595238095215</c:v>
                </c:pt>
              </c:numCache>
            </c:numRef>
          </c:val>
          <c:extLst>
            <c:ext xmlns:c16="http://schemas.microsoft.com/office/drawing/2014/chart" uri="{C3380CC4-5D6E-409C-BE32-E72D297353CC}">
              <c16:uniqueId val="{00000001-C627-43DC-BED8-FD5D369DDAA3}"/>
            </c:ext>
          </c:extLst>
        </c:ser>
        <c:ser>
          <c:idx val="2"/>
          <c:order val="2"/>
          <c:spPr>
            <a:ln w="9525" cap="rnd">
              <a:solidFill>
                <a:schemeClr val="accent5">
                  <a:shade val="65000"/>
                </a:schemeClr>
              </a:solidFill>
              <a:round/>
            </a:ln>
            <a:effectLst/>
          </c:spPr>
          <c:val>
            <c:numRef>
              <c:f>'Rudder Load'!$AS$20:$AS$49</c:f>
              <c:numCache>
                <c:formatCode>0.000</c:formatCode>
                <c:ptCount val="30"/>
                <c:pt idx="0">
                  <c:v>70.848214285714263</c:v>
                </c:pt>
                <c:pt idx="1">
                  <c:v>70.848214285714292</c:v>
                </c:pt>
                <c:pt idx="2">
                  <c:v>70.848214285714249</c:v>
                </c:pt>
                <c:pt idx="3">
                  <c:v>70.848214285714249</c:v>
                </c:pt>
                <c:pt idx="4">
                  <c:v>70.848214285714292</c:v>
                </c:pt>
                <c:pt idx="5">
                  <c:v>70.848214285714249</c:v>
                </c:pt>
                <c:pt idx="6">
                  <c:v>70.848214285714263</c:v>
                </c:pt>
                <c:pt idx="7">
                  <c:v>70.848214285714292</c:v>
                </c:pt>
                <c:pt idx="8">
                  <c:v>70.84821428571432</c:v>
                </c:pt>
                <c:pt idx="9">
                  <c:v>70.848214285714263</c:v>
                </c:pt>
                <c:pt idx="10">
                  <c:v>70.848214285714292</c:v>
                </c:pt>
                <c:pt idx="11">
                  <c:v>70.84821428571432</c:v>
                </c:pt>
                <c:pt idx="12">
                  <c:v>70.848214285714292</c:v>
                </c:pt>
                <c:pt idx="13">
                  <c:v>70.848214285714292</c:v>
                </c:pt>
                <c:pt idx="14">
                  <c:v>70.848214285714249</c:v>
                </c:pt>
                <c:pt idx="15">
                  <c:v>70.848214285714292</c:v>
                </c:pt>
                <c:pt idx="16">
                  <c:v>70.848214285714292</c:v>
                </c:pt>
                <c:pt idx="17">
                  <c:v>70.848214285714334</c:v>
                </c:pt>
                <c:pt idx="18">
                  <c:v>70.848214285714263</c:v>
                </c:pt>
                <c:pt idx="19">
                  <c:v>70.84821428571432</c:v>
                </c:pt>
                <c:pt idx="20">
                  <c:v>70.848214285714263</c:v>
                </c:pt>
                <c:pt idx="21">
                  <c:v>70.848214285714292</c:v>
                </c:pt>
                <c:pt idx="22">
                  <c:v>70.848214285714249</c:v>
                </c:pt>
                <c:pt idx="23">
                  <c:v>70.84821428571432</c:v>
                </c:pt>
                <c:pt idx="24">
                  <c:v>70.848214285714292</c:v>
                </c:pt>
                <c:pt idx="25">
                  <c:v>70.848214285714263</c:v>
                </c:pt>
                <c:pt idx="26">
                  <c:v>70.848214285714334</c:v>
                </c:pt>
                <c:pt idx="27">
                  <c:v>70.848214285714263</c:v>
                </c:pt>
                <c:pt idx="28">
                  <c:v>70.84821428571432</c:v>
                </c:pt>
                <c:pt idx="29">
                  <c:v>70.848214285714263</c:v>
                </c:pt>
              </c:numCache>
            </c:numRef>
          </c:val>
          <c:extLst>
            <c:ext xmlns:c16="http://schemas.microsoft.com/office/drawing/2014/chart" uri="{C3380CC4-5D6E-409C-BE32-E72D297353CC}">
              <c16:uniqueId val="{00000002-C627-43DC-BED8-FD5D369DDAA3}"/>
            </c:ext>
          </c:extLst>
        </c:ser>
        <c:ser>
          <c:idx val="3"/>
          <c:order val="3"/>
          <c:spPr>
            <a:ln w="9525" cap="rnd">
              <a:solidFill>
                <a:schemeClr val="accent5">
                  <a:shade val="76000"/>
                </a:schemeClr>
              </a:solidFill>
              <a:round/>
            </a:ln>
            <a:effectLst/>
          </c:spPr>
          <c:val>
            <c:numRef>
              <c:f>'Rudder Load'!$AT$20:$AT$49</c:f>
              <c:numCache>
                <c:formatCode>0.000</c:formatCode>
                <c:ptCount val="30"/>
                <c:pt idx="0">
                  <c:v>53.214880952380945</c:v>
                </c:pt>
                <c:pt idx="1">
                  <c:v>53.214880952380931</c:v>
                </c:pt>
                <c:pt idx="2">
                  <c:v>53.214880952380945</c:v>
                </c:pt>
                <c:pt idx="3">
                  <c:v>53.214880952380994</c:v>
                </c:pt>
                <c:pt idx="4">
                  <c:v>53.214880952380994</c:v>
                </c:pt>
                <c:pt idx="5">
                  <c:v>53.214880952380945</c:v>
                </c:pt>
                <c:pt idx="6">
                  <c:v>53.214880952380973</c:v>
                </c:pt>
                <c:pt idx="7">
                  <c:v>53.214880952380994</c:v>
                </c:pt>
                <c:pt idx="8">
                  <c:v>53.214880952380973</c:v>
                </c:pt>
                <c:pt idx="9">
                  <c:v>53.214880952380931</c:v>
                </c:pt>
                <c:pt idx="10">
                  <c:v>53.214880952380973</c:v>
                </c:pt>
                <c:pt idx="11">
                  <c:v>53.214880952380973</c:v>
                </c:pt>
                <c:pt idx="12">
                  <c:v>53.214880952380973</c:v>
                </c:pt>
                <c:pt idx="13">
                  <c:v>53.214880952380959</c:v>
                </c:pt>
                <c:pt idx="14">
                  <c:v>53.214880952380973</c:v>
                </c:pt>
                <c:pt idx="15">
                  <c:v>53.214880952380973</c:v>
                </c:pt>
                <c:pt idx="16">
                  <c:v>53.214880952380959</c:v>
                </c:pt>
                <c:pt idx="17">
                  <c:v>53.214880952380973</c:v>
                </c:pt>
                <c:pt idx="18">
                  <c:v>53.214880952380959</c:v>
                </c:pt>
                <c:pt idx="19">
                  <c:v>53.214880952380959</c:v>
                </c:pt>
                <c:pt idx="20">
                  <c:v>53.214880952380959</c:v>
                </c:pt>
                <c:pt idx="21">
                  <c:v>53.214880952380959</c:v>
                </c:pt>
                <c:pt idx="22">
                  <c:v>53.214880952380959</c:v>
                </c:pt>
                <c:pt idx="23">
                  <c:v>53.214880952380959</c:v>
                </c:pt>
                <c:pt idx="24">
                  <c:v>53.214880952380959</c:v>
                </c:pt>
                <c:pt idx="25">
                  <c:v>53.214880952380959</c:v>
                </c:pt>
                <c:pt idx="26">
                  <c:v>53.214880952380945</c:v>
                </c:pt>
                <c:pt idx="27">
                  <c:v>53.214880952380945</c:v>
                </c:pt>
                <c:pt idx="28">
                  <c:v>53.214880952380945</c:v>
                </c:pt>
                <c:pt idx="29">
                  <c:v>53.214880952380945</c:v>
                </c:pt>
              </c:numCache>
            </c:numRef>
          </c:val>
          <c:extLst>
            <c:ext xmlns:c16="http://schemas.microsoft.com/office/drawing/2014/chart" uri="{C3380CC4-5D6E-409C-BE32-E72D297353CC}">
              <c16:uniqueId val="{00000003-C627-43DC-BED8-FD5D369DDAA3}"/>
            </c:ext>
          </c:extLst>
        </c:ser>
        <c:ser>
          <c:idx val="4"/>
          <c:order val="4"/>
          <c:spPr>
            <a:ln w="9525" cap="rnd">
              <a:solidFill>
                <a:schemeClr val="accent5">
                  <a:shade val="88000"/>
                </a:schemeClr>
              </a:solidFill>
              <a:round/>
            </a:ln>
            <a:effectLst/>
          </c:spPr>
          <c:val>
            <c:numRef>
              <c:f>'Rudder Load'!$AU$20:$AU$49</c:f>
              <c:numCache>
                <c:formatCode>0.000</c:formatCode>
                <c:ptCount val="30"/>
                <c:pt idx="0">
                  <c:v>38.100595238095231</c:v>
                </c:pt>
                <c:pt idx="1">
                  <c:v>38.100595238095259</c:v>
                </c:pt>
                <c:pt idx="2">
                  <c:v>38.100595238095245</c:v>
                </c:pt>
                <c:pt idx="3">
                  <c:v>38.100595238095217</c:v>
                </c:pt>
                <c:pt idx="4">
                  <c:v>38.100595238095245</c:v>
                </c:pt>
                <c:pt idx="5">
                  <c:v>38.100595238095231</c:v>
                </c:pt>
                <c:pt idx="6">
                  <c:v>38.100595238095259</c:v>
                </c:pt>
                <c:pt idx="7">
                  <c:v>38.100595238095245</c:v>
                </c:pt>
                <c:pt idx="8">
                  <c:v>38.100595238095259</c:v>
                </c:pt>
                <c:pt idx="9">
                  <c:v>38.100595238095245</c:v>
                </c:pt>
                <c:pt idx="10">
                  <c:v>38.100595238095217</c:v>
                </c:pt>
                <c:pt idx="11">
                  <c:v>38.100595238095245</c:v>
                </c:pt>
                <c:pt idx="12">
                  <c:v>38.100595238095245</c:v>
                </c:pt>
                <c:pt idx="13">
                  <c:v>38.100595238095259</c:v>
                </c:pt>
                <c:pt idx="14">
                  <c:v>38.100595238095245</c:v>
                </c:pt>
                <c:pt idx="15">
                  <c:v>38.100595238095231</c:v>
                </c:pt>
                <c:pt idx="16">
                  <c:v>38.100595238095245</c:v>
                </c:pt>
                <c:pt idx="17">
                  <c:v>38.100595238095231</c:v>
                </c:pt>
                <c:pt idx="18">
                  <c:v>38.100595238095259</c:v>
                </c:pt>
                <c:pt idx="19">
                  <c:v>38.100595238095245</c:v>
                </c:pt>
                <c:pt idx="20">
                  <c:v>38.100595238095231</c:v>
                </c:pt>
                <c:pt idx="21">
                  <c:v>38.100595238095245</c:v>
                </c:pt>
                <c:pt idx="22">
                  <c:v>38.100595238095231</c:v>
                </c:pt>
                <c:pt idx="23">
                  <c:v>38.100595238095245</c:v>
                </c:pt>
                <c:pt idx="24">
                  <c:v>38.100595238095245</c:v>
                </c:pt>
                <c:pt idx="25">
                  <c:v>38.100595238095259</c:v>
                </c:pt>
                <c:pt idx="26">
                  <c:v>38.100595238095245</c:v>
                </c:pt>
                <c:pt idx="27">
                  <c:v>38.100595238095217</c:v>
                </c:pt>
                <c:pt idx="28">
                  <c:v>38.100595238095245</c:v>
                </c:pt>
                <c:pt idx="29">
                  <c:v>38.100595238095273</c:v>
                </c:pt>
              </c:numCache>
            </c:numRef>
          </c:val>
          <c:extLst>
            <c:ext xmlns:c16="http://schemas.microsoft.com/office/drawing/2014/chart" uri="{C3380CC4-5D6E-409C-BE32-E72D297353CC}">
              <c16:uniqueId val="{00000004-C627-43DC-BED8-FD5D369DDAA3}"/>
            </c:ext>
          </c:extLst>
        </c:ser>
        <c:ser>
          <c:idx val="5"/>
          <c:order val="5"/>
          <c:spPr>
            <a:ln w="9525" cap="rnd">
              <a:solidFill>
                <a:schemeClr val="accent5"/>
              </a:solidFill>
              <a:round/>
            </a:ln>
            <a:effectLst/>
          </c:spPr>
          <c:val>
            <c:numRef>
              <c:f>'Rudder Load'!$AV$20:$AV$49</c:f>
              <c:numCache>
                <c:formatCode>0.000</c:formatCode>
                <c:ptCount val="30"/>
                <c:pt idx="0">
                  <c:v>25.505357142857147</c:v>
                </c:pt>
                <c:pt idx="1">
                  <c:v>25.505357142857154</c:v>
                </c:pt>
                <c:pt idx="2">
                  <c:v>25.505357142857164</c:v>
                </c:pt>
                <c:pt idx="3">
                  <c:v>25.505357142857171</c:v>
                </c:pt>
                <c:pt idx="4">
                  <c:v>25.505357142857132</c:v>
                </c:pt>
                <c:pt idx="5">
                  <c:v>25.505357142857154</c:v>
                </c:pt>
                <c:pt idx="6">
                  <c:v>25.505357142857154</c:v>
                </c:pt>
                <c:pt idx="7">
                  <c:v>25.505357142857164</c:v>
                </c:pt>
                <c:pt idx="8">
                  <c:v>25.505357142857171</c:v>
                </c:pt>
                <c:pt idx="9">
                  <c:v>25.50535714285714</c:v>
                </c:pt>
                <c:pt idx="10">
                  <c:v>25.50535714285714</c:v>
                </c:pt>
                <c:pt idx="11">
                  <c:v>25.505357142857154</c:v>
                </c:pt>
                <c:pt idx="12">
                  <c:v>25.505357142857164</c:v>
                </c:pt>
                <c:pt idx="13">
                  <c:v>25.505357142857125</c:v>
                </c:pt>
                <c:pt idx="14">
                  <c:v>25.50535714285714</c:v>
                </c:pt>
                <c:pt idx="15">
                  <c:v>25.505357142857154</c:v>
                </c:pt>
                <c:pt idx="16">
                  <c:v>25.505357142857154</c:v>
                </c:pt>
                <c:pt idx="17">
                  <c:v>25.505357142857164</c:v>
                </c:pt>
                <c:pt idx="18">
                  <c:v>25.505357142857164</c:v>
                </c:pt>
                <c:pt idx="19">
                  <c:v>25.505357142857147</c:v>
                </c:pt>
                <c:pt idx="20">
                  <c:v>25.505357142857154</c:v>
                </c:pt>
                <c:pt idx="21">
                  <c:v>25.505357142857157</c:v>
                </c:pt>
                <c:pt idx="22">
                  <c:v>25.505357142857132</c:v>
                </c:pt>
                <c:pt idx="23">
                  <c:v>25.505357142857164</c:v>
                </c:pt>
                <c:pt idx="24">
                  <c:v>25.505357142857147</c:v>
                </c:pt>
                <c:pt idx="25">
                  <c:v>25.505357142857154</c:v>
                </c:pt>
                <c:pt idx="26">
                  <c:v>25.505357142857157</c:v>
                </c:pt>
                <c:pt idx="27">
                  <c:v>25.505357142857125</c:v>
                </c:pt>
                <c:pt idx="28">
                  <c:v>25.505357142857164</c:v>
                </c:pt>
                <c:pt idx="29">
                  <c:v>25.505357142857147</c:v>
                </c:pt>
              </c:numCache>
            </c:numRef>
          </c:val>
          <c:extLst>
            <c:ext xmlns:c16="http://schemas.microsoft.com/office/drawing/2014/chart" uri="{C3380CC4-5D6E-409C-BE32-E72D297353CC}">
              <c16:uniqueId val="{00000005-C627-43DC-BED8-FD5D369DDAA3}"/>
            </c:ext>
          </c:extLst>
        </c:ser>
        <c:ser>
          <c:idx val="6"/>
          <c:order val="6"/>
          <c:spPr>
            <a:ln w="9525" cap="rnd">
              <a:solidFill>
                <a:schemeClr val="accent5">
                  <a:tint val="89000"/>
                </a:schemeClr>
              </a:solidFill>
              <a:round/>
            </a:ln>
            <a:effectLst/>
          </c:spPr>
          <c:val>
            <c:numRef>
              <c:f>'Rudder Load'!$AW$20:$AW$49</c:f>
              <c:numCache>
                <c:formatCode>0.000</c:formatCode>
                <c:ptCount val="30"/>
                <c:pt idx="0">
                  <c:v>15.429166666666676</c:v>
                </c:pt>
                <c:pt idx="1">
                  <c:v>15.42916666666666</c:v>
                </c:pt>
                <c:pt idx="2">
                  <c:v>15.42916666666666</c:v>
                </c:pt>
                <c:pt idx="3">
                  <c:v>15.429166666666685</c:v>
                </c:pt>
                <c:pt idx="4">
                  <c:v>15.42916666666668</c:v>
                </c:pt>
                <c:pt idx="5">
                  <c:v>15.42916666666668</c:v>
                </c:pt>
                <c:pt idx="6">
                  <c:v>15.429166666666671</c:v>
                </c:pt>
                <c:pt idx="7">
                  <c:v>15.429166666666665</c:v>
                </c:pt>
                <c:pt idx="8">
                  <c:v>15.42916666666669</c:v>
                </c:pt>
                <c:pt idx="9">
                  <c:v>15.429166666666685</c:v>
                </c:pt>
                <c:pt idx="10">
                  <c:v>15.429166666666676</c:v>
                </c:pt>
                <c:pt idx="11">
                  <c:v>15.429166666666676</c:v>
                </c:pt>
                <c:pt idx="12">
                  <c:v>15.429166666666671</c:v>
                </c:pt>
                <c:pt idx="13">
                  <c:v>15.42916666666669</c:v>
                </c:pt>
                <c:pt idx="14">
                  <c:v>15.42916666666669</c:v>
                </c:pt>
                <c:pt idx="15">
                  <c:v>15.429166666666685</c:v>
                </c:pt>
                <c:pt idx="16">
                  <c:v>15.429166666666676</c:v>
                </c:pt>
                <c:pt idx="17">
                  <c:v>15.429166666666676</c:v>
                </c:pt>
                <c:pt idx="18">
                  <c:v>15.429166666666665</c:v>
                </c:pt>
                <c:pt idx="19">
                  <c:v>15.42916666666669</c:v>
                </c:pt>
                <c:pt idx="20">
                  <c:v>15.42916666666669</c:v>
                </c:pt>
                <c:pt idx="21">
                  <c:v>15.42916666666668</c:v>
                </c:pt>
                <c:pt idx="22">
                  <c:v>15.429166666666676</c:v>
                </c:pt>
                <c:pt idx="23">
                  <c:v>15.429166666666671</c:v>
                </c:pt>
                <c:pt idx="24">
                  <c:v>15.429166666666665</c:v>
                </c:pt>
                <c:pt idx="25">
                  <c:v>15.429166666666665</c:v>
                </c:pt>
                <c:pt idx="26">
                  <c:v>15.42916666666666</c:v>
                </c:pt>
                <c:pt idx="27">
                  <c:v>15.429166666666651</c:v>
                </c:pt>
                <c:pt idx="28">
                  <c:v>15.429166666666651</c:v>
                </c:pt>
                <c:pt idx="29">
                  <c:v>15.429166666666696</c:v>
                </c:pt>
              </c:numCache>
            </c:numRef>
          </c:val>
          <c:extLst>
            <c:ext xmlns:c16="http://schemas.microsoft.com/office/drawing/2014/chart" uri="{C3380CC4-5D6E-409C-BE32-E72D297353CC}">
              <c16:uniqueId val="{00000006-C627-43DC-BED8-FD5D369DDAA3}"/>
            </c:ext>
          </c:extLst>
        </c:ser>
        <c:ser>
          <c:idx val="7"/>
          <c:order val="7"/>
          <c:spPr>
            <a:ln w="9525" cap="rnd">
              <a:solidFill>
                <a:schemeClr val="accent5">
                  <a:tint val="77000"/>
                </a:schemeClr>
              </a:solidFill>
              <a:round/>
            </a:ln>
            <a:effectLst/>
          </c:spPr>
          <c:val>
            <c:numRef>
              <c:f>'Rudder Load'!$AX$20:$AX$49</c:f>
              <c:numCache>
                <c:formatCode>0.000</c:formatCode>
                <c:ptCount val="30"/>
                <c:pt idx="0">
                  <c:v>7.8720238095238173</c:v>
                </c:pt>
                <c:pt idx="1">
                  <c:v>7.872023809523828</c:v>
                </c:pt>
                <c:pt idx="2">
                  <c:v>7.8720238095238138</c:v>
                </c:pt>
                <c:pt idx="3">
                  <c:v>7.8720238095238244</c:v>
                </c:pt>
                <c:pt idx="4">
                  <c:v>7.8720238095238102</c:v>
                </c:pt>
                <c:pt idx="5">
                  <c:v>7.8720238095238244</c:v>
                </c:pt>
                <c:pt idx="6">
                  <c:v>7.8720238095238066</c:v>
                </c:pt>
                <c:pt idx="7">
                  <c:v>7.8720238095238209</c:v>
                </c:pt>
                <c:pt idx="8">
                  <c:v>7.872023809523828</c:v>
                </c:pt>
                <c:pt idx="9">
                  <c:v>7.8720238095238173</c:v>
                </c:pt>
                <c:pt idx="10">
                  <c:v>7.8720238095238244</c:v>
                </c:pt>
                <c:pt idx="11">
                  <c:v>7.8720238095238138</c:v>
                </c:pt>
                <c:pt idx="12">
                  <c:v>7.8720238095238244</c:v>
                </c:pt>
                <c:pt idx="13">
                  <c:v>7.8720238095238102</c:v>
                </c:pt>
                <c:pt idx="14">
                  <c:v>7.8720238095238209</c:v>
                </c:pt>
                <c:pt idx="15">
                  <c:v>7.8720238095238102</c:v>
                </c:pt>
                <c:pt idx="16">
                  <c:v>7.8720238095238173</c:v>
                </c:pt>
                <c:pt idx="17">
                  <c:v>7.872023809523828</c:v>
                </c:pt>
                <c:pt idx="18">
                  <c:v>7.8720238095238138</c:v>
                </c:pt>
                <c:pt idx="19">
                  <c:v>7.8720238095238244</c:v>
                </c:pt>
                <c:pt idx="20">
                  <c:v>7.8720238095238138</c:v>
                </c:pt>
                <c:pt idx="21">
                  <c:v>7.8720238095238209</c:v>
                </c:pt>
                <c:pt idx="22">
                  <c:v>7.8720238095238315</c:v>
                </c:pt>
                <c:pt idx="23">
                  <c:v>7.8720238095238013</c:v>
                </c:pt>
                <c:pt idx="24">
                  <c:v>7.8720238095238102</c:v>
                </c:pt>
                <c:pt idx="25">
                  <c:v>7.8720238095238209</c:v>
                </c:pt>
                <c:pt idx="26">
                  <c:v>7.8720238095238244</c:v>
                </c:pt>
                <c:pt idx="27">
                  <c:v>7.8720238095238315</c:v>
                </c:pt>
                <c:pt idx="28">
                  <c:v>7.8720238095238066</c:v>
                </c:pt>
                <c:pt idx="29">
                  <c:v>7.8720238095238138</c:v>
                </c:pt>
              </c:numCache>
            </c:numRef>
          </c:val>
          <c:extLst>
            <c:ext xmlns:c16="http://schemas.microsoft.com/office/drawing/2014/chart" uri="{C3380CC4-5D6E-409C-BE32-E72D297353CC}">
              <c16:uniqueId val="{00000007-C627-43DC-BED8-FD5D369DDAA3}"/>
            </c:ext>
          </c:extLst>
        </c:ser>
        <c:ser>
          <c:idx val="8"/>
          <c:order val="8"/>
          <c:spPr>
            <a:ln w="9525" cap="rnd">
              <a:solidFill>
                <a:schemeClr val="accent5">
                  <a:tint val="65000"/>
                </a:schemeClr>
              </a:solidFill>
              <a:round/>
            </a:ln>
            <a:effectLst/>
          </c:spPr>
          <c:val>
            <c:numRef>
              <c:f>'Rudder Load'!$AY$20:$AY$49</c:f>
              <c:numCache>
                <c:formatCode>0.000</c:formatCode>
                <c:ptCount val="30"/>
                <c:pt idx="0">
                  <c:v>2.8339285714285776</c:v>
                </c:pt>
                <c:pt idx="1">
                  <c:v>2.8339285714285776</c:v>
                </c:pt>
                <c:pt idx="2">
                  <c:v>2.8339285714285789</c:v>
                </c:pt>
                <c:pt idx="3">
                  <c:v>2.8339285714285798</c:v>
                </c:pt>
                <c:pt idx="4">
                  <c:v>2.8339285714285807</c:v>
                </c:pt>
                <c:pt idx="5">
                  <c:v>2.833928571428582</c:v>
                </c:pt>
                <c:pt idx="6">
                  <c:v>2.833928571428582</c:v>
                </c:pt>
                <c:pt idx="7">
                  <c:v>2.8339285714285696</c:v>
                </c:pt>
                <c:pt idx="8">
                  <c:v>2.8339285714285696</c:v>
                </c:pt>
                <c:pt idx="9">
                  <c:v>2.8339285714285714</c:v>
                </c:pt>
                <c:pt idx="10">
                  <c:v>2.8339285714285714</c:v>
                </c:pt>
                <c:pt idx="11">
                  <c:v>2.8339285714285722</c:v>
                </c:pt>
                <c:pt idx="12">
                  <c:v>2.8339285714285736</c:v>
                </c:pt>
                <c:pt idx="13">
                  <c:v>2.8339285714285745</c:v>
                </c:pt>
                <c:pt idx="14">
                  <c:v>2.8339285714285753</c:v>
                </c:pt>
                <c:pt idx="15">
                  <c:v>2.8339285714285767</c:v>
                </c:pt>
                <c:pt idx="16">
                  <c:v>2.8339285714285767</c:v>
                </c:pt>
                <c:pt idx="17">
                  <c:v>2.8339285714285776</c:v>
                </c:pt>
                <c:pt idx="18">
                  <c:v>2.8339285714285665</c:v>
                </c:pt>
                <c:pt idx="19">
                  <c:v>2.8339285714285789</c:v>
                </c:pt>
                <c:pt idx="20">
                  <c:v>2.8339285714285687</c:v>
                </c:pt>
                <c:pt idx="21">
                  <c:v>2.8339285714285807</c:v>
                </c:pt>
                <c:pt idx="22">
                  <c:v>2.8339285714285705</c:v>
                </c:pt>
                <c:pt idx="23">
                  <c:v>2.833928571428582</c:v>
                </c:pt>
                <c:pt idx="24">
                  <c:v>2.8339285714285714</c:v>
                </c:pt>
                <c:pt idx="25">
                  <c:v>2.8339285714285829</c:v>
                </c:pt>
                <c:pt idx="26">
                  <c:v>2.8339285714285722</c:v>
                </c:pt>
                <c:pt idx="27">
                  <c:v>2.8339285714285842</c:v>
                </c:pt>
                <c:pt idx="28">
                  <c:v>2.8339285714285745</c:v>
                </c:pt>
                <c:pt idx="29">
                  <c:v>2.8339285714285851</c:v>
                </c:pt>
              </c:numCache>
            </c:numRef>
          </c:val>
          <c:extLst>
            <c:ext xmlns:c16="http://schemas.microsoft.com/office/drawing/2014/chart" uri="{C3380CC4-5D6E-409C-BE32-E72D297353CC}">
              <c16:uniqueId val="{00000008-C627-43DC-BED8-FD5D369DDAA3}"/>
            </c:ext>
          </c:extLst>
        </c:ser>
        <c:ser>
          <c:idx val="9"/>
          <c:order val="9"/>
          <c:spPr>
            <a:ln w="9525" cap="rnd">
              <a:solidFill>
                <a:schemeClr val="accent5">
                  <a:tint val="54000"/>
                </a:schemeClr>
              </a:solidFill>
              <a:round/>
            </a:ln>
            <a:effectLst/>
          </c:spPr>
          <c:val>
            <c:numRef>
              <c:f>'Rudder Load'!$AZ$20:$AZ$49</c:f>
              <c:numCache>
                <c:formatCode>0.000</c:formatCode>
                <c:ptCount val="30"/>
                <c:pt idx="0">
                  <c:v>0.31488095238095487</c:v>
                </c:pt>
                <c:pt idx="1">
                  <c:v>0.31488095238095309</c:v>
                </c:pt>
                <c:pt idx="2">
                  <c:v>0.31488095238095148</c:v>
                </c:pt>
                <c:pt idx="3">
                  <c:v>0.31488095238095498</c:v>
                </c:pt>
                <c:pt idx="4">
                  <c:v>0.31488095238095337</c:v>
                </c:pt>
                <c:pt idx="5">
                  <c:v>0.31488095238095193</c:v>
                </c:pt>
                <c:pt idx="6">
                  <c:v>0.31488095238095526</c:v>
                </c:pt>
                <c:pt idx="7">
                  <c:v>0.31488095238095376</c:v>
                </c:pt>
                <c:pt idx="8">
                  <c:v>0.31488095238095221</c:v>
                </c:pt>
                <c:pt idx="9">
                  <c:v>0.31488095238095543</c:v>
                </c:pt>
                <c:pt idx="10">
                  <c:v>0.31488095238095382</c:v>
                </c:pt>
                <c:pt idx="11">
                  <c:v>0.31488095238095254</c:v>
                </c:pt>
                <c:pt idx="12">
                  <c:v>0.31488095238095559</c:v>
                </c:pt>
                <c:pt idx="13">
                  <c:v>0.31488095238095409</c:v>
                </c:pt>
                <c:pt idx="14">
                  <c:v>0.31488095238095282</c:v>
                </c:pt>
                <c:pt idx="15">
                  <c:v>0.31488095238095576</c:v>
                </c:pt>
                <c:pt idx="16">
                  <c:v>0.31488095238095437</c:v>
                </c:pt>
                <c:pt idx="17">
                  <c:v>0.31488095238095315</c:v>
                </c:pt>
                <c:pt idx="18">
                  <c:v>0.31488095238095182</c:v>
                </c:pt>
                <c:pt idx="19">
                  <c:v>0.31488095238095071</c:v>
                </c:pt>
                <c:pt idx="20">
                  <c:v>0.31488095238095726</c:v>
                </c:pt>
                <c:pt idx="21">
                  <c:v>0.31488095238095598</c:v>
                </c:pt>
                <c:pt idx="22">
                  <c:v>0.3148809523809547</c:v>
                </c:pt>
                <c:pt idx="23">
                  <c:v>0.31488095238095348</c:v>
                </c:pt>
                <c:pt idx="24">
                  <c:v>0.31488095238095248</c:v>
                </c:pt>
                <c:pt idx="25">
                  <c:v>0.31488095238095132</c:v>
                </c:pt>
                <c:pt idx="26">
                  <c:v>0.31488095238095015</c:v>
                </c:pt>
                <c:pt idx="27">
                  <c:v>0.31488095238095604</c:v>
                </c:pt>
                <c:pt idx="28">
                  <c:v>0.31488095238095498</c:v>
                </c:pt>
                <c:pt idx="29">
                  <c:v>0.31488095238095393</c:v>
                </c:pt>
              </c:numCache>
            </c:numRef>
          </c:val>
          <c:extLst>
            <c:ext xmlns:c16="http://schemas.microsoft.com/office/drawing/2014/chart" uri="{C3380CC4-5D6E-409C-BE32-E72D297353CC}">
              <c16:uniqueId val="{00000009-C627-43DC-BED8-FD5D369DDAA3}"/>
            </c:ext>
          </c:extLst>
        </c:ser>
        <c:ser>
          <c:idx val="10"/>
          <c:order val="10"/>
          <c:spPr>
            <a:ln w="9525" cap="rnd">
              <a:solidFill>
                <a:schemeClr val="accent5">
                  <a:tint val="42000"/>
                </a:schemeClr>
              </a:solidFill>
              <a:round/>
            </a:ln>
            <a:effectLst/>
          </c:spPr>
          <c:val>
            <c:numRef>
              <c:f>'Rudder Load'!$BA$20:$BA$49</c:f>
              <c:numCache>
                <c:formatCode>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A-C627-43DC-BED8-FD5D369DDAA3}"/>
            </c:ext>
          </c:extLst>
        </c:ser>
        <c:bandFmts>
          <c:bandFmt>
            <c:idx val="0"/>
            <c:spPr>
              <a:ln w="9525" cap="rnd">
                <a:solidFill>
                  <a:schemeClr val="accent5">
                    <a:shade val="58000"/>
                  </a:schemeClr>
                </a:solidFill>
                <a:round/>
              </a:ln>
              <a:effectLst/>
            </c:spPr>
          </c:bandFmt>
          <c:bandFmt>
            <c:idx val="1"/>
            <c:spPr>
              <a:ln w="9525" cap="rnd">
                <a:solidFill>
                  <a:schemeClr val="accent5">
                    <a:shade val="86000"/>
                  </a:schemeClr>
                </a:solidFill>
                <a:round/>
              </a:ln>
              <a:effectLst/>
            </c:spPr>
          </c:bandFmt>
          <c:bandFmt>
            <c:idx val="2"/>
            <c:spPr>
              <a:ln w="9525" cap="rnd">
                <a:solidFill>
                  <a:schemeClr val="accent5">
                    <a:tint val="86000"/>
                  </a:schemeClr>
                </a:solidFill>
                <a:round/>
              </a:ln>
              <a:effectLst/>
            </c:spPr>
          </c:bandFmt>
          <c:bandFmt>
            <c:idx val="3"/>
            <c:spPr>
              <a:ln w="9525" cap="rnd">
                <a:solidFill>
                  <a:schemeClr val="accent5">
                    <a:tint val="58000"/>
                  </a:schemeClr>
                </a:solidFill>
                <a:round/>
              </a:ln>
              <a:effectLst/>
            </c:spPr>
          </c:bandFmt>
          <c:bandFmt>
            <c:idx val="4"/>
            <c:spPr>
              <a:ln w="9525" cap="rnd">
                <a:solidFill>
                  <a:schemeClr val="accent5">
                    <a:tint val="30000"/>
                  </a:schemeClr>
                </a:solidFill>
                <a:round/>
              </a:ln>
              <a:effectLst/>
            </c:spPr>
          </c:bandFmt>
          <c:bandFmt>
            <c:idx val="5"/>
            <c:spPr>
              <a:ln w="9525" cap="rnd">
                <a:solidFill>
                  <a:schemeClr val="accent5">
                    <a:tint val="2000"/>
                  </a:schemeClr>
                </a:solidFill>
                <a:round/>
              </a:ln>
              <a:effectLst/>
            </c:spPr>
          </c:bandFmt>
          <c:bandFmt>
            <c:idx val="6"/>
            <c:spPr>
              <a:ln w="9525" cap="rnd">
                <a:solidFill>
                  <a:schemeClr val="accent5">
                    <a:tint val="74000"/>
                  </a:schemeClr>
                </a:solidFill>
                <a:round/>
              </a:ln>
              <a:effectLst/>
            </c:spPr>
          </c:bandFmt>
          <c:bandFmt>
            <c:idx val="7"/>
            <c:spPr>
              <a:ln w="9525" cap="rnd">
                <a:solidFill>
                  <a:schemeClr val="accent5">
                    <a:tint val="46000"/>
                  </a:schemeClr>
                </a:solidFill>
                <a:round/>
              </a:ln>
              <a:effectLst/>
            </c:spPr>
          </c:bandFmt>
          <c:bandFmt>
            <c:idx val="8"/>
            <c:spPr>
              <a:ln w="9525" cap="rnd">
                <a:solidFill>
                  <a:schemeClr val="accent5">
                    <a:tint val="18000"/>
                  </a:schemeClr>
                </a:solidFill>
                <a:round/>
              </a:ln>
              <a:effectLst/>
            </c:spPr>
          </c:bandFmt>
          <c:bandFmt>
            <c:idx val="9"/>
            <c:spPr>
              <a:ln w="9525" cap="rnd">
                <a:solidFill>
                  <a:schemeClr val="accent5">
                    <a:tint val="90000"/>
                  </a:schemeClr>
                </a:solidFill>
                <a:round/>
              </a:ln>
              <a:effectLst/>
            </c:spPr>
          </c:bandFmt>
          <c:bandFmt>
            <c:idx val="10"/>
            <c:spPr>
              <a:ln w="9525" cap="rnd">
                <a:solidFill>
                  <a:schemeClr val="accent5">
                    <a:tint val="62000"/>
                  </a:schemeClr>
                </a:solidFill>
                <a:round/>
              </a:ln>
              <a:effectLst/>
            </c:spPr>
          </c:bandFmt>
          <c:bandFmt>
            <c:idx val="11"/>
            <c:spPr>
              <a:ln w="9525" cap="rnd">
                <a:solidFill>
                  <a:schemeClr val="accent5">
                    <a:tint val="34000"/>
                  </a:schemeClr>
                </a:solidFill>
                <a:round/>
              </a:ln>
              <a:effectLst/>
            </c:spPr>
          </c:bandFmt>
          <c:bandFmt>
            <c:idx val="12"/>
            <c:spPr>
              <a:ln w="9525" cap="rnd">
                <a:solidFill>
                  <a:schemeClr val="accent5">
                    <a:tint val="6000"/>
                  </a:schemeClr>
                </a:solidFill>
                <a:round/>
              </a:ln>
              <a:effectLst/>
            </c:spPr>
          </c:bandFmt>
          <c:bandFmt>
            <c:idx val="13"/>
            <c:spPr>
              <a:ln w="9525" cap="rnd">
                <a:solidFill>
                  <a:schemeClr val="accent5">
                    <a:tint val="78000"/>
                  </a:schemeClr>
                </a:solidFill>
                <a:round/>
              </a:ln>
              <a:effectLst/>
            </c:spPr>
          </c:bandFmt>
          <c:bandFmt>
            <c:idx val="14"/>
            <c:spPr>
              <a:ln w="9525" cap="rnd">
                <a:solidFill>
                  <a:schemeClr val="accent5">
                    <a:tint val="50000"/>
                  </a:schemeClr>
                </a:solidFill>
                <a:round/>
              </a:ln>
              <a:effectLst/>
            </c:spPr>
          </c:bandFmt>
        </c:bandFmts>
        <c:axId val="749150592"/>
        <c:axId val="749154856"/>
        <c:axId val="747010864"/>
      </c:surface3DChart>
      <c:catAx>
        <c:axId val="749150592"/>
        <c:scaling>
          <c:orientation val="minMax"/>
        </c:scaling>
        <c:delete val="1"/>
        <c:axPos val="b"/>
        <c:majorTickMark val="out"/>
        <c:minorTickMark val="none"/>
        <c:tickLblPos val="nextTo"/>
        <c:crossAx val="749154856"/>
        <c:crosses val="autoZero"/>
        <c:auto val="1"/>
        <c:lblAlgn val="ctr"/>
        <c:lblOffset val="100"/>
        <c:noMultiLvlLbl val="0"/>
      </c:catAx>
      <c:valAx>
        <c:axId val="749154856"/>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vert="horz"/>
          <a:lstStyle/>
          <a:p>
            <a:pPr>
              <a:defRPr b="0"/>
            </a:pPr>
            <a:endParaRPr lang="en-US"/>
          </a:p>
        </c:txPr>
        <c:crossAx val="749150592"/>
        <c:crosses val="autoZero"/>
        <c:crossBetween val="midCat"/>
      </c:valAx>
      <c:serAx>
        <c:axId val="747010864"/>
        <c:scaling>
          <c:orientation val="minMax"/>
        </c:scaling>
        <c:delete val="1"/>
        <c:axPos val="b"/>
        <c:majorTickMark val="out"/>
        <c:minorTickMark val="none"/>
        <c:tickLblPos val="nextTo"/>
        <c:crossAx val="749154856"/>
        <c:crosses val="autoZero"/>
      </c:serAx>
      <c:spPr>
        <a:noFill/>
        <a:ln>
          <a:noFill/>
        </a:ln>
        <a:effectLst/>
      </c:spPr>
    </c:plotArea>
    <c:plotVisOnly val="1"/>
    <c:dispBlanksAs val="zero"/>
    <c:showDLblsOverMax val="0"/>
  </c:chart>
  <c:spPr>
    <a:noFill/>
    <a:ln w="9525" cap="flat" cmpd="sng" algn="ctr">
      <a:noFill/>
      <a:round/>
    </a:ln>
    <a:effectLst/>
  </c:spPr>
  <c:txPr>
    <a:bodyPr/>
    <a:lstStyle/>
    <a:p>
      <a:pPr>
        <a:defRPr sz="1000" b="1">
          <a:latin typeface="+mn-l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15037123-C086-473B-9596-61BE24A948E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5EB1071D-5941-4BA9-8E24-4814A5C485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B4D740E4-4814-4A4A-9D2D-E5BB7E9A2A80}"/>
            </a:ext>
          </a:extLst>
        </xdr:cNvPr>
        <xdr:cNvGrpSpPr/>
      </xdr:nvGrpSpPr>
      <xdr:grpSpPr>
        <a:xfrm>
          <a:off x="40822" y="1174296"/>
          <a:ext cx="2502353" cy="590190"/>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7198D6D5-3112-44B6-A96F-6569588EFAA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73A60E06-3044-4DF0-AC46-963095FE4B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5" name="Group 4">
          <a:extLst>
            <a:ext uri="{FF2B5EF4-FFF2-40B4-BE49-F238E27FC236}">
              <a16:creationId xmlns:a16="http://schemas.microsoft.com/office/drawing/2014/main" id="{94881D9D-296B-49BC-AFE1-1D8817F0AD21}"/>
            </a:ext>
          </a:extLst>
        </xdr:cNvPr>
        <xdr:cNvGrpSpPr/>
      </xdr:nvGrpSpPr>
      <xdr:grpSpPr>
        <a:xfrm>
          <a:off x="40822" y="10651671"/>
          <a:ext cx="2502353" cy="590190"/>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F8DE511D-5E4C-46DC-A85B-F219B7DA60B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57A5FF52-A26C-4041-9D16-23B9BFB9F9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38</xdr:row>
      <xdr:rowOff>0</xdr:rowOff>
    </xdr:from>
    <xdr:to>
      <xdr:col>9</xdr:col>
      <xdr:colOff>295275</xdr:colOff>
      <xdr:row>46</xdr:row>
      <xdr:rowOff>0</xdr:rowOff>
    </xdr:to>
    <xdr:grpSp>
      <xdr:nvGrpSpPr>
        <xdr:cNvPr id="8" name="Group 7">
          <a:extLst>
            <a:ext uri="{FF2B5EF4-FFF2-40B4-BE49-F238E27FC236}">
              <a16:creationId xmlns:a16="http://schemas.microsoft.com/office/drawing/2014/main" id="{59A9B571-3562-462E-97D4-D36C56E0E8CC}"/>
            </a:ext>
          </a:extLst>
        </xdr:cNvPr>
        <xdr:cNvGrpSpPr/>
      </xdr:nvGrpSpPr>
      <xdr:grpSpPr>
        <a:xfrm>
          <a:off x="895350" y="6238875"/>
          <a:ext cx="4924425" cy="1295400"/>
          <a:chOff x="609600" y="6238875"/>
          <a:chExt cx="5524500" cy="1295400"/>
        </a:xfrm>
      </xdr:grpSpPr>
      <xdr:cxnSp macro="">
        <xdr:nvCxnSpPr>
          <xdr:cNvPr id="9" name="Straight Connector 8">
            <a:extLst>
              <a:ext uri="{FF2B5EF4-FFF2-40B4-BE49-F238E27FC236}">
                <a16:creationId xmlns:a16="http://schemas.microsoft.com/office/drawing/2014/main" id="{A4914F14-D10E-400D-8FB5-0D6AC24D418C}"/>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Connector 9">
            <a:extLst>
              <a:ext uri="{FF2B5EF4-FFF2-40B4-BE49-F238E27FC236}">
                <a16:creationId xmlns:a16="http://schemas.microsoft.com/office/drawing/2014/main" id="{61F66E64-B872-4DEA-829F-7DCEB1BEAC03}"/>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a:extLst>
              <a:ext uri="{FF2B5EF4-FFF2-40B4-BE49-F238E27FC236}">
                <a16:creationId xmlns:a16="http://schemas.microsoft.com/office/drawing/2014/main" id="{A227B86E-36AA-4733-87B3-879D27E5ACCA}"/>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a:extLst>
              <a:ext uri="{FF2B5EF4-FFF2-40B4-BE49-F238E27FC236}">
                <a16:creationId xmlns:a16="http://schemas.microsoft.com/office/drawing/2014/main" id="{E5F302DA-4F57-407A-AB5E-E38AF46DBBE3}"/>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57</xdr:col>
      <xdr:colOff>138977</xdr:colOff>
      <xdr:row>68</xdr:row>
      <xdr:rowOff>147389</xdr:rowOff>
    </xdr:from>
    <xdr:to>
      <xdr:col>66</xdr:col>
      <xdr:colOff>571169</xdr:colOff>
      <xdr:row>104</xdr:row>
      <xdr:rowOff>96935</xdr:rowOff>
    </xdr:to>
    <xdr:pic>
      <xdr:nvPicPr>
        <xdr:cNvPr id="13" name="Picture 12">
          <a:extLst>
            <a:ext uri="{FF2B5EF4-FFF2-40B4-BE49-F238E27FC236}">
              <a16:creationId xmlns:a16="http://schemas.microsoft.com/office/drawing/2014/main" id="{741EC578-54F9-4D07-8DAA-DE0390621216}"/>
            </a:ext>
          </a:extLst>
        </xdr:cNvPr>
        <xdr:cNvPicPr>
          <a:picLocks noChangeAspect="1"/>
        </xdr:cNvPicPr>
      </xdr:nvPicPr>
      <xdr:blipFill>
        <a:blip xmlns:r="http://schemas.openxmlformats.org/officeDocument/2006/relationships" r:embed="rId5"/>
        <a:stretch>
          <a:fillRect/>
        </a:stretch>
      </xdr:blipFill>
      <xdr:spPr>
        <a:xfrm>
          <a:off x="32314427" y="11244014"/>
          <a:ext cx="6032892" cy="5826471"/>
        </a:xfrm>
        <a:prstGeom prst="rect">
          <a:avLst/>
        </a:prstGeom>
      </xdr:spPr>
    </xdr:pic>
    <xdr:clientData/>
  </xdr:twoCellAnchor>
  <xdr:twoCellAnchor>
    <xdr:from>
      <xdr:col>1</xdr:col>
      <xdr:colOff>285750</xdr:colOff>
      <xdr:row>45</xdr:row>
      <xdr:rowOff>104775</xdr:rowOff>
    </xdr:from>
    <xdr:to>
      <xdr:col>1</xdr:col>
      <xdr:colOff>285750</xdr:colOff>
      <xdr:row>48</xdr:row>
      <xdr:rowOff>9525</xdr:rowOff>
    </xdr:to>
    <xdr:cxnSp macro="">
      <xdr:nvCxnSpPr>
        <xdr:cNvPr id="14" name="Straight Connector 13">
          <a:extLst>
            <a:ext uri="{FF2B5EF4-FFF2-40B4-BE49-F238E27FC236}">
              <a16:creationId xmlns:a16="http://schemas.microsoft.com/office/drawing/2014/main" id="{9E1452A9-F9F7-4323-827B-A28794F2705B}"/>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46</xdr:row>
      <xdr:rowOff>85725</xdr:rowOff>
    </xdr:from>
    <xdr:to>
      <xdr:col>9</xdr:col>
      <xdr:colOff>295275</xdr:colOff>
      <xdr:row>48</xdr:row>
      <xdr:rowOff>19050</xdr:rowOff>
    </xdr:to>
    <xdr:cxnSp macro="">
      <xdr:nvCxnSpPr>
        <xdr:cNvPr id="15" name="Straight Connector 14">
          <a:extLst>
            <a:ext uri="{FF2B5EF4-FFF2-40B4-BE49-F238E27FC236}">
              <a16:creationId xmlns:a16="http://schemas.microsoft.com/office/drawing/2014/main" id="{F298E65C-47A4-42EC-8286-CB420B542A2F}"/>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47</xdr:row>
      <xdr:rowOff>28575</xdr:rowOff>
    </xdr:from>
    <xdr:to>
      <xdr:col>9</xdr:col>
      <xdr:colOff>304800</xdr:colOff>
      <xdr:row>47</xdr:row>
      <xdr:rowOff>28575</xdr:rowOff>
    </xdr:to>
    <xdr:cxnSp macro="">
      <xdr:nvCxnSpPr>
        <xdr:cNvPr id="16" name="Straight Arrow Connector 15">
          <a:extLst>
            <a:ext uri="{FF2B5EF4-FFF2-40B4-BE49-F238E27FC236}">
              <a16:creationId xmlns:a16="http://schemas.microsoft.com/office/drawing/2014/main" id="{0057FCD3-9E11-47E3-BEA9-2C30CE0C3221}"/>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39</xdr:row>
      <xdr:rowOff>0</xdr:rowOff>
    </xdr:from>
    <xdr:to>
      <xdr:col>1</xdr:col>
      <xdr:colOff>238125</xdr:colOff>
      <xdr:row>39</xdr:row>
      <xdr:rowOff>0</xdr:rowOff>
    </xdr:to>
    <xdr:cxnSp macro="">
      <xdr:nvCxnSpPr>
        <xdr:cNvPr id="17" name="Straight Connector 16">
          <a:extLst>
            <a:ext uri="{FF2B5EF4-FFF2-40B4-BE49-F238E27FC236}">
              <a16:creationId xmlns:a16="http://schemas.microsoft.com/office/drawing/2014/main" id="{E5CD2458-5214-41DC-A11B-B457CF90BFCC}"/>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45</xdr:row>
      <xdr:rowOff>0</xdr:rowOff>
    </xdr:from>
    <xdr:to>
      <xdr:col>1</xdr:col>
      <xdr:colOff>238125</xdr:colOff>
      <xdr:row>45</xdr:row>
      <xdr:rowOff>0</xdr:rowOff>
    </xdr:to>
    <xdr:cxnSp macro="">
      <xdr:nvCxnSpPr>
        <xdr:cNvPr id="18" name="Straight Connector 17">
          <a:extLst>
            <a:ext uri="{FF2B5EF4-FFF2-40B4-BE49-F238E27FC236}">
              <a16:creationId xmlns:a16="http://schemas.microsoft.com/office/drawing/2014/main" id="{6740F90A-C855-4A81-B11F-5993ADD7A324}"/>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39</xdr:row>
      <xdr:rowOff>0</xdr:rowOff>
    </xdr:from>
    <xdr:to>
      <xdr:col>1</xdr:col>
      <xdr:colOff>57150</xdr:colOff>
      <xdr:row>45</xdr:row>
      <xdr:rowOff>9525</xdr:rowOff>
    </xdr:to>
    <xdr:cxnSp macro="">
      <xdr:nvCxnSpPr>
        <xdr:cNvPr id="19" name="Straight Arrow Connector 18">
          <a:extLst>
            <a:ext uri="{FF2B5EF4-FFF2-40B4-BE49-F238E27FC236}">
              <a16:creationId xmlns:a16="http://schemas.microsoft.com/office/drawing/2014/main" id="{55564F26-ACFA-4B99-BB86-4D6BBE0A4484}"/>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38</xdr:row>
      <xdr:rowOff>0</xdr:rowOff>
    </xdr:from>
    <xdr:to>
      <xdr:col>10</xdr:col>
      <xdr:colOff>9525</xdr:colOff>
      <xdr:row>38</xdr:row>
      <xdr:rowOff>0</xdr:rowOff>
    </xdr:to>
    <xdr:cxnSp macro="">
      <xdr:nvCxnSpPr>
        <xdr:cNvPr id="20" name="Straight Connector 19">
          <a:extLst>
            <a:ext uri="{FF2B5EF4-FFF2-40B4-BE49-F238E27FC236}">
              <a16:creationId xmlns:a16="http://schemas.microsoft.com/office/drawing/2014/main" id="{9D35AACB-FF03-4E5F-B615-C63CFD92627A}"/>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46</xdr:row>
      <xdr:rowOff>0</xdr:rowOff>
    </xdr:from>
    <xdr:to>
      <xdr:col>10</xdr:col>
      <xdr:colOff>9525</xdr:colOff>
      <xdr:row>46</xdr:row>
      <xdr:rowOff>0</xdr:rowOff>
    </xdr:to>
    <xdr:cxnSp macro="">
      <xdr:nvCxnSpPr>
        <xdr:cNvPr id="21" name="Straight Connector 20">
          <a:extLst>
            <a:ext uri="{FF2B5EF4-FFF2-40B4-BE49-F238E27FC236}">
              <a16:creationId xmlns:a16="http://schemas.microsoft.com/office/drawing/2014/main" id="{50EFA930-622F-4C74-B375-1C93FD77975D}"/>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38</xdr:row>
      <xdr:rowOff>9525</xdr:rowOff>
    </xdr:from>
    <xdr:to>
      <xdr:col>9</xdr:col>
      <xdr:colOff>523875</xdr:colOff>
      <xdr:row>46</xdr:row>
      <xdr:rowOff>0</xdr:rowOff>
    </xdr:to>
    <xdr:cxnSp macro="">
      <xdr:nvCxnSpPr>
        <xdr:cNvPr id="22" name="Straight Arrow Connector 21">
          <a:extLst>
            <a:ext uri="{FF2B5EF4-FFF2-40B4-BE49-F238E27FC236}">
              <a16:creationId xmlns:a16="http://schemas.microsoft.com/office/drawing/2014/main" id="{41AE3112-C826-4827-AF93-352EF8D235C7}"/>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40</xdr:row>
      <xdr:rowOff>114300</xdr:rowOff>
    </xdr:from>
    <xdr:to>
      <xdr:col>9</xdr:col>
      <xdr:colOff>428625</xdr:colOff>
      <xdr:row>41</xdr:row>
      <xdr:rowOff>57150</xdr:rowOff>
    </xdr:to>
    <xdr:cxnSp macro="">
      <xdr:nvCxnSpPr>
        <xdr:cNvPr id="23" name="Straight Connector 22">
          <a:extLst>
            <a:ext uri="{FF2B5EF4-FFF2-40B4-BE49-F238E27FC236}">
              <a16:creationId xmlns:a16="http://schemas.microsoft.com/office/drawing/2014/main" id="{D63FB2B4-F45E-4D3F-93F2-7B91D0C459DE}"/>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38</xdr:row>
      <xdr:rowOff>9525</xdr:rowOff>
    </xdr:from>
    <xdr:to>
      <xdr:col>9</xdr:col>
      <xdr:colOff>371475</xdr:colOff>
      <xdr:row>40</xdr:row>
      <xdr:rowOff>123825</xdr:rowOff>
    </xdr:to>
    <xdr:cxnSp macro="">
      <xdr:nvCxnSpPr>
        <xdr:cNvPr id="24" name="Straight Arrow Connector 23">
          <a:extLst>
            <a:ext uri="{FF2B5EF4-FFF2-40B4-BE49-F238E27FC236}">
              <a16:creationId xmlns:a16="http://schemas.microsoft.com/office/drawing/2014/main" id="{058D3E9F-BBCE-439B-BE48-C928CF38DD3D}"/>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39</xdr:row>
      <xdr:rowOff>0</xdr:rowOff>
    </xdr:from>
    <xdr:to>
      <xdr:col>1</xdr:col>
      <xdr:colOff>200025</xdr:colOff>
      <xdr:row>41</xdr:row>
      <xdr:rowOff>57150</xdr:rowOff>
    </xdr:to>
    <xdr:cxnSp macro="">
      <xdr:nvCxnSpPr>
        <xdr:cNvPr id="25" name="Straight Arrow Connector 24">
          <a:extLst>
            <a:ext uri="{FF2B5EF4-FFF2-40B4-BE49-F238E27FC236}">
              <a16:creationId xmlns:a16="http://schemas.microsoft.com/office/drawing/2014/main" id="{F6FBA018-F05F-43C8-8490-9D50119F68FC}"/>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86</xdr:row>
      <xdr:rowOff>112058</xdr:rowOff>
    </xdr:from>
    <xdr:to>
      <xdr:col>10</xdr:col>
      <xdr:colOff>0</xdr:colOff>
      <xdr:row>107</xdr:row>
      <xdr:rowOff>112058</xdr:rowOff>
    </xdr:to>
    <xdr:graphicFrame macro="">
      <xdr:nvGraphicFramePr>
        <xdr:cNvPr id="26" name="Chart 25">
          <a:extLst>
            <a:ext uri="{FF2B5EF4-FFF2-40B4-BE49-F238E27FC236}">
              <a16:creationId xmlns:a16="http://schemas.microsoft.com/office/drawing/2014/main" id="{76ADE231-8EA8-4EB6-B188-61511AE45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108</xdr:row>
      <xdr:rowOff>78440</xdr:rowOff>
    </xdr:from>
    <xdr:to>
      <xdr:col>4</xdr:col>
      <xdr:colOff>0</xdr:colOff>
      <xdr:row>108</xdr:row>
      <xdr:rowOff>78440</xdr:rowOff>
    </xdr:to>
    <xdr:cxnSp macro="">
      <xdr:nvCxnSpPr>
        <xdr:cNvPr id="27" name="Straight Connector 26">
          <a:extLst>
            <a:ext uri="{FF2B5EF4-FFF2-40B4-BE49-F238E27FC236}">
              <a16:creationId xmlns:a16="http://schemas.microsoft.com/office/drawing/2014/main" id="{04658F53-45B5-4329-8608-4D88B899F5CA}"/>
            </a:ext>
          </a:extLst>
        </xdr:cNvPr>
        <xdr:cNvCxnSpPr/>
      </xdr:nvCxnSpPr>
      <xdr:spPr bwMode="auto">
        <a:xfrm>
          <a:off x="1866900" y="1769969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109</xdr:row>
      <xdr:rowOff>78440</xdr:rowOff>
    </xdr:from>
    <xdr:to>
      <xdr:col>4</xdr:col>
      <xdr:colOff>0</xdr:colOff>
      <xdr:row>109</xdr:row>
      <xdr:rowOff>78440</xdr:rowOff>
    </xdr:to>
    <xdr:cxnSp macro="">
      <xdr:nvCxnSpPr>
        <xdr:cNvPr id="28" name="Straight Connector 27">
          <a:extLst>
            <a:ext uri="{FF2B5EF4-FFF2-40B4-BE49-F238E27FC236}">
              <a16:creationId xmlns:a16="http://schemas.microsoft.com/office/drawing/2014/main" id="{6A84A653-24D4-42A7-A459-6017367D3CEB}"/>
            </a:ext>
          </a:extLst>
        </xdr:cNvPr>
        <xdr:cNvCxnSpPr/>
      </xdr:nvCxnSpPr>
      <xdr:spPr bwMode="auto">
        <a:xfrm>
          <a:off x="1866900" y="1786161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1</xdr:col>
      <xdr:colOff>163286</xdr:colOff>
      <xdr:row>74</xdr:row>
      <xdr:rowOff>0</xdr:rowOff>
    </xdr:from>
    <xdr:to>
      <xdr:col>1</xdr:col>
      <xdr:colOff>163286</xdr:colOff>
      <xdr:row>82</xdr:row>
      <xdr:rowOff>78827</xdr:rowOff>
    </xdr:to>
    <xdr:cxnSp macro="">
      <xdr:nvCxnSpPr>
        <xdr:cNvPr id="29" name="Straight Connector 28">
          <a:extLst>
            <a:ext uri="{FF2B5EF4-FFF2-40B4-BE49-F238E27FC236}">
              <a16:creationId xmlns:a16="http://schemas.microsoft.com/office/drawing/2014/main" id="{F6E4FBB4-D97B-4EC8-A61B-0521DAB6A0C4}"/>
            </a:ext>
          </a:extLst>
        </xdr:cNvPr>
        <xdr:cNvCxnSpPr/>
      </xdr:nvCxnSpPr>
      <xdr:spPr bwMode="auto">
        <a:xfrm>
          <a:off x="772886" y="12115800"/>
          <a:ext cx="0" cy="137422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0</xdr:colOff>
      <xdr:row>80</xdr:row>
      <xdr:rowOff>0</xdr:rowOff>
    </xdr:from>
    <xdr:to>
      <xdr:col>6</xdr:col>
      <xdr:colOff>0</xdr:colOff>
      <xdr:row>80</xdr:row>
      <xdr:rowOff>0</xdr:rowOff>
    </xdr:to>
    <xdr:cxnSp macro="">
      <xdr:nvCxnSpPr>
        <xdr:cNvPr id="30" name="Straight Connector 29">
          <a:extLst>
            <a:ext uri="{FF2B5EF4-FFF2-40B4-BE49-F238E27FC236}">
              <a16:creationId xmlns:a16="http://schemas.microsoft.com/office/drawing/2014/main" id="{EFFE738A-30E2-4582-9841-782F0C8A0742}"/>
            </a:ext>
          </a:extLst>
        </xdr:cNvPr>
        <xdr:cNvCxnSpPr/>
      </xdr:nvCxnSpPr>
      <xdr:spPr bwMode="auto">
        <a:xfrm>
          <a:off x="609600" y="13087350"/>
          <a:ext cx="30861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76</xdr:row>
      <xdr:rowOff>0</xdr:rowOff>
    </xdr:from>
    <xdr:to>
      <xdr:col>4</xdr:col>
      <xdr:colOff>0</xdr:colOff>
      <xdr:row>80</xdr:row>
      <xdr:rowOff>137948</xdr:rowOff>
    </xdr:to>
    <xdr:cxnSp macro="">
      <xdr:nvCxnSpPr>
        <xdr:cNvPr id="31" name="Straight Connector 30">
          <a:extLst>
            <a:ext uri="{FF2B5EF4-FFF2-40B4-BE49-F238E27FC236}">
              <a16:creationId xmlns:a16="http://schemas.microsoft.com/office/drawing/2014/main" id="{71781E5F-80CA-4C9F-9336-350EC423134D}"/>
            </a:ext>
          </a:extLst>
        </xdr:cNvPr>
        <xdr:cNvCxnSpPr/>
      </xdr:nvCxnSpPr>
      <xdr:spPr bwMode="auto">
        <a:xfrm>
          <a:off x="2476500" y="1243965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6570</xdr:colOff>
      <xdr:row>76</xdr:row>
      <xdr:rowOff>0</xdr:rowOff>
    </xdr:from>
    <xdr:to>
      <xdr:col>5</xdr:col>
      <xdr:colOff>1</xdr:colOff>
      <xdr:row>80</xdr:row>
      <xdr:rowOff>0</xdr:rowOff>
    </xdr:to>
    <xdr:sp macro="" textlink="">
      <xdr:nvSpPr>
        <xdr:cNvPr id="32" name="Freeform: Shape 31">
          <a:extLst>
            <a:ext uri="{FF2B5EF4-FFF2-40B4-BE49-F238E27FC236}">
              <a16:creationId xmlns:a16="http://schemas.microsoft.com/office/drawing/2014/main" id="{C7D4D394-4C71-4D32-A817-60319BF6C31F}"/>
            </a:ext>
          </a:extLst>
        </xdr:cNvPr>
        <xdr:cNvSpPr/>
      </xdr:nvSpPr>
      <xdr:spPr bwMode="auto">
        <a:xfrm>
          <a:off x="2483070" y="12439650"/>
          <a:ext cx="603031" cy="647700"/>
        </a:xfrm>
        <a:custGeom>
          <a:avLst/>
          <a:gdLst>
            <a:gd name="connsiteX0" fmla="*/ 0 w 610913"/>
            <a:gd name="connsiteY0" fmla="*/ 0 h 663466"/>
            <a:gd name="connsiteX1" fmla="*/ 151086 w 610913"/>
            <a:gd name="connsiteY1" fmla="*/ 413845 h 663466"/>
            <a:gd name="connsiteX2" fmla="*/ 610913 w 610913"/>
            <a:gd name="connsiteY2" fmla="*/ 663466 h 663466"/>
            <a:gd name="connsiteX0" fmla="*/ 0 w 610913"/>
            <a:gd name="connsiteY0" fmla="*/ 0 h 663466"/>
            <a:gd name="connsiteX1" fmla="*/ 216775 w 610913"/>
            <a:gd name="connsiteY1" fmla="*/ 459828 h 663466"/>
            <a:gd name="connsiteX2" fmla="*/ 610913 w 610913"/>
            <a:gd name="connsiteY2" fmla="*/ 663466 h 663466"/>
          </a:gdLst>
          <a:ahLst/>
          <a:cxnLst>
            <a:cxn ang="0">
              <a:pos x="connsiteX0" y="connsiteY0"/>
            </a:cxn>
            <a:cxn ang="0">
              <a:pos x="connsiteX1" y="connsiteY1"/>
            </a:cxn>
            <a:cxn ang="0">
              <a:pos x="connsiteX2" y="connsiteY2"/>
            </a:cxn>
          </a:cxnLst>
          <a:rect l="l" t="t" r="r" b="b"/>
          <a:pathLst>
            <a:path w="610913" h="663466">
              <a:moveTo>
                <a:pt x="0" y="0"/>
              </a:moveTo>
              <a:cubicBezTo>
                <a:pt x="24633" y="151633"/>
                <a:pt x="114956" y="349250"/>
                <a:pt x="216775" y="459828"/>
              </a:cubicBezTo>
              <a:cubicBezTo>
                <a:pt x="318594" y="570406"/>
                <a:pt x="431909" y="593944"/>
                <a:pt x="610913" y="663466"/>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4</xdr:col>
      <xdr:colOff>610913</xdr:colOff>
      <xdr:row>78</xdr:row>
      <xdr:rowOff>164224</xdr:rowOff>
    </xdr:from>
    <xdr:to>
      <xdr:col>4</xdr:col>
      <xdr:colOff>610913</xdr:colOff>
      <xdr:row>82</xdr:row>
      <xdr:rowOff>98534</xdr:rowOff>
    </xdr:to>
    <xdr:cxnSp macro="">
      <xdr:nvCxnSpPr>
        <xdr:cNvPr id="33" name="Straight Connector 32">
          <a:extLst>
            <a:ext uri="{FF2B5EF4-FFF2-40B4-BE49-F238E27FC236}">
              <a16:creationId xmlns:a16="http://schemas.microsoft.com/office/drawing/2014/main" id="{A80222D6-DA79-40D2-B695-962C03FCDB6D}"/>
            </a:ext>
          </a:extLst>
        </xdr:cNvPr>
        <xdr:cNvCxnSpPr/>
      </xdr:nvCxnSpPr>
      <xdr:spPr bwMode="auto">
        <a:xfrm>
          <a:off x="3087413" y="12927724"/>
          <a:ext cx="0" cy="5820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164224</xdr:colOff>
      <xdr:row>82</xdr:row>
      <xdr:rowOff>658</xdr:rowOff>
    </xdr:from>
    <xdr:to>
      <xdr:col>5</xdr:col>
      <xdr:colOff>1313</xdr:colOff>
      <xdr:row>82</xdr:row>
      <xdr:rowOff>658</xdr:rowOff>
    </xdr:to>
    <xdr:cxnSp macro="">
      <xdr:nvCxnSpPr>
        <xdr:cNvPr id="34" name="Straight Arrow Connector 33">
          <a:extLst>
            <a:ext uri="{FF2B5EF4-FFF2-40B4-BE49-F238E27FC236}">
              <a16:creationId xmlns:a16="http://schemas.microsoft.com/office/drawing/2014/main" id="{8116E404-E6BA-468B-9442-97A2E8083409}"/>
            </a:ext>
          </a:extLst>
        </xdr:cNvPr>
        <xdr:cNvCxnSpPr/>
      </xdr:nvCxnSpPr>
      <xdr:spPr bwMode="auto">
        <a:xfrm>
          <a:off x="773824" y="13411858"/>
          <a:ext cx="2313589"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4</xdr:col>
      <xdr:colOff>177362</xdr:colOff>
      <xdr:row>76</xdr:row>
      <xdr:rowOff>0</xdr:rowOff>
    </xdr:from>
    <xdr:to>
      <xdr:col>4</xdr:col>
      <xdr:colOff>177362</xdr:colOff>
      <xdr:row>80</xdr:row>
      <xdr:rowOff>137948</xdr:rowOff>
    </xdr:to>
    <xdr:cxnSp macro="">
      <xdr:nvCxnSpPr>
        <xdr:cNvPr id="35" name="Straight Connector 34">
          <a:extLst>
            <a:ext uri="{FF2B5EF4-FFF2-40B4-BE49-F238E27FC236}">
              <a16:creationId xmlns:a16="http://schemas.microsoft.com/office/drawing/2014/main" id="{BB185632-01EA-4CAC-9AA0-C6B21C90F3D6}"/>
            </a:ext>
          </a:extLst>
        </xdr:cNvPr>
        <xdr:cNvCxnSpPr/>
      </xdr:nvCxnSpPr>
      <xdr:spPr bwMode="auto">
        <a:xfrm>
          <a:off x="2653862" y="12439650"/>
          <a:ext cx="0" cy="78564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183931</xdr:colOff>
      <xdr:row>80</xdr:row>
      <xdr:rowOff>111673</xdr:rowOff>
    </xdr:from>
    <xdr:to>
      <xdr:col>4</xdr:col>
      <xdr:colOff>610913</xdr:colOff>
      <xdr:row>80</xdr:row>
      <xdr:rowOff>111673</xdr:rowOff>
    </xdr:to>
    <xdr:cxnSp macro="">
      <xdr:nvCxnSpPr>
        <xdr:cNvPr id="36" name="Straight Arrow Connector 35">
          <a:extLst>
            <a:ext uri="{FF2B5EF4-FFF2-40B4-BE49-F238E27FC236}">
              <a16:creationId xmlns:a16="http://schemas.microsoft.com/office/drawing/2014/main" id="{9F5A7A21-5BB6-421E-80A6-89DF423722DC}"/>
            </a:ext>
          </a:extLst>
        </xdr:cNvPr>
        <xdr:cNvCxnSpPr/>
      </xdr:nvCxnSpPr>
      <xdr:spPr bwMode="auto">
        <a:xfrm>
          <a:off x="2660431" y="13199023"/>
          <a:ext cx="426982"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oneCellAnchor>
    <xdr:from>
      <xdr:col>4</xdr:col>
      <xdr:colOff>256189</xdr:colOff>
      <xdr:row>80</xdr:row>
      <xdr:rowOff>52552</xdr:rowOff>
    </xdr:from>
    <xdr:ext cx="279115" cy="248851"/>
    <xdr:sp macro="" textlink="">
      <xdr:nvSpPr>
        <xdr:cNvPr id="37" name="TextBox 36">
          <a:extLst>
            <a:ext uri="{FF2B5EF4-FFF2-40B4-BE49-F238E27FC236}">
              <a16:creationId xmlns:a16="http://schemas.microsoft.com/office/drawing/2014/main" id="{EE2ECD83-4AE1-4A12-B92F-6FFA6137E1D9}"/>
            </a:ext>
          </a:extLst>
        </xdr:cNvPr>
        <xdr:cNvSpPr txBox="1"/>
      </xdr:nvSpPr>
      <xdr:spPr>
        <a:xfrm>
          <a:off x="2732689" y="13139902"/>
          <a:ext cx="2791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C</a:t>
          </a:r>
          <a:r>
            <a:rPr lang="en-US" sz="1000" baseline="-25000"/>
            <a:t>f</a:t>
          </a:r>
        </a:p>
      </xdr:txBody>
    </xdr:sp>
    <xdr:clientData/>
  </xdr:oneCellAnchor>
  <xdr:twoCellAnchor>
    <xdr:from>
      <xdr:col>1</xdr:col>
      <xdr:colOff>164224</xdr:colOff>
      <xdr:row>77</xdr:row>
      <xdr:rowOff>658</xdr:rowOff>
    </xdr:from>
    <xdr:to>
      <xdr:col>4</xdr:col>
      <xdr:colOff>190500</xdr:colOff>
      <xdr:row>77</xdr:row>
      <xdr:rowOff>658</xdr:rowOff>
    </xdr:to>
    <xdr:cxnSp macro="">
      <xdr:nvCxnSpPr>
        <xdr:cNvPr id="38" name="Straight Arrow Connector 37">
          <a:extLst>
            <a:ext uri="{FF2B5EF4-FFF2-40B4-BE49-F238E27FC236}">
              <a16:creationId xmlns:a16="http://schemas.microsoft.com/office/drawing/2014/main" id="{27BCE23E-DE34-47FB-83D0-7DDA9D0A7D7D}"/>
            </a:ext>
          </a:extLst>
        </xdr:cNvPr>
        <xdr:cNvCxnSpPr/>
      </xdr:nvCxnSpPr>
      <xdr:spPr bwMode="auto">
        <a:xfrm>
          <a:off x="773824" y="12602233"/>
          <a:ext cx="1893176"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6</xdr:col>
      <xdr:colOff>165653</xdr:colOff>
      <xdr:row>74</xdr:row>
      <xdr:rowOff>0</xdr:rowOff>
    </xdr:from>
    <xdr:to>
      <xdr:col>10</xdr:col>
      <xdr:colOff>545679</xdr:colOff>
      <xdr:row>83</xdr:row>
      <xdr:rowOff>132521</xdr:rowOff>
    </xdr:to>
    <xdr:graphicFrame macro="">
      <xdr:nvGraphicFramePr>
        <xdr:cNvPr id="39" name="Chart 38">
          <a:extLst>
            <a:ext uri="{FF2B5EF4-FFF2-40B4-BE49-F238E27FC236}">
              <a16:creationId xmlns:a16="http://schemas.microsoft.com/office/drawing/2014/main" id="{47688323-3F87-4266-B5EF-B3E08F3A3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43</xdr:row>
      <xdr:rowOff>0</xdr:rowOff>
    </xdr:from>
    <xdr:to>
      <xdr:col>7</xdr:col>
      <xdr:colOff>0</xdr:colOff>
      <xdr:row>43</xdr:row>
      <xdr:rowOff>0</xdr:rowOff>
    </xdr:to>
    <xdr:cxnSp macro="">
      <xdr:nvCxnSpPr>
        <xdr:cNvPr id="40" name="Straight Arrow Connector 39">
          <a:extLst>
            <a:ext uri="{FF2B5EF4-FFF2-40B4-BE49-F238E27FC236}">
              <a16:creationId xmlns:a16="http://schemas.microsoft.com/office/drawing/2014/main" id="{995408F7-03DD-48CD-B816-7DE24C47B875}"/>
            </a:ext>
          </a:extLst>
        </xdr:cNvPr>
        <xdr:cNvCxnSpPr/>
      </xdr:nvCxnSpPr>
      <xdr:spPr bwMode="auto">
        <a:xfrm flipH="1">
          <a:off x="2476500" y="7048500"/>
          <a:ext cx="1828800"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oneCellAnchor>
    <xdr:from>
      <xdr:col>1</xdr:col>
      <xdr:colOff>66675</xdr:colOff>
      <xdr:row>105</xdr:row>
      <xdr:rowOff>142875</xdr:rowOff>
    </xdr:from>
    <xdr:ext cx="542841" cy="264560"/>
    <xdr:sp macro="" textlink="">
      <xdr:nvSpPr>
        <xdr:cNvPr id="41" name="TextBox 40">
          <a:extLst>
            <a:ext uri="{FF2B5EF4-FFF2-40B4-BE49-F238E27FC236}">
              <a16:creationId xmlns:a16="http://schemas.microsoft.com/office/drawing/2014/main" id="{AD51F44B-32E1-4E93-A851-221038A59FAB}"/>
            </a:ext>
          </a:extLst>
        </xdr:cNvPr>
        <xdr:cNvSpPr txBox="1"/>
      </xdr:nvSpPr>
      <xdr:spPr>
        <a:xfrm>
          <a:off x="676275" y="17278350"/>
          <a:ext cx="5428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Upper</a:t>
          </a:r>
        </a:p>
      </xdr:txBody>
    </xdr:sp>
    <xdr:clientData/>
  </xdr:oneCellAnchor>
  <xdr:oneCellAnchor>
    <xdr:from>
      <xdr:col>8</xdr:col>
      <xdr:colOff>247650</xdr:colOff>
      <xdr:row>106</xdr:row>
      <xdr:rowOff>0</xdr:rowOff>
    </xdr:from>
    <xdr:ext cx="538609" cy="264560"/>
    <xdr:sp macro="" textlink="">
      <xdr:nvSpPr>
        <xdr:cNvPr id="42" name="TextBox 41">
          <a:extLst>
            <a:ext uri="{FF2B5EF4-FFF2-40B4-BE49-F238E27FC236}">
              <a16:creationId xmlns:a16="http://schemas.microsoft.com/office/drawing/2014/main" id="{8C584C63-1E3B-4C06-9334-DED9EA0DAFC1}"/>
            </a:ext>
          </a:extLst>
        </xdr:cNvPr>
        <xdr:cNvSpPr txBox="1"/>
      </xdr:nvSpPr>
      <xdr:spPr>
        <a:xfrm>
          <a:off x="5162550" y="17297400"/>
          <a:ext cx="53860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Lower</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A-SM-515-002%20Loads%20-%20Simplified%20Part%2023%20Aircraft%20Loads%20-%20Aileron%20Load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ileron Load"/>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7535"/>
  <sheetViews>
    <sheetView tabSelected="1" view="pageBreakPreview" zoomScaleNormal="100" zoomScaleSheetLayoutView="100" workbookViewId="0">
      <selection activeCell="B111" sqref="B111"/>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28" width="9.140625" style="22"/>
    <col min="29" max="42" width="9.28515625" style="22" customWidth="1"/>
    <col min="43" max="43" width="9.7109375" style="22" customWidth="1"/>
    <col min="44" max="64" width="9.28515625" style="22" customWidth="1"/>
    <col min="65" max="65" width="9.7109375" style="22" customWidth="1"/>
    <col min="66" max="77" width="9.28515625" style="22" customWidth="1"/>
    <col min="78" max="16384" width="9.140625" style="22"/>
  </cols>
  <sheetData>
    <row r="1" spans="1:101" s="5" customFormat="1" ht="12.75" x14ac:dyDescent="0.2">
      <c r="A1" s="1"/>
      <c r="B1" s="2" t="s">
        <v>0</v>
      </c>
      <c r="C1" s="3" t="s">
        <v>1</v>
      </c>
      <c r="D1" s="1"/>
      <c r="E1" s="1"/>
      <c r="F1" s="2" t="s">
        <v>2</v>
      </c>
      <c r="G1" s="3">
        <f>SUM(M:M)</f>
        <v>2</v>
      </c>
      <c r="H1" s="1"/>
      <c r="I1" s="1"/>
      <c r="J1" s="1"/>
      <c r="K1" s="1"/>
      <c r="M1" s="39" t="s">
        <v>31</v>
      </c>
      <c r="N1" s="39" t="s">
        <v>32</v>
      </c>
      <c r="O1" s="39" t="s">
        <v>33</v>
      </c>
      <c r="P1" s="39" t="s">
        <v>33</v>
      </c>
      <c r="Q1" s="39" t="s">
        <v>33</v>
      </c>
      <c r="R1" s="39" t="s">
        <v>34</v>
      </c>
      <c r="S1" s="40" t="s">
        <v>35</v>
      </c>
      <c r="T1" s="41" t="s">
        <v>36</v>
      </c>
      <c r="W1" s="15" t="s">
        <v>37</v>
      </c>
      <c r="X1" s="16">
        <f>SUM(M:M)</f>
        <v>2</v>
      </c>
    </row>
    <row r="2" spans="1:101" s="5" customFormat="1" ht="12.75" x14ac:dyDescent="0.2">
      <c r="A2" s="1"/>
      <c r="B2" s="2" t="s">
        <v>3</v>
      </c>
      <c r="C2" s="3" t="s">
        <v>4</v>
      </c>
      <c r="D2" s="1"/>
      <c r="E2" s="1"/>
      <c r="F2" s="2" t="s">
        <v>5</v>
      </c>
      <c r="G2" s="3" t="s">
        <v>138</v>
      </c>
      <c r="H2" s="1"/>
      <c r="I2" s="1"/>
      <c r="J2" s="1"/>
      <c r="K2" s="1"/>
      <c r="M2" s="42" t="s">
        <v>38</v>
      </c>
      <c r="N2" s="42" t="s">
        <v>38</v>
      </c>
      <c r="O2" s="42" t="s">
        <v>32</v>
      </c>
      <c r="P2" s="42" t="s">
        <v>32</v>
      </c>
      <c r="Q2" s="42" t="s">
        <v>32</v>
      </c>
      <c r="R2" s="42" t="s">
        <v>38</v>
      </c>
      <c r="S2" s="43" t="s">
        <v>38</v>
      </c>
      <c r="T2" s="44"/>
      <c r="W2" s="15" t="s">
        <v>39</v>
      </c>
      <c r="X2" s="16">
        <f>SUM(N:N)</f>
        <v>0</v>
      </c>
    </row>
    <row r="3" spans="1:101" s="5" customFormat="1" ht="12.75" x14ac:dyDescent="0.2">
      <c r="A3" s="1"/>
      <c r="B3" s="2" t="s">
        <v>6</v>
      </c>
      <c r="C3" s="129" t="s">
        <v>135</v>
      </c>
      <c r="D3" s="1"/>
      <c r="E3" s="1"/>
      <c r="F3" s="2" t="s">
        <v>7</v>
      </c>
      <c r="G3" s="3" t="s">
        <v>136</v>
      </c>
      <c r="H3" s="1"/>
      <c r="I3" s="1"/>
      <c r="J3" s="1"/>
      <c r="K3" s="1"/>
      <c r="M3" s="42"/>
      <c r="N3" s="42"/>
      <c r="O3" s="42"/>
      <c r="P3" s="42"/>
      <c r="Q3" s="42"/>
      <c r="R3" s="42"/>
      <c r="S3" s="43"/>
      <c r="T3" s="44"/>
      <c r="W3" s="15" t="s">
        <v>40</v>
      </c>
      <c r="X3" s="16">
        <f>SUM(O:O)</f>
        <v>0</v>
      </c>
    </row>
    <row r="4" spans="1:101" s="5" customFormat="1" ht="12.75" x14ac:dyDescent="0.2">
      <c r="A4" s="1"/>
      <c r="B4" s="2" t="s">
        <v>8</v>
      </c>
      <c r="C4" s="3"/>
      <c r="D4" s="1"/>
      <c r="E4" s="1"/>
      <c r="F4" s="2" t="s">
        <v>9</v>
      </c>
      <c r="G4" s="3" t="s">
        <v>139</v>
      </c>
      <c r="H4" s="1"/>
      <c r="I4" s="1"/>
      <c r="J4" s="1"/>
      <c r="K4" s="1"/>
      <c r="M4" s="42"/>
      <c r="N4" s="42"/>
      <c r="O4" s="42"/>
      <c r="P4" s="42"/>
      <c r="Q4" s="45"/>
      <c r="R4" s="46"/>
      <c r="S4" s="47"/>
      <c r="T4" s="44"/>
      <c r="W4" s="15" t="s">
        <v>40</v>
      </c>
      <c r="X4" s="16">
        <f>SUM(P:P)</f>
        <v>0</v>
      </c>
    </row>
    <row r="5" spans="1:101" s="5" customFormat="1" ht="12.75" x14ac:dyDescent="0.2">
      <c r="A5" s="1"/>
      <c r="B5" s="2" t="s">
        <v>11</v>
      </c>
      <c r="C5" s="4" t="s">
        <v>137</v>
      </c>
      <c r="D5" s="1"/>
      <c r="E5" s="2"/>
      <c r="F5" s="1"/>
      <c r="G5" s="1"/>
      <c r="H5" s="1"/>
      <c r="I5" s="1"/>
      <c r="J5" s="1"/>
      <c r="K5" s="1"/>
      <c r="M5" s="42"/>
      <c r="N5" s="42"/>
      <c r="O5" s="42"/>
      <c r="P5" s="42"/>
      <c r="Q5" s="45"/>
      <c r="R5" s="46"/>
      <c r="S5" s="47"/>
      <c r="T5" s="44"/>
      <c r="W5" s="15" t="s">
        <v>40</v>
      </c>
      <c r="X5" s="16">
        <f>SUM(Q:Q)</f>
        <v>0</v>
      </c>
    </row>
    <row r="6" spans="1:101" s="5" customFormat="1" ht="12.75" x14ac:dyDescent="0.2">
      <c r="A6" s="1"/>
      <c r="B6" s="1" t="s">
        <v>12</v>
      </c>
      <c r="C6" s="13"/>
      <c r="D6" s="1"/>
      <c r="E6" s="1"/>
      <c r="F6" s="1"/>
      <c r="G6" s="1"/>
      <c r="H6" s="1"/>
      <c r="I6" s="1"/>
      <c r="J6" s="1"/>
      <c r="K6" s="1"/>
      <c r="M6" s="42"/>
      <c r="N6" s="42"/>
      <c r="O6" s="42"/>
      <c r="P6" s="42"/>
      <c r="Q6" s="45"/>
      <c r="R6" s="46"/>
      <c r="S6" s="47"/>
      <c r="T6" s="44"/>
      <c r="W6" s="15" t="s">
        <v>41</v>
      </c>
      <c r="X6" s="16">
        <f>SUM(R:R)</f>
        <v>0</v>
      </c>
    </row>
    <row r="7" spans="1:101" s="5" customFormat="1" ht="12.75" x14ac:dyDescent="0.2">
      <c r="A7" s="1"/>
      <c r="B7" s="1"/>
      <c r="C7" s="1"/>
      <c r="D7" s="1"/>
      <c r="E7" s="1"/>
      <c r="F7" s="1"/>
      <c r="G7" s="1"/>
      <c r="H7" s="1"/>
      <c r="I7" s="1"/>
      <c r="J7" s="1"/>
      <c r="K7" s="1"/>
      <c r="M7" s="42"/>
      <c r="N7" s="42"/>
      <c r="O7" s="42"/>
      <c r="P7" s="42"/>
      <c r="Q7" s="45"/>
      <c r="R7" s="46"/>
      <c r="S7" s="47"/>
      <c r="T7" s="44"/>
      <c r="W7" s="15" t="s">
        <v>42</v>
      </c>
      <c r="X7" s="16">
        <f>SUM(S:S)</f>
        <v>0</v>
      </c>
    </row>
    <row r="8" spans="1:101" s="5" customFormat="1" ht="12.75" x14ac:dyDescent="0.2">
      <c r="A8" s="14"/>
      <c r="E8" s="15" t="s">
        <v>0</v>
      </c>
      <c r="F8" s="16" t="str">
        <f>$C$1</f>
        <v>R. Abbott</v>
      </c>
      <c r="H8" s="17"/>
      <c r="I8" s="15" t="s">
        <v>43</v>
      </c>
      <c r="J8" s="18" t="str">
        <f>$G$2</f>
        <v>AA-SM-515-005</v>
      </c>
      <c r="K8" s="19"/>
      <c r="L8" s="20"/>
      <c r="M8" s="42"/>
      <c r="N8" s="42"/>
      <c r="O8" s="42"/>
      <c r="P8" s="42"/>
      <c r="Q8" s="45"/>
      <c r="R8" s="46"/>
      <c r="S8" s="47"/>
      <c r="T8" s="44"/>
    </row>
    <row r="9" spans="1:101" s="5" customFormat="1" ht="12.75" x14ac:dyDescent="0.2">
      <c r="E9" s="15" t="s">
        <v>3</v>
      </c>
      <c r="F9" s="17" t="str">
        <f>$C$2</f>
        <v xml:space="preserve"> </v>
      </c>
      <c r="H9" s="17"/>
      <c r="I9" s="15" t="s">
        <v>44</v>
      </c>
      <c r="J9" s="19" t="str">
        <f>$G$3</f>
        <v>IR</v>
      </c>
      <c r="K9" s="19"/>
      <c r="L9" s="20"/>
      <c r="M9" s="42">
        <v>1</v>
      </c>
      <c r="N9" s="42"/>
      <c r="O9" s="42"/>
      <c r="P9" s="42"/>
      <c r="Q9" s="45"/>
      <c r="R9" s="46"/>
      <c r="S9" s="47"/>
      <c r="T9" s="44"/>
    </row>
    <row r="10" spans="1:101" s="5" customFormat="1" ht="12.75" x14ac:dyDescent="0.2">
      <c r="E10" s="15" t="s">
        <v>6</v>
      </c>
      <c r="F10" s="17" t="str">
        <f>$C$3</f>
        <v>05/03/2017</v>
      </c>
      <c r="H10" s="17"/>
      <c r="I10" s="15" t="s">
        <v>45</v>
      </c>
      <c r="J10" s="16" t="str">
        <f>L10&amp;" of "&amp;$G$1</f>
        <v>1 of 2</v>
      </c>
      <c r="K10" s="17"/>
      <c r="L10" s="20">
        <f>SUM($M$1:M9)</f>
        <v>1</v>
      </c>
      <c r="M10" s="42"/>
      <c r="N10" s="42"/>
      <c r="O10" s="42"/>
      <c r="P10" s="42"/>
      <c r="Q10" s="45"/>
      <c r="R10" s="46"/>
      <c r="S10" s="47"/>
      <c r="T10" s="44"/>
      <c r="W10" s="20"/>
      <c r="X10" s="20"/>
      <c r="Y10" s="20"/>
      <c r="Z10" s="20"/>
      <c r="AA10" s="20"/>
      <c r="AB10" s="20"/>
    </row>
    <row r="11" spans="1:101" s="5" customFormat="1" ht="12.75" x14ac:dyDescent="0.2">
      <c r="E11" s="15" t="s">
        <v>46</v>
      </c>
      <c r="F11" s="17" t="str">
        <f>$C$5</f>
        <v>STANDARD SPREADSHEET METHOD</v>
      </c>
      <c r="I11" s="21"/>
      <c r="J11" s="16"/>
      <c r="M11" s="42"/>
      <c r="N11" s="42"/>
      <c r="O11" s="42"/>
      <c r="P11" s="42"/>
      <c r="Q11" s="42"/>
      <c r="R11" s="42"/>
      <c r="S11" s="43"/>
      <c r="T11" s="44"/>
      <c r="W11" s="48" t="s">
        <v>47</v>
      </c>
      <c r="X11" s="15">
        <f>F49/30</f>
        <v>0.16666666666666666</v>
      </c>
      <c r="Y11" s="49" t="s">
        <v>48</v>
      </c>
      <c r="Z11" s="20" t="s">
        <v>49</v>
      </c>
      <c r="AA11" s="20">
        <f>(K43-A43)/F49</f>
        <v>0.13332000000000002</v>
      </c>
      <c r="AB11" s="20">
        <f>(J37-A38)/F49</f>
        <v>9.9999999999999985E-3</v>
      </c>
      <c r="AC11" s="5">
        <f>(K48-A48)/F49</f>
        <v>0.4</v>
      </c>
      <c r="CJ11" s="5" t="s">
        <v>50</v>
      </c>
      <c r="CM11" s="5" t="s">
        <v>51</v>
      </c>
      <c r="CT11" s="5" t="s">
        <v>52</v>
      </c>
    </row>
    <row r="12" spans="1:101" s="5" customFormat="1" x14ac:dyDescent="0.25">
      <c r="A12" s="50"/>
      <c r="B12" s="23" t="str">
        <f>$G$4</f>
        <v>SIMPLIFIED PART 23 LOADS - RUDDER LOADS</v>
      </c>
      <c r="C12" s="51"/>
      <c r="D12" s="51"/>
      <c r="E12" s="52"/>
      <c r="F12" s="51"/>
      <c r="G12" s="51"/>
      <c r="H12" s="51"/>
      <c r="I12" s="51"/>
      <c r="J12" s="51"/>
      <c r="K12" s="51"/>
      <c r="L12" s="7"/>
      <c r="M12" s="44"/>
      <c r="N12" s="42"/>
      <c r="O12" s="42"/>
      <c r="P12" s="42"/>
      <c r="Q12" s="42"/>
      <c r="R12" s="44"/>
      <c r="S12" s="44"/>
      <c r="T12" s="53"/>
      <c r="W12" s="20"/>
      <c r="X12" s="15">
        <f>X11*12</f>
        <v>2</v>
      </c>
      <c r="Y12" s="49" t="s">
        <v>53</v>
      </c>
      <c r="Z12" s="20" t="s">
        <v>54</v>
      </c>
      <c r="AA12" s="54">
        <f>A43</f>
        <v>1</v>
      </c>
      <c r="AB12" s="54">
        <f>A38</f>
        <v>0.1</v>
      </c>
      <c r="AC12" s="55">
        <f>A48</f>
        <v>3</v>
      </c>
      <c r="CM12" s="5" t="s">
        <v>55</v>
      </c>
      <c r="CN12" s="56">
        <f>C55/CL51</f>
        <v>1.8285675101145169</v>
      </c>
      <c r="CT12" s="55">
        <f>C32</f>
        <v>41.984126984126988</v>
      </c>
    </row>
    <row r="13" spans="1:101" s="5" customFormat="1" ht="12.75" x14ac:dyDescent="0.2">
      <c r="A13" s="57"/>
      <c r="B13" s="57" t="s">
        <v>56</v>
      </c>
      <c r="C13" s="57"/>
      <c r="D13" s="57"/>
      <c r="E13" s="57"/>
      <c r="F13" s="57"/>
      <c r="G13" s="57"/>
      <c r="H13" s="57"/>
      <c r="I13" s="57"/>
      <c r="J13" s="57"/>
      <c r="K13" s="57"/>
      <c r="L13" s="20"/>
      <c r="M13" s="42"/>
      <c r="N13" s="42"/>
      <c r="O13" s="42"/>
      <c r="P13" s="42"/>
      <c r="Q13" s="42"/>
      <c r="R13" s="42"/>
      <c r="S13" s="42"/>
      <c r="T13" s="42"/>
      <c r="W13" s="20"/>
      <c r="X13" s="20"/>
      <c r="Y13" s="20"/>
      <c r="Z13" s="20"/>
      <c r="AA13" s="20"/>
      <c r="AB13" s="20"/>
    </row>
    <row r="14" spans="1:101" s="57" customFormat="1" ht="12.75" x14ac:dyDescent="0.2">
      <c r="B14" s="58" t="s">
        <v>57</v>
      </c>
      <c r="D14" s="48"/>
      <c r="M14" s="59"/>
      <c r="N14" s="59"/>
      <c r="O14" s="59"/>
      <c r="P14" s="59"/>
      <c r="Q14" s="59"/>
      <c r="R14" s="59"/>
      <c r="S14" s="59"/>
      <c r="T14" s="59"/>
      <c r="W14" s="60"/>
      <c r="X14" s="60"/>
      <c r="Y14" s="60"/>
      <c r="Z14" s="60"/>
      <c r="AA14" s="60"/>
      <c r="AB14" s="60"/>
      <c r="CH14" s="60"/>
      <c r="CI14" s="60"/>
    </row>
    <row r="15" spans="1:101" s="57" customFormat="1" ht="12.75" x14ac:dyDescent="0.2">
      <c r="D15" s="48"/>
      <c r="M15" s="59"/>
      <c r="N15" s="59"/>
      <c r="O15" s="59"/>
      <c r="P15" s="59"/>
      <c r="Q15" s="59"/>
      <c r="R15" s="59"/>
      <c r="S15" s="59"/>
      <c r="T15" s="59"/>
      <c r="V15" s="61"/>
      <c r="Y15" s="60"/>
      <c r="Z15" s="60"/>
      <c r="AA15" s="60" t="s">
        <v>58</v>
      </c>
      <c r="AB15" s="60" t="s">
        <v>59</v>
      </c>
      <c r="AC15" s="60" t="s">
        <v>60</v>
      </c>
      <c r="AO15" s="62">
        <v>0.1</v>
      </c>
      <c r="AP15" s="60"/>
      <c r="CH15" s="60" t="s">
        <v>61</v>
      </c>
      <c r="CI15" s="60" t="s">
        <v>61</v>
      </c>
      <c r="CJ15" s="60" t="s">
        <v>62</v>
      </c>
      <c r="CK15" s="60" t="s">
        <v>62</v>
      </c>
      <c r="CL15" s="60" t="s">
        <v>63</v>
      </c>
      <c r="CM15" s="60" t="s">
        <v>62</v>
      </c>
      <c r="CN15" s="60" t="s">
        <v>62</v>
      </c>
      <c r="CO15" s="60" t="s">
        <v>63</v>
      </c>
      <c r="CP15" s="60" t="s">
        <v>64</v>
      </c>
      <c r="CQ15" s="60" t="s">
        <v>64</v>
      </c>
      <c r="CR15" s="60" t="s">
        <v>63</v>
      </c>
      <c r="CS15" s="60" t="s">
        <v>65</v>
      </c>
      <c r="CT15" s="60" t="s">
        <v>63</v>
      </c>
      <c r="CU15" s="60" t="s">
        <v>63</v>
      </c>
      <c r="CV15" s="60" t="s">
        <v>63</v>
      </c>
      <c r="CW15" s="60" t="s">
        <v>63</v>
      </c>
    </row>
    <row r="16" spans="1:101" s="57" customFormat="1" ht="13.5" customHeight="1" x14ac:dyDescent="0.2">
      <c r="B16" s="57" t="s">
        <v>66</v>
      </c>
      <c r="L16" s="63"/>
      <c r="M16" s="59"/>
      <c r="N16" s="59"/>
      <c r="O16" s="59"/>
      <c r="P16" s="59"/>
      <c r="Q16" s="59"/>
      <c r="R16" s="59"/>
      <c r="S16" s="59"/>
      <c r="T16" s="59"/>
      <c r="U16" s="63"/>
      <c r="V16" s="61"/>
      <c r="W16" s="20"/>
      <c r="Y16" s="20"/>
      <c r="Z16" s="60" t="s">
        <v>67</v>
      </c>
      <c r="AA16" s="60" t="s">
        <v>68</v>
      </c>
      <c r="AB16" s="60" t="s">
        <v>69</v>
      </c>
      <c r="AC16" s="60" t="s">
        <v>70</v>
      </c>
      <c r="AD16" s="57" t="s">
        <v>71</v>
      </c>
      <c r="AO16" s="60" t="s">
        <v>72</v>
      </c>
      <c r="AP16" s="60"/>
      <c r="BB16" s="57" t="s">
        <v>73</v>
      </c>
      <c r="CH16" s="60" t="s">
        <v>74</v>
      </c>
      <c r="CI16" s="60" t="s">
        <v>75</v>
      </c>
      <c r="CJ16" s="60" t="s">
        <v>74</v>
      </c>
      <c r="CK16" s="60" t="s">
        <v>75</v>
      </c>
      <c r="CL16" s="60" t="s">
        <v>62</v>
      </c>
      <c r="CM16" s="60" t="s">
        <v>74</v>
      </c>
      <c r="CN16" s="60" t="s">
        <v>75</v>
      </c>
      <c r="CO16" s="60" t="s">
        <v>62</v>
      </c>
      <c r="CP16" s="60" t="s">
        <v>74</v>
      </c>
      <c r="CQ16" s="60" t="s">
        <v>75</v>
      </c>
      <c r="CR16" s="60" t="s">
        <v>64</v>
      </c>
      <c r="CS16" s="60" t="s">
        <v>64</v>
      </c>
      <c r="CT16" s="60" t="s">
        <v>62</v>
      </c>
      <c r="CU16" s="60" t="s">
        <v>64</v>
      </c>
      <c r="CV16" s="60" t="s">
        <v>62</v>
      </c>
      <c r="CW16" s="60" t="s">
        <v>64</v>
      </c>
    </row>
    <row r="17" spans="1:101" s="57" customFormat="1" ht="14.25" x14ac:dyDescent="0.25">
      <c r="B17" s="48" t="s">
        <v>76</v>
      </c>
      <c r="C17" s="130">
        <v>105</v>
      </c>
      <c r="D17" s="65" t="s">
        <v>77</v>
      </c>
      <c r="E17" s="64"/>
      <c r="F17" s="66" t="s">
        <v>78</v>
      </c>
      <c r="G17" s="130">
        <v>130</v>
      </c>
      <c r="H17" s="65" t="s">
        <v>77</v>
      </c>
      <c r="L17" s="63"/>
      <c r="M17" s="59"/>
      <c r="N17" s="59"/>
      <c r="O17" s="59"/>
      <c r="P17" s="59"/>
      <c r="Q17" s="59"/>
      <c r="R17" s="59"/>
      <c r="S17" s="59"/>
      <c r="T17" s="59"/>
      <c r="U17" s="63"/>
      <c r="V17" s="61"/>
      <c r="W17" s="20"/>
      <c r="X17" s="20" t="s">
        <v>58</v>
      </c>
      <c r="Y17" s="20" t="s">
        <v>58</v>
      </c>
      <c r="Z17" s="60" t="s">
        <v>58</v>
      </c>
      <c r="AA17" s="60" t="s">
        <v>79</v>
      </c>
      <c r="AB17" s="60" t="s">
        <v>79</v>
      </c>
      <c r="AC17" s="60"/>
      <c r="AD17" s="67" t="s">
        <v>80</v>
      </c>
      <c r="AO17" s="60" t="s">
        <v>70</v>
      </c>
      <c r="AP17" s="60"/>
      <c r="CH17" s="60" t="s">
        <v>59</v>
      </c>
      <c r="CI17" s="60" t="s">
        <v>59</v>
      </c>
      <c r="CJ17" s="60" t="s">
        <v>59</v>
      </c>
      <c r="CK17" s="60" t="s">
        <v>59</v>
      </c>
      <c r="CL17" s="60"/>
      <c r="CM17" s="60" t="s">
        <v>59</v>
      </c>
      <c r="CN17" s="60" t="s">
        <v>59</v>
      </c>
      <c r="CO17" s="60"/>
      <c r="CP17" s="60" t="s">
        <v>59</v>
      </c>
      <c r="CQ17" s="60" t="s">
        <v>59</v>
      </c>
      <c r="CR17" s="60"/>
      <c r="CS17" s="60"/>
      <c r="CV17" s="60" t="s">
        <v>81</v>
      </c>
      <c r="CW17" s="60" t="s">
        <v>81</v>
      </c>
    </row>
    <row r="18" spans="1:101" s="57" customFormat="1" ht="14.25" x14ac:dyDescent="0.25">
      <c r="B18" s="48" t="s">
        <v>82</v>
      </c>
      <c r="C18" s="68">
        <v>115</v>
      </c>
      <c r="D18" s="65" t="s">
        <v>77</v>
      </c>
      <c r="E18" s="64"/>
      <c r="F18" s="66" t="s">
        <v>83</v>
      </c>
      <c r="G18" s="68">
        <v>140</v>
      </c>
      <c r="H18" s="65" t="s">
        <v>77</v>
      </c>
      <c r="L18" s="63"/>
      <c r="M18" s="59"/>
      <c r="N18" s="59"/>
      <c r="O18" s="59"/>
      <c r="P18" s="59"/>
      <c r="Q18" s="59"/>
      <c r="R18" s="59"/>
      <c r="S18" s="59"/>
      <c r="T18" s="59"/>
      <c r="U18" s="63"/>
      <c r="V18" s="61"/>
      <c r="W18" s="20" t="s">
        <v>58</v>
      </c>
      <c r="X18" s="20" t="s">
        <v>84</v>
      </c>
      <c r="Y18" s="20" t="s">
        <v>85</v>
      </c>
      <c r="Z18" s="60" t="s">
        <v>86</v>
      </c>
      <c r="AA18" s="60" t="s">
        <v>86</v>
      </c>
      <c r="AB18" s="60" t="s">
        <v>86</v>
      </c>
      <c r="AC18" s="60"/>
      <c r="AD18" s="60">
        <v>0.95</v>
      </c>
      <c r="AE18" s="60">
        <f>AD18-0.1</f>
        <v>0.85</v>
      </c>
      <c r="AF18" s="60">
        <f t="shared" ref="AF18:AM18" si="0">AE18-0.1</f>
        <v>0.75</v>
      </c>
      <c r="AG18" s="60">
        <f t="shared" si="0"/>
        <v>0.65</v>
      </c>
      <c r="AH18" s="60">
        <f t="shared" si="0"/>
        <v>0.55000000000000004</v>
      </c>
      <c r="AI18" s="60">
        <f t="shared" si="0"/>
        <v>0.45000000000000007</v>
      </c>
      <c r="AJ18" s="60">
        <f t="shared" si="0"/>
        <v>0.35000000000000009</v>
      </c>
      <c r="AK18" s="60">
        <f t="shared" si="0"/>
        <v>0.25000000000000011</v>
      </c>
      <c r="AL18" s="60">
        <f t="shared" si="0"/>
        <v>0.15000000000000011</v>
      </c>
      <c r="AM18" s="60">
        <f t="shared" si="0"/>
        <v>5.00000000000001E-2</v>
      </c>
      <c r="AN18" s="60">
        <v>0</v>
      </c>
      <c r="AO18" s="60" t="s">
        <v>87</v>
      </c>
      <c r="AP18" s="60"/>
      <c r="AQ18" s="60">
        <v>0.95</v>
      </c>
      <c r="AR18" s="60">
        <f>AQ18-0.1</f>
        <v>0.85</v>
      </c>
      <c r="AS18" s="60">
        <f t="shared" ref="AS18:AZ18" si="1">AR18-0.1</f>
        <v>0.75</v>
      </c>
      <c r="AT18" s="60">
        <f t="shared" si="1"/>
        <v>0.65</v>
      </c>
      <c r="AU18" s="60">
        <f t="shared" si="1"/>
        <v>0.55000000000000004</v>
      </c>
      <c r="AV18" s="60">
        <f t="shared" si="1"/>
        <v>0.45000000000000007</v>
      </c>
      <c r="AW18" s="60">
        <f t="shared" si="1"/>
        <v>0.35000000000000009</v>
      </c>
      <c r="AX18" s="60">
        <f t="shared" si="1"/>
        <v>0.25000000000000011</v>
      </c>
      <c r="AY18" s="60">
        <f t="shared" si="1"/>
        <v>0.15000000000000011</v>
      </c>
      <c r="AZ18" s="60">
        <f t="shared" si="1"/>
        <v>5.00000000000001E-2</v>
      </c>
      <c r="BA18" s="60">
        <v>0</v>
      </c>
      <c r="BB18" s="60">
        <v>0.95</v>
      </c>
      <c r="BC18" s="60">
        <f>BB18-0.1</f>
        <v>0.85</v>
      </c>
      <c r="BD18" s="60">
        <f t="shared" ref="BD18:BK18" si="2">BC18-0.1</f>
        <v>0.75</v>
      </c>
      <c r="BE18" s="60">
        <f t="shared" si="2"/>
        <v>0.65</v>
      </c>
      <c r="BF18" s="60">
        <f t="shared" si="2"/>
        <v>0.55000000000000004</v>
      </c>
      <c r="BG18" s="60">
        <f t="shared" si="2"/>
        <v>0.45000000000000007</v>
      </c>
      <c r="BH18" s="60">
        <f t="shared" si="2"/>
        <v>0.35000000000000009</v>
      </c>
      <c r="BI18" s="60">
        <f t="shared" si="2"/>
        <v>0.25000000000000011</v>
      </c>
      <c r="BJ18" s="60">
        <f t="shared" si="2"/>
        <v>0.15000000000000011</v>
      </c>
      <c r="BK18" s="60">
        <f t="shared" si="2"/>
        <v>5.00000000000001E-2</v>
      </c>
      <c r="BL18" s="60">
        <v>0</v>
      </c>
      <c r="CH18" s="60" t="s">
        <v>88</v>
      </c>
      <c r="CI18" s="60" t="s">
        <v>88</v>
      </c>
      <c r="CJ18" s="60" t="s">
        <v>88</v>
      </c>
      <c r="CK18" s="60" t="s">
        <v>88</v>
      </c>
      <c r="CL18" s="60"/>
      <c r="CM18" s="60" t="s">
        <v>88</v>
      </c>
      <c r="CN18" s="60" t="s">
        <v>88</v>
      </c>
      <c r="CO18" s="60"/>
      <c r="CP18" s="60" t="s">
        <v>88</v>
      </c>
      <c r="CQ18" s="60" t="s">
        <v>88</v>
      </c>
      <c r="CR18" s="60"/>
      <c r="CS18" s="60"/>
      <c r="CV18" s="60" t="s">
        <v>89</v>
      </c>
      <c r="CW18" s="60" t="s">
        <v>89</v>
      </c>
    </row>
    <row r="19" spans="1:101" s="57" customFormat="1" ht="12.75" x14ac:dyDescent="0.2">
      <c r="D19" s="48"/>
      <c r="L19" s="63"/>
      <c r="M19" s="59"/>
      <c r="N19" s="59"/>
      <c r="O19" s="59"/>
      <c r="P19" s="59"/>
      <c r="Q19" s="59"/>
      <c r="R19" s="59"/>
      <c r="S19" s="59"/>
      <c r="T19" s="59"/>
      <c r="U19" s="63"/>
      <c r="V19" s="61"/>
      <c r="X19" s="60" t="s">
        <v>90</v>
      </c>
      <c r="Y19" s="60" t="s">
        <v>90</v>
      </c>
      <c r="Z19" s="60" t="s">
        <v>90</v>
      </c>
      <c r="AA19" s="60" t="s">
        <v>90</v>
      </c>
      <c r="AB19" s="60" t="s">
        <v>90</v>
      </c>
      <c r="AC19" s="60"/>
      <c r="CH19" s="60" t="s">
        <v>91</v>
      </c>
      <c r="CI19" s="60" t="s">
        <v>91</v>
      </c>
      <c r="CJ19" s="60" t="s">
        <v>92</v>
      </c>
      <c r="CK19" s="60" t="s">
        <v>92</v>
      </c>
      <c r="CL19" s="60" t="s">
        <v>92</v>
      </c>
      <c r="CM19" s="60" t="s">
        <v>92</v>
      </c>
      <c r="CN19" s="60" t="s">
        <v>92</v>
      </c>
      <c r="CO19" s="60" t="s">
        <v>92</v>
      </c>
      <c r="CP19" s="60" t="s">
        <v>93</v>
      </c>
      <c r="CQ19" s="60" t="s">
        <v>93</v>
      </c>
      <c r="CR19" s="60" t="s">
        <v>93</v>
      </c>
      <c r="CS19" s="60" t="s">
        <v>93</v>
      </c>
      <c r="CT19" s="60" t="s">
        <v>92</v>
      </c>
      <c r="CU19" s="60" t="s">
        <v>93</v>
      </c>
      <c r="CV19" s="60" t="s">
        <v>94</v>
      </c>
      <c r="CW19" s="60" t="s">
        <v>95</v>
      </c>
    </row>
    <row r="20" spans="1:101" s="57" customFormat="1" ht="12.75" x14ac:dyDescent="0.2">
      <c r="B20" s="57" t="s">
        <v>96</v>
      </c>
      <c r="L20" s="63"/>
      <c r="M20" s="59"/>
      <c r="N20" s="59"/>
      <c r="O20" s="59"/>
      <c r="P20" s="59"/>
      <c r="Q20" s="59"/>
      <c r="R20" s="59"/>
      <c r="S20" s="59"/>
      <c r="T20" s="59"/>
      <c r="U20" s="63"/>
      <c r="V20" s="61"/>
      <c r="W20" s="60">
        <v>1</v>
      </c>
      <c r="X20" s="69">
        <f>0</f>
        <v>0</v>
      </c>
      <c r="Y20" s="69">
        <f>X11</f>
        <v>0.16666666666666666</v>
      </c>
      <c r="Z20" s="69">
        <f>(X20+Y20)/2</f>
        <v>8.3333333333333329E-2</v>
      </c>
      <c r="AA20" s="69">
        <f>$AA$11*Z20+$AA$12</f>
        <v>1.01111</v>
      </c>
      <c r="AB20" s="69">
        <f>$AB$11*Z20+$AB$12</f>
        <v>0.10083333333333334</v>
      </c>
      <c r="AC20" s="69">
        <f>$AC$11*Z20+$AC$12</f>
        <v>3.0333333333333332</v>
      </c>
      <c r="AD20" s="69">
        <f t="shared" ref="AD20:AN35" si="3">($AC20-($AC20-AD$18*$AA20))</f>
        <v>0.96055449999999976</v>
      </c>
      <c r="AE20" s="69">
        <f t="shared" si="3"/>
        <v>0.8594434999999998</v>
      </c>
      <c r="AF20" s="69">
        <f t="shared" si="3"/>
        <v>0.75833249999999985</v>
      </c>
      <c r="AG20" s="69">
        <f t="shared" si="3"/>
        <v>0.6572214999999999</v>
      </c>
      <c r="AH20" s="69">
        <f t="shared" si="3"/>
        <v>0.55611049999999995</v>
      </c>
      <c r="AI20" s="69">
        <f t="shared" si="3"/>
        <v>0.4549995</v>
      </c>
      <c r="AJ20" s="69">
        <f t="shared" si="3"/>
        <v>0.35388850000000005</v>
      </c>
      <c r="AK20" s="69">
        <f t="shared" si="3"/>
        <v>0.2527775000000001</v>
      </c>
      <c r="AL20" s="69">
        <f t="shared" si="3"/>
        <v>0.15166650000000015</v>
      </c>
      <c r="AM20" s="69">
        <f t="shared" si="3"/>
        <v>5.0555500000000198E-2</v>
      </c>
      <c r="AN20" s="69">
        <f t="shared" si="3"/>
        <v>0</v>
      </c>
      <c r="AO20" s="70">
        <f>AA20/10</f>
        <v>0.10111099999999999</v>
      </c>
      <c r="AP20" s="69">
        <f>AA20-AB20</f>
        <v>0.91027666666666662</v>
      </c>
      <c r="AQ20" s="69">
        <f t="shared" ref="AQ20:BA43" si="4">3*$C$32*(($AC20-($AC20-AD$18*$AA20))/$AA20)^2</f>
        <v>113.67202380952379</v>
      </c>
      <c r="AR20" s="69">
        <f t="shared" si="4"/>
        <v>91.000595238095215</v>
      </c>
      <c r="AS20" s="69">
        <f t="shared" si="4"/>
        <v>70.848214285714263</v>
      </c>
      <c r="AT20" s="69">
        <f t="shared" si="4"/>
        <v>53.214880952380945</v>
      </c>
      <c r="AU20" s="69">
        <f t="shared" si="4"/>
        <v>38.100595238095231</v>
      </c>
      <c r="AV20" s="69">
        <f t="shared" si="4"/>
        <v>25.505357142857147</v>
      </c>
      <c r="AW20" s="69">
        <f t="shared" si="4"/>
        <v>15.429166666666676</v>
      </c>
      <c r="AX20" s="69">
        <f t="shared" si="4"/>
        <v>7.8720238095238173</v>
      </c>
      <c r="AY20" s="69">
        <f t="shared" si="4"/>
        <v>2.8339285714285776</v>
      </c>
      <c r="AZ20" s="69">
        <f t="shared" si="4"/>
        <v>0.31488095238095487</v>
      </c>
      <c r="BA20" s="69">
        <f t="shared" si="4"/>
        <v>0</v>
      </c>
      <c r="BB20" s="69">
        <f>AQ20*($AO20*$X$11)</f>
        <v>1.915581999900793</v>
      </c>
      <c r="BC20" s="69">
        <f t="shared" ref="BC20:BL35" si="5">AR20*($AO20*$X$11)</f>
        <v>1.5335268641865072</v>
      </c>
      <c r="BD20" s="69">
        <f t="shared" si="5"/>
        <v>1.1939222991071423</v>
      </c>
      <c r="BE20" s="69">
        <f t="shared" si="5"/>
        <v>0.89676830466269808</v>
      </c>
      <c r="BF20" s="69">
        <f t="shared" si="5"/>
        <v>0.64206488085317437</v>
      </c>
      <c r="BG20" s="69">
        <f t="shared" si="5"/>
        <v>0.42981202767857141</v>
      </c>
      <c r="BH20" s="69">
        <f t="shared" si="5"/>
        <v>0.26000974513888897</v>
      </c>
      <c r="BI20" s="69">
        <f t="shared" si="5"/>
        <v>0.13265803323412709</v>
      </c>
      <c r="BJ20" s="69">
        <f t="shared" si="5"/>
        <v>4.7756891964285807E-2</v>
      </c>
      <c r="BK20" s="69">
        <f t="shared" si="5"/>
        <v>5.3063213293651204E-3</v>
      </c>
      <c r="BL20" s="69">
        <f t="shared" si="5"/>
        <v>0</v>
      </c>
      <c r="BM20" s="71">
        <f>SUM(BB20:BL20)</f>
        <v>7.0574073680555527</v>
      </c>
      <c r="BN20" s="71">
        <f t="shared" ref="BN20:BX49" si="6">BB20*(AD20-$AP20)</f>
        <v>9.6311312527345039E-2</v>
      </c>
      <c r="BO20" s="71">
        <f t="shared" si="6"/>
        <v>-7.7954026675003646E-2</v>
      </c>
      <c r="BP20" s="71">
        <f t="shared" si="6"/>
        <v>-0.1814095288025856</v>
      </c>
      <c r="BQ20" s="71">
        <f t="shared" si="6"/>
        <v>-0.22693185279780323</v>
      </c>
      <c r="BR20" s="71">
        <f t="shared" si="6"/>
        <v>-0.22739765760305883</v>
      </c>
      <c r="BS20" s="71">
        <f t="shared" si="6"/>
        <v>-0.19568360216075489</v>
      </c>
      <c r="BT20" s="71">
        <f t="shared" si="6"/>
        <v>-0.14466634541329365</v>
      </c>
      <c r="BU20" s="71">
        <f t="shared" si="6"/>
        <v>-8.7222546303077519E-2</v>
      </c>
      <c r="BV20" s="71">
        <f t="shared" si="6"/>
        <v>-3.6228863772508842E-2</v>
      </c>
      <c r="BW20" s="71">
        <f t="shared" si="6"/>
        <v>-4.5619567639899978E-3</v>
      </c>
      <c r="BX20" s="71">
        <f t="shared" si="6"/>
        <v>0</v>
      </c>
      <c r="BY20" s="71">
        <f>SUM(BN20:BX20)</f>
        <v>-1.0857450677647311</v>
      </c>
      <c r="CH20" s="69">
        <f t="shared" ref="CH20:CH49" si="7">AB20*$X$11</f>
        <v>1.6805555555555556E-2</v>
      </c>
      <c r="CI20" s="69">
        <f t="shared" ref="CI20:CI49" si="8">(AA20-AB20)*$X$11</f>
        <v>0.15171277777777775</v>
      </c>
      <c r="CJ20" s="72">
        <f>CH20</f>
        <v>1.6805555555555556E-2</v>
      </c>
      <c r="CK20" s="73">
        <f>CI20/2</f>
        <v>7.5856388888888876E-2</v>
      </c>
      <c r="CL20" s="69">
        <f>CJ20+CK20</f>
        <v>9.2661944444444436E-2</v>
      </c>
      <c r="CM20" s="74">
        <f t="shared" ref="CM20:CO49" si="9">CJ20*$CN$12</f>
        <v>3.0730092878313409E-2</v>
      </c>
      <c r="CN20" s="74">
        <f t="shared" si="9"/>
        <v>0.13870852815683404</v>
      </c>
      <c r="CO20" s="74">
        <f t="shared" si="9"/>
        <v>0.16943862103514745</v>
      </c>
      <c r="CP20" s="75">
        <f t="shared" ref="CP20:CP49" si="10">CM20*AB20/2</f>
        <v>1.5493088492816345E-3</v>
      </c>
      <c r="CQ20" s="75">
        <f t="shared" ref="CQ20:CQ49" si="11">-(AA20-AB20)/3*CN20</f>
        <v>-4.2087712216280791E-2</v>
      </c>
      <c r="CR20" s="76">
        <f>CP20+CQ20</f>
        <v>-4.0538403366999154E-2</v>
      </c>
      <c r="CS20" s="74">
        <f>SUM($CR$19:CR20)</f>
        <v>-4.0538403366999154E-2</v>
      </c>
      <c r="CT20" s="69">
        <f t="shared" ref="CT20:CT49" si="12">CO20*$CT$12</f>
        <v>7.1137325815550012</v>
      </c>
      <c r="CU20" s="69">
        <f t="shared" ref="CU20:CU49" si="13">CR20*$CT$12</f>
        <v>-1.7019694746938536</v>
      </c>
      <c r="CV20" s="77">
        <f>BM20/$X$11</f>
        <v>42.344444208333321</v>
      </c>
      <c r="CW20" s="77">
        <f>BY20</f>
        <v>-1.0857450677647311</v>
      </c>
    </row>
    <row r="21" spans="1:101" s="57" customFormat="1" ht="12.75" x14ac:dyDescent="0.2">
      <c r="B21" s="48" t="s">
        <v>97</v>
      </c>
      <c r="C21" s="57" t="str">
        <f>[2]!xln(C22)</f>
        <v>(115 / 105)²</v>
      </c>
      <c r="F21" s="48" t="s">
        <v>97</v>
      </c>
      <c r="G21" s="57" t="str">
        <f>[2]!xln(G22)</f>
        <v>(140 / 130)²</v>
      </c>
      <c r="L21" s="63"/>
      <c r="M21" s="59"/>
      <c r="N21" s="59"/>
      <c r="O21" s="59"/>
      <c r="P21" s="59"/>
      <c r="Q21" s="59"/>
      <c r="R21" s="59"/>
      <c r="S21" s="59"/>
      <c r="T21" s="59"/>
      <c r="U21" s="63"/>
      <c r="V21" s="61"/>
      <c r="W21" s="61">
        <v>2</v>
      </c>
      <c r="X21" s="69">
        <f>Y20</f>
        <v>0.16666666666666666</v>
      </c>
      <c r="Y21" s="69">
        <f t="shared" ref="Y21:Y49" si="14">X21+$X$11</f>
        <v>0.33333333333333331</v>
      </c>
      <c r="Z21" s="69">
        <f t="shared" ref="Z21:Z49" si="15">(X21+Y21)/2</f>
        <v>0.25</v>
      </c>
      <c r="AA21" s="69">
        <f t="shared" ref="AA21:AA49" si="16">$AA$11*Z21+$AA$12</f>
        <v>1.0333300000000001</v>
      </c>
      <c r="AB21" s="69">
        <f t="shared" ref="AB21:AB49" si="17">$AB$11*Z21+$AB$12</f>
        <v>0.10250000000000001</v>
      </c>
      <c r="AC21" s="69">
        <f t="shared" ref="AC21:AC49" si="18">$AC$11*Z21+$AC$12</f>
        <v>3.1</v>
      </c>
      <c r="AD21" s="69">
        <f t="shared" si="3"/>
        <v>0.98166350000000024</v>
      </c>
      <c r="AE21" s="69">
        <f t="shared" si="3"/>
        <v>0.87833050000000013</v>
      </c>
      <c r="AF21" s="69">
        <f t="shared" si="3"/>
        <v>0.77499750000000001</v>
      </c>
      <c r="AG21" s="69">
        <f t="shared" si="3"/>
        <v>0.67166449999999989</v>
      </c>
      <c r="AH21" s="69">
        <f t="shared" si="3"/>
        <v>0.56833150000000021</v>
      </c>
      <c r="AI21" s="69">
        <f t="shared" si="3"/>
        <v>0.46499850000000009</v>
      </c>
      <c r="AJ21" s="69">
        <f t="shared" si="3"/>
        <v>0.36166549999999997</v>
      </c>
      <c r="AK21" s="69">
        <f t="shared" si="3"/>
        <v>0.2583325000000003</v>
      </c>
      <c r="AL21" s="69">
        <f t="shared" si="3"/>
        <v>0.15499950000000018</v>
      </c>
      <c r="AM21" s="69">
        <f t="shared" si="3"/>
        <v>5.166650000000006E-2</v>
      </c>
      <c r="AN21" s="69">
        <f t="shared" si="3"/>
        <v>0</v>
      </c>
      <c r="AO21" s="70">
        <f t="shared" ref="AO21:AO49" si="19">AA21/10</f>
        <v>0.10333300000000001</v>
      </c>
      <c r="AP21" s="69">
        <f t="shared" ref="AP21:AP49" si="20">AA21-AB21</f>
        <v>0.93083000000000005</v>
      </c>
      <c r="AQ21" s="69">
        <f t="shared" si="4"/>
        <v>113.67202380952386</v>
      </c>
      <c r="AR21" s="69">
        <f t="shared" si="4"/>
        <v>91.000595238095258</v>
      </c>
      <c r="AS21" s="69">
        <f t="shared" si="4"/>
        <v>70.848214285714292</v>
      </c>
      <c r="AT21" s="69">
        <f t="shared" si="4"/>
        <v>53.214880952380931</v>
      </c>
      <c r="AU21" s="69">
        <f t="shared" si="4"/>
        <v>38.100595238095259</v>
      </c>
      <c r="AV21" s="69">
        <f t="shared" si="4"/>
        <v>25.505357142857154</v>
      </c>
      <c r="AW21" s="69">
        <f t="shared" si="4"/>
        <v>15.42916666666666</v>
      </c>
      <c r="AX21" s="69">
        <f t="shared" si="4"/>
        <v>7.872023809523828</v>
      </c>
      <c r="AY21" s="69">
        <f t="shared" si="4"/>
        <v>2.8339285714285776</v>
      </c>
      <c r="AZ21" s="69">
        <f t="shared" si="4"/>
        <v>0.31488095238095309</v>
      </c>
      <c r="BA21" s="69">
        <f t="shared" si="4"/>
        <v>0</v>
      </c>
      <c r="BB21" s="69">
        <f t="shared" ref="BB21:BL49" si="21">AQ21*($AO21*$X$11)</f>
        <v>1.9576785393849216</v>
      </c>
      <c r="BC21" s="69">
        <f t="shared" si="5"/>
        <v>1.5672274179563495</v>
      </c>
      <c r="BD21" s="69">
        <f t="shared" si="5"/>
        <v>1.2201597544642859</v>
      </c>
      <c r="BE21" s="69">
        <f t="shared" si="5"/>
        <v>0.91647554890872984</v>
      </c>
      <c r="BF21" s="69">
        <f t="shared" si="5"/>
        <v>0.65617480128968286</v>
      </c>
      <c r="BG21" s="69">
        <f t="shared" si="5"/>
        <v>0.43925751160714305</v>
      </c>
      <c r="BH21" s="69">
        <f t="shared" si="5"/>
        <v>0.26572367986111101</v>
      </c>
      <c r="BI21" s="69">
        <f t="shared" si="5"/>
        <v>0.13557330605158763</v>
      </c>
      <c r="BJ21" s="69">
        <f t="shared" si="5"/>
        <v>4.8806390178571538E-2</v>
      </c>
      <c r="BK21" s="69">
        <f t="shared" si="5"/>
        <v>5.4229322420635048E-3</v>
      </c>
      <c r="BL21" s="69">
        <f t="shared" si="5"/>
        <v>0</v>
      </c>
      <c r="BM21" s="71">
        <f t="shared" ref="BM21:BM49" si="22">SUM(BB21:BL21)</f>
        <v>7.2124998819444457</v>
      </c>
      <c r="BN21" s="71">
        <f t="shared" si="6"/>
        <v>9.9515652031823804E-2</v>
      </c>
      <c r="BO21" s="71">
        <f t="shared" si="6"/>
        <v>-8.227865582899925E-2</v>
      </c>
      <c r="BP21" s="71">
        <f t="shared" si="6"/>
        <v>-0.19014054493755589</v>
      </c>
      <c r="BQ21" s="71">
        <f t="shared" si="6"/>
        <v>-0.23751884387070557</v>
      </c>
      <c r="BR21" s="71">
        <f t="shared" si="6"/>
        <v>-0.237862381205308</v>
      </c>
      <c r="BS21" s="71">
        <f t="shared" si="6"/>
        <v>-0.20461998551822283</v>
      </c>
      <c r="BT21" s="71">
        <f t="shared" si="6"/>
        <v>-0.15124048538630933</v>
      </c>
      <c r="BU21" s="71">
        <f t="shared" si="6"/>
        <v>-9.117270938642752E-2</v>
      </c>
      <c r="BV21" s="71">
        <f t="shared" si="6"/>
        <v>-3.7865486095436239E-2</v>
      </c>
      <c r="BW21" s="71">
        <f t="shared" si="6"/>
        <v>-4.7676440901953977E-3</v>
      </c>
      <c r="BX21" s="71">
        <f t="shared" si="6"/>
        <v>0</v>
      </c>
      <c r="BY21" s="71">
        <f t="shared" ref="BY21:BY49" si="23">SUM(BN21:BX21)</f>
        <v>-1.1379510842873359</v>
      </c>
      <c r="CH21" s="69">
        <f t="shared" si="7"/>
        <v>1.7083333333333332E-2</v>
      </c>
      <c r="CI21" s="69">
        <f t="shared" si="8"/>
        <v>0.15513833333333332</v>
      </c>
      <c r="CJ21" s="72">
        <f t="shared" ref="CJ21:CJ49" si="24">CH21</f>
        <v>1.7083333333333332E-2</v>
      </c>
      <c r="CK21" s="73">
        <f t="shared" ref="CK21:CK49" si="25">CI21/2</f>
        <v>7.7569166666666661E-2</v>
      </c>
      <c r="CL21" s="69">
        <f t="shared" ref="CL21:CL49" si="26">CJ21+CK21</f>
        <v>9.4652500000000001E-2</v>
      </c>
      <c r="CM21" s="74">
        <f t="shared" si="9"/>
        <v>3.1238028297789662E-2</v>
      </c>
      <c r="CN21" s="74">
        <f t="shared" si="9"/>
        <v>0.14184045795332464</v>
      </c>
      <c r="CO21" s="74">
        <f t="shared" si="9"/>
        <v>0.1730784862511143</v>
      </c>
      <c r="CP21" s="75">
        <f t="shared" si="10"/>
        <v>1.6009489502617203E-3</v>
      </c>
      <c r="CQ21" s="75">
        <f t="shared" si="11"/>
        <v>-4.4009784492231065E-2</v>
      </c>
      <c r="CR21" s="76">
        <f t="shared" ref="CR21:CR49" si="27">CP21+CQ21</f>
        <v>-4.2408835541969343E-2</v>
      </c>
      <c r="CS21" s="74">
        <f>SUM($CR$19:CR21)</f>
        <v>-8.294723890896849E-2</v>
      </c>
      <c r="CT21" s="69">
        <f t="shared" si="12"/>
        <v>7.2665491449872599</v>
      </c>
      <c r="CU21" s="69">
        <f t="shared" si="13"/>
        <v>-1.7804979366429987</v>
      </c>
      <c r="CV21" s="77">
        <f t="shared" ref="CV21:CV49" si="28">BM21/$X$11</f>
        <v>43.274999291666674</v>
      </c>
      <c r="CW21" s="77">
        <f t="shared" ref="CW21:CW49" si="29">BY21</f>
        <v>-1.1379510842873359</v>
      </c>
    </row>
    <row r="22" spans="1:101" s="57" customFormat="1" ht="12.75" x14ac:dyDescent="0.2">
      <c r="B22" s="48" t="s">
        <v>97</v>
      </c>
      <c r="C22" s="78">
        <f>(C18/C17)^2</f>
        <v>1.1995464852607711</v>
      </c>
      <c r="D22" s="79"/>
      <c r="E22" s="79"/>
      <c r="F22" s="80" t="s">
        <v>97</v>
      </c>
      <c r="G22" s="78">
        <f>(G18/G17)^2</f>
        <v>1.1597633136094674</v>
      </c>
      <c r="L22" s="63"/>
      <c r="M22" s="59"/>
      <c r="N22" s="59"/>
      <c r="O22" s="59"/>
      <c r="P22" s="59"/>
      <c r="Q22" s="59"/>
      <c r="R22" s="59"/>
      <c r="S22" s="59"/>
      <c r="T22" s="59"/>
      <c r="U22" s="63"/>
      <c r="V22" s="61"/>
      <c r="W22" s="61">
        <v>3</v>
      </c>
      <c r="X22" s="69">
        <f t="shared" ref="X22:X49" si="30">Y21</f>
        <v>0.33333333333333331</v>
      </c>
      <c r="Y22" s="69">
        <f t="shared" si="14"/>
        <v>0.5</v>
      </c>
      <c r="Z22" s="69">
        <f t="shared" si="15"/>
        <v>0.41666666666666663</v>
      </c>
      <c r="AA22" s="69">
        <f t="shared" si="16"/>
        <v>1.05555</v>
      </c>
      <c r="AB22" s="69">
        <f t="shared" si="17"/>
        <v>0.10416666666666667</v>
      </c>
      <c r="AC22" s="69">
        <f t="shared" si="18"/>
        <v>3.1666666666666665</v>
      </c>
      <c r="AD22" s="69">
        <f t="shared" si="3"/>
        <v>1.0027724999999998</v>
      </c>
      <c r="AE22" s="69">
        <f t="shared" si="3"/>
        <v>0.8972175</v>
      </c>
      <c r="AF22" s="69">
        <f t="shared" si="3"/>
        <v>0.79166249999999971</v>
      </c>
      <c r="AG22" s="69">
        <f t="shared" si="3"/>
        <v>0.68610749999999987</v>
      </c>
      <c r="AH22" s="69">
        <f t="shared" si="3"/>
        <v>0.58055250000000003</v>
      </c>
      <c r="AI22" s="69">
        <f t="shared" si="3"/>
        <v>0.47499750000000018</v>
      </c>
      <c r="AJ22" s="69">
        <f t="shared" si="3"/>
        <v>0.3694424999999999</v>
      </c>
      <c r="AK22" s="69">
        <f t="shared" si="3"/>
        <v>0.26388750000000005</v>
      </c>
      <c r="AL22" s="69">
        <f t="shared" si="3"/>
        <v>0.15833250000000021</v>
      </c>
      <c r="AM22" s="69">
        <f t="shared" si="3"/>
        <v>5.2777499999999922E-2</v>
      </c>
      <c r="AN22" s="69">
        <f t="shared" si="3"/>
        <v>0</v>
      </c>
      <c r="AO22" s="70">
        <f t="shared" si="19"/>
        <v>0.105555</v>
      </c>
      <c r="AP22" s="69">
        <f t="shared" si="20"/>
        <v>0.95138333333333336</v>
      </c>
      <c r="AQ22" s="69">
        <f t="shared" si="4"/>
        <v>113.67202380952379</v>
      </c>
      <c r="AR22" s="69">
        <f t="shared" si="4"/>
        <v>91.000595238095229</v>
      </c>
      <c r="AS22" s="69">
        <f t="shared" si="4"/>
        <v>70.848214285714249</v>
      </c>
      <c r="AT22" s="69">
        <f t="shared" si="4"/>
        <v>53.214880952380945</v>
      </c>
      <c r="AU22" s="69">
        <f t="shared" si="4"/>
        <v>38.100595238095245</v>
      </c>
      <c r="AV22" s="69">
        <f t="shared" si="4"/>
        <v>25.505357142857164</v>
      </c>
      <c r="AW22" s="69">
        <f t="shared" si="4"/>
        <v>15.42916666666666</v>
      </c>
      <c r="AX22" s="69">
        <f t="shared" si="4"/>
        <v>7.8720238095238138</v>
      </c>
      <c r="AY22" s="69">
        <f t="shared" si="4"/>
        <v>2.8339285714285789</v>
      </c>
      <c r="AZ22" s="69">
        <f t="shared" si="4"/>
        <v>0.31488095238095148</v>
      </c>
      <c r="BA22" s="69">
        <f t="shared" si="4"/>
        <v>0</v>
      </c>
      <c r="BB22" s="69">
        <f t="shared" si="21"/>
        <v>1.9997750788690469</v>
      </c>
      <c r="BC22" s="69">
        <f t="shared" si="5"/>
        <v>1.6009279717261899</v>
      </c>
      <c r="BD22" s="69">
        <f t="shared" si="5"/>
        <v>1.2463972098214278</v>
      </c>
      <c r="BE22" s="69">
        <f t="shared" si="5"/>
        <v>0.93618279315476161</v>
      </c>
      <c r="BF22" s="69">
        <f t="shared" si="5"/>
        <v>0.67028472172619047</v>
      </c>
      <c r="BG22" s="69">
        <f t="shared" si="5"/>
        <v>0.44870299553571458</v>
      </c>
      <c r="BH22" s="69">
        <f t="shared" si="5"/>
        <v>0.27143761458333315</v>
      </c>
      <c r="BI22" s="69">
        <f t="shared" si="5"/>
        <v>0.13848857886904767</v>
      </c>
      <c r="BJ22" s="69">
        <f t="shared" si="5"/>
        <v>4.9855888392857269E-2</v>
      </c>
      <c r="BK22" s="69">
        <f t="shared" si="5"/>
        <v>5.5395431547618883E-3</v>
      </c>
      <c r="BL22" s="69">
        <f t="shared" si="5"/>
        <v>0</v>
      </c>
      <c r="BM22" s="71">
        <f t="shared" si="22"/>
        <v>7.3675923958333307</v>
      </c>
      <c r="BN22" s="71">
        <f t="shared" si="6"/>
        <v>0.10276677482384756</v>
      </c>
      <c r="BO22" s="71">
        <f t="shared" si="6"/>
        <v>-8.6715597695192229E-2</v>
      </c>
      <c r="BP22" s="71">
        <f t="shared" si="6"/>
        <v>-0.19907560101702035</v>
      </c>
      <c r="BQ22" s="71">
        <f t="shared" si="6"/>
        <v>-0.24834667060645715</v>
      </c>
      <c r="BR22" s="71">
        <f t="shared" si="6"/>
        <v>-0.24856224192832466</v>
      </c>
      <c r="BS22" s="71">
        <f t="shared" si="6"/>
        <v>-0.21375575044744427</v>
      </c>
      <c r="BT22" s="71">
        <f t="shared" si="6"/>
        <v>-0.15796063162863708</v>
      </c>
      <c r="BU22" s="71">
        <f t="shared" si="6"/>
        <v>-9.5210320936724976E-2</v>
      </c>
      <c r="BV22" s="71">
        <f t="shared" si="6"/>
        <v>-3.9538253836529105E-2</v>
      </c>
      <c r="BW22" s="71">
        <f t="shared" si="6"/>
        <v>-4.9778657928707696E-3</v>
      </c>
      <c r="BX22" s="71">
        <f t="shared" si="6"/>
        <v>0</v>
      </c>
      <c r="BY22" s="71">
        <f t="shared" si="23"/>
        <v>-1.1913761590653531</v>
      </c>
      <c r="CH22" s="69">
        <f t="shared" si="7"/>
        <v>1.7361111111111112E-2</v>
      </c>
      <c r="CI22" s="69">
        <f t="shared" si="8"/>
        <v>0.15856388888888889</v>
      </c>
      <c r="CJ22" s="72">
        <f t="shared" si="24"/>
        <v>1.7361111111111112E-2</v>
      </c>
      <c r="CK22" s="73">
        <f t="shared" si="25"/>
        <v>7.9281944444444447E-2</v>
      </c>
      <c r="CL22" s="69">
        <f t="shared" si="26"/>
        <v>9.6643055555555551E-2</v>
      </c>
      <c r="CM22" s="74">
        <f t="shared" si="9"/>
        <v>3.1745963717265922E-2</v>
      </c>
      <c r="CN22" s="74">
        <f t="shared" si="9"/>
        <v>0.14497238774981525</v>
      </c>
      <c r="CO22" s="74">
        <f t="shared" si="9"/>
        <v>0.17671835146708115</v>
      </c>
      <c r="CP22" s="75">
        <f t="shared" si="10"/>
        <v>1.6534356102742669E-3</v>
      </c>
      <c r="CQ22" s="75">
        <f t="shared" si="11"/>
        <v>-4.5974771166237244E-2</v>
      </c>
      <c r="CR22" s="76">
        <f t="shared" si="27"/>
        <v>-4.4321335555962973E-2</v>
      </c>
      <c r="CS22" s="74">
        <f>SUM($CR$19:CR22)</f>
        <v>-0.12726857446493145</v>
      </c>
      <c r="CT22" s="69">
        <f t="shared" si="12"/>
        <v>7.4193657084195186</v>
      </c>
      <c r="CU22" s="69">
        <f t="shared" si="13"/>
        <v>-1.8607925800876519</v>
      </c>
      <c r="CV22" s="77">
        <f t="shared" si="28"/>
        <v>44.205554374999984</v>
      </c>
      <c r="CW22" s="77">
        <f t="shared" si="29"/>
        <v>-1.1913761590653531</v>
      </c>
    </row>
    <row r="23" spans="1:101" s="57" customFormat="1" ht="12.75" x14ac:dyDescent="0.2">
      <c r="B23" s="48"/>
      <c r="C23" s="48"/>
      <c r="D23" s="81"/>
      <c r="F23" s="48"/>
      <c r="L23" s="63"/>
      <c r="M23" s="59"/>
      <c r="N23" s="59"/>
      <c r="O23" s="59"/>
      <c r="P23" s="59"/>
      <c r="Q23" s="59"/>
      <c r="R23" s="59"/>
      <c r="S23" s="59"/>
      <c r="T23" s="59"/>
      <c r="U23" s="63"/>
      <c r="V23" s="61"/>
      <c r="W23" s="61">
        <v>4</v>
      </c>
      <c r="X23" s="69">
        <f t="shared" si="30"/>
        <v>0.5</v>
      </c>
      <c r="Y23" s="69">
        <f t="shared" si="14"/>
        <v>0.66666666666666663</v>
      </c>
      <c r="Z23" s="69">
        <f t="shared" si="15"/>
        <v>0.58333333333333326</v>
      </c>
      <c r="AA23" s="69">
        <f t="shared" si="16"/>
        <v>1.0777700000000001</v>
      </c>
      <c r="AB23" s="69">
        <f t="shared" si="17"/>
        <v>0.10583333333333333</v>
      </c>
      <c r="AC23" s="69">
        <f t="shared" si="18"/>
        <v>3.2333333333333334</v>
      </c>
      <c r="AD23" s="69">
        <f t="shared" si="3"/>
        <v>1.0238814999999999</v>
      </c>
      <c r="AE23" s="69">
        <f t="shared" si="3"/>
        <v>0.91610450000000032</v>
      </c>
      <c r="AF23" s="69">
        <f t="shared" si="3"/>
        <v>0.80832749999999987</v>
      </c>
      <c r="AG23" s="69">
        <f t="shared" si="3"/>
        <v>0.7005505000000003</v>
      </c>
      <c r="AH23" s="69">
        <f t="shared" si="3"/>
        <v>0.59277349999999984</v>
      </c>
      <c r="AI23" s="69">
        <f t="shared" si="3"/>
        <v>0.48499650000000027</v>
      </c>
      <c r="AJ23" s="69">
        <f t="shared" si="3"/>
        <v>0.37721950000000026</v>
      </c>
      <c r="AK23" s="69">
        <f t="shared" si="3"/>
        <v>0.26944250000000025</v>
      </c>
      <c r="AL23" s="69">
        <f t="shared" si="3"/>
        <v>0.16166550000000024</v>
      </c>
      <c r="AM23" s="69">
        <f t="shared" si="3"/>
        <v>5.3888500000000228E-2</v>
      </c>
      <c r="AN23" s="69">
        <f t="shared" si="3"/>
        <v>0</v>
      </c>
      <c r="AO23" s="70">
        <f t="shared" si="19"/>
        <v>0.10777700000000001</v>
      </c>
      <c r="AP23" s="69">
        <f t="shared" si="20"/>
        <v>0.97193666666666678</v>
      </c>
      <c r="AQ23" s="69">
        <f t="shared" si="4"/>
        <v>113.67202380952379</v>
      </c>
      <c r="AR23" s="69">
        <f t="shared" si="4"/>
        <v>91.000595238095286</v>
      </c>
      <c r="AS23" s="69">
        <f t="shared" si="4"/>
        <v>70.848214285714249</v>
      </c>
      <c r="AT23" s="69">
        <f t="shared" si="4"/>
        <v>53.214880952380994</v>
      </c>
      <c r="AU23" s="69">
        <f t="shared" si="4"/>
        <v>38.100595238095217</v>
      </c>
      <c r="AV23" s="69">
        <f t="shared" si="4"/>
        <v>25.505357142857171</v>
      </c>
      <c r="AW23" s="69">
        <f t="shared" si="4"/>
        <v>15.429166666666685</v>
      </c>
      <c r="AX23" s="69">
        <f t="shared" si="4"/>
        <v>7.8720238095238244</v>
      </c>
      <c r="AY23" s="69">
        <f t="shared" si="4"/>
        <v>2.8339285714285798</v>
      </c>
      <c r="AZ23" s="69">
        <f t="shared" si="4"/>
        <v>0.31488095238095498</v>
      </c>
      <c r="BA23" s="69">
        <f t="shared" si="4"/>
        <v>0</v>
      </c>
      <c r="BB23" s="69">
        <f t="shared" si="21"/>
        <v>2.0418716183531744</v>
      </c>
      <c r="BC23" s="69">
        <f t="shared" si="5"/>
        <v>1.6346285254960327</v>
      </c>
      <c r="BD23" s="69">
        <f t="shared" si="5"/>
        <v>1.2726346651785709</v>
      </c>
      <c r="BE23" s="69">
        <f t="shared" si="5"/>
        <v>0.95589003740079448</v>
      </c>
      <c r="BF23" s="69">
        <f t="shared" si="5"/>
        <v>0.68439464216269807</v>
      </c>
      <c r="BG23" s="69">
        <f t="shared" si="5"/>
        <v>0.45814847946428627</v>
      </c>
      <c r="BH23" s="69">
        <f t="shared" si="5"/>
        <v>0.27715154930555591</v>
      </c>
      <c r="BI23" s="69">
        <f t="shared" si="5"/>
        <v>0.14140385168650821</v>
      </c>
      <c r="BJ23" s="69">
        <f t="shared" si="5"/>
        <v>5.0905386607143006E-2</v>
      </c>
      <c r="BK23" s="69">
        <f t="shared" si="5"/>
        <v>5.6561540674603646E-3</v>
      </c>
      <c r="BL23" s="69">
        <f t="shared" si="5"/>
        <v>0</v>
      </c>
      <c r="BM23" s="71">
        <f t="shared" si="22"/>
        <v>7.5226849097222246</v>
      </c>
      <c r="BN23" s="71">
        <f t="shared" si="6"/>
        <v>0.10606468090341879</v>
      </c>
      <c r="BO23" s="71">
        <f t="shared" si="6"/>
        <v>-9.1264852273581748E-2</v>
      </c>
      <c r="BP23" s="71">
        <f t="shared" si="6"/>
        <v>-0.20821469704097867</v>
      </c>
      <c r="BQ23" s="71">
        <f t="shared" si="6"/>
        <v>-0.25941533300505809</v>
      </c>
      <c r="BR23" s="71">
        <f t="shared" si="6"/>
        <v>-0.25949723977210898</v>
      </c>
      <c r="BS23" s="71">
        <f t="shared" si="6"/>
        <v>-0.22309089694841941</v>
      </c>
      <c r="BT23" s="71">
        <f t="shared" si="6"/>
        <v>-0.16482678414027713</v>
      </c>
      <c r="BU23" s="71">
        <f t="shared" si="6"/>
        <v>-9.9335380953970487E-2</v>
      </c>
      <c r="BV23" s="71">
        <f t="shared" si="6"/>
        <v>-4.1247166995787468E-2</v>
      </c>
      <c r="BW23" s="71">
        <f t="shared" si="6"/>
        <v>-5.1926218720161968E-3</v>
      </c>
      <c r="BX23" s="71">
        <f t="shared" si="6"/>
        <v>0</v>
      </c>
      <c r="BY23" s="71">
        <f t="shared" si="23"/>
        <v>-1.2460202920987795</v>
      </c>
      <c r="CH23" s="69">
        <f t="shared" si="7"/>
        <v>1.7638888888888888E-2</v>
      </c>
      <c r="CI23" s="69">
        <f t="shared" si="8"/>
        <v>0.16198944444444446</v>
      </c>
      <c r="CJ23" s="72">
        <f t="shared" si="24"/>
        <v>1.7638888888888888E-2</v>
      </c>
      <c r="CK23" s="73">
        <f t="shared" si="25"/>
        <v>8.0994722222222232E-2</v>
      </c>
      <c r="CL23" s="69">
        <f t="shared" si="26"/>
        <v>9.8633611111111116E-2</v>
      </c>
      <c r="CM23" s="74">
        <f t="shared" si="9"/>
        <v>3.2253899136742169E-2</v>
      </c>
      <c r="CN23" s="74">
        <f t="shared" si="9"/>
        <v>0.14810431754630585</v>
      </c>
      <c r="CO23" s="74">
        <f t="shared" si="9"/>
        <v>0.18035821668304799</v>
      </c>
      <c r="CP23" s="75">
        <f t="shared" si="10"/>
        <v>1.7067688293192732E-3</v>
      </c>
      <c r="CQ23" s="75">
        <f t="shared" si="11"/>
        <v>-4.7982672238299343E-2</v>
      </c>
      <c r="CR23" s="76">
        <f t="shared" si="27"/>
        <v>-4.6275903408980072E-2</v>
      </c>
      <c r="CS23" s="74">
        <f>SUM($CR$19:CR23)</f>
        <v>-0.17354447787391153</v>
      </c>
      <c r="CT23" s="69">
        <f t="shared" si="12"/>
        <v>7.5721822718517773</v>
      </c>
      <c r="CU23" s="69">
        <f t="shared" si="13"/>
        <v>-1.9428534050278143</v>
      </c>
      <c r="CV23" s="77">
        <f t="shared" si="28"/>
        <v>45.136109458333351</v>
      </c>
      <c r="CW23" s="77">
        <f t="shared" si="29"/>
        <v>-1.2460202920987795</v>
      </c>
    </row>
    <row r="24" spans="1:101" s="57" customFormat="1" ht="12.75" x14ac:dyDescent="0.2">
      <c r="B24" s="57" t="s">
        <v>98</v>
      </c>
      <c r="L24" s="63"/>
      <c r="M24" s="59"/>
      <c r="N24" s="59"/>
      <c r="O24" s="59"/>
      <c r="P24" s="59"/>
      <c r="Q24" s="59"/>
      <c r="R24" s="59"/>
      <c r="S24" s="59"/>
      <c r="T24" s="59"/>
      <c r="U24" s="63"/>
      <c r="V24" s="61"/>
      <c r="W24" s="61">
        <v>5</v>
      </c>
      <c r="X24" s="69">
        <f t="shared" si="30"/>
        <v>0.66666666666666663</v>
      </c>
      <c r="Y24" s="69">
        <f t="shared" si="14"/>
        <v>0.83333333333333326</v>
      </c>
      <c r="Z24" s="69">
        <f t="shared" si="15"/>
        <v>0.75</v>
      </c>
      <c r="AA24" s="69">
        <f t="shared" si="16"/>
        <v>1.09999</v>
      </c>
      <c r="AB24" s="69">
        <f t="shared" si="17"/>
        <v>0.1075</v>
      </c>
      <c r="AC24" s="69">
        <f t="shared" si="18"/>
        <v>3.3</v>
      </c>
      <c r="AD24" s="69">
        <f t="shared" si="3"/>
        <v>1.0449904999999999</v>
      </c>
      <c r="AE24" s="69">
        <f t="shared" si="3"/>
        <v>0.93499149999999975</v>
      </c>
      <c r="AF24" s="69">
        <f t="shared" si="3"/>
        <v>0.82499250000000002</v>
      </c>
      <c r="AG24" s="69">
        <f t="shared" si="3"/>
        <v>0.71499350000000028</v>
      </c>
      <c r="AH24" s="69">
        <f t="shared" si="3"/>
        <v>0.6049945000000001</v>
      </c>
      <c r="AI24" s="69">
        <f t="shared" si="3"/>
        <v>0.49499549999999992</v>
      </c>
      <c r="AJ24" s="69">
        <f t="shared" si="3"/>
        <v>0.38499650000000019</v>
      </c>
      <c r="AK24" s="69">
        <f t="shared" si="3"/>
        <v>0.27499750000000001</v>
      </c>
      <c r="AL24" s="69">
        <f t="shared" si="3"/>
        <v>0.16499850000000027</v>
      </c>
      <c r="AM24" s="69">
        <f t="shared" si="3"/>
        <v>5.499950000000009E-2</v>
      </c>
      <c r="AN24" s="69">
        <f t="shared" si="3"/>
        <v>0</v>
      </c>
      <c r="AO24" s="70">
        <f t="shared" si="19"/>
        <v>0.109999</v>
      </c>
      <c r="AP24" s="69">
        <f t="shared" si="20"/>
        <v>0.99248999999999998</v>
      </c>
      <c r="AQ24" s="69">
        <f t="shared" si="4"/>
        <v>113.67202380952382</v>
      </c>
      <c r="AR24" s="69">
        <f t="shared" si="4"/>
        <v>91.000595238095187</v>
      </c>
      <c r="AS24" s="69">
        <f t="shared" si="4"/>
        <v>70.848214285714292</v>
      </c>
      <c r="AT24" s="69">
        <f t="shared" si="4"/>
        <v>53.214880952380994</v>
      </c>
      <c r="AU24" s="69">
        <f t="shared" si="4"/>
        <v>38.100595238095245</v>
      </c>
      <c r="AV24" s="69">
        <f t="shared" si="4"/>
        <v>25.505357142857132</v>
      </c>
      <c r="AW24" s="69">
        <f t="shared" si="4"/>
        <v>15.42916666666668</v>
      </c>
      <c r="AX24" s="69">
        <f t="shared" si="4"/>
        <v>7.8720238095238102</v>
      </c>
      <c r="AY24" s="69">
        <f t="shared" si="4"/>
        <v>2.8339285714285807</v>
      </c>
      <c r="AZ24" s="69">
        <f t="shared" si="4"/>
        <v>0.31488095238095337</v>
      </c>
      <c r="BA24" s="69">
        <f t="shared" si="4"/>
        <v>0</v>
      </c>
      <c r="BB24" s="69">
        <f t="shared" si="21"/>
        <v>2.0839681578373015</v>
      </c>
      <c r="BC24" s="69">
        <f t="shared" si="5"/>
        <v>1.6683290792658718</v>
      </c>
      <c r="BD24" s="69">
        <f t="shared" si="5"/>
        <v>1.2988721205357143</v>
      </c>
      <c r="BE24" s="69">
        <f t="shared" si="5"/>
        <v>0.97559728164682602</v>
      </c>
      <c r="BF24" s="69">
        <f t="shared" si="5"/>
        <v>0.69850456259920635</v>
      </c>
      <c r="BG24" s="69">
        <f t="shared" si="5"/>
        <v>0.46759396339285692</v>
      </c>
      <c r="BH24" s="69">
        <f t="shared" si="5"/>
        <v>0.282865484027778</v>
      </c>
      <c r="BI24" s="69">
        <f t="shared" si="5"/>
        <v>0.14431912450396825</v>
      </c>
      <c r="BJ24" s="69">
        <f t="shared" si="5"/>
        <v>5.1954884821428737E-2</v>
      </c>
      <c r="BK24" s="69">
        <f t="shared" si="5"/>
        <v>5.7727649801587472E-3</v>
      </c>
      <c r="BL24" s="69">
        <f t="shared" si="5"/>
        <v>0</v>
      </c>
      <c r="BM24" s="71">
        <f t="shared" si="22"/>
        <v>7.6777774236111105</v>
      </c>
      <c r="BN24" s="71">
        <f t="shared" si="6"/>
        <v>0.10940937027053714</v>
      </c>
      <c r="BO24" s="71">
        <f t="shared" si="6"/>
        <v>-9.5926419564169113E-2</v>
      </c>
      <c r="BP24" s="71">
        <f t="shared" si="6"/>
        <v>-0.21755783300943077</v>
      </c>
      <c r="BQ24" s="71">
        <f t="shared" si="6"/>
        <v>-0.27072483106650819</v>
      </c>
      <c r="BR24" s="71">
        <f t="shared" si="6"/>
        <v>-0.27066737473666069</v>
      </c>
      <c r="BS24" s="71">
        <f t="shared" si="6"/>
        <v>-0.23262542502114769</v>
      </c>
      <c r="BT24" s="71">
        <f t="shared" si="6"/>
        <v>-0.17183894292122889</v>
      </c>
      <c r="BU24" s="71">
        <f t="shared" si="6"/>
        <v>-0.10354788943816344</v>
      </c>
      <c r="BV24" s="71">
        <f t="shared" si="6"/>
        <v>-4.2992225573211286E-2</v>
      </c>
      <c r="BW24" s="71">
        <f t="shared" si="6"/>
        <v>-5.4119123276315136E-3</v>
      </c>
      <c r="BX24" s="71">
        <f t="shared" si="6"/>
        <v>0</v>
      </c>
      <c r="BY24" s="71">
        <f t="shared" si="23"/>
        <v>-1.3018834833876145</v>
      </c>
      <c r="CH24" s="69">
        <f t="shared" si="7"/>
        <v>1.7916666666666664E-2</v>
      </c>
      <c r="CI24" s="69">
        <f t="shared" si="8"/>
        <v>0.16541499999999998</v>
      </c>
      <c r="CJ24" s="72">
        <f t="shared" si="24"/>
        <v>1.7916666666666664E-2</v>
      </c>
      <c r="CK24" s="73">
        <f t="shared" si="25"/>
        <v>8.2707499999999989E-2</v>
      </c>
      <c r="CL24" s="69">
        <f t="shared" si="26"/>
        <v>0.10062416666666665</v>
      </c>
      <c r="CM24" s="74">
        <f t="shared" si="9"/>
        <v>3.2761834556218422E-2</v>
      </c>
      <c r="CN24" s="74">
        <f t="shared" si="9"/>
        <v>0.15123624734279639</v>
      </c>
      <c r="CO24" s="74">
        <f t="shared" si="9"/>
        <v>0.18399808189901481</v>
      </c>
      <c r="CP24" s="75">
        <f t="shared" si="10"/>
        <v>1.7609486073967401E-3</v>
      </c>
      <c r="CQ24" s="75">
        <f t="shared" si="11"/>
        <v>-5.0033487708417333E-2</v>
      </c>
      <c r="CR24" s="76">
        <f t="shared" si="27"/>
        <v>-4.8272539101020591E-2</v>
      </c>
      <c r="CS24" s="74">
        <f>SUM($CR$19:CR24)</f>
        <v>-0.22181701697493211</v>
      </c>
      <c r="CT24" s="69">
        <f t="shared" si="12"/>
        <v>7.7249988352840351</v>
      </c>
      <c r="CU24" s="69">
        <f t="shared" si="13"/>
        <v>-2.0266804114634835</v>
      </c>
      <c r="CV24" s="77">
        <f t="shared" si="28"/>
        <v>46.066664541666668</v>
      </c>
      <c r="CW24" s="77">
        <f t="shared" si="29"/>
        <v>-1.3018834833876145</v>
      </c>
    </row>
    <row r="25" spans="1:101" s="57" customFormat="1" ht="12.75" x14ac:dyDescent="0.2">
      <c r="B25" s="48" t="s">
        <v>97</v>
      </c>
      <c r="C25" s="78">
        <f>MAX(C22,G22)</f>
        <v>1.1995464852607711</v>
      </c>
      <c r="L25" s="63"/>
      <c r="M25" s="59"/>
      <c r="N25" s="59"/>
      <c r="O25" s="59"/>
      <c r="P25" s="59"/>
      <c r="Q25" s="59"/>
      <c r="R25" s="59"/>
      <c r="S25" s="59"/>
      <c r="T25" s="59"/>
      <c r="U25" s="63"/>
      <c r="V25" s="61"/>
      <c r="W25" s="61">
        <v>6</v>
      </c>
      <c r="X25" s="69">
        <f t="shared" si="30"/>
        <v>0.83333333333333326</v>
      </c>
      <c r="Y25" s="69">
        <f t="shared" si="14"/>
        <v>0.99999999999999989</v>
      </c>
      <c r="Z25" s="69">
        <f t="shared" si="15"/>
        <v>0.91666666666666652</v>
      </c>
      <c r="AA25" s="69">
        <f t="shared" si="16"/>
        <v>1.1222099999999999</v>
      </c>
      <c r="AB25" s="69">
        <f t="shared" si="17"/>
        <v>0.10916666666666666</v>
      </c>
      <c r="AC25" s="69">
        <f t="shared" si="18"/>
        <v>3.3666666666666667</v>
      </c>
      <c r="AD25" s="69">
        <f t="shared" si="3"/>
        <v>1.0660995</v>
      </c>
      <c r="AE25" s="69">
        <f t="shared" si="3"/>
        <v>0.95387850000000007</v>
      </c>
      <c r="AF25" s="69">
        <f t="shared" si="3"/>
        <v>0.84165749999999973</v>
      </c>
      <c r="AG25" s="69">
        <f t="shared" si="3"/>
        <v>0.72943649999999982</v>
      </c>
      <c r="AH25" s="69">
        <f t="shared" si="3"/>
        <v>0.61721549999999992</v>
      </c>
      <c r="AI25" s="69">
        <f t="shared" si="3"/>
        <v>0.50499450000000001</v>
      </c>
      <c r="AJ25" s="69">
        <f t="shared" si="3"/>
        <v>0.39277350000000011</v>
      </c>
      <c r="AK25" s="69">
        <f t="shared" si="3"/>
        <v>0.2805525000000002</v>
      </c>
      <c r="AL25" s="69">
        <f t="shared" si="3"/>
        <v>0.1683315000000003</v>
      </c>
      <c r="AM25" s="69">
        <f t="shared" si="3"/>
        <v>5.6110499999999952E-2</v>
      </c>
      <c r="AN25" s="69">
        <f t="shared" si="3"/>
        <v>0</v>
      </c>
      <c r="AO25" s="70">
        <f t="shared" si="19"/>
        <v>0.11222099999999999</v>
      </c>
      <c r="AP25" s="69">
        <f t="shared" si="20"/>
        <v>1.0130433333333333</v>
      </c>
      <c r="AQ25" s="69">
        <f t="shared" si="4"/>
        <v>113.67202380952384</v>
      </c>
      <c r="AR25" s="69">
        <f t="shared" si="4"/>
        <v>91.000595238095258</v>
      </c>
      <c r="AS25" s="69">
        <f t="shared" si="4"/>
        <v>70.848214285714249</v>
      </c>
      <c r="AT25" s="69">
        <f t="shared" si="4"/>
        <v>53.214880952380945</v>
      </c>
      <c r="AU25" s="69">
        <f t="shared" si="4"/>
        <v>38.100595238095231</v>
      </c>
      <c r="AV25" s="69">
        <f t="shared" si="4"/>
        <v>25.505357142857154</v>
      </c>
      <c r="AW25" s="69">
        <f t="shared" si="4"/>
        <v>15.42916666666668</v>
      </c>
      <c r="AX25" s="69">
        <f t="shared" si="4"/>
        <v>7.8720238095238244</v>
      </c>
      <c r="AY25" s="69">
        <f t="shared" si="4"/>
        <v>2.833928571428582</v>
      </c>
      <c r="AZ25" s="69">
        <f t="shared" si="4"/>
        <v>0.31488095238095193</v>
      </c>
      <c r="BA25" s="69">
        <f t="shared" si="4"/>
        <v>0</v>
      </c>
      <c r="BB25" s="69">
        <f t="shared" si="21"/>
        <v>2.126064697321429</v>
      </c>
      <c r="BC25" s="69">
        <f t="shared" si="5"/>
        <v>1.7020296330357145</v>
      </c>
      <c r="BD25" s="69">
        <f t="shared" si="5"/>
        <v>1.3251095758928564</v>
      </c>
      <c r="BE25" s="69">
        <f t="shared" si="5"/>
        <v>0.9953045258928569</v>
      </c>
      <c r="BF25" s="69">
        <f t="shared" si="5"/>
        <v>0.71261448303571406</v>
      </c>
      <c r="BG25" s="69">
        <f t="shared" si="5"/>
        <v>0.47703944732142872</v>
      </c>
      <c r="BH25" s="69">
        <f t="shared" si="5"/>
        <v>0.28857941875000021</v>
      </c>
      <c r="BI25" s="69">
        <f t="shared" si="5"/>
        <v>0.14723439732142884</v>
      </c>
      <c r="BJ25" s="69">
        <f t="shared" si="5"/>
        <v>5.3004383035714475E-2</v>
      </c>
      <c r="BK25" s="69">
        <f t="shared" si="5"/>
        <v>5.8893758928571334E-3</v>
      </c>
      <c r="BL25" s="69">
        <f t="shared" si="5"/>
        <v>0</v>
      </c>
      <c r="BM25" s="71">
        <f t="shared" si="22"/>
        <v>7.8328699375000008</v>
      </c>
      <c r="BN25" s="71">
        <f t="shared" si="6"/>
        <v>0.11280084292520198</v>
      </c>
      <c r="BO25" s="71">
        <f t="shared" si="6"/>
        <v>-0.10070029956695235</v>
      </c>
      <c r="BP25" s="71">
        <f t="shared" si="6"/>
        <v>-0.22710500892237742</v>
      </c>
      <c r="BQ25" s="71">
        <f t="shared" si="6"/>
        <v>-0.28227516479080794</v>
      </c>
      <c r="BR25" s="71">
        <f t="shared" si="6"/>
        <v>-0.28207264682198013</v>
      </c>
      <c r="BS25" s="71">
        <f t="shared" si="6"/>
        <v>-0.24235933466562995</v>
      </c>
      <c r="BT25" s="71">
        <f t="shared" si="6"/>
        <v>-0.17899710797149279</v>
      </c>
      <c r="BU25" s="71">
        <f t="shared" si="6"/>
        <v>-0.10784784638930447</v>
      </c>
      <c r="BV25" s="71">
        <f t="shared" si="6"/>
        <v>-4.4773429568800586E-2</v>
      </c>
      <c r="BW25" s="71">
        <f t="shared" si="6"/>
        <v>-5.6357371597168067E-3</v>
      </c>
      <c r="BX25" s="71">
        <f t="shared" si="6"/>
        <v>0</v>
      </c>
      <c r="BY25" s="71">
        <f t="shared" si="23"/>
        <v>-1.3589657329318603</v>
      </c>
      <c r="CH25" s="69">
        <f t="shared" si="7"/>
        <v>1.8194444444444444E-2</v>
      </c>
      <c r="CI25" s="69">
        <f t="shared" si="8"/>
        <v>0.16884055555555555</v>
      </c>
      <c r="CJ25" s="72">
        <f t="shared" si="24"/>
        <v>1.8194444444444444E-2</v>
      </c>
      <c r="CK25" s="73">
        <f t="shared" si="25"/>
        <v>8.4420277777777775E-2</v>
      </c>
      <c r="CL25" s="69">
        <f t="shared" si="26"/>
        <v>0.10261472222222222</v>
      </c>
      <c r="CM25" s="74">
        <f t="shared" si="9"/>
        <v>3.3269769975694682E-2</v>
      </c>
      <c r="CN25" s="74">
        <f t="shared" si="9"/>
        <v>0.15436817713928699</v>
      </c>
      <c r="CO25" s="74">
        <f t="shared" si="9"/>
        <v>0.18763794711498166</v>
      </c>
      <c r="CP25" s="75">
        <f t="shared" si="10"/>
        <v>1.8159749445066679E-3</v>
      </c>
      <c r="CQ25" s="75">
        <f t="shared" si="11"/>
        <v>-5.212721757659125E-2</v>
      </c>
      <c r="CR25" s="76">
        <f t="shared" si="27"/>
        <v>-5.0311242632084585E-2</v>
      </c>
      <c r="CS25" s="74">
        <f>SUM($CR$19:CR25)</f>
        <v>-0.2721282596070167</v>
      </c>
      <c r="CT25" s="69">
        <f t="shared" si="12"/>
        <v>7.8778153987162947</v>
      </c>
      <c r="CU25" s="69">
        <f t="shared" si="13"/>
        <v>-2.1122735993946624</v>
      </c>
      <c r="CV25" s="77">
        <f t="shared" si="28"/>
        <v>46.997219625000007</v>
      </c>
      <c r="CW25" s="77">
        <f t="shared" si="29"/>
        <v>-1.3589657329318603</v>
      </c>
    </row>
    <row r="26" spans="1:101" s="57" customFormat="1" ht="12.75" x14ac:dyDescent="0.2">
      <c r="A26" s="82"/>
      <c r="L26" s="63"/>
      <c r="M26" s="59"/>
      <c r="N26" s="59"/>
      <c r="O26" s="59"/>
      <c r="P26" s="59"/>
      <c r="Q26" s="59"/>
      <c r="R26" s="59"/>
      <c r="S26" s="59"/>
      <c r="T26" s="59"/>
      <c r="U26" s="63"/>
      <c r="V26" s="61"/>
      <c r="W26" s="61">
        <v>7</v>
      </c>
      <c r="X26" s="69">
        <f t="shared" si="30"/>
        <v>0.99999999999999989</v>
      </c>
      <c r="Y26" s="69">
        <f t="shared" si="14"/>
        <v>1.1666666666666665</v>
      </c>
      <c r="Z26" s="69">
        <f t="shared" si="15"/>
        <v>1.0833333333333333</v>
      </c>
      <c r="AA26" s="69">
        <f t="shared" si="16"/>
        <v>1.1444300000000001</v>
      </c>
      <c r="AB26" s="69">
        <f t="shared" si="17"/>
        <v>0.11083333333333334</v>
      </c>
      <c r="AC26" s="69">
        <f t="shared" si="18"/>
        <v>3.4333333333333336</v>
      </c>
      <c r="AD26" s="69">
        <f t="shared" si="3"/>
        <v>1.0872085</v>
      </c>
      <c r="AE26" s="69">
        <f t="shared" si="3"/>
        <v>0.97276549999999995</v>
      </c>
      <c r="AF26" s="69">
        <f t="shared" si="3"/>
        <v>0.85832249999999988</v>
      </c>
      <c r="AG26" s="69">
        <f t="shared" si="3"/>
        <v>0.74387950000000025</v>
      </c>
      <c r="AH26" s="69">
        <f t="shared" si="3"/>
        <v>0.62943650000000018</v>
      </c>
      <c r="AI26" s="69">
        <f t="shared" si="3"/>
        <v>0.5149935000000001</v>
      </c>
      <c r="AJ26" s="69">
        <f t="shared" si="3"/>
        <v>0.40055050000000003</v>
      </c>
      <c r="AK26" s="69">
        <f t="shared" si="3"/>
        <v>0.28610749999999996</v>
      </c>
      <c r="AL26" s="69">
        <f t="shared" si="3"/>
        <v>0.17166450000000033</v>
      </c>
      <c r="AM26" s="69">
        <f t="shared" si="3"/>
        <v>5.7221500000000258E-2</v>
      </c>
      <c r="AN26" s="69">
        <f t="shared" si="3"/>
        <v>0</v>
      </c>
      <c r="AO26" s="70">
        <f t="shared" si="19"/>
        <v>0.114443</v>
      </c>
      <c r="AP26" s="69">
        <f t="shared" si="20"/>
        <v>1.0335966666666667</v>
      </c>
      <c r="AQ26" s="69">
        <f t="shared" si="4"/>
        <v>113.67202380952382</v>
      </c>
      <c r="AR26" s="69">
        <f t="shared" si="4"/>
        <v>91.000595238095215</v>
      </c>
      <c r="AS26" s="69">
        <f t="shared" si="4"/>
        <v>70.848214285714263</v>
      </c>
      <c r="AT26" s="69">
        <f t="shared" si="4"/>
        <v>53.214880952380973</v>
      </c>
      <c r="AU26" s="69">
        <f t="shared" si="4"/>
        <v>38.100595238095259</v>
      </c>
      <c r="AV26" s="69">
        <f t="shared" si="4"/>
        <v>25.505357142857154</v>
      </c>
      <c r="AW26" s="69">
        <f t="shared" si="4"/>
        <v>15.429166666666671</v>
      </c>
      <c r="AX26" s="69">
        <f t="shared" si="4"/>
        <v>7.8720238095238066</v>
      </c>
      <c r="AY26" s="69">
        <f t="shared" si="4"/>
        <v>2.833928571428582</v>
      </c>
      <c r="AZ26" s="69">
        <f t="shared" si="4"/>
        <v>0.31488095238095526</v>
      </c>
      <c r="BA26" s="69">
        <f t="shared" si="4"/>
        <v>0</v>
      </c>
      <c r="BB26" s="69">
        <f t="shared" si="21"/>
        <v>2.1681612368055556</v>
      </c>
      <c r="BC26" s="69">
        <f t="shared" si="5"/>
        <v>1.735730186805555</v>
      </c>
      <c r="BD26" s="69">
        <f t="shared" si="5"/>
        <v>1.3513470312499996</v>
      </c>
      <c r="BE26" s="69">
        <f t="shared" si="5"/>
        <v>1.0150117701388892</v>
      </c>
      <c r="BF26" s="69">
        <f t="shared" si="5"/>
        <v>0.72672440347222256</v>
      </c>
      <c r="BG26" s="69">
        <f t="shared" si="5"/>
        <v>0.48648493125000014</v>
      </c>
      <c r="BH26" s="69">
        <f t="shared" si="5"/>
        <v>0.2942933534722223</v>
      </c>
      <c r="BI26" s="69">
        <f t="shared" si="5"/>
        <v>0.15014967013888883</v>
      </c>
      <c r="BJ26" s="69">
        <f t="shared" si="5"/>
        <v>5.4053881250000199E-2</v>
      </c>
      <c r="BK26" s="69">
        <f t="shared" si="5"/>
        <v>6.0059868055556097E-3</v>
      </c>
      <c r="BL26" s="69">
        <f t="shared" si="5"/>
        <v>0</v>
      </c>
      <c r="BM26" s="71">
        <f t="shared" si="22"/>
        <v>7.9879624513888885</v>
      </c>
      <c r="BN26" s="71">
        <f t="shared" si="6"/>
        <v>0.11623909886741325</v>
      </c>
      <c r="BO26" s="71">
        <f t="shared" si="6"/>
        <v>-0.10558649228193337</v>
      </c>
      <c r="BP26" s="71">
        <f t="shared" si="6"/>
        <v>-0.23685622477981785</v>
      </c>
      <c r="BQ26" s="71">
        <f t="shared" si="6"/>
        <v>-0.29406633417795675</v>
      </c>
      <c r="BR26" s="71">
        <f t="shared" si="6"/>
        <v>-0.2937130560280673</v>
      </c>
      <c r="BS26" s="71">
        <f t="shared" si="6"/>
        <v>-0.25229262588186568</v>
      </c>
      <c r="BT26" s="71">
        <f t="shared" si="6"/>
        <v>-0.18630127929106868</v>
      </c>
      <c r="BU26" s="71">
        <f t="shared" si="6"/>
        <v>-0.11223525180739291</v>
      </c>
      <c r="BV26" s="71">
        <f t="shared" si="6"/>
        <v>-4.6590778982555363E-2</v>
      </c>
      <c r="BW26" s="71">
        <f t="shared" si="6"/>
        <v>-5.8640963682721585E-3</v>
      </c>
      <c r="BX26" s="71">
        <f t="shared" si="6"/>
        <v>0</v>
      </c>
      <c r="BY26" s="71">
        <f t="shared" si="23"/>
        <v>-1.4172670407315167</v>
      </c>
      <c r="CH26" s="69">
        <f t="shared" si="7"/>
        <v>1.8472222222222223E-2</v>
      </c>
      <c r="CI26" s="69">
        <f t="shared" si="8"/>
        <v>0.17226611111111112</v>
      </c>
      <c r="CJ26" s="72">
        <f t="shared" si="24"/>
        <v>1.8472222222222223E-2</v>
      </c>
      <c r="CK26" s="73">
        <f t="shared" si="25"/>
        <v>8.613305555555556E-2</v>
      </c>
      <c r="CL26" s="69">
        <f t="shared" si="26"/>
        <v>0.10460527777777778</v>
      </c>
      <c r="CM26" s="74">
        <f t="shared" si="9"/>
        <v>3.3777705395170936E-2</v>
      </c>
      <c r="CN26" s="74">
        <f t="shared" si="9"/>
        <v>0.1575001069357776</v>
      </c>
      <c r="CO26" s="74">
        <f t="shared" si="9"/>
        <v>0.19127781233094854</v>
      </c>
      <c r="CP26" s="75">
        <f t="shared" si="10"/>
        <v>1.8718478406490561E-3</v>
      </c>
      <c r="CQ26" s="75">
        <f t="shared" si="11"/>
        <v>-5.4263861842821094E-2</v>
      </c>
      <c r="CR26" s="76">
        <f t="shared" si="27"/>
        <v>-5.2392014002172041E-2</v>
      </c>
      <c r="CS26" s="74">
        <f>SUM($CR$19:CR26)</f>
        <v>-0.32452027360918873</v>
      </c>
      <c r="CT26" s="69">
        <f t="shared" si="12"/>
        <v>8.0306319621485542</v>
      </c>
      <c r="CU26" s="69">
        <f t="shared" si="13"/>
        <v>-2.1996329688213501</v>
      </c>
      <c r="CV26" s="77">
        <f t="shared" si="28"/>
        <v>47.927774708333331</v>
      </c>
      <c r="CW26" s="77">
        <f t="shared" si="29"/>
        <v>-1.4172670407315167</v>
      </c>
    </row>
    <row r="27" spans="1:101" s="57" customFormat="1" ht="12.75" x14ac:dyDescent="0.2">
      <c r="B27" s="57" t="s">
        <v>99</v>
      </c>
      <c r="L27" s="63"/>
      <c r="M27" s="59"/>
      <c r="N27" s="59"/>
      <c r="O27" s="59"/>
      <c r="P27" s="59"/>
      <c r="Q27" s="59"/>
      <c r="R27" s="59"/>
      <c r="S27" s="59"/>
      <c r="T27" s="59"/>
      <c r="U27" s="63"/>
      <c r="V27" s="61"/>
      <c r="W27" s="61">
        <v>8</v>
      </c>
      <c r="X27" s="69">
        <f t="shared" si="30"/>
        <v>1.1666666666666665</v>
      </c>
      <c r="Y27" s="69">
        <f t="shared" si="14"/>
        <v>1.3333333333333333</v>
      </c>
      <c r="Z27" s="69">
        <f t="shared" si="15"/>
        <v>1.25</v>
      </c>
      <c r="AA27" s="69">
        <f t="shared" si="16"/>
        <v>1.16665</v>
      </c>
      <c r="AB27" s="69">
        <f t="shared" si="17"/>
        <v>0.1125</v>
      </c>
      <c r="AC27" s="69">
        <f t="shared" si="18"/>
        <v>3.5</v>
      </c>
      <c r="AD27" s="69">
        <f t="shared" si="3"/>
        <v>1.1083175000000001</v>
      </c>
      <c r="AE27" s="69">
        <f t="shared" si="3"/>
        <v>0.99165249999999983</v>
      </c>
      <c r="AF27" s="69">
        <f t="shared" si="3"/>
        <v>0.87498750000000003</v>
      </c>
      <c r="AG27" s="69">
        <f t="shared" si="3"/>
        <v>0.75832250000000023</v>
      </c>
      <c r="AH27" s="69">
        <f t="shared" si="3"/>
        <v>0.64165749999999999</v>
      </c>
      <c r="AI27" s="69">
        <f t="shared" si="3"/>
        <v>0.5249925000000002</v>
      </c>
      <c r="AJ27" s="69">
        <f t="shared" si="3"/>
        <v>0.40832749999999995</v>
      </c>
      <c r="AK27" s="69">
        <f t="shared" si="3"/>
        <v>0.29166250000000016</v>
      </c>
      <c r="AL27" s="69">
        <f t="shared" si="3"/>
        <v>0.17499749999999992</v>
      </c>
      <c r="AM27" s="69">
        <f t="shared" si="3"/>
        <v>5.833250000000012E-2</v>
      </c>
      <c r="AN27" s="69">
        <f t="shared" si="3"/>
        <v>0</v>
      </c>
      <c r="AO27" s="70">
        <f t="shared" si="19"/>
        <v>0.11666499999999999</v>
      </c>
      <c r="AP27" s="69">
        <f t="shared" si="20"/>
        <v>1.0541499999999999</v>
      </c>
      <c r="AQ27" s="69">
        <f t="shared" si="4"/>
        <v>113.67202380952384</v>
      </c>
      <c r="AR27" s="69">
        <f t="shared" si="4"/>
        <v>91.000595238095215</v>
      </c>
      <c r="AS27" s="69">
        <f t="shared" si="4"/>
        <v>70.848214285714292</v>
      </c>
      <c r="AT27" s="69">
        <f t="shared" si="4"/>
        <v>53.214880952380994</v>
      </c>
      <c r="AU27" s="69">
        <f t="shared" si="4"/>
        <v>38.100595238095245</v>
      </c>
      <c r="AV27" s="69">
        <f t="shared" si="4"/>
        <v>25.505357142857164</v>
      </c>
      <c r="AW27" s="69">
        <f t="shared" si="4"/>
        <v>15.429166666666665</v>
      </c>
      <c r="AX27" s="69">
        <f t="shared" si="4"/>
        <v>7.8720238095238209</v>
      </c>
      <c r="AY27" s="69">
        <f t="shared" si="4"/>
        <v>2.8339285714285696</v>
      </c>
      <c r="AZ27" s="69">
        <f t="shared" si="4"/>
        <v>0.31488095238095376</v>
      </c>
      <c r="BA27" s="69">
        <f t="shared" si="4"/>
        <v>0</v>
      </c>
      <c r="BB27" s="69">
        <f t="shared" si="21"/>
        <v>2.2102577762896827</v>
      </c>
      <c r="BC27" s="69">
        <f t="shared" si="5"/>
        <v>1.7694307405753962</v>
      </c>
      <c r="BD27" s="69">
        <f t="shared" si="5"/>
        <v>1.3775844866071429</v>
      </c>
      <c r="BE27" s="69">
        <f t="shared" si="5"/>
        <v>1.0347190143849214</v>
      </c>
      <c r="BF27" s="69">
        <f t="shared" si="5"/>
        <v>0.74083432390873027</v>
      </c>
      <c r="BG27" s="69">
        <f t="shared" si="5"/>
        <v>0.49593041517857178</v>
      </c>
      <c r="BH27" s="69">
        <f t="shared" si="5"/>
        <v>0.30000728819444439</v>
      </c>
      <c r="BI27" s="69">
        <f t="shared" si="5"/>
        <v>0.15306494295634943</v>
      </c>
      <c r="BJ27" s="69">
        <f t="shared" si="5"/>
        <v>5.5103379464285673E-2</v>
      </c>
      <c r="BK27" s="69">
        <f t="shared" si="5"/>
        <v>6.1225977182539949E-3</v>
      </c>
      <c r="BL27" s="69">
        <f t="shared" si="5"/>
        <v>0</v>
      </c>
      <c r="BM27" s="71">
        <f t="shared" si="22"/>
        <v>8.1430549652777788</v>
      </c>
      <c r="BN27" s="71">
        <f t="shared" si="6"/>
        <v>0.11972413809717171</v>
      </c>
      <c r="BO27" s="71">
        <f t="shared" si="6"/>
        <v>-0.110584997709111</v>
      </c>
      <c r="BP27" s="71">
        <f t="shared" si="6"/>
        <v>-0.24681148058175209</v>
      </c>
      <c r="BQ27" s="71">
        <f t="shared" si="6"/>
        <v>-0.30609833922795504</v>
      </c>
      <c r="BR27" s="71">
        <f t="shared" si="6"/>
        <v>-0.30558860235492186</v>
      </c>
      <c r="BS27" s="71">
        <f t="shared" si="6"/>
        <v>-0.26242529866985498</v>
      </c>
      <c r="BT27" s="71">
        <f t="shared" si="6"/>
        <v>-0.19375145687995654</v>
      </c>
      <c r="BU27" s="71">
        <f t="shared" si="6"/>
        <v>-0.11671010569242944</v>
      </c>
      <c r="BV27" s="71">
        <f t="shared" si="6"/>
        <v>-4.8444273814475414E-2</v>
      </c>
      <c r="BW27" s="71">
        <f t="shared" si="6"/>
        <v>-6.0969899532973965E-3</v>
      </c>
      <c r="BX27" s="71">
        <f t="shared" si="6"/>
        <v>0</v>
      </c>
      <c r="BY27" s="71">
        <f t="shared" si="23"/>
        <v>-1.476787406786582</v>
      </c>
      <c r="CH27" s="69">
        <f t="shared" si="7"/>
        <v>1.8749999999999999E-2</v>
      </c>
      <c r="CI27" s="69">
        <f t="shared" si="8"/>
        <v>0.17569166666666663</v>
      </c>
      <c r="CJ27" s="72">
        <f t="shared" si="24"/>
        <v>1.8749999999999999E-2</v>
      </c>
      <c r="CK27" s="73">
        <f t="shared" si="25"/>
        <v>8.7845833333333317E-2</v>
      </c>
      <c r="CL27" s="69">
        <f t="shared" si="26"/>
        <v>0.10659583333333332</v>
      </c>
      <c r="CM27" s="74">
        <f t="shared" si="9"/>
        <v>3.4285640814647189E-2</v>
      </c>
      <c r="CN27" s="74">
        <f t="shared" si="9"/>
        <v>0.16063203673226814</v>
      </c>
      <c r="CO27" s="74">
        <f t="shared" si="9"/>
        <v>0.19491767754691533</v>
      </c>
      <c r="CP27" s="75">
        <f t="shared" si="10"/>
        <v>1.9285672958239044E-3</v>
      </c>
      <c r="CQ27" s="75">
        <f t="shared" si="11"/>
        <v>-5.6443420507106816E-2</v>
      </c>
      <c r="CR27" s="76">
        <f t="shared" si="27"/>
        <v>-5.451485321128291E-2</v>
      </c>
      <c r="CS27" s="74">
        <f>SUM($CR$19:CR27)</f>
        <v>-0.37903512682047164</v>
      </c>
      <c r="CT27" s="69">
        <f t="shared" si="12"/>
        <v>8.1834485255808112</v>
      </c>
      <c r="CU27" s="69">
        <f t="shared" si="13"/>
        <v>-2.2887585197435447</v>
      </c>
      <c r="CV27" s="77">
        <f t="shared" si="28"/>
        <v>48.858329791666677</v>
      </c>
      <c r="CW27" s="77">
        <f t="shared" si="29"/>
        <v>-1.476787406786582</v>
      </c>
    </row>
    <row r="28" spans="1:101" s="57" customFormat="1" ht="12.75" x14ac:dyDescent="0.2">
      <c r="B28" s="57" t="s">
        <v>100</v>
      </c>
      <c r="L28" s="63"/>
      <c r="M28" s="59"/>
      <c r="N28" s="59"/>
      <c r="O28" s="59"/>
      <c r="P28" s="59"/>
      <c r="Q28" s="59"/>
      <c r="R28" s="59"/>
      <c r="S28" s="59"/>
      <c r="T28" s="59"/>
      <c r="U28" s="63"/>
      <c r="V28" s="61"/>
      <c r="W28" s="61">
        <v>9</v>
      </c>
      <c r="X28" s="69">
        <f t="shared" si="30"/>
        <v>1.3333333333333333</v>
      </c>
      <c r="Y28" s="69">
        <f t="shared" si="14"/>
        <v>1.5</v>
      </c>
      <c r="Z28" s="69">
        <f t="shared" si="15"/>
        <v>1.4166666666666665</v>
      </c>
      <c r="AA28" s="69">
        <f t="shared" si="16"/>
        <v>1.1888700000000001</v>
      </c>
      <c r="AB28" s="69">
        <f t="shared" si="17"/>
        <v>0.11416666666666667</v>
      </c>
      <c r="AC28" s="69">
        <f t="shared" si="18"/>
        <v>3.5666666666666664</v>
      </c>
      <c r="AD28" s="69">
        <f t="shared" si="3"/>
        <v>1.1294265000000001</v>
      </c>
      <c r="AE28" s="69">
        <f t="shared" si="3"/>
        <v>1.0105395000000001</v>
      </c>
      <c r="AF28" s="69">
        <f t="shared" si="3"/>
        <v>0.89165250000000018</v>
      </c>
      <c r="AG28" s="69">
        <f t="shared" si="3"/>
        <v>0.77276550000000022</v>
      </c>
      <c r="AH28" s="69">
        <f t="shared" si="3"/>
        <v>0.65387850000000025</v>
      </c>
      <c r="AI28" s="69">
        <f t="shared" si="3"/>
        <v>0.53499150000000029</v>
      </c>
      <c r="AJ28" s="69">
        <f t="shared" si="3"/>
        <v>0.41610450000000032</v>
      </c>
      <c r="AK28" s="69">
        <f t="shared" si="3"/>
        <v>0.29721750000000036</v>
      </c>
      <c r="AL28" s="69">
        <f t="shared" si="3"/>
        <v>0.17833049999999995</v>
      </c>
      <c r="AM28" s="69">
        <f t="shared" si="3"/>
        <v>5.9443499999999982E-2</v>
      </c>
      <c r="AN28" s="69">
        <f t="shared" si="3"/>
        <v>0</v>
      </c>
      <c r="AO28" s="70">
        <f t="shared" si="19"/>
        <v>0.11888700000000001</v>
      </c>
      <c r="AP28" s="69">
        <f t="shared" si="20"/>
        <v>1.0747033333333333</v>
      </c>
      <c r="AQ28" s="69">
        <f t="shared" si="4"/>
        <v>113.67202380952384</v>
      </c>
      <c r="AR28" s="69">
        <f t="shared" si="4"/>
        <v>91.000595238095258</v>
      </c>
      <c r="AS28" s="69">
        <f t="shared" si="4"/>
        <v>70.84821428571432</v>
      </c>
      <c r="AT28" s="69">
        <f t="shared" si="4"/>
        <v>53.214880952380973</v>
      </c>
      <c r="AU28" s="69">
        <f t="shared" si="4"/>
        <v>38.100595238095259</v>
      </c>
      <c r="AV28" s="69">
        <f t="shared" si="4"/>
        <v>25.505357142857171</v>
      </c>
      <c r="AW28" s="69">
        <f t="shared" si="4"/>
        <v>15.42916666666669</v>
      </c>
      <c r="AX28" s="69">
        <f t="shared" si="4"/>
        <v>7.872023809523828</v>
      </c>
      <c r="AY28" s="69">
        <f t="shared" si="4"/>
        <v>2.8339285714285696</v>
      </c>
      <c r="AZ28" s="69">
        <f t="shared" si="4"/>
        <v>0.31488095238095221</v>
      </c>
      <c r="BA28" s="69">
        <f t="shared" si="4"/>
        <v>0</v>
      </c>
      <c r="BB28" s="69">
        <f t="shared" si="21"/>
        <v>2.2523543157738097</v>
      </c>
      <c r="BC28" s="69">
        <f t="shared" si="5"/>
        <v>1.8031312943452384</v>
      </c>
      <c r="BD28" s="69">
        <f t="shared" si="5"/>
        <v>1.4038219419642863</v>
      </c>
      <c r="BE28" s="69">
        <f t="shared" si="5"/>
        <v>1.0544262586309527</v>
      </c>
      <c r="BF28" s="69">
        <f t="shared" si="5"/>
        <v>0.75494424434523844</v>
      </c>
      <c r="BG28" s="69">
        <f t="shared" si="5"/>
        <v>0.50537589910714342</v>
      </c>
      <c r="BH28" s="69">
        <f t="shared" si="5"/>
        <v>0.30572122291666709</v>
      </c>
      <c r="BI28" s="69">
        <f t="shared" si="5"/>
        <v>0.15598021577380988</v>
      </c>
      <c r="BJ28" s="69">
        <f t="shared" si="5"/>
        <v>5.615287767857139E-2</v>
      </c>
      <c r="BK28" s="69">
        <f t="shared" si="5"/>
        <v>6.2392086309523767E-3</v>
      </c>
      <c r="BL28" s="69">
        <f t="shared" si="5"/>
        <v>0</v>
      </c>
      <c r="BM28" s="71">
        <f t="shared" si="22"/>
        <v>8.2981474791666674</v>
      </c>
      <c r="BN28" s="71">
        <f t="shared" si="6"/>
        <v>0.12325596061447638</v>
      </c>
      <c r="BO28" s="71">
        <f t="shared" si="6"/>
        <v>-0.11569581584848525</v>
      </c>
      <c r="BP28" s="71">
        <f t="shared" si="6"/>
        <v>-0.25697077632818066</v>
      </c>
      <c r="BQ28" s="71">
        <f t="shared" si="6"/>
        <v>-0.31837117994080261</v>
      </c>
      <c r="BR28" s="71">
        <f t="shared" si="6"/>
        <v>-0.31769928580254408</v>
      </c>
      <c r="BS28" s="71">
        <f t="shared" si="6"/>
        <v>-0.27275735302959792</v>
      </c>
      <c r="BT28" s="71">
        <f t="shared" si="6"/>
        <v>-0.20134764073815678</v>
      </c>
      <c r="BU28" s="71">
        <f t="shared" si="6"/>
        <v>-0.12127240804441367</v>
      </c>
      <c r="BV28" s="71">
        <f t="shared" si="6"/>
        <v>-5.0333914064561128E-2</v>
      </c>
      <c r="BW28" s="71">
        <f t="shared" si="6"/>
        <v>-6.3344179147926047E-3</v>
      </c>
      <c r="BX28" s="71">
        <f t="shared" si="6"/>
        <v>0</v>
      </c>
      <c r="BY28" s="71">
        <f t="shared" si="23"/>
        <v>-1.5375268310970582</v>
      </c>
      <c r="CH28" s="69">
        <f t="shared" si="7"/>
        <v>1.9027777777777775E-2</v>
      </c>
      <c r="CI28" s="69">
        <f t="shared" si="8"/>
        <v>0.17911722222222221</v>
      </c>
      <c r="CJ28" s="72">
        <f t="shared" si="24"/>
        <v>1.9027777777777775E-2</v>
      </c>
      <c r="CK28" s="73">
        <f t="shared" si="25"/>
        <v>8.9558611111111103E-2</v>
      </c>
      <c r="CL28" s="69">
        <f t="shared" si="26"/>
        <v>0.10858638888888889</v>
      </c>
      <c r="CM28" s="74">
        <f t="shared" si="9"/>
        <v>3.4793576234123443E-2</v>
      </c>
      <c r="CN28" s="74">
        <f t="shared" si="9"/>
        <v>0.16376396652875874</v>
      </c>
      <c r="CO28" s="74">
        <f t="shared" si="9"/>
        <v>0.19855754276288221</v>
      </c>
      <c r="CP28" s="75">
        <f t="shared" si="10"/>
        <v>1.9861333100312131E-3</v>
      </c>
      <c r="CQ28" s="75">
        <f t="shared" si="11"/>
        <v>-5.8665893569448485E-2</v>
      </c>
      <c r="CR28" s="76">
        <f t="shared" si="27"/>
        <v>-5.6679760259417275E-2</v>
      </c>
      <c r="CS28" s="74">
        <f>SUM($CR$19:CR28)</f>
        <v>-0.43571488707988892</v>
      </c>
      <c r="CT28" s="69">
        <f t="shared" si="12"/>
        <v>8.3362650890130716</v>
      </c>
      <c r="CU28" s="69">
        <f t="shared" si="13"/>
        <v>-2.3796502521612495</v>
      </c>
      <c r="CV28" s="77">
        <f t="shared" si="28"/>
        <v>49.788884875000008</v>
      </c>
      <c r="CW28" s="77">
        <f t="shared" si="29"/>
        <v>-1.5375268310970582</v>
      </c>
    </row>
    <row r="29" spans="1:101" s="57" customFormat="1" ht="12.75" x14ac:dyDescent="0.2">
      <c r="B29" s="48" t="s">
        <v>101</v>
      </c>
      <c r="C29" s="131">
        <v>35</v>
      </c>
      <c r="D29" s="83" t="s">
        <v>102</v>
      </c>
      <c r="L29" s="63"/>
      <c r="M29" s="59"/>
      <c r="N29" s="59"/>
      <c r="O29" s="59"/>
      <c r="P29" s="59"/>
      <c r="Q29" s="59"/>
      <c r="R29" s="59"/>
      <c r="S29" s="59"/>
      <c r="T29" s="59"/>
      <c r="U29" s="63"/>
      <c r="V29" s="61"/>
      <c r="W29" s="61">
        <v>10</v>
      </c>
      <c r="X29" s="69">
        <f t="shared" si="30"/>
        <v>1.5</v>
      </c>
      <c r="Y29" s="69">
        <f t="shared" si="14"/>
        <v>1.6666666666666667</v>
      </c>
      <c r="Z29" s="69">
        <f t="shared" si="15"/>
        <v>1.5833333333333335</v>
      </c>
      <c r="AA29" s="69">
        <f t="shared" si="16"/>
        <v>1.21109</v>
      </c>
      <c r="AB29" s="69">
        <f t="shared" si="17"/>
        <v>0.11583333333333334</v>
      </c>
      <c r="AC29" s="69">
        <f t="shared" si="18"/>
        <v>3.6333333333333333</v>
      </c>
      <c r="AD29" s="69">
        <f t="shared" si="3"/>
        <v>1.1505354999999997</v>
      </c>
      <c r="AE29" s="69">
        <f t="shared" si="3"/>
        <v>1.0294265</v>
      </c>
      <c r="AF29" s="69">
        <f t="shared" si="3"/>
        <v>0.90831749999999989</v>
      </c>
      <c r="AG29" s="69">
        <f t="shared" si="3"/>
        <v>0.78720849999999976</v>
      </c>
      <c r="AH29" s="69">
        <f t="shared" si="3"/>
        <v>0.66609950000000007</v>
      </c>
      <c r="AI29" s="69">
        <f t="shared" si="3"/>
        <v>0.54499049999999993</v>
      </c>
      <c r="AJ29" s="69">
        <f t="shared" si="3"/>
        <v>0.42388150000000024</v>
      </c>
      <c r="AK29" s="69">
        <f t="shared" si="3"/>
        <v>0.30277250000000011</v>
      </c>
      <c r="AL29" s="69">
        <f t="shared" si="3"/>
        <v>0.18166349999999998</v>
      </c>
      <c r="AM29" s="69">
        <f t="shared" si="3"/>
        <v>6.0554500000000289E-2</v>
      </c>
      <c r="AN29" s="69">
        <f t="shared" si="3"/>
        <v>0</v>
      </c>
      <c r="AO29" s="70">
        <f t="shared" si="19"/>
        <v>0.12110899999999999</v>
      </c>
      <c r="AP29" s="69">
        <f t="shared" si="20"/>
        <v>1.0952566666666668</v>
      </c>
      <c r="AQ29" s="69">
        <f t="shared" si="4"/>
        <v>113.67202380952376</v>
      </c>
      <c r="AR29" s="69">
        <f t="shared" si="4"/>
        <v>91.000595238095229</v>
      </c>
      <c r="AS29" s="69">
        <f t="shared" si="4"/>
        <v>70.848214285714263</v>
      </c>
      <c r="AT29" s="69">
        <f t="shared" si="4"/>
        <v>53.214880952380931</v>
      </c>
      <c r="AU29" s="69">
        <f t="shared" si="4"/>
        <v>38.100595238095245</v>
      </c>
      <c r="AV29" s="69">
        <f t="shared" si="4"/>
        <v>25.50535714285714</v>
      </c>
      <c r="AW29" s="69">
        <f t="shared" si="4"/>
        <v>15.429166666666685</v>
      </c>
      <c r="AX29" s="69">
        <f t="shared" si="4"/>
        <v>7.8720238095238173</v>
      </c>
      <c r="AY29" s="69">
        <f t="shared" si="4"/>
        <v>2.8339285714285714</v>
      </c>
      <c r="AZ29" s="69">
        <f t="shared" si="4"/>
        <v>0.31488095238095543</v>
      </c>
      <c r="BA29" s="69">
        <f t="shared" si="4"/>
        <v>0</v>
      </c>
      <c r="BB29" s="69">
        <f t="shared" si="21"/>
        <v>2.2944508552579355</v>
      </c>
      <c r="BC29" s="69">
        <f t="shared" si="5"/>
        <v>1.8368318481150792</v>
      </c>
      <c r="BD29" s="69">
        <f t="shared" si="5"/>
        <v>1.4300593973214279</v>
      </c>
      <c r="BE29" s="69">
        <f t="shared" si="5"/>
        <v>1.0741335028769836</v>
      </c>
      <c r="BF29" s="69">
        <f t="shared" si="5"/>
        <v>0.76905416478174615</v>
      </c>
      <c r="BG29" s="69">
        <f t="shared" si="5"/>
        <v>0.51482138303571423</v>
      </c>
      <c r="BH29" s="69">
        <f t="shared" si="5"/>
        <v>0.31143515763888924</v>
      </c>
      <c r="BI29" s="69">
        <f t="shared" si="5"/>
        <v>0.15889548859126998</v>
      </c>
      <c r="BJ29" s="69">
        <f t="shared" si="5"/>
        <v>5.7202375892857142E-2</v>
      </c>
      <c r="BK29" s="69">
        <f t="shared" si="5"/>
        <v>6.3558195436508548E-3</v>
      </c>
      <c r="BL29" s="69">
        <f t="shared" si="5"/>
        <v>0</v>
      </c>
      <c r="BM29" s="71">
        <f t="shared" si="22"/>
        <v>8.4532399930555542</v>
      </c>
      <c r="BN29" s="71">
        <f t="shared" si="6"/>
        <v>0.12683456641932664</v>
      </c>
      <c r="BO29" s="71">
        <f t="shared" si="6"/>
        <v>-0.12091894670005716</v>
      </c>
      <c r="BP29" s="71">
        <f t="shared" si="6"/>
        <v>-0.26733411201910362</v>
      </c>
      <c r="BQ29" s="71">
        <f t="shared" si="6"/>
        <v>-0.33088485631649989</v>
      </c>
      <c r="BR29" s="71">
        <f t="shared" si="6"/>
        <v>-0.33004510637093398</v>
      </c>
      <c r="BS29" s="71">
        <f t="shared" si="6"/>
        <v>-0.28328878896109427</v>
      </c>
      <c r="BT29" s="71">
        <f t="shared" si="6"/>
        <v>-0.20908983086566882</v>
      </c>
      <c r="BU29" s="71">
        <f t="shared" si="6"/>
        <v>-0.12592215886334543</v>
      </c>
      <c r="BV29" s="71">
        <f t="shared" si="6"/>
        <v>-5.2259699732812359E-2</v>
      </c>
      <c r="BW29" s="71">
        <f t="shared" si="6"/>
        <v>-6.5763802527578829E-3</v>
      </c>
      <c r="BX29" s="71">
        <f t="shared" si="6"/>
        <v>0</v>
      </c>
      <c r="BY29" s="71">
        <f t="shared" si="23"/>
        <v>-1.5994853136629468</v>
      </c>
      <c r="CH29" s="69">
        <f t="shared" si="7"/>
        <v>1.9305555555555555E-2</v>
      </c>
      <c r="CI29" s="69">
        <f t="shared" si="8"/>
        <v>0.18254277777777778</v>
      </c>
      <c r="CJ29" s="72">
        <f t="shared" si="24"/>
        <v>1.9305555555555555E-2</v>
      </c>
      <c r="CK29" s="73">
        <f t="shared" si="25"/>
        <v>9.1271388888888888E-2</v>
      </c>
      <c r="CL29" s="69">
        <f t="shared" si="26"/>
        <v>0.11057694444444444</v>
      </c>
      <c r="CM29" s="74">
        <f t="shared" si="9"/>
        <v>3.5301511653599703E-2</v>
      </c>
      <c r="CN29" s="74">
        <f t="shared" si="9"/>
        <v>0.16689589632524934</v>
      </c>
      <c r="CO29" s="74">
        <f t="shared" si="9"/>
        <v>0.20219740797884903</v>
      </c>
      <c r="CP29" s="75">
        <f t="shared" si="10"/>
        <v>2.0445458832709829E-3</v>
      </c>
      <c r="CQ29" s="75">
        <f t="shared" si="11"/>
        <v>-6.0931281029846067E-2</v>
      </c>
      <c r="CR29" s="76">
        <f t="shared" si="27"/>
        <v>-5.8886735146575081E-2</v>
      </c>
      <c r="CS29" s="74">
        <f>SUM($CR$19:CR29)</f>
        <v>-0.49460162222646398</v>
      </c>
      <c r="CT29" s="69">
        <f t="shared" si="12"/>
        <v>8.4890816524453285</v>
      </c>
      <c r="CU29" s="69">
        <f t="shared" si="13"/>
        <v>-2.4723081660744621</v>
      </c>
      <c r="CV29" s="77">
        <f t="shared" si="28"/>
        <v>50.719439958333325</v>
      </c>
      <c r="CW29" s="77">
        <f t="shared" si="29"/>
        <v>-1.5994853136629468</v>
      </c>
    </row>
    <row r="30" spans="1:101" s="57" customFormat="1" ht="12.75" x14ac:dyDescent="0.2">
      <c r="B30" s="84" t="s">
        <v>103</v>
      </c>
      <c r="C30" s="66"/>
      <c r="D30" s="81"/>
      <c r="L30" s="63"/>
      <c r="M30" s="59"/>
      <c r="N30" s="59"/>
      <c r="O30" s="59"/>
      <c r="P30" s="59"/>
      <c r="Q30" s="59"/>
      <c r="R30" s="59"/>
      <c r="S30" s="59"/>
      <c r="T30" s="59"/>
      <c r="U30" s="63"/>
      <c r="V30" s="61"/>
      <c r="W30" s="61">
        <v>11</v>
      </c>
      <c r="X30" s="69">
        <f t="shared" si="30"/>
        <v>1.6666666666666667</v>
      </c>
      <c r="Y30" s="69">
        <f t="shared" si="14"/>
        <v>1.8333333333333335</v>
      </c>
      <c r="Z30" s="69">
        <f t="shared" si="15"/>
        <v>1.75</v>
      </c>
      <c r="AA30" s="69">
        <f t="shared" si="16"/>
        <v>1.2333100000000001</v>
      </c>
      <c r="AB30" s="69">
        <f t="shared" si="17"/>
        <v>0.11750000000000001</v>
      </c>
      <c r="AC30" s="69">
        <f t="shared" si="18"/>
        <v>3.7</v>
      </c>
      <c r="AD30" s="69">
        <f t="shared" si="3"/>
        <v>1.1716445000000002</v>
      </c>
      <c r="AE30" s="69">
        <f t="shared" si="3"/>
        <v>1.0483134999999999</v>
      </c>
      <c r="AF30" s="69">
        <f t="shared" si="3"/>
        <v>0.92498250000000004</v>
      </c>
      <c r="AG30" s="69">
        <f t="shared" si="3"/>
        <v>0.80165150000000018</v>
      </c>
      <c r="AH30" s="69">
        <f t="shared" si="3"/>
        <v>0.67832049999999988</v>
      </c>
      <c r="AI30" s="69">
        <f t="shared" si="3"/>
        <v>0.55498950000000002</v>
      </c>
      <c r="AJ30" s="69">
        <f t="shared" si="3"/>
        <v>0.43165850000000017</v>
      </c>
      <c r="AK30" s="69">
        <f t="shared" si="3"/>
        <v>0.30832750000000031</v>
      </c>
      <c r="AL30" s="69">
        <f t="shared" si="3"/>
        <v>0.18499650000000001</v>
      </c>
      <c r="AM30" s="69">
        <f t="shared" si="3"/>
        <v>6.1665500000000151E-2</v>
      </c>
      <c r="AN30" s="69">
        <f t="shared" si="3"/>
        <v>0</v>
      </c>
      <c r="AO30" s="70">
        <f t="shared" si="19"/>
        <v>0.12333100000000001</v>
      </c>
      <c r="AP30" s="69">
        <f t="shared" si="20"/>
        <v>1.1158100000000002</v>
      </c>
      <c r="AQ30" s="69">
        <f t="shared" si="4"/>
        <v>113.67202380952384</v>
      </c>
      <c r="AR30" s="69">
        <f t="shared" si="4"/>
        <v>91.000595238095215</v>
      </c>
      <c r="AS30" s="69">
        <f t="shared" si="4"/>
        <v>70.848214285714292</v>
      </c>
      <c r="AT30" s="69">
        <f t="shared" si="4"/>
        <v>53.214880952380973</v>
      </c>
      <c r="AU30" s="69">
        <f t="shared" si="4"/>
        <v>38.100595238095217</v>
      </c>
      <c r="AV30" s="69">
        <f t="shared" si="4"/>
        <v>25.50535714285714</v>
      </c>
      <c r="AW30" s="69">
        <f t="shared" si="4"/>
        <v>15.429166666666676</v>
      </c>
      <c r="AX30" s="69">
        <f t="shared" si="4"/>
        <v>7.8720238095238244</v>
      </c>
      <c r="AY30" s="69">
        <f t="shared" si="4"/>
        <v>2.8339285714285714</v>
      </c>
      <c r="AZ30" s="69">
        <f t="shared" si="4"/>
        <v>0.31488095238095382</v>
      </c>
      <c r="BA30" s="69">
        <f t="shared" si="4"/>
        <v>0</v>
      </c>
      <c r="BB30" s="69">
        <f t="shared" si="21"/>
        <v>2.3365473947420639</v>
      </c>
      <c r="BC30" s="69">
        <f t="shared" si="5"/>
        <v>1.8705324018849201</v>
      </c>
      <c r="BD30" s="69">
        <f t="shared" si="5"/>
        <v>1.4562968526785716</v>
      </c>
      <c r="BE30" s="69">
        <f t="shared" si="5"/>
        <v>1.0938407471230163</v>
      </c>
      <c r="BF30" s="69">
        <f t="shared" si="5"/>
        <v>0.78316408521825354</v>
      </c>
      <c r="BG30" s="69">
        <f t="shared" si="5"/>
        <v>0.52426686696428559</v>
      </c>
      <c r="BH30" s="69">
        <f t="shared" si="5"/>
        <v>0.31714909236111127</v>
      </c>
      <c r="BI30" s="69">
        <f t="shared" si="5"/>
        <v>0.16181076140873046</v>
      </c>
      <c r="BJ30" s="69">
        <f t="shared" si="5"/>
        <v>5.8251874107142852E-2</v>
      </c>
      <c r="BK30" s="69">
        <f t="shared" si="5"/>
        <v>6.4724304563492357E-3</v>
      </c>
      <c r="BL30" s="69">
        <f t="shared" si="5"/>
        <v>0</v>
      </c>
      <c r="BM30" s="71">
        <f t="shared" si="22"/>
        <v>8.6083325069444445</v>
      </c>
      <c r="BN30" s="71">
        <f t="shared" si="6"/>
        <v>0.13045995551172579</v>
      </c>
      <c r="BO30" s="71">
        <f t="shared" si="6"/>
        <v>-0.12625439026382607</v>
      </c>
      <c r="BP30" s="71">
        <f t="shared" si="6"/>
        <v>-0.27790148765452033</v>
      </c>
      <c r="BQ30" s="71">
        <f t="shared" si="6"/>
        <v>-0.3436393683550461</v>
      </c>
      <c r="BR30" s="71">
        <f t="shared" si="6"/>
        <v>-0.34262606406009138</v>
      </c>
      <c r="BS30" s="71">
        <f t="shared" si="6"/>
        <v>-0.29401960646434422</v>
      </c>
      <c r="BT30" s="71">
        <f t="shared" si="6"/>
        <v>-0.21697802726249282</v>
      </c>
      <c r="BU30" s="71">
        <f t="shared" si="6"/>
        <v>-0.13065935814922519</v>
      </c>
      <c r="BV30" s="71">
        <f t="shared" si="6"/>
        <v>-5.4221630819229025E-2</v>
      </c>
      <c r="BW30" s="71">
        <f t="shared" si="6"/>
        <v>-6.8228769671930369E-3</v>
      </c>
      <c r="BX30" s="71">
        <f t="shared" si="6"/>
        <v>0</v>
      </c>
      <c r="BY30" s="71">
        <f t="shared" si="23"/>
        <v>-1.6626628544842421</v>
      </c>
      <c r="CH30" s="69">
        <f t="shared" si="7"/>
        <v>1.9583333333333335E-2</v>
      </c>
      <c r="CI30" s="69">
        <f t="shared" si="8"/>
        <v>0.18596833333333335</v>
      </c>
      <c r="CJ30" s="72">
        <f t="shared" si="24"/>
        <v>1.9583333333333335E-2</v>
      </c>
      <c r="CK30" s="73">
        <f t="shared" si="25"/>
        <v>9.2984166666666673E-2</v>
      </c>
      <c r="CL30" s="69">
        <f t="shared" si="26"/>
        <v>0.11256750000000001</v>
      </c>
      <c r="CM30" s="74">
        <f t="shared" si="9"/>
        <v>3.5809447073075956E-2</v>
      </c>
      <c r="CN30" s="74">
        <f t="shared" si="9"/>
        <v>0.17002782612173994</v>
      </c>
      <c r="CO30" s="74">
        <f t="shared" si="9"/>
        <v>0.2058372731948159</v>
      </c>
      <c r="CP30" s="75">
        <f t="shared" si="10"/>
        <v>2.1038050155432124E-3</v>
      </c>
      <c r="CQ30" s="75">
        <f t="shared" si="11"/>
        <v>-6.3239582888299561E-2</v>
      </c>
      <c r="CR30" s="76">
        <f t="shared" si="27"/>
        <v>-6.1135777872756349E-2</v>
      </c>
      <c r="CS30" s="74">
        <f>SUM($CR$19:CR30)</f>
        <v>-0.55573740009922035</v>
      </c>
      <c r="CT30" s="69">
        <f t="shared" si="12"/>
        <v>8.641898215877589</v>
      </c>
      <c r="CU30" s="69">
        <f t="shared" si="13"/>
        <v>-2.5667322614831836</v>
      </c>
      <c r="CV30" s="77">
        <f t="shared" si="28"/>
        <v>51.649995041666671</v>
      </c>
      <c r="CW30" s="77">
        <f t="shared" si="29"/>
        <v>-1.6626628544842421</v>
      </c>
    </row>
    <row r="31" spans="1:101" s="57" customFormat="1" ht="12.75" x14ac:dyDescent="0.2">
      <c r="B31" s="48" t="s">
        <v>97</v>
      </c>
      <c r="C31" s="57" t="str">
        <f>[2]!xln(C32)</f>
        <v>35 × 1.2</v>
      </c>
      <c r="L31" s="63"/>
      <c r="M31" s="59"/>
      <c r="N31" s="59"/>
      <c r="O31" s="59"/>
      <c r="P31" s="59"/>
      <c r="Q31" s="59"/>
      <c r="R31" s="59"/>
      <c r="S31" s="59"/>
      <c r="T31" s="59"/>
      <c r="U31" s="63"/>
      <c r="V31" s="61"/>
      <c r="W31" s="61">
        <v>12</v>
      </c>
      <c r="X31" s="69">
        <f t="shared" si="30"/>
        <v>1.8333333333333335</v>
      </c>
      <c r="Y31" s="69">
        <f t="shared" si="14"/>
        <v>2</v>
      </c>
      <c r="Z31" s="69">
        <f t="shared" si="15"/>
        <v>1.9166666666666667</v>
      </c>
      <c r="AA31" s="69">
        <f t="shared" si="16"/>
        <v>1.25553</v>
      </c>
      <c r="AB31" s="69">
        <f t="shared" si="17"/>
        <v>0.11916666666666667</v>
      </c>
      <c r="AC31" s="69">
        <f t="shared" si="18"/>
        <v>3.7666666666666666</v>
      </c>
      <c r="AD31" s="69">
        <f t="shared" si="3"/>
        <v>1.1927535000000002</v>
      </c>
      <c r="AE31" s="69">
        <f t="shared" si="3"/>
        <v>1.0672005000000002</v>
      </c>
      <c r="AF31" s="69">
        <f t="shared" si="3"/>
        <v>0.94164750000000019</v>
      </c>
      <c r="AG31" s="69">
        <f t="shared" si="3"/>
        <v>0.81609450000000017</v>
      </c>
      <c r="AH31" s="69">
        <f t="shared" si="3"/>
        <v>0.69054150000000014</v>
      </c>
      <c r="AI31" s="69">
        <f t="shared" si="3"/>
        <v>0.56498850000000012</v>
      </c>
      <c r="AJ31" s="69">
        <f t="shared" si="3"/>
        <v>0.43943550000000009</v>
      </c>
      <c r="AK31" s="69">
        <f t="shared" si="3"/>
        <v>0.31388250000000006</v>
      </c>
      <c r="AL31" s="69">
        <f t="shared" si="3"/>
        <v>0.18832950000000004</v>
      </c>
      <c r="AM31" s="69">
        <f t="shared" si="3"/>
        <v>6.2776500000000013E-2</v>
      </c>
      <c r="AN31" s="69">
        <f t="shared" si="3"/>
        <v>0</v>
      </c>
      <c r="AO31" s="70">
        <f t="shared" si="19"/>
        <v>0.125553</v>
      </c>
      <c r="AP31" s="69">
        <f t="shared" si="20"/>
        <v>1.1363633333333334</v>
      </c>
      <c r="AQ31" s="69">
        <f t="shared" si="4"/>
        <v>113.67202380952386</v>
      </c>
      <c r="AR31" s="69">
        <f t="shared" si="4"/>
        <v>91.000595238095286</v>
      </c>
      <c r="AS31" s="69">
        <f t="shared" si="4"/>
        <v>70.84821428571432</v>
      </c>
      <c r="AT31" s="69">
        <f t="shared" si="4"/>
        <v>53.214880952380973</v>
      </c>
      <c r="AU31" s="69">
        <f t="shared" si="4"/>
        <v>38.100595238095245</v>
      </c>
      <c r="AV31" s="69">
        <f t="shared" si="4"/>
        <v>25.505357142857154</v>
      </c>
      <c r="AW31" s="69">
        <f t="shared" si="4"/>
        <v>15.429166666666676</v>
      </c>
      <c r="AX31" s="69">
        <f t="shared" si="4"/>
        <v>7.8720238095238138</v>
      </c>
      <c r="AY31" s="69">
        <f t="shared" si="4"/>
        <v>2.8339285714285722</v>
      </c>
      <c r="AZ31" s="69">
        <f t="shared" si="4"/>
        <v>0.31488095238095254</v>
      </c>
      <c r="BA31" s="69">
        <f t="shared" si="4"/>
        <v>0</v>
      </c>
      <c r="BB31" s="69">
        <f t="shared" si="21"/>
        <v>2.3786439342261918</v>
      </c>
      <c r="BC31" s="69">
        <f t="shared" si="5"/>
        <v>1.9042329556547628</v>
      </c>
      <c r="BD31" s="69">
        <f t="shared" si="5"/>
        <v>1.482534308035715</v>
      </c>
      <c r="BE31" s="69">
        <f t="shared" si="5"/>
        <v>1.113547991369048</v>
      </c>
      <c r="BF31" s="69">
        <f t="shared" si="5"/>
        <v>0.79727400565476203</v>
      </c>
      <c r="BG31" s="69">
        <f t="shared" si="5"/>
        <v>0.5337123508928574</v>
      </c>
      <c r="BH31" s="69">
        <f t="shared" si="5"/>
        <v>0.32286302708333353</v>
      </c>
      <c r="BI31" s="69">
        <f t="shared" si="5"/>
        <v>0.16472603422619056</v>
      </c>
      <c r="BJ31" s="69">
        <f t="shared" si="5"/>
        <v>5.930137232142859E-2</v>
      </c>
      <c r="BK31" s="69">
        <f t="shared" si="5"/>
        <v>6.5890413690476227E-3</v>
      </c>
      <c r="BL31" s="69">
        <f t="shared" si="5"/>
        <v>0</v>
      </c>
      <c r="BM31" s="71">
        <f t="shared" si="22"/>
        <v>8.7634250208333349</v>
      </c>
      <c r="BN31" s="71">
        <f t="shared" si="6"/>
        <v>0.13413212789167109</v>
      </c>
      <c r="BO31" s="71">
        <f t="shared" si="6"/>
        <v>-0.13170214653979079</v>
      </c>
      <c r="BP31" s="71">
        <f t="shared" si="6"/>
        <v>-0.28867290323443073</v>
      </c>
      <c r="BQ31" s="71">
        <f t="shared" si="6"/>
        <v>-0.35663471605644165</v>
      </c>
      <c r="BR31" s="71">
        <f t="shared" si="6"/>
        <v>-0.35544215887001629</v>
      </c>
      <c r="BS31" s="71">
        <f t="shared" si="6"/>
        <v>-0.30494980553934786</v>
      </c>
      <c r="BT31" s="71">
        <f t="shared" si="6"/>
        <v>-0.22501222992862896</v>
      </c>
      <c r="BU31" s="71">
        <f t="shared" si="6"/>
        <v>-0.1354840059020524</v>
      </c>
      <c r="BV31" s="71">
        <f t="shared" si="6"/>
        <v>-5.621970732381118E-2</v>
      </c>
      <c r="BW31" s="71">
        <f t="shared" si="6"/>
        <v>-7.0739080580981689E-3</v>
      </c>
      <c r="BX31" s="71">
        <f t="shared" si="6"/>
        <v>0</v>
      </c>
      <c r="BY31" s="71">
        <f t="shared" si="23"/>
        <v>-1.7270594535609467</v>
      </c>
      <c r="CH31" s="69">
        <f t="shared" si="7"/>
        <v>1.9861111111111111E-2</v>
      </c>
      <c r="CI31" s="69">
        <f t="shared" si="8"/>
        <v>0.18939388888888889</v>
      </c>
      <c r="CJ31" s="72">
        <f t="shared" si="24"/>
        <v>1.9861111111111111E-2</v>
      </c>
      <c r="CK31" s="73">
        <f t="shared" si="25"/>
        <v>9.4696944444444445E-2</v>
      </c>
      <c r="CL31" s="69">
        <f t="shared" si="26"/>
        <v>0.11455805555555555</v>
      </c>
      <c r="CM31" s="74">
        <f t="shared" si="9"/>
        <v>3.631738249255221E-2</v>
      </c>
      <c r="CN31" s="74">
        <f t="shared" si="9"/>
        <v>0.17315975591823052</v>
      </c>
      <c r="CO31" s="74">
        <f t="shared" si="9"/>
        <v>0.20947713841078272</v>
      </c>
      <c r="CP31" s="75">
        <f t="shared" si="10"/>
        <v>2.1639107068479025E-3</v>
      </c>
      <c r="CQ31" s="75">
        <f t="shared" si="11"/>
        <v>-6.5590799144808948E-2</v>
      </c>
      <c r="CR31" s="76">
        <f t="shared" si="27"/>
        <v>-6.3426888437961043E-2</v>
      </c>
      <c r="CS31" s="74">
        <f>SUM($CR$19:CR31)</f>
        <v>-0.61916428853718142</v>
      </c>
      <c r="CT31" s="69">
        <f t="shared" si="12"/>
        <v>8.7947147793098459</v>
      </c>
      <c r="CU31" s="69">
        <f t="shared" si="13"/>
        <v>-2.6629225383874124</v>
      </c>
      <c r="CV31" s="77">
        <f t="shared" si="28"/>
        <v>52.580550125000009</v>
      </c>
      <c r="CW31" s="77">
        <f t="shared" si="29"/>
        <v>-1.7270594535609467</v>
      </c>
    </row>
    <row r="32" spans="1:101" s="57" customFormat="1" ht="12.75" x14ac:dyDescent="0.2">
      <c r="A32" s="82"/>
      <c r="B32" s="48" t="s">
        <v>97</v>
      </c>
      <c r="C32" s="79">
        <f>C29*C25</f>
        <v>41.984126984126988</v>
      </c>
      <c r="D32" s="83" t="s">
        <v>102</v>
      </c>
      <c r="H32" s="85"/>
      <c r="L32" s="63"/>
      <c r="M32" s="59"/>
      <c r="N32" s="59"/>
      <c r="O32" s="59"/>
      <c r="P32" s="59"/>
      <c r="Q32" s="59"/>
      <c r="R32" s="59"/>
      <c r="S32" s="59"/>
      <c r="T32" s="59"/>
      <c r="U32" s="63"/>
      <c r="V32" s="61"/>
      <c r="W32" s="61">
        <v>13</v>
      </c>
      <c r="X32" s="69">
        <f t="shared" si="30"/>
        <v>2</v>
      </c>
      <c r="Y32" s="69">
        <f t="shared" si="14"/>
        <v>2.1666666666666665</v>
      </c>
      <c r="Z32" s="69">
        <f t="shared" si="15"/>
        <v>2.083333333333333</v>
      </c>
      <c r="AA32" s="69">
        <f t="shared" si="16"/>
        <v>1.2777499999999999</v>
      </c>
      <c r="AB32" s="69">
        <f t="shared" si="17"/>
        <v>0.12083333333333333</v>
      </c>
      <c r="AC32" s="69">
        <f t="shared" si="18"/>
        <v>3.833333333333333</v>
      </c>
      <c r="AD32" s="69">
        <f t="shared" si="3"/>
        <v>1.2138624999999998</v>
      </c>
      <c r="AE32" s="69">
        <f t="shared" si="3"/>
        <v>1.0860874999999997</v>
      </c>
      <c r="AF32" s="69">
        <f t="shared" si="3"/>
        <v>0.9583124999999999</v>
      </c>
      <c r="AG32" s="69">
        <f t="shared" si="3"/>
        <v>0.83053750000000015</v>
      </c>
      <c r="AH32" s="69">
        <f t="shared" si="3"/>
        <v>0.70276249999999996</v>
      </c>
      <c r="AI32" s="69">
        <f t="shared" si="3"/>
        <v>0.57498750000000021</v>
      </c>
      <c r="AJ32" s="69">
        <f t="shared" si="3"/>
        <v>0.44721250000000001</v>
      </c>
      <c r="AK32" s="69">
        <f t="shared" si="3"/>
        <v>0.31943750000000026</v>
      </c>
      <c r="AL32" s="69">
        <f t="shared" si="3"/>
        <v>0.19166250000000007</v>
      </c>
      <c r="AM32" s="69">
        <f t="shared" si="3"/>
        <v>6.3887500000000319E-2</v>
      </c>
      <c r="AN32" s="69">
        <f t="shared" si="3"/>
        <v>0</v>
      </c>
      <c r="AO32" s="70">
        <f t="shared" si="19"/>
        <v>0.127775</v>
      </c>
      <c r="AP32" s="69">
        <f t="shared" si="20"/>
        <v>1.1569166666666666</v>
      </c>
      <c r="AQ32" s="69">
        <f t="shared" si="4"/>
        <v>113.67202380952382</v>
      </c>
      <c r="AR32" s="69">
        <f t="shared" si="4"/>
        <v>91.000595238095187</v>
      </c>
      <c r="AS32" s="69">
        <f t="shared" si="4"/>
        <v>70.848214285714292</v>
      </c>
      <c r="AT32" s="69">
        <f t="shared" si="4"/>
        <v>53.214880952380973</v>
      </c>
      <c r="AU32" s="69">
        <f t="shared" si="4"/>
        <v>38.100595238095245</v>
      </c>
      <c r="AV32" s="69">
        <f t="shared" si="4"/>
        <v>25.505357142857164</v>
      </c>
      <c r="AW32" s="69">
        <f t="shared" si="4"/>
        <v>15.429166666666671</v>
      </c>
      <c r="AX32" s="69">
        <f t="shared" si="4"/>
        <v>7.8720238095238244</v>
      </c>
      <c r="AY32" s="69">
        <f t="shared" si="4"/>
        <v>2.8339285714285736</v>
      </c>
      <c r="AZ32" s="69">
        <f t="shared" si="4"/>
        <v>0.31488095238095559</v>
      </c>
      <c r="BA32" s="69">
        <f t="shared" si="4"/>
        <v>0</v>
      </c>
      <c r="BB32" s="69">
        <f t="shared" si="21"/>
        <v>2.4207404737103175</v>
      </c>
      <c r="BC32" s="69">
        <f t="shared" si="5"/>
        <v>1.9379335094246022</v>
      </c>
      <c r="BD32" s="69">
        <f t="shared" si="5"/>
        <v>1.5087717633928572</v>
      </c>
      <c r="BE32" s="69">
        <f t="shared" si="5"/>
        <v>1.1332552356150798</v>
      </c>
      <c r="BF32" s="69">
        <f t="shared" si="5"/>
        <v>0.81138392609126997</v>
      </c>
      <c r="BG32" s="69">
        <f t="shared" si="5"/>
        <v>0.54315783482142899</v>
      </c>
      <c r="BH32" s="69">
        <f t="shared" si="5"/>
        <v>0.32857696180555562</v>
      </c>
      <c r="BI32" s="69">
        <f t="shared" si="5"/>
        <v>0.1676413070436511</v>
      </c>
      <c r="BJ32" s="69">
        <f t="shared" si="5"/>
        <v>6.0350870535714328E-2</v>
      </c>
      <c r="BK32" s="69">
        <f t="shared" si="5"/>
        <v>6.7056522817460999E-3</v>
      </c>
      <c r="BL32" s="69">
        <f t="shared" si="5"/>
        <v>0</v>
      </c>
      <c r="BM32" s="71">
        <f t="shared" si="22"/>
        <v>8.9185175347222216</v>
      </c>
      <c r="BN32" s="71">
        <f t="shared" si="6"/>
        <v>0.13785108355916192</v>
      </c>
      <c r="BO32" s="71">
        <f t="shared" si="6"/>
        <v>-0.13726221552795392</v>
      </c>
      <c r="BP32" s="71">
        <f t="shared" si="6"/>
        <v>-0.29964835875883561</v>
      </c>
      <c r="BQ32" s="71">
        <f t="shared" si="6"/>
        <v>-0.36987089942068646</v>
      </c>
      <c r="BR32" s="71">
        <f t="shared" si="6"/>
        <v>-0.36849339080070892</v>
      </c>
      <c r="BS32" s="71">
        <f t="shared" si="6"/>
        <v>-0.31607938618610498</v>
      </c>
      <c r="BT32" s="71">
        <f t="shared" si="6"/>
        <v>-0.23319243886407698</v>
      </c>
      <c r="BU32" s="71">
        <f t="shared" si="6"/>
        <v>-0.14039610212182765</v>
      </c>
      <c r="BV32" s="71">
        <f t="shared" si="6"/>
        <v>-5.8253929246558811E-2</v>
      </c>
      <c r="BW32" s="71">
        <f t="shared" si="6"/>
        <v>-7.3294735254733684E-3</v>
      </c>
      <c r="BX32" s="71">
        <f t="shared" si="6"/>
        <v>0</v>
      </c>
      <c r="BY32" s="71">
        <f t="shared" si="23"/>
        <v>-1.7926751108930645</v>
      </c>
      <c r="CH32" s="69">
        <f t="shared" si="7"/>
        <v>2.0138888888888887E-2</v>
      </c>
      <c r="CI32" s="69">
        <f t="shared" si="8"/>
        <v>0.19281944444444443</v>
      </c>
      <c r="CJ32" s="72">
        <f t="shared" si="24"/>
        <v>2.0138888888888887E-2</v>
      </c>
      <c r="CK32" s="73">
        <f t="shared" si="25"/>
        <v>9.6409722222222216E-2</v>
      </c>
      <c r="CL32" s="69">
        <f t="shared" si="26"/>
        <v>0.1165486111111111</v>
      </c>
      <c r="CM32" s="74">
        <f t="shared" si="9"/>
        <v>3.6825317912028463E-2</v>
      </c>
      <c r="CN32" s="74">
        <f t="shared" si="9"/>
        <v>0.17629168571472109</v>
      </c>
      <c r="CO32" s="74">
        <f t="shared" si="9"/>
        <v>0.21311700362674954</v>
      </c>
      <c r="CP32" s="75">
        <f t="shared" si="10"/>
        <v>2.2248629571850532E-3</v>
      </c>
      <c r="CQ32" s="75">
        <f t="shared" si="11"/>
        <v>-6.7984929799374247E-2</v>
      </c>
      <c r="CR32" s="76">
        <f t="shared" si="27"/>
        <v>-6.5760066842189199E-2</v>
      </c>
      <c r="CS32" s="74">
        <f>SUM($CR$19:CR32)</f>
        <v>-0.68492435537937058</v>
      </c>
      <c r="CT32" s="69">
        <f t="shared" si="12"/>
        <v>8.9475313427421046</v>
      </c>
      <c r="CU32" s="69">
        <f t="shared" si="13"/>
        <v>-2.7608789967871501</v>
      </c>
      <c r="CV32" s="77">
        <f t="shared" si="28"/>
        <v>53.511105208333333</v>
      </c>
      <c r="CW32" s="77">
        <f t="shared" si="29"/>
        <v>-1.7926751108930645</v>
      </c>
    </row>
    <row r="33" spans="1:101" s="57" customFormat="1" ht="12.75" x14ac:dyDescent="0.2">
      <c r="A33" s="82"/>
      <c r="B33" s="48"/>
      <c r="C33" s="79"/>
      <c r="F33" s="86"/>
      <c r="H33" s="86"/>
      <c r="L33" s="63"/>
      <c r="M33" s="59"/>
      <c r="N33" s="59"/>
      <c r="O33" s="59"/>
      <c r="P33" s="59"/>
      <c r="Q33" s="59"/>
      <c r="R33" s="59"/>
      <c r="S33" s="59"/>
      <c r="T33" s="59"/>
      <c r="U33" s="63"/>
      <c r="V33" s="61"/>
      <c r="W33" s="61">
        <v>14</v>
      </c>
      <c r="X33" s="69">
        <f t="shared" si="30"/>
        <v>2.1666666666666665</v>
      </c>
      <c r="Y33" s="69">
        <f t="shared" si="14"/>
        <v>2.333333333333333</v>
      </c>
      <c r="Z33" s="69">
        <f t="shared" si="15"/>
        <v>2.25</v>
      </c>
      <c r="AA33" s="69">
        <f t="shared" si="16"/>
        <v>1.2999700000000001</v>
      </c>
      <c r="AB33" s="69">
        <f t="shared" si="17"/>
        <v>0.1225</v>
      </c>
      <c r="AC33" s="69">
        <f t="shared" si="18"/>
        <v>3.9</v>
      </c>
      <c r="AD33" s="69">
        <f t="shared" si="3"/>
        <v>1.2349714999999999</v>
      </c>
      <c r="AE33" s="69">
        <f t="shared" si="3"/>
        <v>1.1049745</v>
      </c>
      <c r="AF33" s="69">
        <f t="shared" si="3"/>
        <v>0.97497750000000005</v>
      </c>
      <c r="AG33" s="69">
        <f t="shared" si="3"/>
        <v>0.84498050000000013</v>
      </c>
      <c r="AH33" s="69">
        <f t="shared" si="3"/>
        <v>0.71498350000000022</v>
      </c>
      <c r="AI33" s="69">
        <f t="shared" si="3"/>
        <v>0.58498649999999985</v>
      </c>
      <c r="AJ33" s="69">
        <f t="shared" si="3"/>
        <v>0.45498950000000038</v>
      </c>
      <c r="AK33" s="69">
        <f t="shared" si="3"/>
        <v>0.32499250000000002</v>
      </c>
      <c r="AL33" s="69">
        <f t="shared" si="3"/>
        <v>0.1949955000000001</v>
      </c>
      <c r="AM33" s="69">
        <f t="shared" si="3"/>
        <v>6.4998500000000181E-2</v>
      </c>
      <c r="AN33" s="69">
        <f t="shared" si="3"/>
        <v>0</v>
      </c>
      <c r="AO33" s="70">
        <f t="shared" si="19"/>
        <v>0.129997</v>
      </c>
      <c r="AP33" s="69">
        <f t="shared" si="20"/>
        <v>1.17747</v>
      </c>
      <c r="AQ33" s="69">
        <f t="shared" si="4"/>
        <v>113.67202380952379</v>
      </c>
      <c r="AR33" s="69">
        <f t="shared" si="4"/>
        <v>91.000595238095229</v>
      </c>
      <c r="AS33" s="69">
        <f t="shared" si="4"/>
        <v>70.848214285714292</v>
      </c>
      <c r="AT33" s="69">
        <f t="shared" si="4"/>
        <v>53.214880952380959</v>
      </c>
      <c r="AU33" s="69">
        <f t="shared" si="4"/>
        <v>38.100595238095259</v>
      </c>
      <c r="AV33" s="69">
        <f t="shared" si="4"/>
        <v>25.505357142857125</v>
      </c>
      <c r="AW33" s="69">
        <f t="shared" si="4"/>
        <v>15.42916666666669</v>
      </c>
      <c r="AX33" s="69">
        <f t="shared" si="4"/>
        <v>7.8720238095238102</v>
      </c>
      <c r="AY33" s="69">
        <f t="shared" si="4"/>
        <v>2.8339285714285745</v>
      </c>
      <c r="AZ33" s="69">
        <f t="shared" si="4"/>
        <v>0.31488095238095409</v>
      </c>
      <c r="BA33" s="69">
        <f t="shared" si="4"/>
        <v>0</v>
      </c>
      <c r="BB33" s="69">
        <f t="shared" si="21"/>
        <v>2.4628370131944441</v>
      </c>
      <c r="BC33" s="69">
        <f t="shared" si="5"/>
        <v>1.9716340631944442</v>
      </c>
      <c r="BD33" s="69">
        <f t="shared" si="5"/>
        <v>1.5350092187500002</v>
      </c>
      <c r="BE33" s="69">
        <f t="shared" si="5"/>
        <v>1.1529624798611113</v>
      </c>
      <c r="BF33" s="69">
        <f t="shared" si="5"/>
        <v>0.82549384652777824</v>
      </c>
      <c r="BG33" s="69">
        <f t="shared" si="5"/>
        <v>0.55260331874999957</v>
      </c>
      <c r="BH33" s="69">
        <f t="shared" si="5"/>
        <v>0.33429089652777827</v>
      </c>
      <c r="BI33" s="69">
        <f t="shared" si="5"/>
        <v>0.17055657986111114</v>
      </c>
      <c r="BJ33" s="69">
        <f t="shared" si="5"/>
        <v>6.1400368750000066E-2</v>
      </c>
      <c r="BK33" s="69">
        <f t="shared" si="5"/>
        <v>6.8222631944444816E-3</v>
      </c>
      <c r="BL33" s="69">
        <f t="shared" si="5"/>
        <v>0</v>
      </c>
      <c r="BM33" s="71">
        <f t="shared" si="22"/>
        <v>9.0736100486111102</v>
      </c>
      <c r="BN33" s="71">
        <f t="shared" si="6"/>
        <v>0.14161682251420002</v>
      </c>
      <c r="BO33" s="71">
        <f t="shared" si="6"/>
        <v>-0.14293459722831292</v>
      </c>
      <c r="BP33" s="71">
        <f t="shared" si="6"/>
        <v>-0.31082785422773435</v>
      </c>
      <c r="BQ33" s="71">
        <f t="shared" si="6"/>
        <v>-0.38334791844778082</v>
      </c>
      <c r="BR33" s="71">
        <f t="shared" si="6"/>
        <v>-0.38177975985216916</v>
      </c>
      <c r="BS33" s="71">
        <f t="shared" si="6"/>
        <v>-0.32740834840461547</v>
      </c>
      <c r="BT33" s="71">
        <f t="shared" si="6"/>
        <v>-0.24151865406883738</v>
      </c>
      <c r="BU33" s="71">
        <f t="shared" si="6"/>
        <v>-0.14539564680855038</v>
      </c>
      <c r="BV33" s="71">
        <f t="shared" si="6"/>
        <v>-6.0324296587471932E-2</v>
      </c>
      <c r="BW33" s="71">
        <f t="shared" si="6"/>
        <v>-7.5895733693184426E-3</v>
      </c>
      <c r="BX33" s="71">
        <f t="shared" si="6"/>
        <v>0</v>
      </c>
      <c r="BY33" s="71">
        <f t="shared" si="23"/>
        <v>-1.8595098264805912</v>
      </c>
      <c r="CH33" s="69">
        <f t="shared" si="7"/>
        <v>2.0416666666666666E-2</v>
      </c>
      <c r="CI33" s="69">
        <f t="shared" si="8"/>
        <v>0.196245</v>
      </c>
      <c r="CJ33" s="72">
        <f t="shared" si="24"/>
        <v>2.0416666666666666E-2</v>
      </c>
      <c r="CK33" s="73">
        <f t="shared" si="25"/>
        <v>9.8122500000000001E-2</v>
      </c>
      <c r="CL33" s="69">
        <f t="shared" si="26"/>
        <v>0.11853916666666667</v>
      </c>
      <c r="CM33" s="74">
        <f t="shared" si="9"/>
        <v>3.7333253331504716E-2</v>
      </c>
      <c r="CN33" s="74">
        <f t="shared" si="9"/>
        <v>0.17942361551121169</v>
      </c>
      <c r="CO33" s="74">
        <f t="shared" si="9"/>
        <v>0.21675686884271642</v>
      </c>
      <c r="CP33" s="75">
        <f t="shared" si="10"/>
        <v>2.2866617665546637E-3</v>
      </c>
      <c r="CQ33" s="75">
        <f t="shared" si="11"/>
        <v>-7.0421974851995472E-2</v>
      </c>
      <c r="CR33" s="76">
        <f t="shared" si="27"/>
        <v>-6.813531308544081E-2</v>
      </c>
      <c r="CS33" s="74">
        <f>SUM($CR$19:CR33)</f>
        <v>-0.75305966846481143</v>
      </c>
      <c r="CT33" s="69">
        <f t="shared" si="12"/>
        <v>9.1003479061743651</v>
      </c>
      <c r="CU33" s="69">
        <f t="shared" si="13"/>
        <v>-2.8606016366823961</v>
      </c>
      <c r="CV33" s="77">
        <f t="shared" si="28"/>
        <v>54.441660291666665</v>
      </c>
      <c r="CW33" s="77">
        <f t="shared" si="29"/>
        <v>-1.8595098264805912</v>
      </c>
    </row>
    <row r="34" spans="1:101" s="57" customFormat="1" ht="12.75" x14ac:dyDescent="0.2">
      <c r="B34" s="57" t="s">
        <v>104</v>
      </c>
      <c r="F34" s="86"/>
      <c r="H34" s="86"/>
      <c r="L34" s="63"/>
      <c r="M34" s="59"/>
      <c r="N34" s="59"/>
      <c r="O34" s="59"/>
      <c r="P34" s="59"/>
      <c r="Q34" s="59"/>
      <c r="R34" s="59"/>
      <c r="S34" s="59"/>
      <c r="T34" s="59"/>
      <c r="U34" s="63"/>
      <c r="V34" s="61"/>
      <c r="W34" s="61">
        <v>15</v>
      </c>
      <c r="X34" s="69">
        <f t="shared" si="30"/>
        <v>2.333333333333333</v>
      </c>
      <c r="Y34" s="69">
        <f t="shared" si="14"/>
        <v>2.4999999999999996</v>
      </c>
      <c r="Z34" s="69">
        <f t="shared" si="15"/>
        <v>2.4166666666666661</v>
      </c>
      <c r="AA34" s="69">
        <f t="shared" si="16"/>
        <v>1.32219</v>
      </c>
      <c r="AB34" s="69">
        <f t="shared" si="17"/>
        <v>0.12416666666666666</v>
      </c>
      <c r="AC34" s="69">
        <f t="shared" si="18"/>
        <v>3.9666666666666663</v>
      </c>
      <c r="AD34" s="69">
        <f t="shared" si="3"/>
        <v>1.2560804999999999</v>
      </c>
      <c r="AE34" s="69">
        <f t="shared" si="3"/>
        <v>1.1238614999999998</v>
      </c>
      <c r="AF34" s="69">
        <f t="shared" si="3"/>
        <v>0.99164249999999976</v>
      </c>
      <c r="AG34" s="69">
        <f t="shared" si="3"/>
        <v>0.85942350000000012</v>
      </c>
      <c r="AH34" s="69">
        <f t="shared" si="3"/>
        <v>0.72720450000000003</v>
      </c>
      <c r="AI34" s="69">
        <f t="shared" si="3"/>
        <v>0.59498549999999994</v>
      </c>
      <c r="AJ34" s="69">
        <f t="shared" si="3"/>
        <v>0.4627665000000003</v>
      </c>
      <c r="AK34" s="69">
        <f t="shared" si="3"/>
        <v>0.33054750000000022</v>
      </c>
      <c r="AL34" s="69">
        <f t="shared" si="3"/>
        <v>0.19832850000000013</v>
      </c>
      <c r="AM34" s="69">
        <f t="shared" si="3"/>
        <v>6.6109500000000043E-2</v>
      </c>
      <c r="AN34" s="69">
        <f t="shared" si="3"/>
        <v>0</v>
      </c>
      <c r="AO34" s="70">
        <f t="shared" si="19"/>
        <v>0.132219</v>
      </c>
      <c r="AP34" s="69">
        <f t="shared" si="20"/>
        <v>1.1980233333333332</v>
      </c>
      <c r="AQ34" s="69">
        <f t="shared" si="4"/>
        <v>113.67202380952382</v>
      </c>
      <c r="AR34" s="69">
        <f t="shared" si="4"/>
        <v>91.000595238095215</v>
      </c>
      <c r="AS34" s="69">
        <f t="shared" si="4"/>
        <v>70.848214285714249</v>
      </c>
      <c r="AT34" s="69">
        <f t="shared" si="4"/>
        <v>53.214880952380973</v>
      </c>
      <c r="AU34" s="69">
        <f t="shared" si="4"/>
        <v>38.100595238095245</v>
      </c>
      <c r="AV34" s="69">
        <f t="shared" si="4"/>
        <v>25.50535714285714</v>
      </c>
      <c r="AW34" s="69">
        <f t="shared" si="4"/>
        <v>15.42916666666669</v>
      </c>
      <c r="AX34" s="69">
        <f t="shared" si="4"/>
        <v>7.8720238095238209</v>
      </c>
      <c r="AY34" s="69">
        <f t="shared" si="4"/>
        <v>2.8339285714285753</v>
      </c>
      <c r="AZ34" s="69">
        <f t="shared" si="4"/>
        <v>0.31488095238095282</v>
      </c>
      <c r="BA34" s="69">
        <f t="shared" si="4"/>
        <v>0</v>
      </c>
      <c r="BB34" s="69">
        <f t="shared" si="21"/>
        <v>2.5049335526785717</v>
      </c>
      <c r="BC34" s="69">
        <f t="shared" si="5"/>
        <v>2.0053346169642854</v>
      </c>
      <c r="BD34" s="69">
        <f t="shared" si="5"/>
        <v>1.561246674107142</v>
      </c>
      <c r="BE34" s="69">
        <f t="shared" si="5"/>
        <v>1.1726697241071433</v>
      </c>
      <c r="BF34" s="69">
        <f t="shared" si="5"/>
        <v>0.83960376696428585</v>
      </c>
      <c r="BG34" s="69">
        <f t="shared" si="5"/>
        <v>0.56204880267857138</v>
      </c>
      <c r="BH34" s="69">
        <f t="shared" si="5"/>
        <v>0.34000483125000053</v>
      </c>
      <c r="BI34" s="69">
        <f t="shared" si="5"/>
        <v>0.17347185267857168</v>
      </c>
      <c r="BJ34" s="69">
        <f t="shared" si="5"/>
        <v>6.2449866964285804E-2</v>
      </c>
      <c r="BK34" s="69">
        <f t="shared" si="5"/>
        <v>6.9388741071428669E-3</v>
      </c>
      <c r="BL34" s="69">
        <f t="shared" si="5"/>
        <v>0</v>
      </c>
      <c r="BM34" s="71">
        <f t="shared" si="22"/>
        <v>9.2287025625000005</v>
      </c>
      <c r="BN34" s="71">
        <f t="shared" si="6"/>
        <v>0.1454293447567854</v>
      </c>
      <c r="BO34" s="71">
        <f t="shared" si="6"/>
        <v>-0.14871929164086925</v>
      </c>
      <c r="BP34" s="71">
        <f t="shared" si="6"/>
        <v>-0.32221138964112728</v>
      </c>
      <c r="BQ34" s="71">
        <f t="shared" si="6"/>
        <v>-0.39706577313772445</v>
      </c>
      <c r="BR34" s="71">
        <f t="shared" si="6"/>
        <v>-0.3953012660243968</v>
      </c>
      <c r="BS34" s="71">
        <f t="shared" si="6"/>
        <v>-0.33893669219487987</v>
      </c>
      <c r="BT34" s="71">
        <f t="shared" si="6"/>
        <v>-0.24999087554290961</v>
      </c>
      <c r="BU34" s="71">
        <f t="shared" si="6"/>
        <v>-0.15048263996222114</v>
      </c>
      <c r="BV34" s="71">
        <f t="shared" si="6"/>
        <v>-6.2430809346550521E-2</v>
      </c>
      <c r="BW34" s="71">
        <f t="shared" si="6"/>
        <v>-7.8542075896334915E-3</v>
      </c>
      <c r="BX34" s="71">
        <f t="shared" si="6"/>
        <v>0</v>
      </c>
      <c r="BY34" s="71">
        <f t="shared" si="23"/>
        <v>-1.9275636003235272</v>
      </c>
      <c r="CH34" s="69">
        <f t="shared" si="7"/>
        <v>2.0694444444444442E-2</v>
      </c>
      <c r="CI34" s="69">
        <f t="shared" si="8"/>
        <v>0.19967055555555552</v>
      </c>
      <c r="CJ34" s="72">
        <f t="shared" si="24"/>
        <v>2.0694444444444442E-2</v>
      </c>
      <c r="CK34" s="73">
        <f t="shared" si="25"/>
        <v>9.9835277777777759E-2</v>
      </c>
      <c r="CL34" s="69">
        <f t="shared" si="26"/>
        <v>0.1205297222222222</v>
      </c>
      <c r="CM34" s="74">
        <f t="shared" si="9"/>
        <v>3.784118875098097E-2</v>
      </c>
      <c r="CN34" s="74">
        <f t="shared" si="9"/>
        <v>0.18255554530770224</v>
      </c>
      <c r="CO34" s="74">
        <f t="shared" si="9"/>
        <v>0.22039673405868321</v>
      </c>
      <c r="CP34" s="75">
        <f t="shared" si="10"/>
        <v>2.3493071349567352E-3</v>
      </c>
      <c r="CQ34" s="75">
        <f t="shared" si="11"/>
        <v>-7.2901934302672597E-2</v>
      </c>
      <c r="CR34" s="76">
        <f t="shared" si="27"/>
        <v>-7.0552627167715862E-2</v>
      </c>
      <c r="CS34" s="74">
        <f>SUM($CR$19:CR34)</f>
        <v>-0.82361229563252725</v>
      </c>
      <c r="CT34" s="69">
        <f t="shared" si="12"/>
        <v>9.253164469606622</v>
      </c>
      <c r="CU34" s="69">
        <f t="shared" si="13"/>
        <v>-2.9620904580731504</v>
      </c>
      <c r="CV34" s="77">
        <f t="shared" si="28"/>
        <v>55.372215375000003</v>
      </c>
      <c r="CW34" s="77">
        <f t="shared" si="29"/>
        <v>-1.9275636003235272</v>
      </c>
    </row>
    <row r="35" spans="1:101" s="57" customFormat="1" ht="12.75" x14ac:dyDescent="0.2">
      <c r="A35" s="82"/>
      <c r="B35" s="48"/>
      <c r="C35" s="85"/>
      <c r="F35" s="69"/>
      <c r="H35" s="69"/>
      <c r="K35" s="87" t="s">
        <v>105</v>
      </c>
      <c r="L35" s="63"/>
      <c r="M35" s="59"/>
      <c r="N35" s="59"/>
      <c r="O35" s="59"/>
      <c r="P35" s="59"/>
      <c r="Q35" s="59"/>
      <c r="R35" s="59"/>
      <c r="S35" s="59"/>
      <c r="T35" s="59"/>
      <c r="U35" s="63"/>
      <c r="V35" s="61"/>
      <c r="W35" s="61">
        <v>16</v>
      </c>
      <c r="X35" s="69">
        <f t="shared" si="30"/>
        <v>2.4999999999999996</v>
      </c>
      <c r="Y35" s="69">
        <f t="shared" si="14"/>
        <v>2.6666666666666661</v>
      </c>
      <c r="Z35" s="69">
        <f t="shared" si="15"/>
        <v>2.583333333333333</v>
      </c>
      <c r="AA35" s="69">
        <f t="shared" si="16"/>
        <v>1.3444099999999999</v>
      </c>
      <c r="AB35" s="69">
        <f t="shared" si="17"/>
        <v>0.12583333333333332</v>
      </c>
      <c r="AC35" s="69">
        <f t="shared" si="18"/>
        <v>4.0333333333333332</v>
      </c>
      <c r="AD35" s="69">
        <f t="shared" si="3"/>
        <v>1.2771894999999995</v>
      </c>
      <c r="AE35" s="69">
        <f t="shared" si="3"/>
        <v>1.1427484999999997</v>
      </c>
      <c r="AF35" s="69">
        <f t="shared" si="3"/>
        <v>1.0083074999999999</v>
      </c>
      <c r="AG35" s="69">
        <f t="shared" si="3"/>
        <v>0.8738665000000001</v>
      </c>
      <c r="AH35" s="69">
        <f t="shared" si="3"/>
        <v>0.73942549999999985</v>
      </c>
      <c r="AI35" s="69">
        <f t="shared" si="3"/>
        <v>0.60498450000000004</v>
      </c>
      <c r="AJ35" s="69">
        <f t="shared" si="3"/>
        <v>0.47054350000000023</v>
      </c>
      <c r="AK35" s="69">
        <f t="shared" si="3"/>
        <v>0.33610249999999997</v>
      </c>
      <c r="AL35" s="69">
        <f t="shared" si="3"/>
        <v>0.20166150000000016</v>
      </c>
      <c r="AM35" s="69">
        <f t="shared" si="3"/>
        <v>6.7220500000000349E-2</v>
      </c>
      <c r="AN35" s="69">
        <f t="shared" si="3"/>
        <v>0</v>
      </c>
      <c r="AO35" s="70">
        <f t="shared" si="19"/>
        <v>0.13444099999999998</v>
      </c>
      <c r="AP35" s="69">
        <f t="shared" si="20"/>
        <v>1.2185766666666666</v>
      </c>
      <c r="AQ35" s="69">
        <f t="shared" si="4"/>
        <v>113.67202380952376</v>
      </c>
      <c r="AR35" s="69">
        <f t="shared" si="4"/>
        <v>91.000595238095215</v>
      </c>
      <c r="AS35" s="69">
        <f t="shared" si="4"/>
        <v>70.848214285714292</v>
      </c>
      <c r="AT35" s="69">
        <f t="shared" si="4"/>
        <v>53.214880952380973</v>
      </c>
      <c r="AU35" s="69">
        <f t="shared" si="4"/>
        <v>38.100595238095231</v>
      </c>
      <c r="AV35" s="69">
        <f t="shared" si="4"/>
        <v>25.505357142857154</v>
      </c>
      <c r="AW35" s="69">
        <f t="shared" si="4"/>
        <v>15.429166666666685</v>
      </c>
      <c r="AX35" s="69">
        <f t="shared" si="4"/>
        <v>7.8720238095238102</v>
      </c>
      <c r="AY35" s="69">
        <f t="shared" si="4"/>
        <v>2.8339285714285767</v>
      </c>
      <c r="AZ35" s="69">
        <f t="shared" si="4"/>
        <v>0.31488095238095576</v>
      </c>
      <c r="BA35" s="69">
        <f t="shared" si="4"/>
        <v>0</v>
      </c>
      <c r="BB35" s="69">
        <f t="shared" si="21"/>
        <v>2.5470300921626969</v>
      </c>
      <c r="BC35" s="69">
        <f t="shared" si="5"/>
        <v>2.0390351707341261</v>
      </c>
      <c r="BD35" s="69">
        <f t="shared" si="5"/>
        <v>1.5874841294642854</v>
      </c>
      <c r="BE35" s="69">
        <f t="shared" si="5"/>
        <v>1.1923769683531746</v>
      </c>
      <c r="BF35" s="69">
        <f t="shared" si="5"/>
        <v>0.85371368740079323</v>
      </c>
      <c r="BG35" s="69">
        <f t="shared" si="5"/>
        <v>0.57149428660714297</v>
      </c>
      <c r="BH35" s="69">
        <f t="shared" si="5"/>
        <v>0.34571876597222256</v>
      </c>
      <c r="BI35" s="69">
        <f t="shared" si="5"/>
        <v>0.17638712549603172</v>
      </c>
      <c r="BJ35" s="69">
        <f t="shared" si="5"/>
        <v>6.3499365178571535E-2</v>
      </c>
      <c r="BK35" s="69">
        <f t="shared" si="5"/>
        <v>7.0554850198413432E-3</v>
      </c>
      <c r="BL35" s="69">
        <f t="shared" si="5"/>
        <v>0</v>
      </c>
      <c r="BM35" s="71">
        <f t="shared" si="22"/>
        <v>9.3837950763888855</v>
      </c>
      <c r="BN35" s="71">
        <f t="shared" si="6"/>
        <v>0.14928865028691568</v>
      </c>
      <c r="BO35" s="71">
        <f t="shared" si="6"/>
        <v>-0.15461629876562294</v>
      </c>
      <c r="BP35" s="71">
        <f t="shared" si="6"/>
        <v>-0.33379896499901418</v>
      </c>
      <c r="BQ35" s="71">
        <f t="shared" si="6"/>
        <v>-0.41102446349051741</v>
      </c>
      <c r="BR35" s="71">
        <f t="shared" si="6"/>
        <v>-0.40905790931739217</v>
      </c>
      <c r="BS35" s="71">
        <f t="shared" si="6"/>
        <v>-0.35066441755689781</v>
      </c>
      <c r="BT35" s="71">
        <f t="shared" si="6"/>
        <v>-0.25860910328629383</v>
      </c>
      <c r="BU35" s="71">
        <f t="shared" si="6"/>
        <v>-0.15565708158283934</v>
      </c>
      <c r="BV35" s="71">
        <f t="shared" si="6"/>
        <v>-6.4573467523794587E-2</v>
      </c>
      <c r="BW35" s="71">
        <f t="shared" si="6"/>
        <v>-8.1233761864186165E-3</v>
      </c>
      <c r="BX35" s="71">
        <f t="shared" si="6"/>
        <v>0</v>
      </c>
      <c r="BY35" s="71">
        <f t="shared" si="23"/>
        <v>-1.996836432421875</v>
      </c>
      <c r="CH35" s="69">
        <f t="shared" si="7"/>
        <v>2.0972222222222218E-2</v>
      </c>
      <c r="CI35" s="69">
        <f t="shared" si="8"/>
        <v>0.20309611111111109</v>
      </c>
      <c r="CJ35" s="72">
        <f t="shared" si="24"/>
        <v>2.0972222222222218E-2</v>
      </c>
      <c r="CK35" s="73">
        <f t="shared" si="25"/>
        <v>0.10154805555555554</v>
      </c>
      <c r="CL35" s="69">
        <f t="shared" si="26"/>
        <v>0.12252027777777777</v>
      </c>
      <c r="CM35" s="74">
        <f t="shared" si="9"/>
        <v>3.8349124170457223E-2</v>
      </c>
      <c r="CN35" s="74">
        <f t="shared" si="9"/>
        <v>0.18568747510419284</v>
      </c>
      <c r="CO35" s="74">
        <f t="shared" si="9"/>
        <v>0.22403659927465008</v>
      </c>
      <c r="CP35" s="75">
        <f t="shared" si="10"/>
        <v>2.4127990623912668E-3</v>
      </c>
      <c r="CQ35" s="75">
        <f t="shared" si="11"/>
        <v>-7.5424808151405662E-2</v>
      </c>
      <c r="CR35" s="76">
        <f t="shared" si="27"/>
        <v>-7.3012009089014396E-2</v>
      </c>
      <c r="CS35" s="74">
        <f>SUM($CR$19:CR35)</f>
        <v>-0.89662430472154164</v>
      </c>
      <c r="CT35" s="69">
        <f t="shared" si="12"/>
        <v>9.4059810330388807</v>
      </c>
      <c r="CU35" s="69">
        <f t="shared" si="13"/>
        <v>-3.0653454609594144</v>
      </c>
      <c r="CV35" s="77">
        <f t="shared" si="28"/>
        <v>56.302770458333313</v>
      </c>
      <c r="CW35" s="77">
        <f t="shared" si="29"/>
        <v>-1.996836432421875</v>
      </c>
    </row>
    <row r="36" spans="1:101" s="57" customFormat="1" ht="12.75" x14ac:dyDescent="0.2">
      <c r="A36" s="82" t="s">
        <v>105</v>
      </c>
      <c r="F36" s="69"/>
      <c r="H36" s="69"/>
      <c r="K36" s="87" t="s">
        <v>106</v>
      </c>
      <c r="L36" s="63"/>
      <c r="M36" s="59"/>
      <c r="N36" s="59"/>
      <c r="O36" s="59"/>
      <c r="P36" s="59"/>
      <c r="Q36" s="59"/>
      <c r="R36" s="59"/>
      <c r="S36" s="59"/>
      <c r="T36" s="59"/>
      <c r="U36" s="63"/>
      <c r="V36" s="61"/>
      <c r="W36" s="61">
        <v>17</v>
      </c>
      <c r="X36" s="69">
        <f t="shared" si="30"/>
        <v>2.6666666666666661</v>
      </c>
      <c r="Y36" s="69">
        <f t="shared" si="14"/>
        <v>2.8333333333333326</v>
      </c>
      <c r="Z36" s="69">
        <f t="shared" si="15"/>
        <v>2.7499999999999991</v>
      </c>
      <c r="AA36" s="69">
        <f t="shared" si="16"/>
        <v>1.36663</v>
      </c>
      <c r="AB36" s="69">
        <f t="shared" si="17"/>
        <v>0.1275</v>
      </c>
      <c r="AC36" s="69">
        <f t="shared" si="18"/>
        <v>4.0999999999999996</v>
      </c>
      <c r="AD36" s="69">
        <f t="shared" ref="AD36:AN49" si="31">($AC36-($AC36-AD$18*$AA36))</f>
        <v>1.2982985</v>
      </c>
      <c r="AE36" s="69">
        <f t="shared" si="31"/>
        <v>1.1616355</v>
      </c>
      <c r="AF36" s="69">
        <f t="shared" si="31"/>
        <v>1.0249725000000001</v>
      </c>
      <c r="AG36" s="69">
        <f t="shared" si="31"/>
        <v>0.88830950000000009</v>
      </c>
      <c r="AH36" s="69">
        <f t="shared" si="31"/>
        <v>0.75164650000000011</v>
      </c>
      <c r="AI36" s="69">
        <f t="shared" si="31"/>
        <v>0.61498350000000013</v>
      </c>
      <c r="AJ36" s="69">
        <f t="shared" si="31"/>
        <v>0.47832050000000015</v>
      </c>
      <c r="AK36" s="69">
        <f t="shared" si="31"/>
        <v>0.34165750000000017</v>
      </c>
      <c r="AL36" s="69">
        <f t="shared" si="31"/>
        <v>0.20499450000000019</v>
      </c>
      <c r="AM36" s="69">
        <f t="shared" si="31"/>
        <v>6.8331500000000212E-2</v>
      </c>
      <c r="AN36" s="69">
        <f t="shared" si="31"/>
        <v>0</v>
      </c>
      <c r="AO36" s="70">
        <f t="shared" si="19"/>
        <v>0.13666300000000001</v>
      </c>
      <c r="AP36" s="69">
        <f t="shared" si="20"/>
        <v>1.2391300000000001</v>
      </c>
      <c r="AQ36" s="69">
        <f t="shared" si="4"/>
        <v>113.67202380952382</v>
      </c>
      <c r="AR36" s="69">
        <f t="shared" si="4"/>
        <v>91.000595238095229</v>
      </c>
      <c r="AS36" s="69">
        <f t="shared" si="4"/>
        <v>70.848214285714292</v>
      </c>
      <c r="AT36" s="69">
        <f t="shared" si="4"/>
        <v>53.214880952380959</v>
      </c>
      <c r="AU36" s="69">
        <f t="shared" si="4"/>
        <v>38.100595238095245</v>
      </c>
      <c r="AV36" s="69">
        <f t="shared" si="4"/>
        <v>25.505357142857154</v>
      </c>
      <c r="AW36" s="69">
        <f t="shared" si="4"/>
        <v>15.429166666666676</v>
      </c>
      <c r="AX36" s="69">
        <f t="shared" si="4"/>
        <v>7.8720238095238173</v>
      </c>
      <c r="AY36" s="69">
        <f t="shared" si="4"/>
        <v>2.8339285714285767</v>
      </c>
      <c r="AZ36" s="69">
        <f t="shared" si="4"/>
        <v>0.31488095238095437</v>
      </c>
      <c r="BA36" s="69">
        <f t="shared" si="4"/>
        <v>0</v>
      </c>
      <c r="BB36" s="69">
        <f t="shared" si="21"/>
        <v>2.5891266316468258</v>
      </c>
      <c r="BC36" s="69">
        <f t="shared" si="21"/>
        <v>2.0727357245039681</v>
      </c>
      <c r="BD36" s="69">
        <f t="shared" si="21"/>
        <v>1.6137215848214288</v>
      </c>
      <c r="BE36" s="69">
        <f t="shared" si="21"/>
        <v>1.2120842125992066</v>
      </c>
      <c r="BF36" s="69">
        <f t="shared" si="21"/>
        <v>0.86782360783730184</v>
      </c>
      <c r="BG36" s="69">
        <f t="shared" si="21"/>
        <v>0.58093977053571455</v>
      </c>
      <c r="BH36" s="69">
        <f t="shared" si="21"/>
        <v>0.35143270069444466</v>
      </c>
      <c r="BI36" s="69">
        <f t="shared" si="21"/>
        <v>0.17930239831349226</v>
      </c>
      <c r="BJ36" s="69">
        <f t="shared" si="21"/>
        <v>6.4548863392857272E-2</v>
      </c>
      <c r="BK36" s="69">
        <f t="shared" si="21"/>
        <v>7.1720959325397285E-3</v>
      </c>
      <c r="BL36" s="69">
        <f t="shared" si="21"/>
        <v>0</v>
      </c>
      <c r="BM36" s="71">
        <f t="shared" si="22"/>
        <v>9.5388875902777777</v>
      </c>
      <c r="BN36" s="71">
        <f t="shared" si="6"/>
        <v>0.15319473910459511</v>
      </c>
      <c r="BO36" s="71">
        <f t="shared" si="6"/>
        <v>-0.1606256186025728</v>
      </c>
      <c r="BP36" s="71">
        <f t="shared" si="6"/>
        <v>-0.34559058030139511</v>
      </c>
      <c r="BQ36" s="71">
        <f t="shared" si="6"/>
        <v>-0.42522398950615992</v>
      </c>
      <c r="BR36" s="71">
        <f t="shared" si="6"/>
        <v>-0.42304968973115531</v>
      </c>
      <c r="BS36" s="71">
        <f t="shared" si="6"/>
        <v>-0.36259152449066934</v>
      </c>
      <c r="BT36" s="71">
        <f t="shared" si="6"/>
        <v>-0.26737333729899004</v>
      </c>
      <c r="BU36" s="71">
        <f t="shared" si="6"/>
        <v>-0.16091897167040567</v>
      </c>
      <c r="BV36" s="71">
        <f t="shared" si="6"/>
        <v>-6.6752271119204148E-2</v>
      </c>
      <c r="BW36" s="71">
        <f t="shared" si="6"/>
        <v>-8.3970791596736146E-3</v>
      </c>
      <c r="BX36" s="71">
        <f t="shared" si="6"/>
        <v>0</v>
      </c>
      <c r="BY36" s="71">
        <f t="shared" si="23"/>
        <v>-2.0673283227756305</v>
      </c>
      <c r="CH36" s="69">
        <f t="shared" si="7"/>
        <v>2.1249999999999998E-2</v>
      </c>
      <c r="CI36" s="69">
        <f t="shared" si="8"/>
        <v>0.20652166666666666</v>
      </c>
      <c r="CJ36" s="72">
        <f t="shared" si="24"/>
        <v>2.1249999999999998E-2</v>
      </c>
      <c r="CK36" s="73">
        <f t="shared" si="25"/>
        <v>0.10326083333333333</v>
      </c>
      <c r="CL36" s="69">
        <f t="shared" si="26"/>
        <v>0.12451083333333332</v>
      </c>
      <c r="CM36" s="74">
        <f t="shared" si="9"/>
        <v>3.8857059589933483E-2</v>
      </c>
      <c r="CN36" s="74">
        <f t="shared" si="9"/>
        <v>0.18881940490068344</v>
      </c>
      <c r="CO36" s="74">
        <f t="shared" si="9"/>
        <v>0.2276764644906169</v>
      </c>
      <c r="CP36" s="75">
        <f t="shared" si="10"/>
        <v>2.4771375488582595E-3</v>
      </c>
      <c r="CQ36" s="75">
        <f t="shared" si="11"/>
        <v>-7.7990596398194625E-2</v>
      </c>
      <c r="CR36" s="76">
        <f t="shared" si="27"/>
        <v>-7.5513458849336371E-2</v>
      </c>
      <c r="CS36" s="74">
        <f>SUM($CR$19:CR36)</f>
        <v>-0.972137763570878</v>
      </c>
      <c r="CT36" s="69">
        <f t="shared" si="12"/>
        <v>9.5587975964711394</v>
      </c>
      <c r="CU36" s="69">
        <f t="shared" si="13"/>
        <v>-3.1703666453411858</v>
      </c>
      <c r="CV36" s="77">
        <f t="shared" si="28"/>
        <v>57.233325541666666</v>
      </c>
      <c r="CW36" s="77">
        <f t="shared" si="29"/>
        <v>-2.0673283227756305</v>
      </c>
    </row>
    <row r="37" spans="1:101" s="57" customFormat="1" ht="12.75" x14ac:dyDescent="0.2">
      <c r="A37" s="82" t="s">
        <v>106</v>
      </c>
      <c r="F37" s="69"/>
      <c r="H37" s="69"/>
      <c r="J37" s="88">
        <v>0.15</v>
      </c>
      <c r="K37" s="57" t="s">
        <v>48</v>
      </c>
      <c r="L37" s="63"/>
      <c r="M37" s="59"/>
      <c r="N37" s="59"/>
      <c r="O37" s="59"/>
      <c r="P37" s="59"/>
      <c r="Q37" s="59"/>
      <c r="R37" s="59"/>
      <c r="S37" s="59"/>
      <c r="T37" s="59"/>
      <c r="U37" s="63"/>
      <c r="V37" s="61"/>
      <c r="W37" s="61">
        <v>18</v>
      </c>
      <c r="X37" s="69">
        <f t="shared" si="30"/>
        <v>2.8333333333333326</v>
      </c>
      <c r="Y37" s="69">
        <f t="shared" si="14"/>
        <v>2.9999999999999991</v>
      </c>
      <c r="Z37" s="69">
        <f t="shared" si="15"/>
        <v>2.9166666666666661</v>
      </c>
      <c r="AA37" s="69">
        <f t="shared" si="16"/>
        <v>1.3888499999999999</v>
      </c>
      <c r="AB37" s="69">
        <f t="shared" si="17"/>
        <v>0.12916666666666665</v>
      </c>
      <c r="AC37" s="69">
        <f t="shared" si="18"/>
        <v>4.1666666666666661</v>
      </c>
      <c r="AD37" s="69">
        <f t="shared" si="31"/>
        <v>1.3194074999999996</v>
      </c>
      <c r="AE37" s="69">
        <f t="shared" si="31"/>
        <v>1.1805224999999999</v>
      </c>
      <c r="AF37" s="69">
        <f t="shared" si="31"/>
        <v>1.0416375000000002</v>
      </c>
      <c r="AG37" s="69">
        <f t="shared" si="31"/>
        <v>0.90275250000000007</v>
      </c>
      <c r="AH37" s="69">
        <f t="shared" si="31"/>
        <v>0.76386749999999992</v>
      </c>
      <c r="AI37" s="69">
        <f t="shared" si="31"/>
        <v>0.62498250000000022</v>
      </c>
      <c r="AJ37" s="69">
        <f t="shared" si="31"/>
        <v>0.48609750000000007</v>
      </c>
      <c r="AK37" s="69">
        <f t="shared" si="31"/>
        <v>0.34721250000000037</v>
      </c>
      <c r="AL37" s="69">
        <f t="shared" si="31"/>
        <v>0.20832750000000022</v>
      </c>
      <c r="AM37" s="69">
        <f t="shared" si="31"/>
        <v>6.9442500000000074E-2</v>
      </c>
      <c r="AN37" s="69">
        <f t="shared" si="31"/>
        <v>0</v>
      </c>
      <c r="AO37" s="70">
        <f t="shared" si="19"/>
        <v>0.13888499999999998</v>
      </c>
      <c r="AP37" s="69">
        <f t="shared" si="20"/>
        <v>1.2596833333333333</v>
      </c>
      <c r="AQ37" s="69">
        <f t="shared" si="4"/>
        <v>113.67202380952376</v>
      </c>
      <c r="AR37" s="69">
        <f t="shared" si="4"/>
        <v>91.000595238095229</v>
      </c>
      <c r="AS37" s="69">
        <f t="shared" si="4"/>
        <v>70.848214285714334</v>
      </c>
      <c r="AT37" s="69">
        <f t="shared" si="4"/>
        <v>53.214880952380973</v>
      </c>
      <c r="AU37" s="69">
        <f t="shared" si="4"/>
        <v>38.100595238095231</v>
      </c>
      <c r="AV37" s="69">
        <f t="shared" si="4"/>
        <v>25.505357142857164</v>
      </c>
      <c r="AW37" s="69">
        <f t="shared" si="4"/>
        <v>15.429166666666676</v>
      </c>
      <c r="AX37" s="69">
        <f t="shared" si="4"/>
        <v>7.872023809523828</v>
      </c>
      <c r="AY37" s="69">
        <f t="shared" si="4"/>
        <v>2.8339285714285776</v>
      </c>
      <c r="AZ37" s="69">
        <f t="shared" si="4"/>
        <v>0.31488095238095315</v>
      </c>
      <c r="BA37" s="69">
        <f t="shared" si="4"/>
        <v>0</v>
      </c>
      <c r="BB37" s="69">
        <f t="shared" si="21"/>
        <v>2.6312231711309506</v>
      </c>
      <c r="BC37" s="69">
        <f t="shared" si="21"/>
        <v>2.1064362782738089</v>
      </c>
      <c r="BD37" s="69">
        <f t="shared" si="21"/>
        <v>1.6399590401785722</v>
      </c>
      <c r="BE37" s="69">
        <f t="shared" si="21"/>
        <v>1.2317914568452384</v>
      </c>
      <c r="BF37" s="69">
        <f t="shared" si="21"/>
        <v>0.88193352827380911</v>
      </c>
      <c r="BG37" s="69">
        <f t="shared" si="21"/>
        <v>0.59038525446428602</v>
      </c>
      <c r="BH37" s="69">
        <f t="shared" si="21"/>
        <v>0.3571466354166668</v>
      </c>
      <c r="BI37" s="69">
        <f t="shared" si="21"/>
        <v>0.18221767113095277</v>
      </c>
      <c r="BJ37" s="69">
        <f t="shared" si="21"/>
        <v>6.5598361607142983E-2</v>
      </c>
      <c r="BK37" s="69">
        <f t="shared" si="21"/>
        <v>7.2887068452381111E-3</v>
      </c>
      <c r="BL37" s="69">
        <f t="shared" si="21"/>
        <v>0</v>
      </c>
      <c r="BM37" s="71">
        <f t="shared" si="22"/>
        <v>9.6939801041666662</v>
      </c>
      <c r="BN37" s="71">
        <f t="shared" si="6"/>
        <v>0.15714761120981927</v>
      </c>
      <c r="BO37" s="71">
        <f t="shared" si="6"/>
        <v>-0.16674725115171996</v>
      </c>
      <c r="BP37" s="71">
        <f t="shared" si="6"/>
        <v>-0.35758623554826979</v>
      </c>
      <c r="BQ37" s="71">
        <f t="shared" si="6"/>
        <v>-0.43966435118465147</v>
      </c>
      <c r="BR37" s="71">
        <f t="shared" si="6"/>
        <v>-0.43727660726568557</v>
      </c>
      <c r="BS37" s="71">
        <f t="shared" si="6"/>
        <v>-0.37471801299619423</v>
      </c>
      <c r="BT37" s="71">
        <f t="shared" si="6"/>
        <v>-0.27628357758099831</v>
      </c>
      <c r="BU37" s="71">
        <f t="shared" si="6"/>
        <v>-0.16626831022491967</v>
      </c>
      <c r="BV37" s="71">
        <f t="shared" si="6"/>
        <v>-6.8967220132779131E-2</v>
      </c>
      <c r="BW37" s="71">
        <f t="shared" si="6"/>
        <v>-8.6753165093985795E-3</v>
      </c>
      <c r="BX37" s="71">
        <f t="shared" si="6"/>
        <v>0</v>
      </c>
      <c r="BY37" s="71">
        <f t="shared" si="23"/>
        <v>-2.1390392713847972</v>
      </c>
      <c r="CH37" s="69">
        <f t="shared" si="7"/>
        <v>2.1527777777777774E-2</v>
      </c>
      <c r="CI37" s="69">
        <f t="shared" si="8"/>
        <v>0.2099472222222222</v>
      </c>
      <c r="CJ37" s="72">
        <f t="shared" si="24"/>
        <v>2.1527777777777774E-2</v>
      </c>
      <c r="CK37" s="73">
        <f t="shared" si="25"/>
        <v>0.1049736111111111</v>
      </c>
      <c r="CL37" s="69">
        <f t="shared" si="26"/>
        <v>0.12650138888888887</v>
      </c>
      <c r="CM37" s="74">
        <f t="shared" si="9"/>
        <v>3.936499500940973E-2</v>
      </c>
      <c r="CN37" s="74">
        <f t="shared" si="9"/>
        <v>0.19195133469717401</v>
      </c>
      <c r="CO37" s="74">
        <f t="shared" si="9"/>
        <v>0.23131632970658375</v>
      </c>
      <c r="CP37" s="75">
        <f t="shared" si="10"/>
        <v>2.5423225943577116E-3</v>
      </c>
      <c r="CQ37" s="75">
        <f t="shared" si="11"/>
        <v>-8.0599299043039488E-2</v>
      </c>
      <c r="CR37" s="76">
        <f t="shared" si="27"/>
        <v>-7.8056976448681772E-2</v>
      </c>
      <c r="CS37" s="74">
        <f>SUM($CR$19:CR37)</f>
        <v>-1.0501947400195597</v>
      </c>
      <c r="CT37" s="69">
        <f t="shared" si="12"/>
        <v>9.711614159903398</v>
      </c>
      <c r="CU37" s="69">
        <f t="shared" si="13"/>
        <v>-3.2771540112184652</v>
      </c>
      <c r="CV37" s="77">
        <f t="shared" si="28"/>
        <v>58.163880624999997</v>
      </c>
      <c r="CW37" s="77">
        <f t="shared" si="29"/>
        <v>-2.1390392713847972</v>
      </c>
    </row>
    <row r="38" spans="1:101" s="57" customFormat="1" ht="12.75" x14ac:dyDescent="0.2">
      <c r="A38" s="88">
        <v>0.1</v>
      </c>
      <c r="B38" s="57" t="s">
        <v>48</v>
      </c>
      <c r="F38" s="69"/>
      <c r="H38" s="69"/>
      <c r="K38" s="82"/>
      <c r="L38" s="63"/>
      <c r="M38" s="59"/>
      <c r="N38" s="59"/>
      <c r="O38" s="59"/>
      <c r="P38" s="59"/>
      <c r="Q38" s="59"/>
      <c r="R38" s="59"/>
      <c r="S38" s="59"/>
      <c r="T38" s="59"/>
      <c r="U38" s="63"/>
      <c r="V38" s="61"/>
      <c r="W38" s="61">
        <v>19</v>
      </c>
      <c r="X38" s="69">
        <f t="shared" si="30"/>
        <v>2.9999999999999991</v>
      </c>
      <c r="Y38" s="69">
        <f t="shared" si="14"/>
        <v>3.1666666666666656</v>
      </c>
      <c r="Z38" s="69">
        <f t="shared" si="15"/>
        <v>3.0833333333333321</v>
      </c>
      <c r="AA38" s="69">
        <f t="shared" si="16"/>
        <v>1.41107</v>
      </c>
      <c r="AB38" s="69">
        <f t="shared" si="17"/>
        <v>0.13083333333333333</v>
      </c>
      <c r="AC38" s="69">
        <f t="shared" si="18"/>
        <v>4.2333333333333325</v>
      </c>
      <c r="AD38" s="69">
        <f t="shared" si="31"/>
        <v>1.3405164999999997</v>
      </c>
      <c r="AE38" s="69">
        <f t="shared" si="31"/>
        <v>1.1994094999999998</v>
      </c>
      <c r="AF38" s="69">
        <f t="shared" si="31"/>
        <v>1.0583024999999999</v>
      </c>
      <c r="AG38" s="69">
        <f t="shared" si="31"/>
        <v>0.91719550000000005</v>
      </c>
      <c r="AH38" s="69">
        <f t="shared" si="31"/>
        <v>0.77608850000000018</v>
      </c>
      <c r="AI38" s="69">
        <f t="shared" si="31"/>
        <v>0.63498150000000031</v>
      </c>
      <c r="AJ38" s="69">
        <f t="shared" si="31"/>
        <v>0.49387449999999999</v>
      </c>
      <c r="AK38" s="69">
        <f t="shared" si="31"/>
        <v>0.35276750000000012</v>
      </c>
      <c r="AL38" s="69">
        <f t="shared" si="31"/>
        <v>0.21166049999999981</v>
      </c>
      <c r="AM38" s="69">
        <f t="shared" si="31"/>
        <v>7.0553499999999936E-2</v>
      </c>
      <c r="AN38" s="69">
        <f t="shared" si="31"/>
        <v>0</v>
      </c>
      <c r="AO38" s="70">
        <f t="shared" si="19"/>
        <v>0.14110700000000001</v>
      </c>
      <c r="AP38" s="69">
        <f t="shared" si="20"/>
        <v>1.2802366666666667</v>
      </c>
      <c r="AQ38" s="69">
        <f t="shared" si="4"/>
        <v>113.67202380952376</v>
      </c>
      <c r="AR38" s="69">
        <f t="shared" si="4"/>
        <v>91.000595238095215</v>
      </c>
      <c r="AS38" s="69">
        <f t="shared" si="4"/>
        <v>70.848214285714263</v>
      </c>
      <c r="AT38" s="69">
        <f t="shared" si="4"/>
        <v>53.214880952380959</v>
      </c>
      <c r="AU38" s="69">
        <f t="shared" si="4"/>
        <v>38.100595238095259</v>
      </c>
      <c r="AV38" s="69">
        <f t="shared" si="4"/>
        <v>25.505357142857164</v>
      </c>
      <c r="AW38" s="69">
        <f t="shared" si="4"/>
        <v>15.429166666666665</v>
      </c>
      <c r="AX38" s="69">
        <f t="shared" si="4"/>
        <v>7.8720238095238138</v>
      </c>
      <c r="AY38" s="69">
        <f t="shared" si="4"/>
        <v>2.8339285714285665</v>
      </c>
      <c r="AZ38" s="69">
        <f t="shared" si="4"/>
        <v>0.31488095238095182</v>
      </c>
      <c r="BA38" s="69">
        <f t="shared" si="4"/>
        <v>0</v>
      </c>
      <c r="BB38" s="69">
        <f t="shared" si="21"/>
        <v>2.6733197106150786</v>
      </c>
      <c r="BC38" s="69">
        <f t="shared" si="21"/>
        <v>2.1401368320436505</v>
      </c>
      <c r="BD38" s="69">
        <f t="shared" si="21"/>
        <v>1.6661964955357138</v>
      </c>
      <c r="BE38" s="69">
        <f t="shared" si="21"/>
        <v>1.2514987010912701</v>
      </c>
      <c r="BF38" s="69">
        <f t="shared" si="21"/>
        <v>0.89604344871031805</v>
      </c>
      <c r="BG38" s="69">
        <f t="shared" si="21"/>
        <v>0.59983073839285772</v>
      </c>
      <c r="BH38" s="69">
        <f t="shared" si="21"/>
        <v>0.36286057013888889</v>
      </c>
      <c r="BI38" s="69">
        <f t="shared" si="21"/>
        <v>0.18513294394841281</v>
      </c>
      <c r="BJ38" s="69">
        <f t="shared" si="21"/>
        <v>6.6647859821428457E-2</v>
      </c>
      <c r="BK38" s="69">
        <f t="shared" si="21"/>
        <v>7.4053177579364955E-3</v>
      </c>
      <c r="BL38" s="69">
        <f t="shared" si="21"/>
        <v>0</v>
      </c>
      <c r="BM38" s="71">
        <f t="shared" si="22"/>
        <v>9.849072618055553</v>
      </c>
      <c r="BN38" s="71">
        <f t="shared" si="6"/>
        <v>0.16114726660259088</v>
      </c>
      <c r="BO38" s="71">
        <f t="shared" si="6"/>
        <v>-0.17298119641306464</v>
      </c>
      <c r="BP38" s="71">
        <f t="shared" si="6"/>
        <v>-0.36978593073963917</v>
      </c>
      <c r="BQ38" s="71">
        <f t="shared" si="6"/>
        <v>-0.45434554852599263</v>
      </c>
      <c r="BR38" s="71">
        <f t="shared" si="6"/>
        <v>-0.45173866192098405</v>
      </c>
      <c r="BS38" s="71">
        <f t="shared" si="6"/>
        <v>-0.38704388307347298</v>
      </c>
      <c r="BT38" s="71">
        <f t="shared" si="6"/>
        <v>-0.28533982413231868</v>
      </c>
      <c r="BU38" s="71">
        <f t="shared" si="6"/>
        <v>-0.17170509724638111</v>
      </c>
      <c r="BV38" s="71">
        <f t="shared" si="6"/>
        <v>-7.121831456451938E-2</v>
      </c>
      <c r="BW38" s="71">
        <f t="shared" si="6"/>
        <v>-8.9580882355935199E-3</v>
      </c>
      <c r="BX38" s="71">
        <f t="shared" si="6"/>
        <v>0</v>
      </c>
      <c r="BY38" s="71">
        <f t="shared" si="23"/>
        <v>-2.2119692782493754</v>
      </c>
      <c r="CH38" s="69">
        <f t="shared" si="7"/>
        <v>2.1805555555555554E-2</v>
      </c>
      <c r="CI38" s="69">
        <f t="shared" si="8"/>
        <v>0.21337277777777777</v>
      </c>
      <c r="CJ38" s="72">
        <f t="shared" si="24"/>
        <v>2.1805555555555554E-2</v>
      </c>
      <c r="CK38" s="73">
        <f t="shared" si="25"/>
        <v>0.10668638888888889</v>
      </c>
      <c r="CL38" s="69">
        <f t="shared" si="26"/>
        <v>0.12849194444444445</v>
      </c>
      <c r="CM38" s="74">
        <f t="shared" si="9"/>
        <v>3.987293042888599E-2</v>
      </c>
      <c r="CN38" s="74">
        <f t="shared" si="9"/>
        <v>0.19508326449366462</v>
      </c>
      <c r="CO38" s="74">
        <f t="shared" si="9"/>
        <v>0.23495619492255063</v>
      </c>
      <c r="CP38" s="75">
        <f t="shared" si="10"/>
        <v>2.608354198889625E-3</v>
      </c>
      <c r="CQ38" s="75">
        <f t="shared" si="11"/>
        <v>-8.3250916085940291E-2</v>
      </c>
      <c r="CR38" s="76">
        <f t="shared" si="27"/>
        <v>-8.0642561887050671E-2</v>
      </c>
      <c r="CS38" s="74">
        <f>SUM($CR$19:CR38)</f>
        <v>-1.1308373019066105</v>
      </c>
      <c r="CT38" s="69">
        <f t="shared" si="12"/>
        <v>9.8644307233356585</v>
      </c>
      <c r="CU38" s="69">
        <f t="shared" si="13"/>
        <v>-3.3857075585912546</v>
      </c>
      <c r="CV38" s="77">
        <f t="shared" si="28"/>
        <v>59.094435708333322</v>
      </c>
      <c r="CW38" s="77">
        <f t="shared" si="29"/>
        <v>-2.2119692782493754</v>
      </c>
    </row>
    <row r="39" spans="1:101" s="57" customFormat="1" ht="12.75" x14ac:dyDescent="0.2">
      <c r="E39" s="48"/>
      <c r="L39" s="63"/>
      <c r="M39" s="59"/>
      <c r="N39" s="59"/>
      <c r="O39" s="59"/>
      <c r="P39" s="59"/>
      <c r="Q39" s="59"/>
      <c r="R39" s="59"/>
      <c r="S39" s="59"/>
      <c r="T39" s="59"/>
      <c r="U39" s="63"/>
      <c r="V39" s="61"/>
      <c r="W39" s="61">
        <v>20</v>
      </c>
      <c r="X39" s="69">
        <f t="shared" si="30"/>
        <v>3.1666666666666656</v>
      </c>
      <c r="Y39" s="69">
        <f t="shared" si="14"/>
        <v>3.3333333333333321</v>
      </c>
      <c r="Z39" s="69">
        <f t="shared" si="15"/>
        <v>3.2499999999999991</v>
      </c>
      <c r="AA39" s="69">
        <f t="shared" si="16"/>
        <v>1.43329</v>
      </c>
      <c r="AB39" s="69">
        <f t="shared" si="17"/>
        <v>0.13250000000000001</v>
      </c>
      <c r="AC39" s="69">
        <f t="shared" si="18"/>
        <v>4.3</v>
      </c>
      <c r="AD39" s="69">
        <f t="shared" si="31"/>
        <v>1.3616254999999997</v>
      </c>
      <c r="AE39" s="69">
        <f t="shared" si="31"/>
        <v>1.2182965000000001</v>
      </c>
      <c r="AF39" s="69">
        <f t="shared" si="31"/>
        <v>1.0749675000000001</v>
      </c>
      <c r="AG39" s="69">
        <f t="shared" si="31"/>
        <v>0.93163850000000004</v>
      </c>
      <c r="AH39" s="69">
        <f t="shared" si="31"/>
        <v>0.7883095</v>
      </c>
      <c r="AI39" s="69">
        <f t="shared" si="31"/>
        <v>0.64498049999999996</v>
      </c>
      <c r="AJ39" s="69">
        <f t="shared" si="31"/>
        <v>0.50165150000000036</v>
      </c>
      <c r="AK39" s="69">
        <f t="shared" si="31"/>
        <v>0.35832250000000032</v>
      </c>
      <c r="AL39" s="69">
        <f t="shared" si="31"/>
        <v>0.21499350000000028</v>
      </c>
      <c r="AM39" s="69">
        <f t="shared" si="31"/>
        <v>7.1664499999999798E-2</v>
      </c>
      <c r="AN39" s="69">
        <f t="shared" si="31"/>
        <v>0</v>
      </c>
      <c r="AO39" s="70">
        <f t="shared" si="19"/>
        <v>0.14332899999999998</v>
      </c>
      <c r="AP39" s="69">
        <f t="shared" si="20"/>
        <v>1.3007899999999999</v>
      </c>
      <c r="AQ39" s="69">
        <f t="shared" si="4"/>
        <v>113.67202380952379</v>
      </c>
      <c r="AR39" s="69">
        <f t="shared" si="4"/>
        <v>91.000595238095258</v>
      </c>
      <c r="AS39" s="69">
        <f t="shared" si="4"/>
        <v>70.84821428571432</v>
      </c>
      <c r="AT39" s="69">
        <f t="shared" si="4"/>
        <v>53.214880952380959</v>
      </c>
      <c r="AU39" s="69">
        <f t="shared" si="4"/>
        <v>38.100595238095245</v>
      </c>
      <c r="AV39" s="69">
        <f t="shared" si="4"/>
        <v>25.505357142857147</v>
      </c>
      <c r="AW39" s="69">
        <f t="shared" si="4"/>
        <v>15.42916666666669</v>
      </c>
      <c r="AX39" s="69">
        <f t="shared" si="4"/>
        <v>7.8720238095238244</v>
      </c>
      <c r="AY39" s="69">
        <f t="shared" si="4"/>
        <v>2.8339285714285789</v>
      </c>
      <c r="AZ39" s="69">
        <f t="shared" si="4"/>
        <v>0.31488095238095071</v>
      </c>
      <c r="BA39" s="69">
        <f t="shared" si="4"/>
        <v>0</v>
      </c>
      <c r="BB39" s="69">
        <f t="shared" si="21"/>
        <v>2.7154162500992052</v>
      </c>
      <c r="BC39" s="69">
        <f t="shared" si="21"/>
        <v>2.1738373858134921</v>
      </c>
      <c r="BD39" s="69">
        <f t="shared" si="21"/>
        <v>1.6924339508928576</v>
      </c>
      <c r="BE39" s="69">
        <f t="shared" si="21"/>
        <v>1.2712059453373015</v>
      </c>
      <c r="BF39" s="69">
        <f t="shared" si="21"/>
        <v>0.91015336914682532</v>
      </c>
      <c r="BG39" s="69">
        <f t="shared" si="21"/>
        <v>0.60927622232142853</v>
      </c>
      <c r="BH39" s="69">
        <f t="shared" si="21"/>
        <v>0.3685745048611116</v>
      </c>
      <c r="BI39" s="69">
        <f t="shared" si="21"/>
        <v>0.18804821676587333</v>
      </c>
      <c r="BJ39" s="69">
        <f t="shared" si="21"/>
        <v>6.7697358035714444E-2</v>
      </c>
      <c r="BK39" s="69">
        <f t="shared" si="21"/>
        <v>7.521928670634879E-3</v>
      </c>
      <c r="BL39" s="69">
        <f t="shared" si="21"/>
        <v>0</v>
      </c>
      <c r="BM39" s="71">
        <f t="shared" si="22"/>
        <v>10.004165131944442</v>
      </c>
      <c r="BN39" s="71">
        <f t="shared" si="6"/>
        <v>0.16519370528290972</v>
      </c>
      <c r="BO39" s="71">
        <f t="shared" si="6"/>
        <v>-0.17932745438660483</v>
      </c>
      <c r="BP39" s="71">
        <f t="shared" si="6"/>
        <v>-0.38218966587550202</v>
      </c>
      <c r="BQ39" s="71">
        <f t="shared" si="6"/>
        <v>-0.46926758153018266</v>
      </c>
      <c r="BR39" s="71">
        <f t="shared" si="6"/>
        <v>-0.46643585369704954</v>
      </c>
      <c r="BS39" s="71">
        <f t="shared" si="6"/>
        <v>-0.39956913472250483</v>
      </c>
      <c r="BT39" s="71">
        <f t="shared" si="6"/>
        <v>-0.29454207695295126</v>
      </c>
      <c r="BU39" s="71">
        <f t="shared" si="6"/>
        <v>-0.17722933273479063</v>
      </c>
      <c r="BV39" s="71">
        <f t="shared" si="6"/>
        <v>-7.3505554414425592E-2</v>
      </c>
      <c r="BW39" s="71">
        <f t="shared" si="6"/>
        <v>-9.2453943382584322E-3</v>
      </c>
      <c r="BX39" s="71">
        <f t="shared" si="6"/>
        <v>0</v>
      </c>
      <c r="BY39" s="71">
        <f t="shared" si="23"/>
        <v>-2.2861183433693597</v>
      </c>
      <c r="CH39" s="69">
        <f t="shared" si="7"/>
        <v>2.2083333333333333E-2</v>
      </c>
      <c r="CI39" s="69">
        <f t="shared" si="8"/>
        <v>0.21679833333333332</v>
      </c>
      <c r="CJ39" s="72">
        <f t="shared" si="24"/>
        <v>2.2083333333333333E-2</v>
      </c>
      <c r="CK39" s="73">
        <f t="shared" si="25"/>
        <v>0.10839916666666666</v>
      </c>
      <c r="CL39" s="69">
        <f t="shared" si="26"/>
        <v>0.1304825</v>
      </c>
      <c r="CM39" s="74">
        <f t="shared" si="9"/>
        <v>4.038086584836225E-2</v>
      </c>
      <c r="CN39" s="74">
        <f t="shared" si="9"/>
        <v>0.19821519429015519</v>
      </c>
      <c r="CO39" s="74">
        <f t="shared" si="9"/>
        <v>0.23859606013851745</v>
      </c>
      <c r="CP39" s="75">
        <f t="shared" si="10"/>
        <v>2.6752323624539991E-3</v>
      </c>
      <c r="CQ39" s="75">
        <f t="shared" si="11"/>
        <v>-8.5945447526896979E-2</v>
      </c>
      <c r="CR39" s="76">
        <f t="shared" si="27"/>
        <v>-8.3270215164442982E-2</v>
      </c>
      <c r="CS39" s="74">
        <f>SUM($CR$19:CR39)</f>
        <v>-1.2141075170710534</v>
      </c>
      <c r="CT39" s="69">
        <f t="shared" si="12"/>
        <v>10.017247286767915</v>
      </c>
      <c r="CU39" s="69">
        <f t="shared" si="13"/>
        <v>-3.496027287459551</v>
      </c>
      <c r="CV39" s="77">
        <f t="shared" si="28"/>
        <v>60.024990791666653</v>
      </c>
      <c r="CW39" s="77">
        <f t="shared" si="29"/>
        <v>-2.2861183433693597</v>
      </c>
    </row>
    <row r="40" spans="1:101" s="57" customFormat="1" ht="12.75" x14ac:dyDescent="0.2">
      <c r="A40" s="60" t="s">
        <v>107</v>
      </c>
      <c r="B40" s="48"/>
      <c r="E40" s="48"/>
      <c r="F40" s="66"/>
      <c r="G40" s="65"/>
      <c r="K40" s="60" t="s">
        <v>108</v>
      </c>
      <c r="L40" s="63"/>
      <c r="M40" s="59"/>
      <c r="N40" s="59"/>
      <c r="O40" s="59"/>
      <c r="P40" s="59"/>
      <c r="Q40" s="59"/>
      <c r="R40" s="59"/>
      <c r="S40" s="59"/>
      <c r="T40" s="59"/>
      <c r="U40" s="63"/>
      <c r="V40" s="61"/>
      <c r="W40" s="61">
        <v>21</v>
      </c>
      <c r="X40" s="69">
        <f t="shared" si="30"/>
        <v>3.3333333333333321</v>
      </c>
      <c r="Y40" s="69">
        <f t="shared" si="14"/>
        <v>3.4999999999999987</v>
      </c>
      <c r="Z40" s="69">
        <f t="shared" si="15"/>
        <v>3.4166666666666652</v>
      </c>
      <c r="AA40" s="69">
        <f t="shared" si="16"/>
        <v>1.4555099999999999</v>
      </c>
      <c r="AB40" s="69">
        <f t="shared" si="17"/>
        <v>0.13416666666666666</v>
      </c>
      <c r="AC40" s="69">
        <f t="shared" si="18"/>
        <v>4.3666666666666663</v>
      </c>
      <c r="AD40" s="69">
        <f t="shared" si="31"/>
        <v>1.3827344999999998</v>
      </c>
      <c r="AE40" s="69">
        <f t="shared" si="31"/>
        <v>1.2371834999999995</v>
      </c>
      <c r="AF40" s="69">
        <f t="shared" si="31"/>
        <v>1.0916324999999998</v>
      </c>
      <c r="AG40" s="69">
        <f t="shared" si="31"/>
        <v>0.94608150000000002</v>
      </c>
      <c r="AH40" s="69">
        <f t="shared" si="31"/>
        <v>0.80053049999999981</v>
      </c>
      <c r="AI40" s="69">
        <f t="shared" si="31"/>
        <v>0.65497950000000005</v>
      </c>
      <c r="AJ40" s="69">
        <f t="shared" si="31"/>
        <v>0.50942850000000028</v>
      </c>
      <c r="AK40" s="69">
        <f t="shared" si="31"/>
        <v>0.36387750000000008</v>
      </c>
      <c r="AL40" s="69">
        <f t="shared" si="31"/>
        <v>0.21832649999999987</v>
      </c>
      <c r="AM40" s="69">
        <f t="shared" si="31"/>
        <v>7.2775500000000548E-2</v>
      </c>
      <c r="AN40" s="69">
        <f t="shared" si="31"/>
        <v>0</v>
      </c>
      <c r="AO40" s="70">
        <f t="shared" si="19"/>
        <v>0.14555099999999999</v>
      </c>
      <c r="AP40" s="69">
        <f t="shared" si="20"/>
        <v>1.3213433333333331</v>
      </c>
      <c r="AQ40" s="69">
        <f t="shared" si="4"/>
        <v>113.67202380952382</v>
      </c>
      <c r="AR40" s="69">
        <f t="shared" si="4"/>
        <v>91.000595238095187</v>
      </c>
      <c r="AS40" s="69">
        <f t="shared" si="4"/>
        <v>70.848214285714263</v>
      </c>
      <c r="AT40" s="69">
        <f t="shared" si="4"/>
        <v>53.214880952380959</v>
      </c>
      <c r="AU40" s="69">
        <f t="shared" si="4"/>
        <v>38.100595238095231</v>
      </c>
      <c r="AV40" s="69">
        <f t="shared" si="4"/>
        <v>25.505357142857154</v>
      </c>
      <c r="AW40" s="69">
        <f t="shared" si="4"/>
        <v>15.42916666666669</v>
      </c>
      <c r="AX40" s="69">
        <f t="shared" si="4"/>
        <v>7.8720238095238138</v>
      </c>
      <c r="AY40" s="69">
        <f t="shared" si="4"/>
        <v>2.8339285714285687</v>
      </c>
      <c r="AZ40" s="69">
        <f t="shared" si="4"/>
        <v>0.31488095238095726</v>
      </c>
      <c r="BA40" s="69">
        <f t="shared" si="4"/>
        <v>0</v>
      </c>
      <c r="BB40" s="69">
        <f t="shared" si="21"/>
        <v>2.7575127895833331</v>
      </c>
      <c r="BC40" s="69">
        <f t="shared" si="21"/>
        <v>2.2075379395833314</v>
      </c>
      <c r="BD40" s="69">
        <f t="shared" si="21"/>
        <v>1.718671406249999</v>
      </c>
      <c r="BE40" s="69">
        <f t="shared" si="21"/>
        <v>1.2909131895833332</v>
      </c>
      <c r="BF40" s="69">
        <f t="shared" si="21"/>
        <v>0.92426328958333293</v>
      </c>
      <c r="BG40" s="69">
        <f t="shared" si="21"/>
        <v>0.61872170625000011</v>
      </c>
      <c r="BH40" s="69">
        <f t="shared" si="21"/>
        <v>0.37428843958333385</v>
      </c>
      <c r="BI40" s="69">
        <f t="shared" si="21"/>
        <v>0.1909634895833334</v>
      </c>
      <c r="BJ40" s="69">
        <f t="shared" si="21"/>
        <v>6.8746856249999919E-2</v>
      </c>
      <c r="BK40" s="69">
        <f t="shared" si="21"/>
        <v>7.6385395833334499E-3</v>
      </c>
      <c r="BL40" s="69">
        <f t="shared" si="21"/>
        <v>0</v>
      </c>
      <c r="BM40" s="71">
        <f t="shared" si="22"/>
        <v>10.15925764583333</v>
      </c>
      <c r="BN40" s="71">
        <f t="shared" si="6"/>
        <v>0.16928692725077532</v>
      </c>
      <c r="BO40" s="71">
        <f t="shared" si="6"/>
        <v>-0.18578602507234371</v>
      </c>
      <c r="BP40" s="71">
        <f t="shared" si="6"/>
        <v>-0.39479744095585911</v>
      </c>
      <c r="BQ40" s="71">
        <f t="shared" si="6"/>
        <v>-0.4844304501972222</v>
      </c>
      <c r="BR40" s="71">
        <f t="shared" si="6"/>
        <v>-0.4813681825938827</v>
      </c>
      <c r="BS40" s="71">
        <f t="shared" si="6"/>
        <v>-0.41229376794329053</v>
      </c>
      <c r="BT40" s="71">
        <f t="shared" si="6"/>
        <v>-0.30389033604289573</v>
      </c>
      <c r="BU40" s="71">
        <f t="shared" si="6"/>
        <v>-0.18284101669014757</v>
      </c>
      <c r="BV40" s="71">
        <f t="shared" si="6"/>
        <v>-7.5828939682496779E-2</v>
      </c>
      <c r="BW40" s="71">
        <f t="shared" si="6"/>
        <v>-9.5372348173935421E-3</v>
      </c>
      <c r="BX40" s="71">
        <f t="shared" si="6"/>
        <v>0</v>
      </c>
      <c r="BY40" s="71">
        <f t="shared" si="23"/>
        <v>-2.3614864667447564</v>
      </c>
      <c r="CH40" s="69">
        <f t="shared" si="7"/>
        <v>2.2361111111111109E-2</v>
      </c>
      <c r="CI40" s="69">
        <f t="shared" si="8"/>
        <v>0.22022388888888883</v>
      </c>
      <c r="CJ40" s="72">
        <f t="shared" si="24"/>
        <v>2.2361111111111109E-2</v>
      </c>
      <c r="CK40" s="73">
        <f t="shared" si="25"/>
        <v>0.11011194444444442</v>
      </c>
      <c r="CL40" s="69">
        <f t="shared" si="26"/>
        <v>0.13247305555555552</v>
      </c>
      <c r="CM40" s="74">
        <f t="shared" si="9"/>
        <v>4.0888801267838497E-2</v>
      </c>
      <c r="CN40" s="74">
        <f t="shared" si="9"/>
        <v>0.20134712408664573</v>
      </c>
      <c r="CO40" s="74">
        <f t="shared" si="9"/>
        <v>0.24223592535448424</v>
      </c>
      <c r="CP40" s="75">
        <f t="shared" si="10"/>
        <v>2.7429570850508321E-3</v>
      </c>
      <c r="CQ40" s="75">
        <f t="shared" si="11"/>
        <v>-8.8682893365909579E-2</v>
      </c>
      <c r="CR40" s="76">
        <f t="shared" si="27"/>
        <v>-8.5939936280858747E-2</v>
      </c>
      <c r="CS40" s="74">
        <f>SUM($CR$19:CR40)</f>
        <v>-1.3000474533519122</v>
      </c>
      <c r="CT40" s="69">
        <f t="shared" si="12"/>
        <v>10.170063850200172</v>
      </c>
      <c r="CU40" s="69">
        <f t="shared" si="13"/>
        <v>-3.6081131978233558</v>
      </c>
      <c r="CV40" s="77">
        <f t="shared" si="28"/>
        <v>60.955545874999984</v>
      </c>
      <c r="CW40" s="77">
        <f t="shared" si="29"/>
        <v>-2.3614864667447564</v>
      </c>
    </row>
    <row r="41" spans="1:101" s="57" customFormat="1" ht="12.75" x14ac:dyDescent="0.2">
      <c r="A41" s="60" t="s">
        <v>70</v>
      </c>
      <c r="B41" s="48"/>
      <c r="C41" s="64"/>
      <c r="D41" s="65"/>
      <c r="E41" s="48"/>
      <c r="F41" s="66"/>
      <c r="K41" s="60" t="s">
        <v>70</v>
      </c>
      <c r="L41" s="63"/>
      <c r="M41" s="59"/>
      <c r="N41" s="59"/>
      <c r="O41" s="59"/>
      <c r="P41" s="59"/>
      <c r="Q41" s="59"/>
      <c r="R41" s="59"/>
      <c r="S41" s="59"/>
      <c r="T41" s="59"/>
      <c r="U41" s="63"/>
      <c r="V41" s="61"/>
      <c r="W41" s="61">
        <v>22</v>
      </c>
      <c r="X41" s="69">
        <f t="shared" si="30"/>
        <v>3.4999999999999987</v>
      </c>
      <c r="Y41" s="69">
        <f t="shared" si="14"/>
        <v>3.6666666666666652</v>
      </c>
      <c r="Z41" s="69">
        <f t="shared" si="15"/>
        <v>3.5833333333333321</v>
      </c>
      <c r="AA41" s="69">
        <f t="shared" si="16"/>
        <v>1.47773</v>
      </c>
      <c r="AB41" s="69">
        <f t="shared" si="17"/>
        <v>0.13583333333333331</v>
      </c>
      <c r="AC41" s="69">
        <f t="shared" si="18"/>
        <v>4.4333333333333327</v>
      </c>
      <c r="AD41" s="69">
        <f t="shared" si="31"/>
        <v>1.4038434999999998</v>
      </c>
      <c r="AE41" s="69">
        <f t="shared" si="31"/>
        <v>1.2560704999999999</v>
      </c>
      <c r="AF41" s="69">
        <f t="shared" si="31"/>
        <v>1.1082974999999999</v>
      </c>
      <c r="AG41" s="69">
        <f t="shared" si="31"/>
        <v>0.9605245</v>
      </c>
      <c r="AH41" s="69">
        <f t="shared" si="31"/>
        <v>0.81275150000000007</v>
      </c>
      <c r="AI41" s="69">
        <f t="shared" si="31"/>
        <v>0.66497850000000014</v>
      </c>
      <c r="AJ41" s="69">
        <f t="shared" si="31"/>
        <v>0.51720550000000021</v>
      </c>
      <c r="AK41" s="69">
        <f t="shared" si="31"/>
        <v>0.36943250000000027</v>
      </c>
      <c r="AL41" s="69">
        <f t="shared" si="31"/>
        <v>0.22165950000000034</v>
      </c>
      <c r="AM41" s="69">
        <f t="shared" si="31"/>
        <v>7.388650000000041E-2</v>
      </c>
      <c r="AN41" s="69">
        <f t="shared" si="31"/>
        <v>0</v>
      </c>
      <c r="AO41" s="70">
        <f t="shared" si="19"/>
        <v>0.14777299999999999</v>
      </c>
      <c r="AP41" s="69">
        <f t="shared" si="20"/>
        <v>1.3418966666666667</v>
      </c>
      <c r="AQ41" s="69">
        <f t="shared" si="4"/>
        <v>113.67202380952379</v>
      </c>
      <c r="AR41" s="69">
        <f t="shared" si="4"/>
        <v>91.000595238095215</v>
      </c>
      <c r="AS41" s="69">
        <f t="shared" si="4"/>
        <v>70.848214285714292</v>
      </c>
      <c r="AT41" s="69">
        <f t="shared" si="4"/>
        <v>53.214880952380959</v>
      </c>
      <c r="AU41" s="69">
        <f t="shared" si="4"/>
        <v>38.100595238095245</v>
      </c>
      <c r="AV41" s="69">
        <f t="shared" si="4"/>
        <v>25.505357142857157</v>
      </c>
      <c r="AW41" s="69">
        <f t="shared" si="4"/>
        <v>15.42916666666668</v>
      </c>
      <c r="AX41" s="69">
        <f t="shared" si="4"/>
        <v>7.8720238095238209</v>
      </c>
      <c r="AY41" s="69">
        <f t="shared" si="4"/>
        <v>2.8339285714285807</v>
      </c>
      <c r="AZ41" s="69">
        <f t="shared" si="4"/>
        <v>0.31488095238095598</v>
      </c>
      <c r="BA41" s="69">
        <f t="shared" si="4"/>
        <v>0</v>
      </c>
      <c r="BB41" s="69">
        <f t="shared" si="21"/>
        <v>2.7996093290674593</v>
      </c>
      <c r="BC41" s="69">
        <f t="shared" si="21"/>
        <v>2.2412384933531735</v>
      </c>
      <c r="BD41" s="69">
        <f t="shared" si="21"/>
        <v>1.7449088616071426</v>
      </c>
      <c r="BE41" s="69">
        <f t="shared" si="21"/>
        <v>1.310620433829365</v>
      </c>
      <c r="BF41" s="69">
        <f t="shared" si="21"/>
        <v>0.93837321001984131</v>
      </c>
      <c r="BG41" s="69">
        <f t="shared" si="21"/>
        <v>0.6281671901785717</v>
      </c>
      <c r="BH41" s="69">
        <f t="shared" si="21"/>
        <v>0.38000237430555578</v>
      </c>
      <c r="BI41" s="69">
        <f t="shared" si="21"/>
        <v>0.19387876240079391</v>
      </c>
      <c r="BJ41" s="69">
        <f t="shared" si="21"/>
        <v>6.9796354464285934E-2</v>
      </c>
      <c r="BK41" s="69">
        <f t="shared" si="21"/>
        <v>7.7551504960318334E-3</v>
      </c>
      <c r="BL41" s="69">
        <f t="shared" si="21"/>
        <v>0</v>
      </c>
      <c r="BM41" s="71">
        <f t="shared" si="22"/>
        <v>10.31435015972222</v>
      </c>
      <c r="BN41" s="71">
        <f t="shared" si="6"/>
        <v>0.17342693250618629</v>
      </c>
      <c r="BO41" s="71">
        <f t="shared" si="6"/>
        <v>-0.19235690847027881</v>
      </c>
      <c r="BP41" s="71">
        <f t="shared" si="6"/>
        <v>-0.40760925598071074</v>
      </c>
      <c r="BQ41" s="71">
        <f t="shared" si="6"/>
        <v>-0.49983415452711166</v>
      </c>
      <c r="BR41" s="71">
        <f t="shared" si="6"/>
        <v>-0.49653564861148392</v>
      </c>
      <c r="BS41" s="71">
        <f t="shared" si="6"/>
        <v>-0.42521778273583005</v>
      </c>
      <c r="BT41" s="71">
        <f t="shared" si="6"/>
        <v>-0.31338460140215207</v>
      </c>
      <c r="BU41" s="71">
        <f t="shared" si="6"/>
        <v>-0.18854014911245268</v>
      </c>
      <c r="BV41" s="71">
        <f t="shared" si="6"/>
        <v>-7.8188470368734012E-2</v>
      </c>
      <c r="BW41" s="71">
        <f t="shared" si="6"/>
        <v>-9.8336096729984054E-3</v>
      </c>
      <c r="BX41" s="71">
        <f t="shared" si="6"/>
        <v>0</v>
      </c>
      <c r="BY41" s="71">
        <f t="shared" si="23"/>
        <v>-2.4380736483755663</v>
      </c>
      <c r="CH41" s="69">
        <f t="shared" si="7"/>
        <v>2.2638888888888882E-2</v>
      </c>
      <c r="CI41" s="69">
        <f t="shared" si="8"/>
        <v>0.22364944444444446</v>
      </c>
      <c r="CJ41" s="72">
        <f t="shared" si="24"/>
        <v>2.2638888888888882E-2</v>
      </c>
      <c r="CK41" s="73">
        <f t="shared" si="25"/>
        <v>0.11182472222222223</v>
      </c>
      <c r="CL41" s="69">
        <f t="shared" si="26"/>
        <v>0.1344636111111111</v>
      </c>
      <c r="CM41" s="74">
        <f t="shared" si="9"/>
        <v>4.1396736687314743E-2</v>
      </c>
      <c r="CN41" s="74">
        <f t="shared" si="9"/>
        <v>0.20447905388313639</v>
      </c>
      <c r="CO41" s="74">
        <f t="shared" si="9"/>
        <v>0.24587579057045111</v>
      </c>
      <c r="CP41" s="75">
        <f t="shared" si="10"/>
        <v>2.8115283666801257E-3</v>
      </c>
      <c r="CQ41" s="75">
        <f t="shared" si="11"/>
        <v>-9.1463253602978148E-2</v>
      </c>
      <c r="CR41" s="76">
        <f t="shared" si="27"/>
        <v>-8.8651725236298023E-2</v>
      </c>
      <c r="CS41" s="74">
        <f>SUM($CR$19:CR41)</f>
        <v>-1.3886991785882101</v>
      </c>
      <c r="CT41" s="69">
        <f t="shared" si="12"/>
        <v>10.322880413632433</v>
      </c>
      <c r="CU41" s="69">
        <f t="shared" si="13"/>
        <v>-3.7219652896826712</v>
      </c>
      <c r="CV41" s="77">
        <f t="shared" si="28"/>
        <v>61.886100958333323</v>
      </c>
      <c r="CW41" s="77">
        <f t="shared" si="29"/>
        <v>-2.4380736483755663</v>
      </c>
    </row>
    <row r="42" spans="1:101" s="57" customFormat="1" ht="12.75" x14ac:dyDescent="0.2">
      <c r="A42" s="60" t="s">
        <v>109</v>
      </c>
      <c r="F42" s="66"/>
      <c r="K42" s="60" t="s">
        <v>109</v>
      </c>
      <c r="L42" s="63"/>
      <c r="M42" s="59"/>
      <c r="N42" s="59"/>
      <c r="O42" s="59"/>
      <c r="P42" s="59"/>
      <c r="Q42" s="59"/>
      <c r="R42" s="59"/>
      <c r="S42" s="59"/>
      <c r="T42" s="59"/>
      <c r="U42" s="63"/>
      <c r="V42" s="61"/>
      <c r="W42" s="61">
        <v>23</v>
      </c>
      <c r="X42" s="69">
        <f t="shared" si="30"/>
        <v>3.6666666666666652</v>
      </c>
      <c r="Y42" s="69">
        <f t="shared" si="14"/>
        <v>3.8333333333333317</v>
      </c>
      <c r="Z42" s="69">
        <f t="shared" si="15"/>
        <v>3.7499999999999982</v>
      </c>
      <c r="AA42" s="69">
        <f t="shared" si="16"/>
        <v>1.4999499999999999</v>
      </c>
      <c r="AB42" s="69">
        <f t="shared" si="17"/>
        <v>0.13749999999999998</v>
      </c>
      <c r="AC42" s="69">
        <f t="shared" si="18"/>
        <v>4.4999999999999991</v>
      </c>
      <c r="AD42" s="69">
        <f t="shared" si="31"/>
        <v>1.4249524999999998</v>
      </c>
      <c r="AE42" s="69">
        <f t="shared" si="31"/>
        <v>1.2749575000000002</v>
      </c>
      <c r="AF42" s="69">
        <f t="shared" si="31"/>
        <v>1.1249624999999996</v>
      </c>
      <c r="AG42" s="69">
        <f t="shared" si="31"/>
        <v>0.97496749999999999</v>
      </c>
      <c r="AH42" s="69">
        <f t="shared" si="31"/>
        <v>0.82497249999999989</v>
      </c>
      <c r="AI42" s="69">
        <f t="shared" si="31"/>
        <v>0.67497749999999979</v>
      </c>
      <c r="AJ42" s="69">
        <f t="shared" si="31"/>
        <v>0.52498250000000013</v>
      </c>
      <c r="AK42" s="69">
        <f t="shared" si="31"/>
        <v>0.37498750000000047</v>
      </c>
      <c r="AL42" s="69">
        <f t="shared" si="31"/>
        <v>0.22499249999999993</v>
      </c>
      <c r="AM42" s="69">
        <f t="shared" si="31"/>
        <v>7.4997500000000272E-2</v>
      </c>
      <c r="AN42" s="69">
        <f t="shared" si="31"/>
        <v>0</v>
      </c>
      <c r="AO42" s="70">
        <f t="shared" si="19"/>
        <v>0.14999499999999999</v>
      </c>
      <c r="AP42" s="69">
        <f t="shared" si="20"/>
        <v>1.3624499999999999</v>
      </c>
      <c r="AQ42" s="69">
        <f t="shared" si="4"/>
        <v>113.67202380952382</v>
      </c>
      <c r="AR42" s="69">
        <f t="shared" si="4"/>
        <v>91.000595238095286</v>
      </c>
      <c r="AS42" s="69">
        <f t="shared" si="4"/>
        <v>70.848214285714249</v>
      </c>
      <c r="AT42" s="69">
        <f t="shared" si="4"/>
        <v>53.214880952380959</v>
      </c>
      <c r="AU42" s="69">
        <f t="shared" si="4"/>
        <v>38.100595238095231</v>
      </c>
      <c r="AV42" s="69">
        <f t="shared" si="4"/>
        <v>25.505357142857132</v>
      </c>
      <c r="AW42" s="69">
        <f t="shared" si="4"/>
        <v>15.429166666666676</v>
      </c>
      <c r="AX42" s="69">
        <f t="shared" si="4"/>
        <v>7.8720238095238315</v>
      </c>
      <c r="AY42" s="69">
        <f t="shared" si="4"/>
        <v>2.8339285714285705</v>
      </c>
      <c r="AZ42" s="69">
        <f t="shared" si="4"/>
        <v>0.3148809523809547</v>
      </c>
      <c r="BA42" s="69">
        <f t="shared" si="4"/>
        <v>0</v>
      </c>
      <c r="BB42" s="69">
        <f t="shared" si="21"/>
        <v>2.8417058685515872</v>
      </c>
      <c r="BC42" s="69">
        <f t="shared" si="21"/>
        <v>2.2749390471230169</v>
      </c>
      <c r="BD42" s="69">
        <f t="shared" si="21"/>
        <v>1.7711463169642845</v>
      </c>
      <c r="BE42" s="69">
        <f t="shared" si="21"/>
        <v>1.3303276780753968</v>
      </c>
      <c r="BF42" s="69">
        <f t="shared" si="21"/>
        <v>0.95248313045634891</v>
      </c>
      <c r="BG42" s="69">
        <f t="shared" si="21"/>
        <v>0.63761267410714251</v>
      </c>
      <c r="BH42" s="69">
        <f t="shared" si="21"/>
        <v>0.38571630902777793</v>
      </c>
      <c r="BI42" s="69">
        <f t="shared" si="21"/>
        <v>0.19679403521825448</v>
      </c>
      <c r="BJ42" s="69">
        <f t="shared" si="21"/>
        <v>7.0845852678571394E-2</v>
      </c>
      <c r="BK42" s="69">
        <f t="shared" si="21"/>
        <v>7.871761408730216E-3</v>
      </c>
      <c r="BL42" s="69">
        <f t="shared" si="21"/>
        <v>0</v>
      </c>
      <c r="BM42" s="71">
        <f t="shared" si="22"/>
        <v>10.469442673611109</v>
      </c>
      <c r="BN42" s="71">
        <f t="shared" si="6"/>
        <v>0.1776137210491453</v>
      </c>
      <c r="BO42" s="71">
        <f t="shared" si="6"/>
        <v>-0.19904010458040999</v>
      </c>
      <c r="BP42" s="71">
        <f t="shared" si="6"/>
        <v>-0.42062511095005606</v>
      </c>
      <c r="BQ42" s="71">
        <f t="shared" si="6"/>
        <v>-0.51547869451984984</v>
      </c>
      <c r="BR42" s="71">
        <f t="shared" si="6"/>
        <v>-0.5119382517498523</v>
      </c>
      <c r="BS42" s="71">
        <f t="shared" si="6"/>
        <v>-0.4383411791001226</v>
      </c>
      <c r="BT42" s="71">
        <f t="shared" si="6"/>
        <v>-0.32302487303072053</v>
      </c>
      <c r="BU42" s="71">
        <f t="shared" si="6"/>
        <v>-0.1943267300017055</v>
      </c>
      <c r="BV42" s="71">
        <f t="shared" si="6"/>
        <v>-8.0584146473136123E-2</v>
      </c>
      <c r="BW42" s="71">
        <f t="shared" si="6"/>
        <v>-1.0134518905073235E-2</v>
      </c>
      <c r="BX42" s="71">
        <f t="shared" si="6"/>
        <v>0</v>
      </c>
      <c r="BY42" s="71">
        <f t="shared" si="23"/>
        <v>-2.515879888261781</v>
      </c>
      <c r="CH42" s="69">
        <f t="shared" si="7"/>
        <v>2.2916666666666662E-2</v>
      </c>
      <c r="CI42" s="69">
        <f t="shared" si="8"/>
        <v>0.22707499999999997</v>
      </c>
      <c r="CJ42" s="72">
        <f t="shared" si="24"/>
        <v>2.2916666666666662E-2</v>
      </c>
      <c r="CK42" s="73">
        <f t="shared" si="25"/>
        <v>0.11353749999999999</v>
      </c>
      <c r="CL42" s="69">
        <f t="shared" si="26"/>
        <v>0.13645416666666665</v>
      </c>
      <c r="CM42" s="74">
        <f t="shared" si="9"/>
        <v>4.1904672106791004E-2</v>
      </c>
      <c r="CN42" s="74">
        <f t="shared" si="9"/>
        <v>0.20761098367962694</v>
      </c>
      <c r="CO42" s="74">
        <f t="shared" si="9"/>
        <v>0.24951565578641796</v>
      </c>
      <c r="CP42" s="75">
        <f t="shared" si="10"/>
        <v>2.8809462073418812E-3</v>
      </c>
      <c r="CQ42" s="75">
        <f t="shared" si="11"/>
        <v>-9.4286528238102574E-2</v>
      </c>
      <c r="CR42" s="76">
        <f t="shared" si="27"/>
        <v>-9.1405582030760699E-2</v>
      </c>
      <c r="CS42" s="74">
        <f>SUM($CR$19:CR42)</f>
        <v>-1.4801047606189708</v>
      </c>
      <c r="CT42" s="69">
        <f t="shared" si="12"/>
        <v>10.475696977064691</v>
      </c>
      <c r="CU42" s="69">
        <f t="shared" si="13"/>
        <v>-3.837583563037493</v>
      </c>
      <c r="CV42" s="77">
        <f t="shared" si="28"/>
        <v>62.816656041666654</v>
      </c>
      <c r="CW42" s="77">
        <f t="shared" si="29"/>
        <v>-2.515879888261781</v>
      </c>
    </row>
    <row r="43" spans="1:101" s="57" customFormat="1" ht="12.75" x14ac:dyDescent="0.2">
      <c r="A43" s="89">
        <v>1</v>
      </c>
      <c r="B43" s="48"/>
      <c r="E43" s="48"/>
      <c r="F43" s="66"/>
      <c r="G43" s="65"/>
      <c r="J43" s="85"/>
      <c r="K43" s="89">
        <v>1.6666000000000001</v>
      </c>
      <c r="L43" s="63"/>
      <c r="M43" s="59"/>
      <c r="N43" s="59"/>
      <c r="O43" s="59"/>
      <c r="P43" s="59"/>
      <c r="Q43" s="59"/>
      <c r="R43" s="59"/>
      <c r="S43" s="59"/>
      <c r="T43" s="59"/>
      <c r="U43" s="63"/>
      <c r="V43" s="61"/>
      <c r="W43" s="61">
        <v>24</v>
      </c>
      <c r="X43" s="69">
        <f t="shared" si="30"/>
        <v>3.8333333333333317</v>
      </c>
      <c r="Y43" s="69">
        <f t="shared" si="14"/>
        <v>3.9999999999999982</v>
      </c>
      <c r="Z43" s="69">
        <f t="shared" si="15"/>
        <v>3.9166666666666652</v>
      </c>
      <c r="AA43" s="69">
        <f t="shared" si="16"/>
        <v>1.52217</v>
      </c>
      <c r="AB43" s="69">
        <f t="shared" si="17"/>
        <v>0.13916666666666666</v>
      </c>
      <c r="AC43" s="69">
        <f t="shared" si="18"/>
        <v>4.5666666666666664</v>
      </c>
      <c r="AD43" s="69">
        <f t="shared" si="31"/>
        <v>1.4460614999999999</v>
      </c>
      <c r="AE43" s="69">
        <f t="shared" si="31"/>
        <v>1.2938445000000001</v>
      </c>
      <c r="AF43" s="69">
        <f t="shared" si="31"/>
        <v>1.1416275000000002</v>
      </c>
      <c r="AG43" s="69">
        <f t="shared" si="31"/>
        <v>0.98941049999999997</v>
      </c>
      <c r="AH43" s="69">
        <f t="shared" si="31"/>
        <v>0.83719350000000015</v>
      </c>
      <c r="AI43" s="69">
        <f t="shared" si="31"/>
        <v>0.68497650000000032</v>
      </c>
      <c r="AJ43" s="69">
        <f t="shared" si="31"/>
        <v>0.53275950000000005</v>
      </c>
      <c r="AK43" s="69">
        <f t="shared" si="31"/>
        <v>0.38054249999999978</v>
      </c>
      <c r="AL43" s="69">
        <f t="shared" si="31"/>
        <v>0.2283255000000004</v>
      </c>
      <c r="AM43" s="69">
        <f t="shared" si="31"/>
        <v>7.6108500000000134E-2</v>
      </c>
      <c r="AN43" s="69">
        <f t="shared" si="31"/>
        <v>0</v>
      </c>
      <c r="AO43" s="70">
        <f t="shared" si="19"/>
        <v>0.15221699999999999</v>
      </c>
      <c r="AP43" s="69">
        <f t="shared" si="20"/>
        <v>1.3830033333333334</v>
      </c>
      <c r="AQ43" s="69">
        <f t="shared" si="4"/>
        <v>113.67202380952382</v>
      </c>
      <c r="AR43" s="69">
        <f t="shared" si="4"/>
        <v>91.000595238095229</v>
      </c>
      <c r="AS43" s="69">
        <f t="shared" ref="AS43:BA49" si="32">3*$C$32*(($AC43-($AC43-AF$18*$AA43))/$AA43)^2</f>
        <v>70.84821428571432</v>
      </c>
      <c r="AT43" s="69">
        <f t="shared" si="32"/>
        <v>53.214880952380959</v>
      </c>
      <c r="AU43" s="69">
        <f t="shared" si="32"/>
        <v>38.100595238095245</v>
      </c>
      <c r="AV43" s="69">
        <f t="shared" si="32"/>
        <v>25.505357142857164</v>
      </c>
      <c r="AW43" s="69">
        <f t="shared" si="32"/>
        <v>15.429166666666671</v>
      </c>
      <c r="AX43" s="69">
        <f t="shared" si="32"/>
        <v>7.8720238095238013</v>
      </c>
      <c r="AY43" s="69">
        <f t="shared" si="32"/>
        <v>2.833928571428582</v>
      </c>
      <c r="AZ43" s="69">
        <f t="shared" si="32"/>
        <v>0.31488095238095348</v>
      </c>
      <c r="BA43" s="69">
        <f t="shared" si="32"/>
        <v>0</v>
      </c>
      <c r="BB43" s="69">
        <f t="shared" si="21"/>
        <v>2.8838024080357143</v>
      </c>
      <c r="BC43" s="69">
        <f t="shared" si="21"/>
        <v>2.3086396008928567</v>
      </c>
      <c r="BD43" s="69">
        <f t="shared" si="21"/>
        <v>1.7973837723214292</v>
      </c>
      <c r="BE43" s="69">
        <f t="shared" si="21"/>
        <v>1.3500349223214285</v>
      </c>
      <c r="BF43" s="69">
        <f t="shared" si="21"/>
        <v>0.96659305089285719</v>
      </c>
      <c r="BG43" s="69">
        <f t="shared" si="21"/>
        <v>0.64705815803571476</v>
      </c>
      <c r="BH43" s="69">
        <f t="shared" si="21"/>
        <v>0.39143024375000002</v>
      </c>
      <c r="BI43" s="69">
        <f t="shared" si="21"/>
        <v>0.19970930803571404</v>
      </c>
      <c r="BJ43" s="69">
        <f t="shared" si="21"/>
        <v>7.1895350892857396E-2</v>
      </c>
      <c r="BK43" s="69">
        <f t="shared" si="21"/>
        <v>7.9883723214285978E-3</v>
      </c>
      <c r="BL43" s="69">
        <f t="shared" si="21"/>
        <v>0</v>
      </c>
      <c r="BM43" s="71">
        <f t="shared" si="22"/>
        <v>10.624535187500001</v>
      </c>
      <c r="BN43" s="71">
        <f t="shared" si="6"/>
        <v>0.18184729287965035</v>
      </c>
      <c r="BO43" s="71">
        <f t="shared" si="6"/>
        <v>-0.20583561340273931</v>
      </c>
      <c r="BP43" s="71">
        <f t="shared" ref="BP43:BX72" si="33">BD43*(AF43-$AP43)</f>
        <v>-0.43384500586389485</v>
      </c>
      <c r="BQ43" s="71">
        <f t="shared" si="33"/>
        <v>-0.53136407017543774</v>
      </c>
      <c r="BR43" s="71">
        <f t="shared" si="33"/>
        <v>-0.52757599200898841</v>
      </c>
      <c r="BS43" s="71">
        <f t="shared" si="33"/>
        <v>-0.45166395703616935</v>
      </c>
      <c r="BT43" s="71">
        <f t="shared" si="33"/>
        <v>-0.33281115092860103</v>
      </c>
      <c r="BU43" s="71">
        <f t="shared" si="33"/>
        <v>-0.20020075935790532</v>
      </c>
      <c r="BV43" s="71">
        <f t="shared" si="33"/>
        <v>-8.3015967995704279E-2</v>
      </c>
      <c r="BW43" s="71">
        <f t="shared" si="33"/>
        <v>-1.0439962513618039E-2</v>
      </c>
      <c r="BX43" s="71">
        <f t="shared" si="33"/>
        <v>0</v>
      </c>
      <c r="BY43" s="71">
        <f t="shared" si="23"/>
        <v>-2.5949051864034076</v>
      </c>
      <c r="CH43" s="69">
        <f t="shared" si="7"/>
        <v>2.3194444444444441E-2</v>
      </c>
      <c r="CI43" s="69">
        <f t="shared" si="8"/>
        <v>0.23050055555555554</v>
      </c>
      <c r="CJ43" s="72">
        <f t="shared" si="24"/>
        <v>2.3194444444444441E-2</v>
      </c>
      <c r="CK43" s="73">
        <f t="shared" si="25"/>
        <v>0.11525027777777777</v>
      </c>
      <c r="CL43" s="69">
        <f t="shared" si="26"/>
        <v>0.13844472222222221</v>
      </c>
      <c r="CM43" s="74">
        <f t="shared" si="9"/>
        <v>4.2412607526267264E-2</v>
      </c>
      <c r="CN43" s="74">
        <f t="shared" si="9"/>
        <v>0.21074291347611754</v>
      </c>
      <c r="CO43" s="74">
        <f t="shared" si="9"/>
        <v>0.25315552100238481</v>
      </c>
      <c r="CP43" s="75">
        <f t="shared" si="10"/>
        <v>2.9512106070360969E-3</v>
      </c>
      <c r="CQ43" s="75">
        <f t="shared" si="11"/>
        <v>-9.715271727128294E-2</v>
      </c>
      <c r="CR43" s="76">
        <f t="shared" si="27"/>
        <v>-9.4201506664246842E-2</v>
      </c>
      <c r="CS43" s="74">
        <f>SUM($CR$19:CR43)</f>
        <v>-1.5743062672832175</v>
      </c>
      <c r="CT43" s="69">
        <f t="shared" si="12"/>
        <v>10.62851354049695</v>
      </c>
      <c r="CU43" s="69">
        <f t="shared" si="13"/>
        <v>-3.9549680178878241</v>
      </c>
      <c r="CV43" s="77">
        <f t="shared" si="28"/>
        <v>63.747211125000007</v>
      </c>
      <c r="CW43" s="77">
        <f t="shared" si="29"/>
        <v>-2.5949051864034076</v>
      </c>
    </row>
    <row r="44" spans="1:101" s="57" customFormat="1" ht="12.75" x14ac:dyDescent="0.2">
      <c r="A44" s="60" t="s">
        <v>48</v>
      </c>
      <c r="B44" s="48"/>
      <c r="C44" s="64"/>
      <c r="D44" s="65"/>
      <c r="E44" s="90"/>
      <c r="F44" s="61" t="s">
        <v>110</v>
      </c>
      <c r="K44" s="60" t="s">
        <v>48</v>
      </c>
      <c r="L44" s="63"/>
      <c r="M44" s="59"/>
      <c r="N44" s="59"/>
      <c r="O44" s="59"/>
      <c r="P44" s="59"/>
      <c r="Q44" s="59"/>
      <c r="R44" s="59"/>
      <c r="S44" s="59"/>
      <c r="T44" s="59"/>
      <c r="U44" s="63"/>
      <c r="V44" s="61"/>
      <c r="W44" s="61">
        <v>25</v>
      </c>
      <c r="X44" s="69">
        <f t="shared" si="30"/>
        <v>3.9999999999999982</v>
      </c>
      <c r="Y44" s="69">
        <f t="shared" si="14"/>
        <v>4.1666666666666652</v>
      </c>
      <c r="Z44" s="69">
        <f t="shared" si="15"/>
        <v>4.0833333333333321</v>
      </c>
      <c r="AA44" s="69">
        <f t="shared" si="16"/>
        <v>1.5443899999999999</v>
      </c>
      <c r="AB44" s="69">
        <f t="shared" si="17"/>
        <v>0.14083333333333331</v>
      </c>
      <c r="AC44" s="69">
        <f t="shared" si="18"/>
        <v>4.6333333333333329</v>
      </c>
      <c r="AD44" s="69">
        <f t="shared" si="31"/>
        <v>1.4671704999999999</v>
      </c>
      <c r="AE44" s="69">
        <f t="shared" si="31"/>
        <v>1.3127314999999999</v>
      </c>
      <c r="AF44" s="69">
        <f t="shared" si="31"/>
        <v>1.1582924999999999</v>
      </c>
      <c r="AG44" s="69">
        <f t="shared" si="31"/>
        <v>1.0038535</v>
      </c>
      <c r="AH44" s="69">
        <f t="shared" si="31"/>
        <v>0.84941449999999996</v>
      </c>
      <c r="AI44" s="69">
        <f t="shared" si="31"/>
        <v>0.69497549999999997</v>
      </c>
      <c r="AJ44" s="69">
        <f t="shared" si="31"/>
        <v>0.54053649999999998</v>
      </c>
      <c r="AK44" s="69">
        <f t="shared" si="31"/>
        <v>0.38609749999999998</v>
      </c>
      <c r="AL44" s="69">
        <f t="shared" si="31"/>
        <v>0.23165849999999999</v>
      </c>
      <c r="AM44" s="69">
        <f t="shared" si="31"/>
        <v>7.7219499999999996E-2</v>
      </c>
      <c r="AN44" s="69">
        <f t="shared" si="31"/>
        <v>0</v>
      </c>
      <c r="AO44" s="70">
        <f t="shared" si="19"/>
        <v>0.15443899999999999</v>
      </c>
      <c r="AP44" s="69">
        <f t="shared" si="20"/>
        <v>1.4035566666666666</v>
      </c>
      <c r="AQ44" s="69">
        <f t="shared" ref="AQ44:AR49" si="34">3*$C$32*(($AC44-($AC44-AD$18*$AA44))/$AA44)^2</f>
        <v>113.67202380952382</v>
      </c>
      <c r="AR44" s="69">
        <f t="shared" si="34"/>
        <v>91.000595238095229</v>
      </c>
      <c r="AS44" s="69">
        <f t="shared" si="32"/>
        <v>70.848214285714292</v>
      </c>
      <c r="AT44" s="69">
        <f t="shared" si="32"/>
        <v>53.214880952380959</v>
      </c>
      <c r="AU44" s="69">
        <f t="shared" si="32"/>
        <v>38.100595238095245</v>
      </c>
      <c r="AV44" s="69">
        <f t="shared" si="32"/>
        <v>25.505357142857147</v>
      </c>
      <c r="AW44" s="69">
        <f t="shared" si="32"/>
        <v>15.429166666666665</v>
      </c>
      <c r="AX44" s="69">
        <f t="shared" si="32"/>
        <v>7.8720238095238102</v>
      </c>
      <c r="AY44" s="69">
        <f t="shared" si="32"/>
        <v>2.8339285714285714</v>
      </c>
      <c r="AZ44" s="69">
        <f t="shared" si="32"/>
        <v>0.31488095238095248</v>
      </c>
      <c r="BA44" s="69">
        <f t="shared" si="32"/>
        <v>0</v>
      </c>
      <c r="BB44" s="69">
        <f t="shared" si="21"/>
        <v>2.9258989475198414</v>
      </c>
      <c r="BC44" s="69">
        <f t="shared" si="21"/>
        <v>2.3423401546626978</v>
      </c>
      <c r="BD44" s="69">
        <f t="shared" si="21"/>
        <v>1.8236212276785713</v>
      </c>
      <c r="BE44" s="69">
        <f t="shared" si="21"/>
        <v>1.3697421665674603</v>
      </c>
      <c r="BF44" s="69">
        <f t="shared" si="21"/>
        <v>0.98070297132936513</v>
      </c>
      <c r="BG44" s="69">
        <f t="shared" si="21"/>
        <v>0.65650364196428568</v>
      </c>
      <c r="BH44" s="69">
        <f t="shared" si="21"/>
        <v>0.39714417847222211</v>
      </c>
      <c r="BI44" s="69">
        <f t="shared" si="21"/>
        <v>0.20262458085317459</v>
      </c>
      <c r="BJ44" s="69">
        <f t="shared" si="21"/>
        <v>7.2944849107142842E-2</v>
      </c>
      <c r="BK44" s="69">
        <f t="shared" si="21"/>
        <v>8.1049832341269865E-3</v>
      </c>
      <c r="BL44" s="69">
        <f t="shared" si="21"/>
        <v>0</v>
      </c>
      <c r="BM44" s="71">
        <f t="shared" si="22"/>
        <v>10.779627701388888</v>
      </c>
      <c r="BN44" s="71">
        <f t="shared" ref="BN44:BO73" si="35">BB44*(AD44-$AP44)</f>
        <v>0.18612764799770271</v>
      </c>
      <c r="BO44" s="71">
        <f t="shared" si="35"/>
        <v>-0.21274343493726522</v>
      </c>
      <c r="BP44" s="71">
        <f t="shared" si="33"/>
        <v>-0.44726894072222828</v>
      </c>
      <c r="BQ44" s="71">
        <f t="shared" si="33"/>
        <v>-0.54749028149387458</v>
      </c>
      <c r="BR44" s="71">
        <f t="shared" si="33"/>
        <v>-0.54344886938889225</v>
      </c>
      <c r="BS44" s="71">
        <f t="shared" si="33"/>
        <v>-0.46518611654396913</v>
      </c>
      <c r="BT44" s="71">
        <f t="shared" si="33"/>
        <v>-0.34274343509579352</v>
      </c>
      <c r="BU44" s="71">
        <f t="shared" si="33"/>
        <v>-0.20616223718105361</v>
      </c>
      <c r="BV44" s="71">
        <f t="shared" si="33"/>
        <v>-8.5483934936437328E-2</v>
      </c>
      <c r="BW44" s="71">
        <f t="shared" si="33"/>
        <v>-1.0749940498632824E-2</v>
      </c>
      <c r="BX44" s="71">
        <f t="shared" si="33"/>
        <v>0</v>
      </c>
      <c r="BY44" s="71">
        <f t="shared" si="23"/>
        <v>-2.6751495428004439</v>
      </c>
      <c r="CH44" s="69">
        <f t="shared" si="7"/>
        <v>2.3472222222222217E-2</v>
      </c>
      <c r="CI44" s="69">
        <f t="shared" si="8"/>
        <v>0.23392611111111108</v>
      </c>
      <c r="CJ44" s="72">
        <f t="shared" si="24"/>
        <v>2.3472222222222217E-2</v>
      </c>
      <c r="CK44" s="73">
        <f t="shared" si="25"/>
        <v>0.11696305555555554</v>
      </c>
      <c r="CL44" s="69">
        <f t="shared" si="26"/>
        <v>0.14043527777777776</v>
      </c>
      <c r="CM44" s="74">
        <f t="shared" si="9"/>
        <v>4.292054294574351E-2</v>
      </c>
      <c r="CN44" s="74">
        <f t="shared" si="9"/>
        <v>0.21387484327260811</v>
      </c>
      <c r="CO44" s="74">
        <f t="shared" si="9"/>
        <v>0.25679538621835163</v>
      </c>
      <c r="CP44" s="75">
        <f t="shared" si="10"/>
        <v>3.0223215657627718E-3</v>
      </c>
      <c r="CQ44" s="75">
        <f t="shared" si="11"/>
        <v>-0.10006182070251919</v>
      </c>
      <c r="CR44" s="76">
        <f t="shared" si="27"/>
        <v>-9.7039499136756413E-2</v>
      </c>
      <c r="CS44" s="74">
        <f>SUM($CR$19:CR44)</f>
        <v>-1.671345766419974</v>
      </c>
      <c r="CT44" s="69">
        <f t="shared" si="12"/>
        <v>10.781330103929209</v>
      </c>
      <c r="CU44" s="69">
        <f t="shared" si="13"/>
        <v>-4.0741186542336623</v>
      </c>
      <c r="CV44" s="77">
        <f t="shared" si="28"/>
        <v>64.677766208333338</v>
      </c>
      <c r="CW44" s="77">
        <f t="shared" si="29"/>
        <v>-2.6751495428004439</v>
      </c>
    </row>
    <row r="45" spans="1:101" s="57" customFormat="1" ht="12.75" x14ac:dyDescent="0.2">
      <c r="F45" s="66"/>
      <c r="J45" s="60"/>
      <c r="L45" s="63"/>
      <c r="M45" s="59"/>
      <c r="N45" s="59"/>
      <c r="O45" s="59"/>
      <c r="P45" s="59"/>
      <c r="Q45" s="59"/>
      <c r="R45" s="59"/>
      <c r="S45" s="59"/>
      <c r="T45" s="59"/>
      <c r="U45" s="63"/>
      <c r="V45" s="61"/>
      <c r="W45" s="61">
        <v>26</v>
      </c>
      <c r="X45" s="69">
        <f t="shared" si="30"/>
        <v>4.1666666666666652</v>
      </c>
      <c r="Y45" s="69">
        <f t="shared" si="14"/>
        <v>4.3333333333333321</v>
      </c>
      <c r="Z45" s="69">
        <f t="shared" si="15"/>
        <v>4.2499999999999982</v>
      </c>
      <c r="AA45" s="69">
        <f t="shared" si="16"/>
        <v>1.5666099999999998</v>
      </c>
      <c r="AB45" s="69">
        <f t="shared" si="17"/>
        <v>0.14249999999999999</v>
      </c>
      <c r="AC45" s="69">
        <f t="shared" si="18"/>
        <v>4.6999999999999993</v>
      </c>
      <c r="AD45" s="69">
        <f t="shared" si="31"/>
        <v>1.4882795</v>
      </c>
      <c r="AE45" s="69">
        <f t="shared" si="31"/>
        <v>1.3316184999999998</v>
      </c>
      <c r="AF45" s="69">
        <f t="shared" si="31"/>
        <v>1.1749574999999997</v>
      </c>
      <c r="AG45" s="69">
        <f t="shared" si="31"/>
        <v>1.0182964999999999</v>
      </c>
      <c r="AH45" s="69">
        <f t="shared" si="31"/>
        <v>0.86163550000000022</v>
      </c>
      <c r="AI45" s="69">
        <f t="shared" si="31"/>
        <v>0.70497450000000006</v>
      </c>
      <c r="AJ45" s="69">
        <f t="shared" si="31"/>
        <v>0.5483134999999999</v>
      </c>
      <c r="AK45" s="69">
        <f t="shared" si="31"/>
        <v>0.39165250000000018</v>
      </c>
      <c r="AL45" s="69">
        <f t="shared" si="31"/>
        <v>0.23499150000000046</v>
      </c>
      <c r="AM45" s="69">
        <f t="shared" si="31"/>
        <v>7.8330499999999859E-2</v>
      </c>
      <c r="AN45" s="69">
        <f t="shared" si="31"/>
        <v>0</v>
      </c>
      <c r="AO45" s="70">
        <f t="shared" si="19"/>
        <v>0.15666099999999999</v>
      </c>
      <c r="AP45" s="69">
        <f t="shared" si="20"/>
        <v>1.4241099999999998</v>
      </c>
      <c r="AQ45" s="69">
        <f t="shared" si="34"/>
        <v>113.67202380952384</v>
      </c>
      <c r="AR45" s="69">
        <f t="shared" si="34"/>
        <v>91.000595238095229</v>
      </c>
      <c r="AS45" s="69">
        <f t="shared" si="32"/>
        <v>70.848214285714263</v>
      </c>
      <c r="AT45" s="69">
        <f t="shared" si="32"/>
        <v>53.214880952380959</v>
      </c>
      <c r="AU45" s="69">
        <f t="shared" si="32"/>
        <v>38.100595238095259</v>
      </c>
      <c r="AV45" s="69">
        <f t="shared" si="32"/>
        <v>25.505357142857154</v>
      </c>
      <c r="AW45" s="69">
        <f t="shared" si="32"/>
        <v>15.429166666666665</v>
      </c>
      <c r="AX45" s="69">
        <f t="shared" si="32"/>
        <v>7.8720238095238209</v>
      </c>
      <c r="AY45" s="69">
        <f t="shared" si="32"/>
        <v>2.8339285714285829</v>
      </c>
      <c r="AZ45" s="69">
        <f t="shared" si="32"/>
        <v>0.31488095238095132</v>
      </c>
      <c r="BA45" s="69">
        <f t="shared" si="32"/>
        <v>0</v>
      </c>
      <c r="BB45" s="69">
        <f t="shared" si="21"/>
        <v>2.9679954870039684</v>
      </c>
      <c r="BC45" s="69">
        <f t="shared" si="21"/>
        <v>2.376040708432539</v>
      </c>
      <c r="BD45" s="69">
        <f t="shared" si="21"/>
        <v>1.8498586830357135</v>
      </c>
      <c r="BE45" s="69">
        <f t="shared" si="21"/>
        <v>1.389449410813492</v>
      </c>
      <c r="BF45" s="69">
        <f t="shared" si="21"/>
        <v>0.9948128917658734</v>
      </c>
      <c r="BG45" s="69">
        <f t="shared" si="21"/>
        <v>0.66594912589285737</v>
      </c>
      <c r="BH45" s="69">
        <f t="shared" si="21"/>
        <v>0.40285811319444437</v>
      </c>
      <c r="BI45" s="69">
        <f t="shared" si="21"/>
        <v>0.20553985367063518</v>
      </c>
      <c r="BJ45" s="69">
        <f t="shared" si="21"/>
        <v>7.3994347321428858E-2</v>
      </c>
      <c r="BK45" s="69">
        <f t="shared" si="21"/>
        <v>8.2215941468253683E-3</v>
      </c>
      <c r="BL45" s="69">
        <f t="shared" si="21"/>
        <v>0</v>
      </c>
      <c r="BM45" s="71">
        <f t="shared" si="22"/>
        <v>10.934720215277775</v>
      </c>
      <c r="BN45" s="71">
        <f t="shared" si="35"/>
        <v>0.1904547864033018</v>
      </c>
      <c r="BO45" s="71">
        <f t="shared" si="35"/>
        <v>-0.21976356918398807</v>
      </c>
      <c r="BP45" s="71">
        <f t="shared" si="33"/>
        <v>-0.46089691552505585</v>
      </c>
      <c r="BQ45" s="71">
        <f t="shared" si="33"/>
        <v>-0.56385732847516079</v>
      </c>
      <c r="BR45" s="71">
        <f t="shared" si="33"/>
        <v>-0.55955688388956326</v>
      </c>
      <c r="BS45" s="71">
        <f t="shared" si="33"/>
        <v>-0.47890765762352272</v>
      </c>
      <c r="BT45" s="71">
        <f t="shared" si="33"/>
        <v>-0.35282172553229812</v>
      </c>
      <c r="BU45" s="71">
        <f t="shared" si="33"/>
        <v>-0.21221116347114974</v>
      </c>
      <c r="BV45" s="71">
        <f t="shared" si="33"/>
        <v>-8.798804729533645E-2</v>
      </c>
      <c r="BW45" s="71">
        <f t="shared" si="33"/>
        <v>-1.106445286011757E-2</v>
      </c>
      <c r="BX45" s="71">
        <f t="shared" si="33"/>
        <v>0</v>
      </c>
      <c r="BY45" s="71">
        <f t="shared" si="23"/>
        <v>-2.7566129574528913</v>
      </c>
      <c r="CH45" s="69">
        <f t="shared" si="7"/>
        <v>2.3749999999999997E-2</v>
      </c>
      <c r="CI45" s="69">
        <f t="shared" si="8"/>
        <v>0.23735166666666663</v>
      </c>
      <c r="CJ45" s="72">
        <f t="shared" si="24"/>
        <v>2.3749999999999997E-2</v>
      </c>
      <c r="CK45" s="73">
        <f t="shared" si="25"/>
        <v>0.11867583333333331</v>
      </c>
      <c r="CL45" s="69">
        <f t="shared" si="26"/>
        <v>0.14242583333333331</v>
      </c>
      <c r="CM45" s="74">
        <f t="shared" si="9"/>
        <v>4.3428478365219771E-2</v>
      </c>
      <c r="CN45" s="74">
        <f t="shared" si="9"/>
        <v>0.21700677306909869</v>
      </c>
      <c r="CO45" s="74">
        <f t="shared" si="9"/>
        <v>0.26043525143431845</v>
      </c>
      <c r="CP45" s="75">
        <f t="shared" si="10"/>
        <v>3.0942790835219083E-3</v>
      </c>
      <c r="CQ45" s="75">
        <f t="shared" si="11"/>
        <v>-0.10301383853181136</v>
      </c>
      <c r="CR45" s="76">
        <f t="shared" si="27"/>
        <v>-9.9919559448289452E-2</v>
      </c>
      <c r="CS45" s="74">
        <f>SUM($CR$19:CR45)</f>
        <v>-1.7712653258682636</v>
      </c>
      <c r="CT45" s="69">
        <f t="shared" si="12"/>
        <v>10.934146667361466</v>
      </c>
      <c r="CU45" s="69">
        <f t="shared" si="13"/>
        <v>-4.19503547207501</v>
      </c>
      <c r="CV45" s="77">
        <f t="shared" si="28"/>
        <v>65.608321291666655</v>
      </c>
      <c r="CW45" s="77">
        <f t="shared" si="29"/>
        <v>-2.7566129574528913</v>
      </c>
    </row>
    <row r="46" spans="1:101" s="57" customFormat="1" ht="12.75" x14ac:dyDescent="0.2">
      <c r="A46" s="60" t="s">
        <v>111</v>
      </c>
      <c r="B46" s="48"/>
      <c r="E46" s="48"/>
      <c r="F46" s="66"/>
      <c r="G46" s="65"/>
      <c r="I46" s="48"/>
      <c r="J46" s="78"/>
      <c r="K46" s="60" t="s">
        <v>111</v>
      </c>
      <c r="L46" s="63"/>
      <c r="M46" s="59"/>
      <c r="N46" s="59"/>
      <c r="O46" s="59"/>
      <c r="P46" s="59"/>
      <c r="Q46" s="59"/>
      <c r="R46" s="59"/>
      <c r="S46" s="59"/>
      <c r="T46" s="59"/>
      <c r="U46" s="63"/>
      <c r="V46" s="61"/>
      <c r="W46" s="61">
        <v>27</v>
      </c>
      <c r="X46" s="69">
        <f t="shared" si="30"/>
        <v>4.3333333333333321</v>
      </c>
      <c r="Y46" s="69">
        <f t="shared" si="14"/>
        <v>4.4999999999999991</v>
      </c>
      <c r="Z46" s="69">
        <f t="shared" si="15"/>
        <v>4.4166666666666661</v>
      </c>
      <c r="AA46" s="69">
        <f t="shared" si="16"/>
        <v>1.58883</v>
      </c>
      <c r="AB46" s="69">
        <f t="shared" si="17"/>
        <v>0.14416666666666667</v>
      </c>
      <c r="AC46" s="69">
        <f t="shared" si="18"/>
        <v>4.7666666666666666</v>
      </c>
      <c r="AD46" s="69">
        <f t="shared" si="31"/>
        <v>1.5093885</v>
      </c>
      <c r="AE46" s="69">
        <f t="shared" si="31"/>
        <v>1.3505054999999997</v>
      </c>
      <c r="AF46" s="69">
        <f t="shared" si="31"/>
        <v>1.1916225000000003</v>
      </c>
      <c r="AG46" s="69">
        <f t="shared" si="31"/>
        <v>1.0327394999999999</v>
      </c>
      <c r="AH46" s="69">
        <f t="shared" si="31"/>
        <v>0.87385650000000004</v>
      </c>
      <c r="AI46" s="69">
        <f t="shared" si="31"/>
        <v>0.71497350000000015</v>
      </c>
      <c r="AJ46" s="69">
        <f t="shared" si="31"/>
        <v>0.55609049999999982</v>
      </c>
      <c r="AK46" s="69">
        <f t="shared" si="31"/>
        <v>0.39720750000000038</v>
      </c>
      <c r="AL46" s="69">
        <f t="shared" si="31"/>
        <v>0.23832450000000005</v>
      </c>
      <c r="AM46" s="69">
        <f t="shared" si="31"/>
        <v>7.9441499999999721E-2</v>
      </c>
      <c r="AN46" s="69">
        <f t="shared" si="31"/>
        <v>0</v>
      </c>
      <c r="AO46" s="70">
        <f t="shared" si="19"/>
        <v>0.158883</v>
      </c>
      <c r="AP46" s="69">
        <f t="shared" si="20"/>
        <v>1.4446633333333332</v>
      </c>
      <c r="AQ46" s="69">
        <f t="shared" si="34"/>
        <v>113.67202380952384</v>
      </c>
      <c r="AR46" s="69">
        <f t="shared" si="34"/>
        <v>91.000595238095215</v>
      </c>
      <c r="AS46" s="69">
        <f t="shared" si="32"/>
        <v>70.848214285714334</v>
      </c>
      <c r="AT46" s="69">
        <f t="shared" si="32"/>
        <v>53.214880952380945</v>
      </c>
      <c r="AU46" s="69">
        <f t="shared" si="32"/>
        <v>38.100595238095245</v>
      </c>
      <c r="AV46" s="69">
        <f t="shared" si="32"/>
        <v>25.505357142857157</v>
      </c>
      <c r="AW46" s="69">
        <f t="shared" si="32"/>
        <v>15.42916666666666</v>
      </c>
      <c r="AX46" s="69">
        <f t="shared" si="32"/>
        <v>7.8720238095238244</v>
      </c>
      <c r="AY46" s="69">
        <f t="shared" si="32"/>
        <v>2.8339285714285722</v>
      </c>
      <c r="AZ46" s="69">
        <f t="shared" si="32"/>
        <v>0.31488095238095015</v>
      </c>
      <c r="BA46" s="69">
        <f t="shared" si="32"/>
        <v>0</v>
      </c>
      <c r="BB46" s="69">
        <f t="shared" si="21"/>
        <v>3.0100920264880955</v>
      </c>
      <c r="BC46" s="69">
        <f t="shared" si="21"/>
        <v>2.4097412622023802</v>
      </c>
      <c r="BD46" s="69">
        <f t="shared" si="21"/>
        <v>1.8760961383928583</v>
      </c>
      <c r="BE46" s="69">
        <f t="shared" si="21"/>
        <v>1.4091566550595234</v>
      </c>
      <c r="BF46" s="69">
        <f t="shared" si="21"/>
        <v>1.008922812202381</v>
      </c>
      <c r="BG46" s="69">
        <f t="shared" si="21"/>
        <v>0.67539460982142885</v>
      </c>
      <c r="BH46" s="69">
        <f t="shared" si="21"/>
        <v>0.40857204791666646</v>
      </c>
      <c r="BI46" s="69">
        <f t="shared" si="21"/>
        <v>0.20845512648809561</v>
      </c>
      <c r="BJ46" s="69">
        <f t="shared" si="21"/>
        <v>7.5043845535714304E-2</v>
      </c>
      <c r="BK46" s="69">
        <f t="shared" si="21"/>
        <v>8.3382050595237501E-3</v>
      </c>
      <c r="BL46" s="69">
        <f t="shared" si="21"/>
        <v>0</v>
      </c>
      <c r="BM46" s="71">
        <f t="shared" si="22"/>
        <v>11.089812729166667</v>
      </c>
      <c r="BN46" s="71">
        <f t="shared" si="35"/>
        <v>0.1948287080964469</v>
      </c>
      <c r="BO46" s="71">
        <f t="shared" si="35"/>
        <v>-0.22689601614290841</v>
      </c>
      <c r="BP46" s="71">
        <f t="shared" si="33"/>
        <v>-0.47472893027237678</v>
      </c>
      <c r="BQ46" s="71">
        <f t="shared" si="33"/>
        <v>-0.5804652111192965</v>
      </c>
      <c r="BR46" s="71">
        <f t="shared" si="33"/>
        <v>-0.57590003551100233</v>
      </c>
      <c r="BS46" s="71">
        <f t="shared" si="33"/>
        <v>-0.4928285802748299</v>
      </c>
      <c r="BT46" s="71">
        <f t="shared" si="33"/>
        <v>-0.36304602223811477</v>
      </c>
      <c r="BU46" s="71">
        <f t="shared" si="33"/>
        <v>-0.21834753822819347</v>
      </c>
      <c r="BV46" s="71">
        <f t="shared" si="33"/>
        <v>-9.052830507240045E-2</v>
      </c>
      <c r="BW46" s="71">
        <f t="shared" si="33"/>
        <v>-1.1383499598072291E-2</v>
      </c>
      <c r="BX46" s="71">
        <f t="shared" si="33"/>
        <v>0</v>
      </c>
      <c r="BY46" s="71">
        <f t="shared" si="23"/>
        <v>-2.8392954303607478</v>
      </c>
      <c r="CH46" s="69">
        <f t="shared" si="7"/>
        <v>2.4027777777777776E-2</v>
      </c>
      <c r="CI46" s="69">
        <f t="shared" si="8"/>
        <v>0.2407772222222222</v>
      </c>
      <c r="CJ46" s="72">
        <f t="shared" si="24"/>
        <v>2.4027777777777776E-2</v>
      </c>
      <c r="CK46" s="73">
        <f t="shared" si="25"/>
        <v>0.1203886111111111</v>
      </c>
      <c r="CL46" s="69">
        <f t="shared" si="26"/>
        <v>0.14441638888888889</v>
      </c>
      <c r="CM46" s="74">
        <f t="shared" si="9"/>
        <v>4.3936413784696031E-2</v>
      </c>
      <c r="CN46" s="74">
        <f t="shared" si="9"/>
        <v>0.22013870286558929</v>
      </c>
      <c r="CO46" s="74">
        <f t="shared" si="9"/>
        <v>0.26407511665028532</v>
      </c>
      <c r="CP46" s="75">
        <f t="shared" si="10"/>
        <v>3.1670831603135053E-3</v>
      </c>
      <c r="CQ46" s="75">
        <f t="shared" si="11"/>
        <v>-0.10600877075915947</v>
      </c>
      <c r="CR46" s="76">
        <f t="shared" si="27"/>
        <v>-0.10284168759884597</v>
      </c>
      <c r="CS46" s="74">
        <f>SUM($CR$19:CR46)</f>
        <v>-1.8741070134671096</v>
      </c>
      <c r="CT46" s="69">
        <f t="shared" si="12"/>
        <v>11.086963230793726</v>
      </c>
      <c r="CU46" s="69">
        <f t="shared" si="13"/>
        <v>-4.317718471411867</v>
      </c>
      <c r="CV46" s="77">
        <f t="shared" si="28"/>
        <v>66.538876375000001</v>
      </c>
      <c r="CW46" s="77">
        <f t="shared" si="29"/>
        <v>-2.8392954303607478</v>
      </c>
    </row>
    <row r="47" spans="1:101" s="57" customFormat="1" ht="12.75" x14ac:dyDescent="0.2">
      <c r="A47" s="60" t="s">
        <v>70</v>
      </c>
      <c r="B47" s="48"/>
      <c r="C47" s="64"/>
      <c r="D47" s="65"/>
      <c r="E47" s="48"/>
      <c r="F47" s="66"/>
      <c r="K47" s="60" t="s">
        <v>70</v>
      </c>
      <c r="L47" s="63"/>
      <c r="M47" s="59"/>
      <c r="N47" s="59"/>
      <c r="O47" s="59"/>
      <c r="P47" s="59"/>
      <c r="Q47" s="59"/>
      <c r="R47" s="59"/>
      <c r="S47" s="59"/>
      <c r="T47" s="59"/>
      <c r="U47" s="63"/>
      <c r="V47" s="61"/>
      <c r="W47" s="61">
        <v>28</v>
      </c>
      <c r="X47" s="69">
        <f t="shared" si="30"/>
        <v>4.4999999999999991</v>
      </c>
      <c r="Y47" s="69">
        <f t="shared" si="14"/>
        <v>4.6666666666666661</v>
      </c>
      <c r="Z47" s="69">
        <f t="shared" si="15"/>
        <v>4.5833333333333321</v>
      </c>
      <c r="AA47" s="69">
        <f t="shared" si="16"/>
        <v>1.6110500000000001</v>
      </c>
      <c r="AB47" s="69">
        <f t="shared" si="17"/>
        <v>0.14583333333333331</v>
      </c>
      <c r="AC47" s="69">
        <f t="shared" si="18"/>
        <v>4.833333333333333</v>
      </c>
      <c r="AD47" s="69">
        <f t="shared" si="31"/>
        <v>1.5304975000000001</v>
      </c>
      <c r="AE47" s="69">
        <f t="shared" si="31"/>
        <v>1.3693925</v>
      </c>
      <c r="AF47" s="69">
        <f t="shared" si="31"/>
        <v>1.2082875</v>
      </c>
      <c r="AG47" s="69">
        <f t="shared" si="31"/>
        <v>1.0471824999999999</v>
      </c>
      <c r="AH47" s="69">
        <f t="shared" si="31"/>
        <v>0.88607749999999985</v>
      </c>
      <c r="AI47" s="69">
        <f t="shared" si="31"/>
        <v>0.7249724999999998</v>
      </c>
      <c r="AJ47" s="69">
        <f t="shared" si="31"/>
        <v>0.56386749999999974</v>
      </c>
      <c r="AK47" s="69">
        <f t="shared" si="31"/>
        <v>0.40276250000000058</v>
      </c>
      <c r="AL47" s="69">
        <f t="shared" si="31"/>
        <v>0.24165750000000052</v>
      </c>
      <c r="AM47" s="69">
        <f t="shared" si="31"/>
        <v>8.0552500000000471E-2</v>
      </c>
      <c r="AN47" s="69">
        <f t="shared" si="31"/>
        <v>0</v>
      </c>
      <c r="AO47" s="70">
        <f t="shared" si="19"/>
        <v>0.161105</v>
      </c>
      <c r="AP47" s="69">
        <f t="shared" si="20"/>
        <v>1.4652166666666668</v>
      </c>
      <c r="AQ47" s="69">
        <f t="shared" si="34"/>
        <v>113.67202380952382</v>
      </c>
      <c r="AR47" s="69">
        <f t="shared" si="34"/>
        <v>91.000595238095229</v>
      </c>
      <c r="AS47" s="69">
        <f t="shared" si="32"/>
        <v>70.848214285714263</v>
      </c>
      <c r="AT47" s="69">
        <f t="shared" si="32"/>
        <v>53.214880952380945</v>
      </c>
      <c r="AU47" s="69">
        <f t="shared" si="32"/>
        <v>38.100595238095217</v>
      </c>
      <c r="AV47" s="69">
        <f t="shared" si="32"/>
        <v>25.505357142857125</v>
      </c>
      <c r="AW47" s="69">
        <f t="shared" si="32"/>
        <v>15.429166666666651</v>
      </c>
      <c r="AX47" s="69">
        <f t="shared" si="32"/>
        <v>7.8720238095238315</v>
      </c>
      <c r="AY47" s="69">
        <f t="shared" si="32"/>
        <v>2.8339285714285842</v>
      </c>
      <c r="AZ47" s="69">
        <f t="shared" si="32"/>
        <v>0.31488095238095604</v>
      </c>
      <c r="BA47" s="69">
        <f t="shared" si="32"/>
        <v>0</v>
      </c>
      <c r="BB47" s="69">
        <f t="shared" si="21"/>
        <v>3.0521885659722221</v>
      </c>
      <c r="BC47" s="69">
        <f t="shared" si="21"/>
        <v>2.4434418159722218</v>
      </c>
      <c r="BD47" s="69">
        <f t="shared" si="21"/>
        <v>1.9023335937499992</v>
      </c>
      <c r="BE47" s="69">
        <f t="shared" si="21"/>
        <v>1.4288638993055551</v>
      </c>
      <c r="BF47" s="69">
        <f t="shared" si="21"/>
        <v>1.0230327326388882</v>
      </c>
      <c r="BG47" s="69">
        <f t="shared" si="21"/>
        <v>0.68484009374999943</v>
      </c>
      <c r="BH47" s="69">
        <f t="shared" si="21"/>
        <v>0.41428598263888844</v>
      </c>
      <c r="BI47" s="69">
        <f t="shared" si="21"/>
        <v>0.21137039930555612</v>
      </c>
      <c r="BJ47" s="69">
        <f t="shared" si="21"/>
        <v>7.6093343750000333E-2</v>
      </c>
      <c r="BK47" s="69">
        <f t="shared" si="21"/>
        <v>8.4548159722223192E-3</v>
      </c>
      <c r="BL47" s="69">
        <f t="shared" si="21"/>
        <v>0</v>
      </c>
      <c r="BM47" s="71">
        <f t="shared" si="22"/>
        <v>11.244905243055555</v>
      </c>
      <c r="BN47" s="71">
        <f t="shared" si="35"/>
        <v>0.199249413077138</v>
      </c>
      <c r="BO47" s="71">
        <f t="shared" si="35"/>
        <v>-0.23414077581402523</v>
      </c>
      <c r="BP47" s="71">
        <f t="shared" si="33"/>
        <v>-0.48876498496419291</v>
      </c>
      <c r="BQ47" s="71">
        <f t="shared" si="33"/>
        <v>-0.59731392942628203</v>
      </c>
      <c r="BR47" s="71">
        <f t="shared" si="33"/>
        <v>-0.59247832425320879</v>
      </c>
      <c r="BS47" s="71">
        <f t="shared" si="33"/>
        <v>-0.50694888449789044</v>
      </c>
      <c r="BT47" s="71">
        <f t="shared" si="33"/>
        <v>-0.37341632521324342</v>
      </c>
      <c r="BU47" s="71">
        <f t="shared" si="33"/>
        <v>-0.22457136145218512</v>
      </c>
      <c r="BV47" s="71">
        <f t="shared" si="33"/>
        <v>-9.3104708267630593E-2</v>
      </c>
      <c r="BW47" s="71">
        <f t="shared" si="33"/>
        <v>-1.1707080712497238E-2</v>
      </c>
      <c r="BX47" s="71">
        <f t="shared" si="33"/>
        <v>0</v>
      </c>
      <c r="BY47" s="71">
        <f t="shared" si="23"/>
        <v>-2.9231969615240176</v>
      </c>
      <c r="CH47" s="69">
        <f t="shared" si="7"/>
        <v>2.4305555555555552E-2</v>
      </c>
      <c r="CI47" s="69">
        <f t="shared" si="8"/>
        <v>0.2442027777777778</v>
      </c>
      <c r="CJ47" s="72">
        <f t="shared" si="24"/>
        <v>2.4305555555555552E-2</v>
      </c>
      <c r="CK47" s="73">
        <f t="shared" si="25"/>
        <v>0.1221013888888889</v>
      </c>
      <c r="CL47" s="69">
        <f t="shared" si="26"/>
        <v>0.14640694444444446</v>
      </c>
      <c r="CM47" s="74">
        <f t="shared" si="9"/>
        <v>4.4444349204172277E-2</v>
      </c>
      <c r="CN47" s="74">
        <f t="shared" si="9"/>
        <v>0.22327063266207992</v>
      </c>
      <c r="CO47" s="74">
        <f t="shared" si="9"/>
        <v>0.2677149818662522</v>
      </c>
      <c r="CP47" s="75">
        <f t="shared" si="10"/>
        <v>3.2407337961375617E-3</v>
      </c>
      <c r="CQ47" s="75">
        <f t="shared" si="11"/>
        <v>-0.10904661738456352</v>
      </c>
      <c r="CR47" s="76">
        <f t="shared" si="27"/>
        <v>-0.10580588358842595</v>
      </c>
      <c r="CS47" s="74">
        <f>SUM($CR$19:CR47)</f>
        <v>-1.9799128970555355</v>
      </c>
      <c r="CT47" s="69">
        <f t="shared" si="12"/>
        <v>11.239779794225987</v>
      </c>
      <c r="CU47" s="69">
        <f t="shared" si="13"/>
        <v>-4.4421676522442324</v>
      </c>
      <c r="CV47" s="77">
        <f t="shared" si="28"/>
        <v>67.469431458333332</v>
      </c>
      <c r="CW47" s="77">
        <f t="shared" si="29"/>
        <v>-2.9231969615240176</v>
      </c>
    </row>
    <row r="48" spans="1:101" s="57" customFormat="1" ht="12.75" x14ac:dyDescent="0.2">
      <c r="A48" s="89">
        <v>3</v>
      </c>
      <c r="K48" s="89">
        <v>5</v>
      </c>
      <c r="L48" s="63"/>
      <c r="M48" s="59"/>
      <c r="N48" s="59"/>
      <c r="O48" s="59"/>
      <c r="P48" s="59"/>
      <c r="Q48" s="59"/>
      <c r="R48" s="59"/>
      <c r="S48" s="59"/>
      <c r="T48" s="59"/>
      <c r="U48" s="63"/>
      <c r="V48" s="61"/>
      <c r="W48" s="61">
        <v>29</v>
      </c>
      <c r="X48" s="69">
        <f t="shared" si="30"/>
        <v>4.6666666666666661</v>
      </c>
      <c r="Y48" s="69">
        <f t="shared" si="14"/>
        <v>4.833333333333333</v>
      </c>
      <c r="Z48" s="69">
        <f t="shared" si="15"/>
        <v>4.75</v>
      </c>
      <c r="AA48" s="69">
        <f t="shared" si="16"/>
        <v>1.63327</v>
      </c>
      <c r="AB48" s="69">
        <f t="shared" si="17"/>
        <v>0.14749999999999999</v>
      </c>
      <c r="AC48" s="69">
        <f t="shared" si="18"/>
        <v>4.9000000000000004</v>
      </c>
      <c r="AD48" s="69">
        <f t="shared" si="31"/>
        <v>1.5516065000000001</v>
      </c>
      <c r="AE48" s="69">
        <f t="shared" si="31"/>
        <v>1.3882794999999999</v>
      </c>
      <c r="AF48" s="69">
        <f t="shared" si="31"/>
        <v>1.2249525000000001</v>
      </c>
      <c r="AG48" s="69">
        <f t="shared" si="31"/>
        <v>1.0616254999999999</v>
      </c>
      <c r="AH48" s="69">
        <f t="shared" si="31"/>
        <v>0.89829850000000011</v>
      </c>
      <c r="AI48" s="69">
        <f t="shared" si="31"/>
        <v>0.73497150000000033</v>
      </c>
      <c r="AJ48" s="69">
        <f t="shared" si="31"/>
        <v>0.57164449999999967</v>
      </c>
      <c r="AK48" s="69">
        <f t="shared" si="31"/>
        <v>0.40831749999999989</v>
      </c>
      <c r="AL48" s="69">
        <f t="shared" si="31"/>
        <v>0.24499050000000011</v>
      </c>
      <c r="AM48" s="69">
        <f t="shared" si="31"/>
        <v>8.1663500000000333E-2</v>
      </c>
      <c r="AN48" s="69">
        <f t="shared" si="31"/>
        <v>0</v>
      </c>
      <c r="AO48" s="70">
        <f t="shared" si="19"/>
        <v>0.163327</v>
      </c>
      <c r="AP48" s="69">
        <f t="shared" si="20"/>
        <v>1.48577</v>
      </c>
      <c r="AQ48" s="69">
        <f t="shared" si="34"/>
        <v>113.67202380952384</v>
      </c>
      <c r="AR48" s="69">
        <f t="shared" si="34"/>
        <v>91.000595238095229</v>
      </c>
      <c r="AS48" s="69">
        <f t="shared" si="32"/>
        <v>70.84821428571432</v>
      </c>
      <c r="AT48" s="69">
        <f t="shared" si="32"/>
        <v>53.214880952380945</v>
      </c>
      <c r="AU48" s="69">
        <f t="shared" si="32"/>
        <v>38.100595238095245</v>
      </c>
      <c r="AV48" s="69">
        <f t="shared" si="32"/>
        <v>25.505357142857164</v>
      </c>
      <c r="AW48" s="69">
        <f t="shared" si="32"/>
        <v>15.429166666666651</v>
      </c>
      <c r="AX48" s="69">
        <f t="shared" si="32"/>
        <v>7.8720238095238066</v>
      </c>
      <c r="AY48" s="69">
        <f t="shared" si="32"/>
        <v>2.8339285714285745</v>
      </c>
      <c r="AZ48" s="69">
        <f t="shared" si="32"/>
        <v>0.31488095238095498</v>
      </c>
      <c r="BA48" s="69">
        <f t="shared" si="32"/>
        <v>0</v>
      </c>
      <c r="BB48" s="69">
        <f t="shared" si="21"/>
        <v>3.0942851054563496</v>
      </c>
      <c r="BC48" s="69">
        <f t="shared" si="21"/>
        <v>2.4771423697420629</v>
      </c>
      <c r="BD48" s="69">
        <f t="shared" si="21"/>
        <v>1.9285710491071437</v>
      </c>
      <c r="BE48" s="69">
        <f t="shared" si="21"/>
        <v>1.4485711435515869</v>
      </c>
      <c r="BF48" s="69">
        <f t="shared" si="21"/>
        <v>1.0371426530753969</v>
      </c>
      <c r="BG48" s="69">
        <f t="shared" si="21"/>
        <v>0.69428557767857191</v>
      </c>
      <c r="BH48" s="69">
        <f t="shared" si="21"/>
        <v>0.41999991736111064</v>
      </c>
      <c r="BI48" s="69">
        <f t="shared" si="21"/>
        <v>0.21428567212301577</v>
      </c>
      <c r="BJ48" s="69">
        <f t="shared" si="21"/>
        <v>7.7142841964285794E-2</v>
      </c>
      <c r="BK48" s="69">
        <f t="shared" si="21"/>
        <v>8.5714268849207045E-3</v>
      </c>
      <c r="BL48" s="69">
        <f t="shared" si="21"/>
        <v>0</v>
      </c>
      <c r="BM48" s="71">
        <f t="shared" si="22"/>
        <v>11.399997756944444</v>
      </c>
      <c r="BN48" s="71">
        <f t="shared" si="35"/>
        <v>0.2037169013453772</v>
      </c>
      <c r="BO48" s="71">
        <f t="shared" si="35"/>
        <v>-0.24149784819733894</v>
      </c>
      <c r="BP48" s="71">
        <f t="shared" si="33"/>
        <v>-0.50300507960050234</v>
      </c>
      <c r="BQ48" s="71">
        <f t="shared" si="33"/>
        <v>-0.61440348339611628</v>
      </c>
      <c r="BR48" s="71">
        <f t="shared" si="33"/>
        <v>-0.60929175011618297</v>
      </c>
      <c r="BS48" s="71">
        <f t="shared" si="33"/>
        <v>-0.52126857029270501</v>
      </c>
      <c r="BT48" s="71">
        <f t="shared" si="33"/>
        <v>-0.38393263445768411</v>
      </c>
      <c r="BU48" s="71">
        <f t="shared" si="33"/>
        <v>-0.23088263314312368</v>
      </c>
      <c r="BV48" s="71">
        <f t="shared" si="33"/>
        <v>-9.5717256881025545E-2</v>
      </c>
      <c r="BW48" s="71">
        <f t="shared" si="33"/>
        <v>-1.2035196203391911E-2</v>
      </c>
      <c r="BX48" s="71">
        <f t="shared" si="33"/>
        <v>0</v>
      </c>
      <c r="BY48" s="71">
        <f t="shared" si="23"/>
        <v>-3.0083175509426932</v>
      </c>
      <c r="CH48" s="69">
        <f t="shared" si="7"/>
        <v>2.4583333333333332E-2</v>
      </c>
      <c r="CI48" s="69">
        <f t="shared" si="8"/>
        <v>0.24762833333333334</v>
      </c>
      <c r="CJ48" s="72">
        <f t="shared" si="24"/>
        <v>2.4583333333333332E-2</v>
      </c>
      <c r="CK48" s="73">
        <f t="shared" si="25"/>
        <v>0.12381416666666667</v>
      </c>
      <c r="CL48" s="69">
        <f t="shared" si="26"/>
        <v>0.14839750000000002</v>
      </c>
      <c r="CM48" s="74">
        <f t="shared" si="9"/>
        <v>4.4952284623648538E-2</v>
      </c>
      <c r="CN48" s="74">
        <f t="shared" si="9"/>
        <v>0.22640256245857049</v>
      </c>
      <c r="CO48" s="74">
        <f t="shared" si="9"/>
        <v>0.27135484708221908</v>
      </c>
      <c r="CP48" s="75">
        <f t="shared" si="10"/>
        <v>3.3152309909940795E-3</v>
      </c>
      <c r="CQ48" s="75">
        <f t="shared" si="11"/>
        <v>-0.11212737840802343</v>
      </c>
      <c r="CR48" s="76">
        <f t="shared" si="27"/>
        <v>-0.10881214741702935</v>
      </c>
      <c r="CS48" s="74">
        <f>SUM($CR$19:CR48)</f>
        <v>-2.0887250444725649</v>
      </c>
      <c r="CT48" s="69">
        <f t="shared" si="12"/>
        <v>11.392596357658245</v>
      </c>
      <c r="CU48" s="69">
        <f t="shared" si="13"/>
        <v>-4.568383014572106</v>
      </c>
      <c r="CV48" s="77">
        <f t="shared" si="28"/>
        <v>68.399986541666664</v>
      </c>
      <c r="CW48" s="77">
        <f t="shared" si="29"/>
        <v>-3.0083175509426932</v>
      </c>
    </row>
    <row r="49" spans="1:101" s="57" customFormat="1" ht="12.75" x14ac:dyDescent="0.2">
      <c r="A49" s="60" t="s">
        <v>48</v>
      </c>
      <c r="B49" s="91"/>
      <c r="D49" s="61"/>
      <c r="E49" s="48" t="s">
        <v>112</v>
      </c>
      <c r="F49" s="92">
        <v>5</v>
      </c>
      <c r="G49" s="57" t="s">
        <v>48</v>
      </c>
      <c r="K49" s="60" t="s">
        <v>48</v>
      </c>
      <c r="L49" s="63"/>
      <c r="M49" s="59"/>
      <c r="N49" s="59"/>
      <c r="O49" s="59"/>
      <c r="P49" s="59"/>
      <c r="Q49" s="59"/>
      <c r="R49" s="59"/>
      <c r="S49" s="59"/>
      <c r="T49" s="59"/>
      <c r="U49" s="63"/>
      <c r="V49" s="61"/>
      <c r="W49" s="61">
        <v>30</v>
      </c>
      <c r="X49" s="69">
        <f t="shared" si="30"/>
        <v>4.833333333333333</v>
      </c>
      <c r="Y49" s="69">
        <f t="shared" si="14"/>
        <v>5</v>
      </c>
      <c r="Z49" s="69">
        <f t="shared" si="15"/>
        <v>4.9166666666666661</v>
      </c>
      <c r="AA49" s="69">
        <f t="shared" si="16"/>
        <v>1.6554899999999999</v>
      </c>
      <c r="AB49" s="69">
        <f t="shared" si="17"/>
        <v>0.14916666666666667</v>
      </c>
      <c r="AC49" s="69">
        <f t="shared" si="18"/>
        <v>4.9666666666666668</v>
      </c>
      <c r="AD49" s="69">
        <f t="shared" si="31"/>
        <v>1.5727155000000002</v>
      </c>
      <c r="AE49" s="69">
        <f t="shared" si="31"/>
        <v>1.4071664999999998</v>
      </c>
      <c r="AF49" s="69">
        <f t="shared" si="31"/>
        <v>1.2416174999999998</v>
      </c>
      <c r="AG49" s="69">
        <f t="shared" si="31"/>
        <v>1.0760684999999999</v>
      </c>
      <c r="AH49" s="69">
        <f t="shared" si="31"/>
        <v>0.91051950000000037</v>
      </c>
      <c r="AI49" s="69">
        <f t="shared" si="31"/>
        <v>0.74497049999999998</v>
      </c>
      <c r="AJ49" s="69">
        <f t="shared" si="31"/>
        <v>0.57942150000000048</v>
      </c>
      <c r="AK49" s="69">
        <f t="shared" si="31"/>
        <v>0.41387250000000009</v>
      </c>
      <c r="AL49" s="69">
        <f t="shared" si="31"/>
        <v>0.24832350000000059</v>
      </c>
      <c r="AM49" s="69">
        <f t="shared" si="31"/>
        <v>8.2774500000000195E-2</v>
      </c>
      <c r="AN49" s="69">
        <f t="shared" si="31"/>
        <v>0</v>
      </c>
      <c r="AO49" s="70">
        <f t="shared" si="19"/>
        <v>0.165549</v>
      </c>
      <c r="AP49" s="69">
        <f t="shared" si="20"/>
        <v>1.5063233333333332</v>
      </c>
      <c r="AQ49" s="69">
        <f t="shared" si="34"/>
        <v>113.67202380952386</v>
      </c>
      <c r="AR49" s="69">
        <f t="shared" si="34"/>
        <v>91.000595238095215</v>
      </c>
      <c r="AS49" s="69">
        <f t="shared" si="32"/>
        <v>70.848214285714263</v>
      </c>
      <c r="AT49" s="69">
        <f t="shared" si="32"/>
        <v>53.214880952380945</v>
      </c>
      <c r="AU49" s="69">
        <f t="shared" si="32"/>
        <v>38.100595238095273</v>
      </c>
      <c r="AV49" s="69">
        <f t="shared" si="32"/>
        <v>25.505357142857147</v>
      </c>
      <c r="AW49" s="69">
        <f t="shared" si="32"/>
        <v>15.429166666666696</v>
      </c>
      <c r="AX49" s="69">
        <f t="shared" si="32"/>
        <v>7.8720238095238138</v>
      </c>
      <c r="AY49" s="69">
        <f t="shared" si="32"/>
        <v>2.8339285714285851</v>
      </c>
      <c r="AZ49" s="69">
        <f t="shared" si="32"/>
        <v>0.31488095238095393</v>
      </c>
      <c r="BA49" s="69">
        <f t="shared" si="32"/>
        <v>0</v>
      </c>
      <c r="BB49" s="69">
        <f t="shared" si="21"/>
        <v>3.1363816449404776</v>
      </c>
      <c r="BC49" s="69">
        <f t="shared" si="21"/>
        <v>2.5108429235119041</v>
      </c>
      <c r="BD49" s="69">
        <f t="shared" si="21"/>
        <v>1.9548085044642849</v>
      </c>
      <c r="BE49" s="69">
        <f t="shared" si="21"/>
        <v>1.4682783877976187</v>
      </c>
      <c r="BF49" s="69">
        <f t="shared" si="21"/>
        <v>1.0512525735119056</v>
      </c>
      <c r="BG49" s="69">
        <f t="shared" si="21"/>
        <v>0.70373106160714294</v>
      </c>
      <c r="BH49" s="69">
        <f t="shared" si="21"/>
        <v>0.42571385208333412</v>
      </c>
      <c r="BI49" s="69">
        <f t="shared" si="21"/>
        <v>0.21720094494047629</v>
      </c>
      <c r="BJ49" s="69">
        <f t="shared" si="21"/>
        <v>7.8192340178571795E-2</v>
      </c>
      <c r="BK49" s="69">
        <f t="shared" si="21"/>
        <v>8.6880377976190897E-3</v>
      </c>
      <c r="BL49" s="69">
        <f t="shared" si="21"/>
        <v>0</v>
      </c>
      <c r="BM49" s="71">
        <f t="shared" si="22"/>
        <v>11.555090270833336</v>
      </c>
      <c r="BN49" s="71">
        <f t="shared" si="35"/>
        <v>0.20823117290116314</v>
      </c>
      <c r="BO49" s="71">
        <f t="shared" si="35"/>
        <v>-0.24896723329284964</v>
      </c>
      <c r="BP49" s="71">
        <f t="shared" si="33"/>
        <v>-0.51744921418130574</v>
      </c>
      <c r="BQ49" s="71">
        <f t="shared" si="33"/>
        <v>-0.6317338730287998</v>
      </c>
      <c r="BR49" s="71">
        <f t="shared" si="33"/>
        <v>-0.62634031309992466</v>
      </c>
      <c r="BS49" s="71">
        <f t="shared" si="33"/>
        <v>-0.53578763765927273</v>
      </c>
      <c r="BT49" s="71">
        <f t="shared" si="33"/>
        <v>-0.39459494997143763</v>
      </c>
      <c r="BU49" s="71">
        <f t="shared" si="33"/>
        <v>-0.23728135330101072</v>
      </c>
      <c r="BV49" s="71">
        <f t="shared" si="33"/>
        <v>-9.8365950912586569E-2</v>
      </c>
      <c r="BW49" s="71">
        <f t="shared" si="33"/>
        <v>-1.2367846070756555E-2</v>
      </c>
      <c r="BX49" s="71">
        <f t="shared" si="33"/>
        <v>0</v>
      </c>
      <c r="BY49" s="71">
        <f t="shared" si="23"/>
        <v>-3.0946571986167806</v>
      </c>
      <c r="CH49" s="69">
        <f t="shared" si="7"/>
        <v>2.4861111111111112E-2</v>
      </c>
      <c r="CI49" s="69">
        <f t="shared" si="8"/>
        <v>0.25105388888888885</v>
      </c>
      <c r="CJ49" s="72">
        <f t="shared" si="24"/>
        <v>2.4861111111111112E-2</v>
      </c>
      <c r="CK49" s="73">
        <f t="shared" si="25"/>
        <v>0.12552694444444443</v>
      </c>
      <c r="CL49" s="69">
        <f t="shared" si="26"/>
        <v>0.15038805555555554</v>
      </c>
      <c r="CM49" s="74">
        <f t="shared" si="9"/>
        <v>4.5460220043124798E-2</v>
      </c>
      <c r="CN49" s="74">
        <f t="shared" si="9"/>
        <v>0.22953449225506103</v>
      </c>
      <c r="CO49" s="74">
        <f t="shared" si="9"/>
        <v>0.27499471229818584</v>
      </c>
      <c r="CP49" s="75">
        <f t="shared" si="10"/>
        <v>3.3905747448830579E-3</v>
      </c>
      <c r="CQ49" s="75">
        <f t="shared" si="11"/>
        <v>-0.11525105382953922</v>
      </c>
      <c r="CR49" s="76">
        <f t="shared" si="27"/>
        <v>-0.11186047908465617</v>
      </c>
      <c r="CS49" s="74">
        <f>SUM($CR$19:CR49)</f>
        <v>-2.2005855235572209</v>
      </c>
      <c r="CT49" s="69">
        <f t="shared" si="12"/>
        <v>11.545412921090502</v>
      </c>
      <c r="CU49" s="69">
        <f t="shared" si="13"/>
        <v>-4.6963645583954854</v>
      </c>
      <c r="CV49" s="77">
        <f t="shared" si="28"/>
        <v>69.330541625000023</v>
      </c>
      <c r="CW49" s="77">
        <f t="shared" si="29"/>
        <v>-3.0946571986167806</v>
      </c>
    </row>
    <row r="50" spans="1:101" s="57" customFormat="1" ht="12.75" x14ac:dyDescent="0.2">
      <c r="B50" s="48"/>
      <c r="C50" s="64"/>
      <c r="D50" s="65"/>
      <c r="E50" s="48"/>
      <c r="F50" s="64"/>
      <c r="I50" s="93"/>
      <c r="L50" s="63"/>
      <c r="M50" s="59"/>
      <c r="N50" s="59"/>
      <c r="O50" s="59"/>
      <c r="P50" s="59"/>
      <c r="Q50" s="59"/>
      <c r="R50" s="59"/>
      <c r="S50" s="59"/>
      <c r="T50" s="59"/>
      <c r="U50" s="63"/>
      <c r="V50" s="61"/>
      <c r="W50" s="61"/>
      <c r="X50" s="63"/>
      <c r="Y50" s="60"/>
      <c r="Z50" s="94"/>
      <c r="AA50" s="95"/>
      <c r="AB50" s="94"/>
      <c r="BM50" s="71"/>
      <c r="BN50" s="71"/>
      <c r="BO50" s="71"/>
      <c r="BP50" s="71"/>
      <c r="BQ50" s="71"/>
      <c r="BR50" s="71"/>
      <c r="BS50" s="71"/>
      <c r="BT50" s="71"/>
      <c r="BU50" s="71"/>
      <c r="BV50" s="71"/>
      <c r="BW50" s="71"/>
      <c r="BX50" s="71"/>
      <c r="BY50" s="71"/>
      <c r="CH50" s="60"/>
      <c r="CI50" s="60"/>
      <c r="CJ50" s="60"/>
      <c r="CK50" s="60"/>
      <c r="CN50" s="60"/>
      <c r="CO50" s="60"/>
    </row>
    <row r="51" spans="1:101" s="57" customFormat="1" ht="12.75" x14ac:dyDescent="0.2">
      <c r="L51" s="63"/>
      <c r="M51" s="59"/>
      <c r="N51" s="59"/>
      <c r="O51" s="59"/>
      <c r="P51" s="59"/>
      <c r="Q51" s="59"/>
      <c r="R51" s="59"/>
      <c r="S51" s="59"/>
      <c r="T51" s="59"/>
      <c r="U51" s="63"/>
      <c r="V51" s="61"/>
      <c r="W51" s="61"/>
      <c r="X51" s="63"/>
      <c r="Y51" s="60"/>
      <c r="AA51" s="96"/>
      <c r="AB51" s="48" t="s">
        <v>113</v>
      </c>
      <c r="BM51" s="71"/>
      <c r="BN51" s="71"/>
      <c r="BO51" s="71"/>
      <c r="BP51" s="71"/>
      <c r="BQ51" s="71"/>
      <c r="BR51" s="71"/>
      <c r="BS51" s="71"/>
      <c r="BT51" s="71"/>
      <c r="BU51" s="71"/>
      <c r="BV51" s="71"/>
      <c r="BW51" s="71"/>
      <c r="BX51" s="71"/>
      <c r="BY51" s="71"/>
      <c r="CH51" s="69">
        <f>SUM(CH20:CH49)</f>
        <v>0.625</v>
      </c>
      <c r="CI51" s="69">
        <f>SUM(CI20:CI49)</f>
        <v>6.0414999999999992</v>
      </c>
      <c r="CJ51" s="60"/>
      <c r="CK51" s="60"/>
      <c r="CL51" s="74">
        <f>SUM(CL20:CL49)</f>
        <v>3.6457499999999996</v>
      </c>
      <c r="CM51" s="74"/>
      <c r="CO51" s="74">
        <f>SUM(CO20:CO49)</f>
        <v>6.6664999999999992</v>
      </c>
      <c r="CR51" s="74">
        <f>SUM(CR20:CR49)</f>
        <v>-2.2005855235572209</v>
      </c>
      <c r="CT51" s="74">
        <f>SUM(CT20:CT49)</f>
        <v>279.8871825396825</v>
      </c>
      <c r="CU51" s="74">
        <f>SUM(CU20:CU49)</f>
        <v>-92.389662060457937</v>
      </c>
    </row>
    <row r="52" spans="1:101" s="57" customFormat="1" ht="12.75" x14ac:dyDescent="0.2">
      <c r="L52" s="63"/>
      <c r="M52" s="59"/>
      <c r="N52" s="59"/>
      <c r="O52" s="59"/>
      <c r="P52" s="59"/>
      <c r="Q52" s="59"/>
      <c r="R52" s="59"/>
      <c r="S52" s="59"/>
      <c r="T52" s="59"/>
      <c r="U52" s="63"/>
      <c r="V52" s="61"/>
      <c r="W52" s="61"/>
      <c r="X52" s="63"/>
      <c r="BM52" s="71">
        <f>SUM(BM20:BM49)</f>
        <v>279.18746458333322</v>
      </c>
      <c r="BN52" s="71"/>
      <c r="BO52" s="71"/>
      <c r="BP52" s="71"/>
      <c r="BQ52" s="71"/>
      <c r="BR52" s="71"/>
      <c r="BS52" s="71"/>
      <c r="BT52" s="71"/>
      <c r="BU52" s="71"/>
      <c r="BV52" s="71"/>
      <c r="BW52" s="71"/>
      <c r="BX52" s="71"/>
      <c r="BY52" s="71">
        <f>SUM(BY20:BY49)</f>
        <v>-60.231345737240268</v>
      </c>
      <c r="CT52" s="74"/>
    </row>
    <row r="53" spans="1:101" s="57" customFormat="1" ht="12.75" x14ac:dyDescent="0.2">
      <c r="B53" s="86"/>
      <c r="C53" s="97"/>
      <c r="D53" s="77"/>
      <c r="E53" s="69"/>
      <c r="F53" s="61"/>
      <c r="H53" s="69"/>
      <c r="I53" s="61"/>
      <c r="J53" s="85"/>
      <c r="K53" s="85"/>
      <c r="L53" s="63"/>
      <c r="M53" s="59"/>
      <c r="N53" s="59"/>
      <c r="O53" s="59"/>
      <c r="P53" s="59"/>
      <c r="Q53" s="59"/>
      <c r="R53" s="59"/>
      <c r="S53" s="59"/>
      <c r="T53" s="59"/>
      <c r="U53" s="63"/>
      <c r="V53" s="61"/>
      <c r="W53" s="61"/>
      <c r="X53" s="63"/>
      <c r="BB53" s="70">
        <f>SUM(BB20:BL49)</f>
        <v>279.18746458333311</v>
      </c>
      <c r="CH53" s="48" t="s">
        <v>114</v>
      </c>
      <c r="CI53" s="69">
        <f>CH51+CI51</f>
        <v>6.6664999999999992</v>
      </c>
      <c r="CJ53" s="60"/>
      <c r="CK53" s="60"/>
      <c r="CL53" s="60"/>
      <c r="CM53" s="60"/>
    </row>
    <row r="54" spans="1:101" s="57" customFormat="1" ht="12.75" x14ac:dyDescent="0.2">
      <c r="B54" s="90" t="s">
        <v>115</v>
      </c>
      <c r="C54" s="57" t="str">
        <f>[2]!xln(C55)</f>
        <v>5 × (1.67 + 1) / 2</v>
      </c>
      <c r="G54" s="48"/>
      <c r="I54" s="69"/>
      <c r="J54" s="61"/>
      <c r="K54" s="85"/>
      <c r="L54" s="63"/>
      <c r="M54" s="59"/>
      <c r="N54" s="59"/>
      <c r="O54" s="59"/>
      <c r="P54" s="59"/>
      <c r="Q54" s="59"/>
      <c r="R54" s="59"/>
      <c r="S54" s="59"/>
      <c r="T54" s="59"/>
      <c r="U54" s="63"/>
      <c r="V54" s="61"/>
      <c r="W54" s="61"/>
      <c r="X54" s="63"/>
    </row>
    <row r="55" spans="1:101" s="57" customFormat="1" ht="12.75" x14ac:dyDescent="0.2">
      <c r="B55" s="48" t="s">
        <v>97</v>
      </c>
      <c r="C55" s="57">
        <f>F49*(K43+A43)/2</f>
        <v>6.6664999999999992</v>
      </c>
      <c r="D55" s="98" t="s">
        <v>116</v>
      </c>
      <c r="E55" s="86"/>
      <c r="G55" s="90"/>
      <c r="H55" s="80"/>
      <c r="I55" s="81"/>
      <c r="J55" s="61"/>
      <c r="K55" s="85"/>
      <c r="L55" s="63"/>
      <c r="M55" s="59"/>
      <c r="N55" s="59"/>
      <c r="O55" s="59"/>
      <c r="P55" s="59"/>
      <c r="Q55" s="59"/>
      <c r="R55" s="59"/>
      <c r="S55" s="59"/>
      <c r="T55" s="59"/>
      <c r="U55" s="63"/>
      <c r="V55" s="99"/>
      <c r="W55" s="61"/>
      <c r="X55" s="63"/>
    </row>
    <row r="56" spans="1:101" s="5" customFormat="1" ht="12.75" x14ac:dyDescent="0.2">
      <c r="B56" s="100"/>
      <c r="C56" s="101"/>
      <c r="D56" s="54"/>
      <c r="E56" s="102"/>
      <c r="F56" s="103"/>
      <c r="H56" s="102"/>
      <c r="I56" s="103"/>
      <c r="J56" s="49"/>
      <c r="K56" s="49"/>
      <c r="L56" s="7"/>
      <c r="M56" s="42"/>
      <c r="N56" s="42"/>
      <c r="O56" s="42"/>
      <c r="P56" s="42"/>
      <c r="Q56" s="42"/>
      <c r="R56" s="42"/>
      <c r="S56" s="42"/>
      <c r="T56" s="42"/>
      <c r="U56" s="7"/>
      <c r="X56" s="7"/>
    </row>
    <row r="57" spans="1:101" s="5" customFormat="1" ht="12.75" x14ac:dyDescent="0.2">
      <c r="A57" s="104"/>
      <c r="B57" s="20"/>
      <c r="C57" s="105"/>
      <c r="D57" s="104"/>
      <c r="E57" s="104"/>
      <c r="F57" s="104"/>
      <c r="G57" s="105"/>
      <c r="H57" s="104"/>
      <c r="I57" s="104"/>
      <c r="J57" s="104"/>
      <c r="K57" s="104"/>
      <c r="L57" s="7"/>
      <c r="M57" s="42"/>
      <c r="N57" s="42"/>
      <c r="O57" s="42"/>
      <c r="P57" s="42"/>
      <c r="Q57" s="42"/>
      <c r="R57" s="42"/>
      <c r="S57" s="42"/>
      <c r="T57" s="42"/>
      <c r="U57" s="7"/>
      <c r="V57" s="7"/>
      <c r="W57" s="7"/>
      <c r="X57" s="7"/>
    </row>
    <row r="58" spans="1:101" s="5" customFormat="1" ht="12.75" x14ac:dyDescent="0.2">
      <c r="A58" s="104"/>
      <c r="B58" s="20"/>
      <c r="C58" s="105"/>
      <c r="D58" s="104"/>
      <c r="E58" s="104"/>
      <c r="F58" s="104"/>
      <c r="G58" s="105"/>
      <c r="H58" s="104"/>
      <c r="I58" s="104"/>
      <c r="J58" s="104"/>
      <c r="K58" s="104"/>
      <c r="L58" s="7"/>
      <c r="M58" s="42"/>
      <c r="N58" s="42"/>
      <c r="O58" s="42"/>
      <c r="P58" s="42"/>
      <c r="Q58" s="42"/>
      <c r="R58" s="42"/>
      <c r="S58" s="42"/>
      <c r="T58" s="42"/>
      <c r="U58" s="7"/>
      <c r="V58" s="7"/>
      <c r="W58" s="7"/>
      <c r="X58" s="7"/>
    </row>
    <row r="59" spans="1:101" s="5" customFormat="1" ht="12.75" x14ac:dyDescent="0.2">
      <c r="A59" s="104"/>
      <c r="B59" s="20"/>
      <c r="C59" s="105"/>
      <c r="D59" s="104"/>
      <c r="E59" s="104"/>
      <c r="F59" s="104"/>
      <c r="G59" s="105"/>
      <c r="H59" s="104"/>
      <c r="I59" s="104"/>
      <c r="J59" s="104"/>
      <c r="K59" s="104"/>
      <c r="L59" s="7"/>
      <c r="M59" s="42"/>
      <c r="N59" s="42"/>
      <c r="O59" s="42"/>
      <c r="P59" s="42"/>
      <c r="Q59" s="42"/>
      <c r="R59" s="42"/>
      <c r="S59" s="42"/>
      <c r="T59" s="42"/>
      <c r="U59" s="7"/>
      <c r="V59" s="7"/>
      <c r="W59" s="7"/>
      <c r="X59" s="7"/>
    </row>
    <row r="60" spans="1:101" s="5" customFormat="1" ht="12.75" x14ac:dyDescent="0.2">
      <c r="A60" s="104"/>
      <c r="B60" s="20"/>
      <c r="C60" s="105"/>
      <c r="D60" s="104"/>
      <c r="E60" s="104"/>
      <c r="F60" s="104"/>
      <c r="G60" s="105"/>
      <c r="H60" s="104"/>
      <c r="I60" s="104"/>
      <c r="J60" s="104"/>
      <c r="K60" s="104"/>
      <c r="L60" s="7"/>
      <c r="M60" s="42"/>
      <c r="N60" s="42"/>
      <c r="O60" s="42"/>
      <c r="P60" s="42"/>
      <c r="Q60" s="42"/>
      <c r="R60" s="42"/>
      <c r="S60" s="42"/>
      <c r="T60" s="42"/>
      <c r="U60" s="7"/>
      <c r="V60" s="7"/>
      <c r="W60" s="7"/>
      <c r="X60" s="7"/>
    </row>
    <row r="61" spans="1:101" s="5" customFormat="1" ht="12.75" x14ac:dyDescent="0.2">
      <c r="A61" s="104"/>
      <c r="B61" s="20"/>
      <c r="C61" s="105"/>
      <c r="D61" s="104"/>
      <c r="E61" s="104"/>
      <c r="F61" s="104"/>
      <c r="G61" s="105"/>
      <c r="H61" s="104"/>
      <c r="I61" s="104"/>
      <c r="J61" s="104"/>
      <c r="K61" s="104"/>
      <c r="L61" s="7"/>
      <c r="M61" s="42"/>
      <c r="N61" s="42"/>
      <c r="O61" s="42"/>
      <c r="P61" s="42"/>
      <c r="Q61" s="42"/>
      <c r="R61" s="42"/>
      <c r="S61" s="42"/>
      <c r="T61" s="42"/>
      <c r="U61" s="7"/>
      <c r="V61" s="7"/>
      <c r="W61" s="7"/>
      <c r="X61" s="7"/>
    </row>
    <row r="62" spans="1:101" s="5" customFormat="1" ht="12.75" x14ac:dyDescent="0.2">
      <c r="A62" s="104"/>
      <c r="B62" s="20"/>
      <c r="C62" s="105"/>
      <c r="D62" s="104"/>
      <c r="E62" s="104"/>
      <c r="F62" s="104"/>
      <c r="G62" s="105"/>
      <c r="H62" s="104"/>
      <c r="I62" s="104"/>
      <c r="J62" s="104"/>
      <c r="K62" s="104"/>
      <c r="L62" s="7"/>
      <c r="M62" s="42"/>
      <c r="N62" s="42"/>
      <c r="O62" s="42"/>
      <c r="P62" s="42"/>
      <c r="Q62" s="42"/>
      <c r="R62" s="42"/>
      <c r="S62" s="42"/>
      <c r="T62" s="42"/>
      <c r="U62" s="7"/>
      <c r="V62" s="7"/>
      <c r="W62" s="7"/>
      <c r="X62" s="7"/>
    </row>
    <row r="63" spans="1:101" s="5" customFormat="1" ht="12.75" x14ac:dyDescent="0.2">
      <c r="A63" s="104"/>
      <c r="B63" s="20"/>
      <c r="C63" s="105"/>
      <c r="D63" s="104"/>
      <c r="E63" s="104"/>
      <c r="F63" s="104"/>
      <c r="G63" s="105"/>
      <c r="H63" s="104"/>
      <c r="I63" s="104"/>
      <c r="J63" s="104"/>
      <c r="K63" s="104"/>
      <c r="L63" s="7"/>
      <c r="M63" s="42"/>
      <c r="N63" s="42"/>
      <c r="O63" s="42"/>
      <c r="P63" s="42"/>
      <c r="Q63" s="42"/>
      <c r="R63" s="42"/>
      <c r="S63" s="42"/>
      <c r="T63" s="42"/>
      <c r="U63" s="7"/>
      <c r="V63" s="7"/>
      <c r="W63" s="7"/>
      <c r="X63" s="7"/>
    </row>
    <row r="64" spans="1:101" s="5" customFormat="1" ht="12.75" x14ac:dyDescent="0.2">
      <c r="A64" s="106" t="s">
        <v>117</v>
      </c>
      <c r="B64" s="106"/>
      <c r="C64" s="106"/>
      <c r="D64" s="106"/>
      <c r="E64" s="106"/>
      <c r="F64" s="106"/>
      <c r="G64" s="107"/>
      <c r="H64" s="107"/>
      <c r="I64" s="107"/>
      <c r="J64" s="107"/>
      <c r="K64" s="108"/>
      <c r="L64" s="7"/>
      <c r="M64" s="42"/>
      <c r="N64" s="42"/>
      <c r="O64" s="42"/>
      <c r="P64" s="42"/>
      <c r="Q64" s="42"/>
      <c r="R64" s="42"/>
      <c r="S64" s="42"/>
      <c r="T64" s="42"/>
      <c r="U64" s="7"/>
      <c r="V64" s="7"/>
      <c r="W64" s="7"/>
      <c r="X64" s="7"/>
    </row>
    <row r="65" spans="1:36" s="5" customFormat="1" ht="12.75" x14ac:dyDescent="0.2">
      <c r="A65" s="109"/>
      <c r="B65" s="109"/>
      <c r="C65" s="109"/>
      <c r="D65" s="110"/>
      <c r="E65" s="110"/>
      <c r="F65" s="111" t="s">
        <v>118</v>
      </c>
      <c r="G65" s="112" t="s">
        <v>119</v>
      </c>
      <c r="H65" s="113"/>
      <c r="I65" s="114"/>
      <c r="J65" s="114"/>
      <c r="K65" s="115"/>
      <c r="L65" s="7"/>
      <c r="M65" s="42"/>
      <c r="N65" s="42"/>
      <c r="O65" s="42"/>
      <c r="P65" s="42"/>
      <c r="Q65" s="42"/>
      <c r="R65" s="42"/>
      <c r="S65" s="42"/>
      <c r="T65" s="42"/>
      <c r="U65" s="7"/>
      <c r="V65" s="7"/>
      <c r="W65" s="7"/>
      <c r="X65" s="7"/>
    </row>
    <row r="66" spans="1:36" s="5" customFormat="1" ht="12.75" x14ac:dyDescent="0.2">
      <c r="A66" s="14" t="s">
        <v>120</v>
      </c>
      <c r="E66" s="15" t="s">
        <v>0</v>
      </c>
      <c r="F66" s="16" t="str">
        <f>$C$1</f>
        <v>R. Abbott</v>
      </c>
      <c r="H66" s="17"/>
      <c r="I66" s="15" t="s">
        <v>43</v>
      </c>
      <c r="J66" s="18" t="str">
        <f>$G$2</f>
        <v>AA-SM-515-005</v>
      </c>
      <c r="K66" s="19"/>
      <c r="L66" s="20"/>
      <c r="M66" s="42"/>
      <c r="N66" s="42"/>
      <c r="O66" s="42"/>
      <c r="P66" s="42"/>
      <c r="Q66" s="45"/>
      <c r="R66" s="46"/>
      <c r="S66" s="47"/>
      <c r="T66" s="44"/>
    </row>
    <row r="67" spans="1:36" s="5" customFormat="1" ht="12.75" x14ac:dyDescent="0.2">
      <c r="E67" s="15" t="s">
        <v>3</v>
      </c>
      <c r="F67" s="17" t="str">
        <f>$C$2</f>
        <v xml:space="preserve"> </v>
      </c>
      <c r="H67" s="17"/>
      <c r="I67" s="15" t="s">
        <v>44</v>
      </c>
      <c r="J67" s="19" t="str">
        <f>$G$3</f>
        <v>IR</v>
      </c>
      <c r="K67" s="19"/>
      <c r="L67" s="20"/>
      <c r="M67" s="42">
        <v>1</v>
      </c>
      <c r="N67" s="42"/>
      <c r="O67" s="42"/>
      <c r="P67" s="42"/>
      <c r="Q67" s="45"/>
      <c r="R67" s="46"/>
      <c r="S67" s="47"/>
      <c r="T67" s="44"/>
    </row>
    <row r="68" spans="1:36" s="5" customFormat="1" ht="12.75" x14ac:dyDescent="0.2">
      <c r="E68" s="15" t="s">
        <v>6</v>
      </c>
      <c r="F68" s="17" t="str">
        <f>$C$3</f>
        <v>05/03/2017</v>
      </c>
      <c r="H68" s="17"/>
      <c r="I68" s="15" t="s">
        <v>45</v>
      </c>
      <c r="J68" s="16" t="str">
        <f>L68&amp;" of "&amp;$G$1</f>
        <v>2 of 2</v>
      </c>
      <c r="K68" s="17"/>
      <c r="L68" s="20">
        <f>SUM($M$1:M67)</f>
        <v>2</v>
      </c>
      <c r="M68" s="42"/>
      <c r="N68" s="42"/>
      <c r="O68" s="42"/>
      <c r="P68" s="42"/>
      <c r="Q68" s="45"/>
      <c r="R68" s="46"/>
      <c r="S68" s="47"/>
      <c r="T68" s="44"/>
    </row>
    <row r="69" spans="1:36" s="5" customFormat="1" ht="12.75" x14ac:dyDescent="0.2">
      <c r="E69" s="15" t="s">
        <v>46</v>
      </c>
      <c r="F69" s="17" t="str">
        <f>$C$5</f>
        <v>STANDARD SPREADSHEET METHOD</v>
      </c>
      <c r="I69" s="21"/>
      <c r="J69" s="16"/>
      <c r="M69" s="42"/>
      <c r="N69" s="42"/>
      <c r="O69" s="42"/>
      <c r="P69" s="42"/>
      <c r="Q69" s="42"/>
      <c r="R69" s="42"/>
      <c r="S69" s="43"/>
      <c r="T69" s="44"/>
    </row>
    <row r="70" spans="1:36" s="5" customFormat="1" x14ac:dyDescent="0.25">
      <c r="A70" s="50"/>
      <c r="B70" s="23" t="str">
        <f>$G$4</f>
        <v>SIMPLIFIED PART 23 LOADS - RUDDER LOADS</v>
      </c>
      <c r="C70" s="51"/>
      <c r="D70" s="51"/>
      <c r="E70" s="52"/>
      <c r="F70" s="51"/>
      <c r="G70" s="51"/>
      <c r="H70" s="51"/>
      <c r="I70" s="51"/>
      <c r="J70" s="51"/>
      <c r="K70" s="51"/>
      <c r="L70" s="7"/>
      <c r="M70" s="44"/>
      <c r="N70" s="42"/>
      <c r="O70" s="42"/>
      <c r="P70" s="42"/>
      <c r="Q70" s="42"/>
      <c r="R70" s="44"/>
      <c r="S70" s="44"/>
      <c r="T70" s="53"/>
    </row>
    <row r="71" spans="1:36" s="5" customFormat="1" ht="12.75" x14ac:dyDescent="0.2">
      <c r="A71" s="57"/>
      <c r="B71" s="57" t="s">
        <v>56</v>
      </c>
      <c r="C71" s="57"/>
      <c r="D71" s="57"/>
      <c r="E71" s="57"/>
      <c r="F71" s="57"/>
      <c r="G71" s="57"/>
      <c r="H71" s="57"/>
      <c r="I71" s="57"/>
      <c r="J71" s="57"/>
      <c r="K71" s="57"/>
      <c r="L71" s="20"/>
      <c r="M71" s="42"/>
      <c r="N71" s="42"/>
      <c r="O71" s="42"/>
      <c r="P71" s="42"/>
      <c r="Q71" s="42"/>
      <c r="R71" s="42"/>
      <c r="S71" s="42"/>
      <c r="T71" s="42"/>
    </row>
    <row r="72" spans="1:36" s="5" customFormat="1" ht="12.75" x14ac:dyDescent="0.2">
      <c r="A72" s="57"/>
      <c r="B72" s="58" t="s">
        <v>57</v>
      </c>
      <c r="C72" s="57"/>
      <c r="D72" s="48"/>
      <c r="E72" s="57"/>
      <c r="F72" s="57"/>
      <c r="G72" s="57"/>
      <c r="H72" s="57"/>
      <c r="I72" s="57"/>
      <c r="J72" s="57"/>
      <c r="K72" s="57"/>
      <c r="M72" s="42"/>
      <c r="N72" s="42"/>
      <c r="O72" s="42"/>
      <c r="P72" s="42"/>
      <c r="Q72" s="42"/>
      <c r="R72" s="42"/>
      <c r="S72" s="42"/>
      <c r="T72" s="42"/>
    </row>
    <row r="73" spans="1:36" s="5" customFormat="1" ht="12.75" x14ac:dyDescent="0.2">
      <c r="B73" s="5" t="s">
        <v>121</v>
      </c>
      <c r="M73" s="42"/>
      <c r="N73" s="42"/>
      <c r="O73" s="42"/>
      <c r="P73" s="42"/>
      <c r="Q73" s="42"/>
      <c r="R73" s="42"/>
      <c r="S73" s="42"/>
      <c r="T73" s="42"/>
      <c r="V73" s="103"/>
      <c r="W73" s="103"/>
      <c r="AE73" s="15"/>
    </row>
    <row r="74" spans="1:36" s="5" customFormat="1" ht="13.5" customHeight="1" x14ac:dyDescent="0.2">
      <c r="L74" s="7"/>
      <c r="M74" s="42"/>
      <c r="N74" s="42"/>
      <c r="O74" s="42"/>
      <c r="P74" s="42"/>
      <c r="Q74" s="42"/>
      <c r="R74" s="42"/>
      <c r="S74" s="42"/>
      <c r="T74" s="42"/>
      <c r="U74" s="7"/>
      <c r="V74" s="103"/>
      <c r="W74" s="103"/>
      <c r="X74" s="7"/>
      <c r="Z74" s="20"/>
      <c r="AA74" s="100"/>
      <c r="AB74" s="100"/>
    </row>
    <row r="75" spans="1:36" s="5" customFormat="1" ht="12.75" x14ac:dyDescent="0.2">
      <c r="A75" s="15" t="s">
        <v>62</v>
      </c>
      <c r="E75" s="20" t="s">
        <v>122</v>
      </c>
      <c r="L75" s="7"/>
      <c r="M75" s="42"/>
      <c r="N75" s="42"/>
      <c r="O75" s="42"/>
      <c r="P75" s="42"/>
      <c r="Q75" s="42"/>
      <c r="R75" s="42"/>
      <c r="S75" s="42"/>
      <c r="T75" s="42"/>
      <c r="U75" s="7"/>
      <c r="V75" s="103"/>
      <c r="W75" s="103"/>
      <c r="X75" s="7"/>
      <c r="Z75" s="100"/>
      <c r="AA75" s="20"/>
      <c r="AB75" s="54"/>
    </row>
    <row r="76" spans="1:36" s="5" customFormat="1" ht="12.75" x14ac:dyDescent="0.2">
      <c r="D76" s="15" t="s">
        <v>123</v>
      </c>
      <c r="L76" s="7"/>
      <c r="M76" s="42"/>
      <c r="N76" s="42"/>
      <c r="O76" s="42"/>
      <c r="P76" s="42"/>
      <c r="Q76" s="42"/>
      <c r="R76" s="42"/>
      <c r="S76" s="42"/>
      <c r="T76" s="42"/>
      <c r="U76" s="7"/>
      <c r="V76" s="103"/>
      <c r="W76" s="103"/>
      <c r="X76" s="7"/>
      <c r="Z76" s="100"/>
      <c r="AA76" s="20"/>
      <c r="AB76" s="54"/>
      <c r="AE76" s="49"/>
      <c r="AG76" s="116"/>
      <c r="AH76" s="49"/>
      <c r="AI76" s="49"/>
      <c r="AJ76" s="49"/>
    </row>
    <row r="77" spans="1:36" s="5" customFormat="1" ht="12.75" x14ac:dyDescent="0.2">
      <c r="C77" s="20" t="s">
        <v>124</v>
      </c>
      <c r="L77" s="7"/>
      <c r="M77" s="42"/>
      <c r="N77" s="42"/>
      <c r="O77" s="42"/>
      <c r="P77" s="42"/>
      <c r="Q77" s="42"/>
      <c r="R77" s="42"/>
      <c r="S77" s="42"/>
      <c r="T77" s="42"/>
      <c r="U77" s="7"/>
      <c r="V77" s="103"/>
      <c r="X77" s="117"/>
      <c r="Y77" s="117"/>
      <c r="Z77" s="118"/>
      <c r="AA77" s="118"/>
      <c r="AB77" s="118"/>
      <c r="AC77" s="118"/>
      <c r="AD77" s="49"/>
      <c r="AE77" s="49"/>
      <c r="AH77" s="49"/>
      <c r="AI77" s="27"/>
    </row>
    <row r="78" spans="1:36" s="5" customFormat="1" ht="12.75" x14ac:dyDescent="0.2">
      <c r="L78" s="7"/>
      <c r="M78" s="42"/>
      <c r="N78" s="42"/>
      <c r="O78" s="42"/>
      <c r="P78" s="42"/>
      <c r="Q78" s="42"/>
      <c r="R78" s="42"/>
      <c r="S78" s="42"/>
      <c r="T78" s="42"/>
      <c r="U78" s="7"/>
      <c r="V78" s="103"/>
      <c r="W78" s="103"/>
      <c r="X78" s="7"/>
      <c r="Y78" s="27"/>
      <c r="Z78" s="119"/>
      <c r="AA78" s="20"/>
      <c r="AB78" s="54"/>
      <c r="AC78" s="120"/>
      <c r="AD78" s="120"/>
      <c r="AE78" s="120"/>
      <c r="AG78" s="49"/>
      <c r="AH78" s="120"/>
      <c r="AI78" s="27"/>
    </row>
    <row r="79" spans="1:36" s="5" customFormat="1" ht="12.75" x14ac:dyDescent="0.2">
      <c r="L79" s="7"/>
      <c r="M79" s="42"/>
      <c r="N79" s="42"/>
      <c r="O79" s="42"/>
      <c r="P79" s="42"/>
      <c r="Q79" s="42"/>
      <c r="R79" s="42"/>
      <c r="S79" s="42"/>
      <c r="T79" s="42"/>
      <c r="U79" s="7"/>
      <c r="V79" s="103"/>
      <c r="W79" s="103"/>
    </row>
    <row r="80" spans="1:36" s="5" customFormat="1" ht="12.75" x14ac:dyDescent="0.2">
      <c r="L80" s="7"/>
      <c r="M80" s="42"/>
      <c r="N80" s="42"/>
      <c r="O80" s="42"/>
      <c r="P80" s="42"/>
      <c r="Q80" s="42"/>
      <c r="R80" s="42"/>
      <c r="S80" s="42"/>
      <c r="T80" s="42"/>
      <c r="U80" s="7"/>
      <c r="V80" s="103"/>
      <c r="W80" s="103"/>
      <c r="X80" s="27"/>
      <c r="Y80" s="27"/>
      <c r="Z80" s="27"/>
      <c r="AA80" s="27"/>
      <c r="AB80" s="27"/>
      <c r="AC80" s="27"/>
      <c r="AH80" s="120"/>
    </row>
    <row r="81" spans="1:35" s="5" customFormat="1" ht="12.75" x14ac:dyDescent="0.2">
      <c r="F81" s="5" t="s">
        <v>125</v>
      </c>
      <c r="L81" s="7"/>
      <c r="M81" s="42"/>
      <c r="N81" s="42"/>
      <c r="O81" s="42"/>
      <c r="P81" s="42"/>
      <c r="Q81" s="42"/>
      <c r="R81" s="42"/>
      <c r="S81" s="42"/>
      <c r="T81" s="42"/>
      <c r="U81" s="7"/>
      <c r="V81" s="103"/>
      <c r="W81" s="103"/>
      <c r="X81" s="7"/>
      <c r="AD81" s="20"/>
      <c r="AE81" s="20"/>
      <c r="AF81" s="20"/>
      <c r="AG81" s="20"/>
      <c r="AH81" s="120"/>
    </row>
    <row r="82" spans="1:35" s="5" customFormat="1" ht="12.75" x14ac:dyDescent="0.2">
      <c r="L82" s="7"/>
      <c r="M82" s="42"/>
      <c r="N82" s="42"/>
      <c r="O82" s="42"/>
      <c r="P82" s="42"/>
      <c r="Q82" s="42"/>
      <c r="R82" s="42"/>
      <c r="S82" s="42"/>
      <c r="T82" s="42"/>
      <c r="U82" s="7"/>
      <c r="V82" s="103"/>
      <c r="W82" s="103"/>
      <c r="X82" s="7"/>
      <c r="AD82" s="20"/>
      <c r="AE82" s="20"/>
      <c r="AF82" s="102"/>
      <c r="AG82" s="20"/>
      <c r="AH82" s="120"/>
    </row>
    <row r="83" spans="1:35" s="5" customFormat="1" ht="12.75" x14ac:dyDescent="0.2">
      <c r="D83" s="5" t="s">
        <v>126</v>
      </c>
      <c r="L83" s="7"/>
      <c r="M83" s="42"/>
      <c r="N83" s="42"/>
      <c r="O83" s="42"/>
      <c r="P83" s="42"/>
      <c r="Q83" s="42"/>
      <c r="R83" s="42"/>
      <c r="S83" s="42"/>
      <c r="T83" s="42"/>
      <c r="U83" s="7"/>
      <c r="V83" s="103"/>
      <c r="W83" s="103"/>
      <c r="X83" s="7"/>
      <c r="AD83" s="20"/>
      <c r="AE83" s="20"/>
      <c r="AF83" s="20"/>
      <c r="AG83" s="20"/>
    </row>
    <row r="84" spans="1:35" s="5" customFormat="1" ht="12.75" x14ac:dyDescent="0.2">
      <c r="L84" s="7"/>
      <c r="M84" s="42"/>
      <c r="N84" s="42"/>
      <c r="O84" s="42"/>
      <c r="P84" s="42"/>
      <c r="Q84" s="42"/>
      <c r="R84" s="42"/>
      <c r="S84" s="42"/>
      <c r="T84" s="42"/>
      <c r="U84" s="7"/>
      <c r="V84" s="103"/>
      <c r="W84" s="103"/>
      <c r="X84" s="121"/>
      <c r="Y84" s="121"/>
      <c r="Z84" s="121"/>
      <c r="AA84" s="121"/>
      <c r="AB84" s="121"/>
      <c r="AC84" s="121"/>
      <c r="AD84" s="20"/>
      <c r="AE84" s="20"/>
      <c r="AF84" s="20"/>
      <c r="AG84" s="20"/>
    </row>
    <row r="85" spans="1:35" s="5" customFormat="1" ht="12.75" x14ac:dyDescent="0.2">
      <c r="L85" s="7"/>
      <c r="M85" s="42"/>
      <c r="N85" s="42"/>
      <c r="O85" s="42"/>
      <c r="P85" s="42"/>
      <c r="Q85" s="42"/>
      <c r="R85" s="42"/>
      <c r="S85" s="42"/>
      <c r="T85" s="42"/>
      <c r="U85" s="7"/>
      <c r="V85" s="103"/>
      <c r="W85" s="103"/>
      <c r="X85" s="121"/>
      <c r="Y85" s="121"/>
      <c r="Z85" s="121"/>
      <c r="AA85" s="121"/>
      <c r="AB85" s="121"/>
      <c r="AC85" s="121"/>
      <c r="AD85" s="20"/>
      <c r="AE85" s="103"/>
      <c r="AF85" s="121"/>
      <c r="AG85" s="121"/>
    </row>
    <row r="86" spans="1:35" s="5" customFormat="1" ht="12.75" x14ac:dyDescent="0.2">
      <c r="A86" s="57"/>
      <c r="B86" s="57" t="s">
        <v>127</v>
      </c>
      <c r="C86" s="57"/>
      <c r="D86" s="48"/>
      <c r="E86" s="57"/>
      <c r="F86" s="57"/>
      <c r="G86" s="57"/>
      <c r="H86" s="57"/>
      <c r="I86" s="57"/>
      <c r="J86" s="57"/>
      <c r="K86" s="57"/>
      <c r="L86" s="7"/>
      <c r="M86" s="42"/>
      <c r="N86" s="42"/>
      <c r="O86" s="42"/>
      <c r="P86" s="42"/>
      <c r="Q86" s="42"/>
      <c r="R86" s="42"/>
      <c r="S86" s="42"/>
      <c r="T86" s="42"/>
      <c r="U86" s="7"/>
      <c r="V86" s="103"/>
      <c r="W86" s="103"/>
      <c r="X86" s="121"/>
      <c r="Y86" s="121"/>
      <c r="Z86" s="121"/>
      <c r="AA86" s="121"/>
      <c r="AB86" s="121"/>
      <c r="AC86" s="121"/>
      <c r="AD86" s="20"/>
      <c r="AE86" s="120"/>
      <c r="AF86" s="122"/>
      <c r="AG86" s="120"/>
      <c r="AH86" s="120"/>
      <c r="AI86" s="27"/>
    </row>
    <row r="87" spans="1:35" s="5" customFormat="1" ht="12.75" x14ac:dyDescent="0.2">
      <c r="A87" s="57"/>
      <c r="B87" s="57"/>
      <c r="C87" s="57"/>
      <c r="D87" s="48"/>
      <c r="E87" s="57"/>
      <c r="F87" s="57"/>
      <c r="G87" s="57"/>
      <c r="H87" s="57"/>
      <c r="I87" s="57"/>
      <c r="J87" s="57"/>
      <c r="K87" s="57"/>
      <c r="L87" s="7"/>
      <c r="M87" s="42"/>
      <c r="N87" s="42"/>
      <c r="O87" s="42"/>
      <c r="P87" s="42"/>
      <c r="Q87" s="42"/>
      <c r="R87" s="42"/>
      <c r="S87" s="42"/>
      <c r="T87" s="42"/>
      <c r="U87" s="7"/>
      <c r="V87" s="103"/>
      <c r="W87" s="103"/>
      <c r="X87" s="121"/>
      <c r="Y87" s="121"/>
      <c r="Z87" s="121"/>
      <c r="AA87" s="121"/>
      <c r="AB87" s="121"/>
      <c r="AC87" s="121"/>
      <c r="AD87" s="20"/>
      <c r="AE87" s="123"/>
      <c r="AF87" s="123"/>
      <c r="AG87" s="123"/>
      <c r="AH87" s="123"/>
      <c r="AI87" s="124"/>
    </row>
    <row r="88" spans="1:35" s="5" customFormat="1" ht="12.75" x14ac:dyDescent="0.2">
      <c r="A88" s="57"/>
      <c r="B88" s="48"/>
      <c r="C88" s="48"/>
      <c r="D88" s="81"/>
      <c r="E88" s="57"/>
      <c r="F88" s="57"/>
      <c r="G88" s="57"/>
      <c r="H88" s="57"/>
      <c r="I88" s="57"/>
      <c r="J88" s="57"/>
      <c r="K88" s="57"/>
      <c r="L88" s="7"/>
      <c r="M88" s="42"/>
      <c r="N88" s="42"/>
      <c r="O88" s="42"/>
      <c r="P88" s="42"/>
      <c r="Q88" s="42"/>
      <c r="R88" s="42"/>
      <c r="S88" s="42"/>
      <c r="T88" s="42"/>
      <c r="U88" s="7"/>
      <c r="V88" s="103"/>
      <c r="W88" s="103"/>
      <c r="X88" s="121"/>
      <c r="Y88" s="121"/>
      <c r="Z88" s="121"/>
      <c r="AA88" s="121"/>
      <c r="AB88" s="121"/>
      <c r="AC88" s="121"/>
      <c r="AD88" s="20"/>
      <c r="AE88" s="123"/>
      <c r="AF88" s="123"/>
      <c r="AG88" s="123"/>
      <c r="AH88" s="123"/>
      <c r="AI88" s="124"/>
    </row>
    <row r="89" spans="1:35" s="5" customFormat="1" ht="12.75" x14ac:dyDescent="0.2">
      <c r="A89" s="57"/>
      <c r="B89" s="48"/>
      <c r="C89" s="80"/>
      <c r="D89" s="81"/>
      <c r="E89" s="57"/>
      <c r="F89" s="57"/>
      <c r="G89" s="57"/>
      <c r="H89" s="57"/>
      <c r="I89" s="57"/>
      <c r="J89" s="57"/>
      <c r="K89" s="57"/>
      <c r="L89" s="7"/>
      <c r="M89" s="42"/>
      <c r="N89" s="42"/>
      <c r="O89" s="42"/>
      <c r="P89" s="42"/>
      <c r="Q89" s="42"/>
      <c r="R89" s="42"/>
      <c r="S89" s="42"/>
      <c r="T89" s="42"/>
      <c r="U89" s="7"/>
      <c r="V89" s="103"/>
      <c r="W89" s="103"/>
      <c r="X89" s="121"/>
      <c r="Y89" s="121"/>
      <c r="Z89" s="121"/>
      <c r="AA89" s="121"/>
      <c r="AB89" s="121"/>
      <c r="AC89" s="121"/>
      <c r="AD89" s="20"/>
      <c r="AE89" s="123"/>
      <c r="AF89" s="123"/>
      <c r="AG89" s="123"/>
      <c r="AH89" s="123"/>
      <c r="AI89" s="124"/>
    </row>
    <row r="90" spans="1:35" s="5" customFormat="1" ht="12.75" x14ac:dyDescent="0.2">
      <c r="A90" s="57"/>
      <c r="B90" s="87"/>
      <c r="C90" s="66"/>
      <c r="D90" s="81"/>
      <c r="E90" s="57"/>
      <c r="F90" s="57"/>
      <c r="G90" s="57"/>
      <c r="H90" s="57"/>
      <c r="I90" s="57"/>
      <c r="J90" s="57"/>
      <c r="K90" s="57"/>
      <c r="L90" s="7"/>
      <c r="M90" s="42"/>
      <c r="N90" s="42"/>
      <c r="O90" s="42"/>
      <c r="P90" s="42"/>
      <c r="Q90" s="42"/>
      <c r="R90" s="42"/>
      <c r="S90" s="42"/>
      <c r="T90" s="42"/>
      <c r="U90" s="7"/>
      <c r="V90" s="103"/>
      <c r="W90" s="103"/>
      <c r="X90" s="121"/>
      <c r="Y90" s="121"/>
      <c r="Z90" s="121"/>
      <c r="AA90" s="121"/>
      <c r="AB90" s="121"/>
      <c r="AC90" s="121"/>
      <c r="AD90" s="20"/>
      <c r="AE90" s="123"/>
      <c r="AF90" s="123"/>
      <c r="AG90" s="123"/>
      <c r="AH90" s="123"/>
      <c r="AI90" s="124"/>
    </row>
    <row r="91" spans="1:35" s="5" customFormat="1" ht="12.75" x14ac:dyDescent="0.2">
      <c r="A91" s="82"/>
      <c r="B91" s="57"/>
      <c r="C91" s="57"/>
      <c r="D91" s="57"/>
      <c r="E91" s="57"/>
      <c r="F91" s="57"/>
      <c r="G91" s="57"/>
      <c r="H91" s="57"/>
      <c r="I91" s="57"/>
      <c r="J91" s="57"/>
      <c r="K91" s="57"/>
      <c r="L91" s="7"/>
      <c r="M91" s="42"/>
      <c r="N91" s="42"/>
      <c r="O91" s="42"/>
      <c r="P91" s="42"/>
      <c r="Q91" s="42"/>
      <c r="R91" s="42"/>
      <c r="S91" s="42"/>
      <c r="T91" s="42"/>
      <c r="U91" s="7"/>
      <c r="V91" s="103"/>
      <c r="W91" s="103"/>
      <c r="X91" s="121"/>
      <c r="Y91" s="121"/>
      <c r="Z91" s="121"/>
      <c r="AA91" s="121"/>
      <c r="AB91" s="121"/>
      <c r="AC91" s="121"/>
      <c r="AD91" s="20"/>
      <c r="AE91" s="103"/>
      <c r="AF91" s="121"/>
      <c r="AG91" s="121"/>
      <c r="AH91" s="123"/>
      <c r="AI91" s="124"/>
    </row>
    <row r="92" spans="1:35" s="5" customFormat="1" ht="12.75" x14ac:dyDescent="0.2">
      <c r="A92" s="57"/>
      <c r="B92" s="48"/>
      <c r="C92" s="48"/>
      <c r="D92" s="81"/>
      <c r="E92" s="57"/>
      <c r="F92" s="57"/>
      <c r="G92" s="57"/>
      <c r="H92" s="57"/>
      <c r="I92" s="57"/>
      <c r="J92" s="57"/>
      <c r="K92" s="57"/>
      <c r="L92" s="7"/>
      <c r="M92" s="42"/>
      <c r="N92" s="42"/>
      <c r="O92" s="42"/>
      <c r="P92" s="42"/>
      <c r="Q92" s="42"/>
      <c r="R92" s="42"/>
      <c r="S92" s="42"/>
      <c r="T92" s="42"/>
      <c r="U92" s="7"/>
      <c r="V92" s="103"/>
      <c r="W92" s="103"/>
      <c r="X92" s="121"/>
      <c r="Y92" s="121"/>
      <c r="Z92" s="121"/>
      <c r="AA92" s="121"/>
      <c r="AB92" s="121"/>
      <c r="AC92" s="121"/>
      <c r="AD92" s="20"/>
      <c r="AE92" s="54"/>
      <c r="AF92" s="122"/>
      <c r="AG92" s="55"/>
    </row>
    <row r="93" spans="1:35" s="5" customFormat="1" ht="12.75" x14ac:dyDescent="0.2">
      <c r="A93" s="57"/>
      <c r="B93" s="48"/>
      <c r="C93" s="80"/>
      <c r="D93" s="81"/>
      <c r="E93" s="57"/>
      <c r="F93" s="57"/>
      <c r="G93" s="57"/>
      <c r="H93" s="57"/>
      <c r="I93" s="57"/>
      <c r="J93" s="57"/>
      <c r="K93" s="57"/>
      <c r="L93" s="7"/>
      <c r="M93" s="42"/>
      <c r="N93" s="42"/>
      <c r="O93" s="42"/>
      <c r="P93" s="42"/>
      <c r="Q93" s="42"/>
      <c r="R93" s="42"/>
      <c r="S93" s="42"/>
      <c r="T93" s="42"/>
      <c r="U93" s="7"/>
      <c r="V93" s="103"/>
      <c r="W93" s="103"/>
      <c r="X93" s="121"/>
      <c r="Y93" s="121"/>
      <c r="Z93" s="121"/>
      <c r="AA93" s="121"/>
      <c r="AB93" s="121"/>
      <c r="AC93" s="121"/>
      <c r="AD93" s="20"/>
      <c r="AE93" s="125"/>
      <c r="AF93" s="125"/>
      <c r="AG93" s="125"/>
      <c r="AH93" s="125"/>
      <c r="AI93" s="125"/>
    </row>
    <row r="94" spans="1:35" s="5" customFormat="1" ht="12.75" x14ac:dyDescent="0.2">
      <c r="A94" s="57"/>
      <c r="B94" s="87"/>
      <c r="C94" s="66"/>
      <c r="D94" s="81"/>
      <c r="E94" s="57"/>
      <c r="F94" s="57"/>
      <c r="G94" s="57"/>
      <c r="H94" s="57"/>
      <c r="I94" s="57"/>
      <c r="J94" s="57"/>
      <c r="K94" s="57"/>
      <c r="L94" s="7"/>
      <c r="M94" s="42"/>
      <c r="N94" s="42"/>
      <c r="O94" s="42"/>
      <c r="P94" s="42"/>
      <c r="Q94" s="42"/>
      <c r="R94" s="42"/>
      <c r="S94" s="42"/>
      <c r="T94" s="42"/>
      <c r="U94" s="7"/>
      <c r="V94" s="103"/>
      <c r="W94" s="103"/>
      <c r="X94" s="121"/>
      <c r="Y94" s="121"/>
      <c r="Z94" s="121"/>
      <c r="AA94" s="121"/>
      <c r="AB94" s="121"/>
      <c r="AC94" s="121"/>
      <c r="AD94" s="20"/>
      <c r="AE94" s="125"/>
      <c r="AF94" s="102"/>
      <c r="AG94" s="102"/>
      <c r="AH94" s="125"/>
      <c r="AI94" s="125"/>
    </row>
    <row r="95" spans="1:35" s="5" customFormat="1" ht="12.75" x14ac:dyDescent="0.2">
      <c r="A95" s="57"/>
      <c r="B95" s="57"/>
      <c r="C95" s="57"/>
      <c r="D95" s="57"/>
      <c r="E95" s="57"/>
      <c r="F95" s="57"/>
      <c r="G95" s="57"/>
      <c r="H95" s="57"/>
      <c r="I95" s="57"/>
      <c r="J95" s="57"/>
      <c r="K95" s="57"/>
      <c r="L95" s="7"/>
      <c r="M95" s="42"/>
      <c r="N95" s="42"/>
      <c r="O95" s="42"/>
      <c r="P95" s="42"/>
      <c r="Q95" s="42"/>
      <c r="R95" s="42"/>
      <c r="S95" s="42"/>
      <c r="T95" s="42"/>
      <c r="U95" s="7"/>
      <c r="V95" s="103"/>
      <c r="W95" s="103"/>
      <c r="X95" s="121"/>
      <c r="Y95" s="121"/>
      <c r="Z95" s="121"/>
      <c r="AA95" s="121"/>
      <c r="AB95" s="121"/>
      <c r="AC95" s="121"/>
      <c r="AD95" s="20"/>
      <c r="AE95" s="125"/>
      <c r="AF95" s="102"/>
      <c r="AG95" s="102"/>
      <c r="AH95" s="125"/>
      <c r="AI95" s="125"/>
    </row>
    <row r="96" spans="1:35" s="5" customFormat="1" ht="12.75" x14ac:dyDescent="0.2">
      <c r="A96" s="57"/>
      <c r="B96" s="57"/>
      <c r="C96" s="57"/>
      <c r="D96" s="57"/>
      <c r="E96" s="57"/>
      <c r="F96" s="57"/>
      <c r="G96" s="57"/>
      <c r="H96" s="57"/>
      <c r="I96" s="57"/>
      <c r="J96" s="57"/>
      <c r="K96" s="57"/>
      <c r="L96" s="7"/>
      <c r="M96" s="42"/>
      <c r="N96" s="42"/>
      <c r="O96" s="42"/>
      <c r="P96" s="42"/>
      <c r="Q96" s="42"/>
      <c r="R96" s="42"/>
      <c r="S96" s="42"/>
      <c r="T96" s="42"/>
      <c r="U96" s="7"/>
      <c r="V96" s="103"/>
      <c r="W96" s="103"/>
      <c r="X96" s="121"/>
      <c r="Y96" s="121"/>
      <c r="Z96" s="121"/>
      <c r="AA96" s="121"/>
      <c r="AB96" s="121"/>
      <c r="AC96" s="121"/>
      <c r="AD96" s="20"/>
      <c r="AE96" s="125"/>
      <c r="AF96" s="102"/>
      <c r="AG96" s="102"/>
      <c r="AH96" s="125"/>
      <c r="AI96" s="125"/>
    </row>
    <row r="97" spans="1:35" s="5" customFormat="1" ht="12.75" x14ac:dyDescent="0.2">
      <c r="A97" s="82"/>
      <c r="B97" s="48"/>
      <c r="C97" s="57"/>
      <c r="D97" s="57"/>
      <c r="E97" s="57"/>
      <c r="F97" s="57"/>
      <c r="G97" s="57"/>
      <c r="H97" s="85"/>
      <c r="I97" s="57"/>
      <c r="J97" s="57"/>
      <c r="K97" s="57"/>
      <c r="L97" s="7"/>
      <c r="M97" s="42"/>
      <c r="N97" s="42"/>
      <c r="O97" s="42"/>
      <c r="P97" s="42"/>
      <c r="Q97" s="42"/>
      <c r="R97" s="42"/>
      <c r="S97" s="42"/>
      <c r="T97" s="42"/>
      <c r="U97" s="7"/>
      <c r="V97" s="103"/>
      <c r="W97" s="103"/>
      <c r="X97" s="121"/>
      <c r="Y97" s="121"/>
      <c r="Z97" s="121"/>
      <c r="AA97" s="121"/>
      <c r="AB97" s="121"/>
      <c r="AC97" s="121"/>
      <c r="AD97" s="20"/>
      <c r="AE97" s="125"/>
      <c r="AF97" s="102"/>
      <c r="AG97" s="102"/>
      <c r="AH97" s="125"/>
      <c r="AI97" s="125"/>
    </row>
    <row r="98" spans="1:35" s="5" customFormat="1" ht="12.75" x14ac:dyDescent="0.2">
      <c r="A98" s="82"/>
      <c r="B98" s="48"/>
      <c r="C98" s="79"/>
      <c r="D98" s="57"/>
      <c r="E98" s="57"/>
      <c r="F98" s="86"/>
      <c r="G98" s="57"/>
      <c r="H98" s="86"/>
      <c r="I98" s="57"/>
      <c r="J98" s="57"/>
      <c r="K98" s="57"/>
      <c r="L98" s="7"/>
      <c r="M98" s="42"/>
      <c r="N98" s="42"/>
      <c r="O98" s="42"/>
      <c r="P98" s="42"/>
      <c r="Q98" s="42"/>
      <c r="R98" s="42"/>
      <c r="S98" s="42"/>
      <c r="T98" s="42"/>
      <c r="U98" s="7"/>
      <c r="V98" s="103"/>
      <c r="W98" s="103"/>
      <c r="X98" s="121"/>
      <c r="Y98" s="121"/>
      <c r="Z98" s="121"/>
      <c r="AA98" s="121"/>
      <c r="AB98" s="121"/>
      <c r="AC98" s="121"/>
      <c r="AD98" s="20"/>
      <c r="AF98" s="102"/>
      <c r="AG98" s="102"/>
    </row>
    <row r="99" spans="1:35" s="5" customFormat="1" ht="12.75" x14ac:dyDescent="0.2">
      <c r="A99" s="57"/>
      <c r="B99" s="48"/>
      <c r="C99" s="57"/>
      <c r="D99" s="57"/>
      <c r="E99" s="57"/>
      <c r="F99" s="86"/>
      <c r="G99" s="57"/>
      <c r="H99" s="86"/>
      <c r="I99" s="57"/>
      <c r="J99" s="57"/>
      <c r="K99" s="57"/>
      <c r="L99" s="7"/>
      <c r="M99" s="42"/>
      <c r="N99" s="42"/>
      <c r="O99" s="42"/>
      <c r="P99" s="42"/>
      <c r="Q99" s="42"/>
      <c r="R99" s="42"/>
      <c r="S99" s="42"/>
      <c r="T99" s="42"/>
      <c r="U99" s="7"/>
      <c r="V99" s="103"/>
      <c r="W99" s="103"/>
      <c r="X99" s="121"/>
      <c r="Y99" s="121"/>
      <c r="Z99" s="121"/>
      <c r="AA99" s="121"/>
      <c r="AB99" s="121"/>
      <c r="AC99" s="121"/>
      <c r="AD99" s="20"/>
      <c r="AF99" s="102"/>
      <c r="AG99" s="102"/>
      <c r="AI99" s="120"/>
    </row>
    <row r="100" spans="1:35" s="5" customFormat="1" ht="12.75" x14ac:dyDescent="0.2">
      <c r="A100" s="82"/>
      <c r="B100" s="48"/>
      <c r="C100" s="85"/>
      <c r="D100" s="57"/>
      <c r="E100" s="57"/>
      <c r="F100" s="69"/>
      <c r="G100" s="57"/>
      <c r="H100" s="69"/>
      <c r="I100" s="57"/>
      <c r="J100" s="57"/>
      <c r="K100" s="57"/>
      <c r="L100" s="7"/>
      <c r="M100" s="42"/>
      <c r="N100" s="42"/>
      <c r="O100" s="42"/>
      <c r="P100" s="42"/>
      <c r="Q100" s="42"/>
      <c r="R100" s="42"/>
      <c r="S100" s="42"/>
      <c r="T100" s="42"/>
      <c r="U100" s="7"/>
      <c r="V100" s="103"/>
      <c r="W100" s="103"/>
      <c r="X100" s="121"/>
      <c r="Y100" s="121"/>
      <c r="Z100" s="121"/>
      <c r="AA100" s="121"/>
      <c r="AB100" s="121"/>
      <c r="AC100" s="121"/>
      <c r="AD100" s="20"/>
      <c r="AF100" s="102"/>
      <c r="AG100" s="102"/>
      <c r="AI100" s="120"/>
    </row>
    <row r="101" spans="1:35" s="5" customFormat="1" ht="12.75" x14ac:dyDescent="0.2">
      <c r="A101" s="82"/>
      <c r="B101" s="48"/>
      <c r="C101" s="82"/>
      <c r="D101" s="48"/>
      <c r="E101" s="57"/>
      <c r="F101" s="69"/>
      <c r="G101" s="57"/>
      <c r="H101" s="69"/>
      <c r="I101" s="57"/>
      <c r="J101" s="57"/>
      <c r="K101" s="57"/>
      <c r="L101" s="7"/>
      <c r="M101" s="42"/>
      <c r="N101" s="42"/>
      <c r="O101" s="42"/>
      <c r="P101" s="42"/>
      <c r="Q101" s="42"/>
      <c r="R101" s="42"/>
      <c r="S101" s="42"/>
      <c r="T101" s="42"/>
      <c r="U101" s="7"/>
      <c r="V101" s="103"/>
      <c r="W101" s="103"/>
      <c r="X101" s="121"/>
      <c r="Y101" s="121"/>
      <c r="Z101" s="121"/>
      <c r="AA101" s="121"/>
      <c r="AB101" s="121"/>
      <c r="AC101" s="121"/>
      <c r="AD101" s="20"/>
      <c r="AI101" s="120"/>
    </row>
    <row r="102" spans="1:35" s="5" customFormat="1" ht="12.75" x14ac:dyDescent="0.2">
      <c r="A102" s="82"/>
      <c r="B102" s="57"/>
      <c r="C102" s="57"/>
      <c r="D102" s="57"/>
      <c r="E102" s="57"/>
      <c r="F102" s="69"/>
      <c r="G102" s="57"/>
      <c r="H102" s="69"/>
      <c r="I102" s="57"/>
      <c r="J102" s="57"/>
      <c r="K102" s="82"/>
      <c r="L102" s="7"/>
      <c r="M102" s="42"/>
      <c r="N102" s="42"/>
      <c r="O102" s="42"/>
      <c r="P102" s="42"/>
      <c r="Q102" s="42"/>
      <c r="R102" s="42"/>
      <c r="S102" s="42"/>
      <c r="T102" s="42"/>
      <c r="U102" s="7"/>
      <c r="V102" s="103"/>
      <c r="W102" s="103"/>
      <c r="X102" s="121"/>
      <c r="Y102" s="121"/>
      <c r="Z102" s="121"/>
      <c r="AA102" s="121"/>
      <c r="AB102" s="121"/>
      <c r="AC102" s="121"/>
      <c r="AD102" s="20"/>
      <c r="AI102" s="120"/>
    </row>
    <row r="103" spans="1:35" s="5" customFormat="1" ht="12.75" x14ac:dyDescent="0.2">
      <c r="A103" s="82"/>
      <c r="B103" s="57"/>
      <c r="C103" s="57"/>
      <c r="D103" s="57"/>
      <c r="E103" s="57"/>
      <c r="F103" s="69"/>
      <c r="G103" s="57"/>
      <c r="H103" s="69"/>
      <c r="I103" s="57"/>
      <c r="J103" s="57"/>
      <c r="K103" s="82"/>
      <c r="L103" s="7"/>
      <c r="M103" s="42"/>
      <c r="N103" s="42"/>
      <c r="O103" s="42"/>
      <c r="P103" s="42"/>
      <c r="Q103" s="42"/>
      <c r="R103" s="42"/>
      <c r="S103" s="42"/>
      <c r="T103" s="42"/>
      <c r="U103" s="7"/>
      <c r="V103" s="103"/>
      <c r="W103" s="103"/>
      <c r="X103" s="121"/>
      <c r="Y103" s="121"/>
      <c r="Z103" s="121"/>
      <c r="AA103" s="121"/>
      <c r="AB103" s="121"/>
      <c r="AC103" s="121"/>
      <c r="AD103" s="20"/>
    </row>
    <row r="104" spans="1:35" s="5" customFormat="1" ht="12.75" x14ac:dyDescent="0.2">
      <c r="A104" s="57"/>
      <c r="B104" s="57"/>
      <c r="C104" s="57"/>
      <c r="D104" s="57"/>
      <c r="E104" s="57"/>
      <c r="F104" s="57"/>
      <c r="G104" s="57"/>
      <c r="H104" s="57"/>
      <c r="I104" s="57"/>
      <c r="J104" s="57"/>
      <c r="K104" s="57"/>
      <c r="L104" s="7"/>
      <c r="M104" s="42"/>
      <c r="N104" s="42"/>
      <c r="O104" s="42"/>
      <c r="P104" s="42"/>
      <c r="Q104" s="42"/>
      <c r="R104" s="42"/>
      <c r="S104" s="42"/>
      <c r="T104" s="42"/>
      <c r="U104" s="7"/>
      <c r="V104" s="103"/>
      <c r="W104" s="103"/>
      <c r="X104" s="121"/>
      <c r="Y104" s="121"/>
      <c r="Z104" s="121"/>
      <c r="AA104" s="121"/>
      <c r="AB104" s="121"/>
      <c r="AC104" s="121"/>
      <c r="AD104" s="20"/>
      <c r="AH104" s="120"/>
    </row>
    <row r="105" spans="1:35" s="5" customFormat="1" ht="12.75" x14ac:dyDescent="0.2">
      <c r="A105" s="57"/>
      <c r="B105" s="57"/>
      <c r="C105" s="57"/>
      <c r="D105" s="57"/>
      <c r="E105" s="57"/>
      <c r="F105" s="57"/>
      <c r="G105" s="57"/>
      <c r="H105" s="57"/>
      <c r="I105" s="57"/>
      <c r="J105" s="57"/>
      <c r="K105" s="57"/>
      <c r="L105" s="7"/>
      <c r="M105" s="42"/>
      <c r="N105" s="42"/>
      <c r="O105" s="42"/>
      <c r="P105" s="42"/>
      <c r="Q105" s="42"/>
      <c r="R105" s="42"/>
      <c r="S105" s="42"/>
      <c r="T105" s="42"/>
      <c r="U105" s="7"/>
      <c r="V105" s="103"/>
      <c r="W105" s="103"/>
      <c r="X105" s="121"/>
      <c r="Y105" s="121"/>
      <c r="Z105" s="121"/>
      <c r="AA105" s="121"/>
      <c r="AB105" s="121"/>
      <c r="AC105" s="121"/>
      <c r="AD105" s="20"/>
    </row>
    <row r="106" spans="1:35" s="5" customFormat="1" ht="12.75" x14ac:dyDescent="0.2">
      <c r="A106" s="48"/>
      <c r="B106" s="48"/>
      <c r="C106" s="98"/>
      <c r="D106" s="57"/>
      <c r="E106" s="57"/>
      <c r="F106" s="57"/>
      <c r="G106" s="57"/>
      <c r="H106" s="57"/>
      <c r="I106" s="57"/>
      <c r="J106" s="57"/>
      <c r="K106" s="57"/>
      <c r="L106" s="7"/>
      <c r="M106" s="42"/>
      <c r="N106" s="42"/>
      <c r="O106" s="42"/>
      <c r="P106" s="42"/>
      <c r="Q106" s="42"/>
      <c r="R106" s="42"/>
      <c r="S106" s="42"/>
      <c r="T106" s="42"/>
      <c r="U106" s="7"/>
      <c r="V106" s="103"/>
      <c r="W106" s="103"/>
      <c r="X106" s="7"/>
      <c r="Y106" s="126"/>
      <c r="Z106" s="126"/>
      <c r="AA106" s="126"/>
      <c r="AB106" s="126"/>
      <c r="AC106" s="126"/>
    </row>
    <row r="107" spans="1:35" s="5" customFormat="1" ht="12.75" x14ac:dyDescent="0.2">
      <c r="A107" s="48"/>
      <c r="B107" s="48"/>
      <c r="C107" s="98"/>
      <c r="D107" s="61"/>
      <c r="E107" s="57"/>
      <c r="F107" s="48"/>
      <c r="G107" s="79"/>
      <c r="H107" s="57"/>
      <c r="I107" s="57"/>
      <c r="J107" s="57"/>
      <c r="K107" s="57"/>
      <c r="L107" s="7"/>
      <c r="M107" s="42"/>
      <c r="N107" s="42"/>
      <c r="O107" s="42"/>
      <c r="P107" s="42"/>
      <c r="Q107" s="42"/>
      <c r="R107" s="42"/>
      <c r="S107" s="42"/>
      <c r="T107" s="42"/>
      <c r="U107" s="7"/>
      <c r="V107" s="103"/>
      <c r="W107" s="103"/>
      <c r="X107" s="7"/>
      <c r="Y107" s="126"/>
      <c r="Z107" s="20"/>
      <c r="AA107" s="125"/>
    </row>
    <row r="108" spans="1:35" s="5" customFormat="1" ht="12.75" x14ac:dyDescent="0.2">
      <c r="A108" s="48"/>
      <c r="B108" s="57"/>
      <c r="C108" s="57"/>
      <c r="D108" s="61"/>
      <c r="E108" s="57"/>
      <c r="F108" s="48"/>
      <c r="G108" s="57"/>
      <c r="H108" s="57"/>
      <c r="I108" s="57"/>
      <c r="J108" s="85"/>
      <c r="K108" s="85"/>
      <c r="L108" s="7"/>
      <c r="M108" s="42"/>
      <c r="N108" s="42"/>
      <c r="O108" s="42"/>
      <c r="P108" s="42"/>
      <c r="Q108" s="42"/>
      <c r="R108" s="42"/>
      <c r="S108" s="42"/>
      <c r="T108" s="42"/>
      <c r="U108" s="7"/>
      <c r="V108" s="103"/>
      <c r="W108" s="103"/>
      <c r="X108" s="7"/>
      <c r="Y108" s="20"/>
      <c r="Z108" s="120"/>
      <c r="AA108" s="127"/>
      <c r="AB108" s="120"/>
    </row>
    <row r="109" spans="1:35" s="5" customFormat="1" ht="12.75" x14ac:dyDescent="0.2">
      <c r="A109" s="48"/>
      <c r="C109" s="57"/>
      <c r="D109" s="57"/>
      <c r="E109" s="57" t="s">
        <v>128</v>
      </c>
      <c r="F109" s="57"/>
      <c r="G109" s="48"/>
      <c r="H109" s="85"/>
      <c r="I109" s="57"/>
      <c r="J109" s="85"/>
      <c r="K109" s="85"/>
      <c r="L109" s="7"/>
      <c r="M109" s="42"/>
      <c r="N109" s="42"/>
      <c r="O109" s="42"/>
      <c r="P109" s="42"/>
      <c r="Q109" s="42"/>
      <c r="R109" s="42"/>
      <c r="S109" s="42"/>
      <c r="T109" s="42"/>
      <c r="U109" s="7"/>
      <c r="V109" s="103"/>
      <c r="W109" s="103"/>
      <c r="X109" s="7"/>
      <c r="Y109" s="20"/>
      <c r="AA109" s="125"/>
    </row>
    <row r="110" spans="1:35" s="5" customFormat="1" ht="12.75" x14ac:dyDescent="0.2">
      <c r="A110" s="57"/>
      <c r="C110" s="57"/>
      <c r="D110" s="57"/>
      <c r="E110" s="57" t="s">
        <v>129</v>
      </c>
      <c r="F110" s="48"/>
      <c r="G110" s="57"/>
      <c r="H110" s="57"/>
      <c r="I110" s="57"/>
      <c r="J110" s="57"/>
      <c r="K110" s="57"/>
      <c r="L110" s="7"/>
      <c r="M110" s="42"/>
      <c r="N110" s="42"/>
      <c r="O110" s="42"/>
      <c r="P110" s="42"/>
      <c r="Q110" s="42"/>
      <c r="R110" s="42"/>
      <c r="S110" s="42"/>
      <c r="T110" s="42"/>
      <c r="U110" s="7"/>
      <c r="V110" s="103"/>
      <c r="W110" s="103"/>
      <c r="X110" s="7"/>
    </row>
    <row r="111" spans="1:35" s="5" customFormat="1" ht="12.75" x14ac:dyDescent="0.2">
      <c r="A111" s="57"/>
      <c r="B111" s="48"/>
      <c r="C111" s="57"/>
      <c r="D111" s="57"/>
      <c r="E111" s="48"/>
      <c r="F111" s="66"/>
      <c r="G111" s="65"/>
      <c r="H111" s="57"/>
      <c r="I111" s="57"/>
      <c r="J111" s="57"/>
      <c r="K111" s="57"/>
      <c r="L111" s="7"/>
      <c r="M111" s="42"/>
      <c r="N111" s="42"/>
      <c r="O111" s="42"/>
      <c r="P111" s="42"/>
      <c r="Q111" s="42"/>
      <c r="R111" s="42"/>
      <c r="S111" s="42"/>
      <c r="T111" s="42"/>
      <c r="U111" s="7"/>
      <c r="V111" s="103"/>
      <c r="W111" s="103"/>
      <c r="X111" s="7"/>
    </row>
    <row r="112" spans="1:35" s="5" customFormat="1" ht="12.75" x14ac:dyDescent="0.2">
      <c r="A112" s="57"/>
      <c r="C112" s="64"/>
      <c r="D112" s="65"/>
      <c r="E112" s="48" t="s">
        <v>130</v>
      </c>
      <c r="F112" s="80">
        <f>BM52</f>
        <v>279.18746458333322</v>
      </c>
      <c r="G112" s="57" t="s">
        <v>131</v>
      </c>
      <c r="H112" s="57"/>
      <c r="I112" s="57"/>
      <c r="J112" s="57"/>
      <c r="K112" s="57"/>
      <c r="L112" s="7"/>
      <c r="M112" s="42"/>
      <c r="N112" s="42"/>
      <c r="O112" s="42"/>
      <c r="P112" s="42"/>
      <c r="Q112" s="42"/>
      <c r="R112" s="42"/>
      <c r="S112" s="42"/>
      <c r="T112" s="42"/>
      <c r="U112" s="7"/>
      <c r="V112" s="103"/>
      <c r="W112" s="103"/>
      <c r="X112" s="7"/>
    </row>
    <row r="113" spans="1:24" s="5" customFormat="1" ht="12.75" x14ac:dyDescent="0.2">
      <c r="A113" s="57"/>
      <c r="C113" s="57"/>
      <c r="D113" s="57"/>
      <c r="E113" s="48" t="s">
        <v>132</v>
      </c>
      <c r="F113" s="80">
        <f>BY52</f>
        <v>-60.231345737240268</v>
      </c>
      <c r="G113" s="57" t="s">
        <v>133</v>
      </c>
      <c r="H113" s="57"/>
      <c r="I113" s="57"/>
      <c r="J113" s="57"/>
      <c r="K113" s="57"/>
      <c r="L113" s="7"/>
      <c r="M113" s="42"/>
      <c r="N113" s="42"/>
      <c r="O113" s="42"/>
      <c r="P113" s="42"/>
      <c r="Q113" s="42"/>
      <c r="R113" s="42"/>
      <c r="S113" s="42"/>
      <c r="T113" s="42"/>
      <c r="U113" s="7"/>
      <c r="V113" s="128"/>
      <c r="W113" s="103"/>
      <c r="X113" s="7"/>
    </row>
    <row r="114" spans="1:24" s="5" customFormat="1" ht="12.75" x14ac:dyDescent="0.2">
      <c r="B114" s="100"/>
      <c r="C114" s="101"/>
      <c r="D114" s="54"/>
      <c r="E114" s="102"/>
      <c r="F114" s="103"/>
      <c r="H114" s="102"/>
      <c r="I114" s="103"/>
      <c r="J114" s="49"/>
      <c r="K114" s="49"/>
      <c r="L114" s="7"/>
      <c r="M114" s="42"/>
      <c r="N114" s="42"/>
      <c r="O114" s="42"/>
      <c r="P114" s="42"/>
      <c r="Q114" s="42"/>
      <c r="R114" s="42"/>
      <c r="S114" s="42"/>
      <c r="T114" s="42"/>
      <c r="U114" s="7"/>
      <c r="X114" s="7"/>
    </row>
    <row r="115" spans="1:24" s="5" customFormat="1" ht="12.75" x14ac:dyDescent="0.2">
      <c r="A115" s="104"/>
      <c r="B115" s="5" t="s">
        <v>134</v>
      </c>
      <c r="C115" s="105"/>
      <c r="D115" s="104"/>
      <c r="E115" s="104"/>
      <c r="F115" s="104"/>
      <c r="G115" s="105"/>
      <c r="H115" s="104"/>
      <c r="I115" s="104"/>
      <c r="J115" s="104"/>
      <c r="K115" s="104"/>
      <c r="L115" s="7"/>
      <c r="M115" s="42"/>
      <c r="N115" s="42"/>
      <c r="O115" s="42"/>
      <c r="P115" s="42"/>
      <c r="Q115" s="42"/>
      <c r="R115" s="42"/>
      <c r="S115" s="42"/>
      <c r="T115" s="42"/>
      <c r="U115" s="7"/>
      <c r="V115" s="7"/>
      <c r="W115" s="7"/>
      <c r="X115" s="7"/>
    </row>
    <row r="116" spans="1:24" s="5" customFormat="1" ht="12.75" x14ac:dyDescent="0.2">
      <c r="A116" s="104"/>
      <c r="B116" s="20"/>
      <c r="C116" s="105"/>
      <c r="D116" s="104"/>
      <c r="E116" s="104"/>
      <c r="F116" s="104"/>
      <c r="G116" s="105"/>
      <c r="H116" s="104"/>
      <c r="I116" s="104"/>
      <c r="J116" s="104"/>
      <c r="K116" s="104"/>
      <c r="L116" s="7"/>
      <c r="M116" s="42"/>
      <c r="N116" s="42"/>
      <c r="O116" s="42"/>
      <c r="P116" s="42"/>
      <c r="Q116" s="42"/>
      <c r="R116" s="42"/>
      <c r="S116" s="42"/>
      <c r="T116" s="42"/>
      <c r="U116" s="7"/>
      <c r="V116" s="7"/>
      <c r="W116" s="7"/>
      <c r="X116" s="7"/>
    </row>
    <row r="117" spans="1:24" s="5" customFormat="1" ht="12.75" x14ac:dyDescent="0.2">
      <c r="A117" s="104"/>
      <c r="B117" s="20"/>
      <c r="C117" s="105"/>
      <c r="D117" s="104"/>
      <c r="E117" s="104"/>
      <c r="F117" s="104"/>
      <c r="G117" s="105"/>
      <c r="H117" s="104"/>
      <c r="I117" s="104"/>
      <c r="J117" s="104"/>
      <c r="K117" s="104"/>
      <c r="L117" s="7"/>
      <c r="M117" s="42"/>
      <c r="N117" s="42"/>
      <c r="O117" s="42"/>
      <c r="P117" s="42"/>
      <c r="Q117" s="42"/>
      <c r="R117" s="42"/>
      <c r="S117" s="42"/>
      <c r="T117" s="42"/>
      <c r="U117" s="7"/>
      <c r="V117" s="7"/>
      <c r="W117" s="7"/>
      <c r="X117" s="7"/>
    </row>
    <row r="118" spans="1:24" s="5" customFormat="1" ht="12.75" x14ac:dyDescent="0.2">
      <c r="A118" s="104"/>
      <c r="B118" s="20"/>
      <c r="C118" s="105"/>
      <c r="D118" s="104"/>
      <c r="E118" s="104"/>
      <c r="F118" s="104"/>
      <c r="G118" s="105"/>
      <c r="H118" s="104"/>
      <c r="I118" s="104"/>
      <c r="J118" s="104"/>
      <c r="K118" s="104"/>
      <c r="L118" s="7"/>
      <c r="M118" s="42"/>
      <c r="N118" s="42"/>
      <c r="O118" s="42"/>
      <c r="P118" s="42"/>
      <c r="Q118" s="42"/>
      <c r="R118" s="42"/>
      <c r="S118" s="42"/>
      <c r="T118" s="42"/>
      <c r="U118" s="7"/>
      <c r="V118" s="7"/>
      <c r="W118" s="7"/>
      <c r="X118" s="7"/>
    </row>
    <row r="119" spans="1:24" s="5" customFormat="1" ht="12.75" x14ac:dyDescent="0.2">
      <c r="A119" s="104"/>
      <c r="B119" s="20"/>
      <c r="C119" s="105"/>
      <c r="D119" s="104"/>
      <c r="E119" s="104"/>
      <c r="F119" s="104"/>
      <c r="G119" s="105"/>
      <c r="H119" s="104"/>
      <c r="I119" s="104"/>
      <c r="J119" s="104"/>
      <c r="K119" s="104"/>
      <c r="L119" s="7"/>
      <c r="M119" s="42"/>
      <c r="N119" s="42"/>
      <c r="O119" s="42"/>
      <c r="P119" s="42"/>
      <c r="Q119" s="42"/>
      <c r="R119" s="42"/>
      <c r="S119" s="42"/>
      <c r="T119" s="42"/>
      <c r="U119" s="7"/>
      <c r="V119" s="7"/>
      <c r="W119" s="7"/>
      <c r="X119" s="7"/>
    </row>
    <row r="120" spans="1:24" s="5" customFormat="1" ht="12.75" x14ac:dyDescent="0.2">
      <c r="A120" s="104"/>
      <c r="B120" s="20"/>
      <c r="C120" s="105"/>
      <c r="D120" s="104"/>
      <c r="E120" s="104"/>
      <c r="F120" s="104"/>
      <c r="G120" s="105"/>
      <c r="H120" s="104"/>
      <c r="I120" s="104"/>
      <c r="J120" s="104"/>
      <c r="K120" s="104"/>
      <c r="L120" s="7"/>
      <c r="M120" s="42"/>
      <c r="N120" s="42"/>
      <c r="O120" s="42"/>
      <c r="P120" s="42"/>
      <c r="Q120" s="42"/>
      <c r="R120" s="42"/>
      <c r="S120" s="42"/>
      <c r="T120" s="42"/>
      <c r="U120" s="7"/>
      <c r="V120" s="7"/>
      <c r="W120" s="7"/>
      <c r="X120" s="7"/>
    </row>
    <row r="121" spans="1:24" s="5" customFormat="1" ht="12.75" x14ac:dyDescent="0.2">
      <c r="A121" s="104"/>
      <c r="B121" s="20"/>
      <c r="C121" s="105"/>
      <c r="D121" s="104"/>
      <c r="E121" s="104"/>
      <c r="F121" s="104"/>
      <c r="G121" s="105"/>
      <c r="H121" s="104"/>
      <c r="I121" s="104"/>
      <c r="J121" s="104"/>
      <c r="K121" s="104"/>
      <c r="L121" s="7"/>
      <c r="M121" s="42"/>
      <c r="N121" s="42"/>
      <c r="O121" s="42"/>
      <c r="P121" s="42"/>
      <c r="Q121" s="42"/>
      <c r="R121" s="42"/>
      <c r="S121" s="42"/>
      <c r="T121" s="42"/>
      <c r="U121" s="7"/>
      <c r="V121" s="7"/>
      <c r="W121" s="7"/>
      <c r="X121" s="7"/>
    </row>
    <row r="122" spans="1:24" s="5" customFormat="1" ht="12.75" x14ac:dyDescent="0.2">
      <c r="A122" s="106" t="s">
        <v>117</v>
      </c>
      <c r="B122" s="106"/>
      <c r="C122" s="106"/>
      <c r="D122" s="106"/>
      <c r="E122" s="106"/>
      <c r="F122" s="106"/>
      <c r="G122" s="107"/>
      <c r="H122" s="107"/>
      <c r="I122" s="107"/>
      <c r="J122" s="107"/>
      <c r="K122" s="108"/>
      <c r="L122" s="7"/>
      <c r="M122" s="42"/>
      <c r="N122" s="42"/>
      <c r="O122" s="42"/>
      <c r="P122" s="42"/>
      <c r="Q122" s="42"/>
      <c r="R122" s="42"/>
      <c r="S122" s="42"/>
      <c r="T122" s="42"/>
      <c r="U122" s="7"/>
      <c r="V122" s="7"/>
      <c r="W122" s="7"/>
      <c r="X122" s="7"/>
    </row>
    <row r="123" spans="1:24" s="5" customFormat="1" ht="12.75" x14ac:dyDescent="0.2">
      <c r="A123" s="109"/>
      <c r="B123" s="109"/>
      <c r="C123" s="109"/>
      <c r="D123" s="110"/>
      <c r="E123" s="110"/>
      <c r="F123" s="111" t="s">
        <v>118</v>
      </c>
      <c r="G123" s="112" t="s">
        <v>119</v>
      </c>
      <c r="H123" s="113"/>
      <c r="I123" s="114"/>
      <c r="J123" s="114"/>
      <c r="K123" s="115"/>
      <c r="L123" s="7"/>
      <c r="M123" s="42"/>
      <c r="N123" s="42"/>
      <c r="O123" s="42"/>
      <c r="P123" s="42"/>
      <c r="Q123" s="42"/>
      <c r="R123" s="42"/>
      <c r="S123" s="42"/>
      <c r="T123" s="42"/>
      <c r="U123" s="7"/>
      <c r="V123" s="7"/>
      <c r="W123" s="7"/>
      <c r="X123" s="7"/>
    </row>
    <row r="124" spans="1:24" s="5" customFormat="1" ht="12.75" x14ac:dyDescent="0.2">
      <c r="M124" s="42"/>
      <c r="N124" s="42"/>
      <c r="O124" s="42"/>
      <c r="P124" s="42"/>
      <c r="Q124" s="42"/>
      <c r="R124" s="42"/>
      <c r="S124" s="42"/>
      <c r="T124" s="42"/>
    </row>
    <row r="125" spans="1:24" s="5" customFormat="1" ht="12.75" x14ac:dyDescent="0.2">
      <c r="M125" s="42"/>
      <c r="N125" s="42"/>
      <c r="O125" s="42"/>
      <c r="P125" s="42"/>
      <c r="Q125" s="42"/>
      <c r="R125" s="42"/>
      <c r="S125" s="42"/>
      <c r="T125" s="42"/>
    </row>
    <row r="126" spans="1:24" s="5" customFormat="1" ht="12.75" x14ac:dyDescent="0.2">
      <c r="M126" s="42"/>
      <c r="N126" s="42"/>
      <c r="O126" s="42"/>
      <c r="P126" s="42"/>
      <c r="Q126" s="42"/>
      <c r="R126" s="42"/>
      <c r="S126" s="42"/>
      <c r="T126" s="42"/>
    </row>
    <row r="127" spans="1:24" s="5" customFormat="1" ht="12.75" x14ac:dyDescent="0.2">
      <c r="M127" s="42"/>
      <c r="N127" s="42"/>
      <c r="O127" s="42"/>
      <c r="P127" s="42"/>
      <c r="Q127" s="42"/>
      <c r="R127" s="42"/>
      <c r="S127" s="42"/>
      <c r="T127" s="42"/>
    </row>
    <row r="128" spans="1:24" s="5" customFormat="1" ht="12.75" x14ac:dyDescent="0.2">
      <c r="M128" s="42"/>
      <c r="N128" s="42"/>
      <c r="O128" s="42"/>
      <c r="P128" s="42"/>
      <c r="Q128" s="42"/>
      <c r="R128" s="42"/>
      <c r="S128" s="42"/>
      <c r="T128" s="42"/>
    </row>
    <row r="129" spans="13:20" s="5" customFormat="1" ht="12.75" x14ac:dyDescent="0.2">
      <c r="M129" s="42"/>
      <c r="N129" s="42"/>
      <c r="O129" s="42"/>
      <c r="P129" s="42"/>
      <c r="Q129" s="42"/>
      <c r="R129" s="42"/>
      <c r="S129" s="42"/>
      <c r="T129" s="42"/>
    </row>
    <row r="130" spans="13:20" s="5" customFormat="1" ht="12.75" x14ac:dyDescent="0.2">
      <c r="M130" s="42"/>
      <c r="N130" s="42"/>
      <c r="O130" s="42"/>
      <c r="P130" s="42"/>
      <c r="Q130" s="42"/>
      <c r="R130" s="42"/>
      <c r="S130" s="42"/>
      <c r="T130" s="42"/>
    </row>
    <row r="131" spans="13:20" s="5" customFormat="1" ht="12.75" x14ac:dyDescent="0.2">
      <c r="M131" s="42"/>
      <c r="N131" s="42"/>
      <c r="O131" s="42"/>
      <c r="P131" s="42"/>
      <c r="Q131" s="42"/>
      <c r="R131" s="42"/>
      <c r="S131" s="42"/>
      <c r="T131" s="42"/>
    </row>
    <row r="132" spans="13:20" s="5" customFormat="1" ht="12.75" x14ac:dyDescent="0.2">
      <c r="M132" s="42"/>
      <c r="N132" s="42"/>
      <c r="O132" s="42"/>
      <c r="P132" s="42"/>
      <c r="Q132" s="42"/>
      <c r="R132" s="42"/>
      <c r="S132" s="42"/>
      <c r="T132" s="42"/>
    </row>
    <row r="133" spans="13:20" s="5" customFormat="1" ht="12.75" x14ac:dyDescent="0.2">
      <c r="M133" s="42"/>
      <c r="N133" s="42"/>
      <c r="O133" s="42"/>
      <c r="P133" s="42"/>
      <c r="Q133" s="42"/>
      <c r="R133" s="42"/>
      <c r="S133" s="42"/>
      <c r="T133" s="42"/>
    </row>
    <row r="134" spans="13:20" s="5" customFormat="1" ht="12.75" x14ac:dyDescent="0.2">
      <c r="M134" s="42"/>
      <c r="N134" s="42"/>
      <c r="O134" s="42"/>
      <c r="P134" s="42"/>
      <c r="Q134" s="42"/>
      <c r="R134" s="42"/>
      <c r="S134" s="42"/>
      <c r="T134" s="42"/>
    </row>
    <row r="135" spans="13:20" s="5" customFormat="1" ht="12.75" x14ac:dyDescent="0.2">
      <c r="M135" s="42"/>
      <c r="N135" s="42"/>
      <c r="O135" s="42"/>
      <c r="P135" s="42"/>
      <c r="Q135" s="42"/>
      <c r="R135" s="42"/>
      <c r="S135" s="42"/>
      <c r="T135" s="42"/>
    </row>
    <row r="136" spans="13:20" s="5" customFormat="1" ht="12.75" x14ac:dyDescent="0.2">
      <c r="M136" s="42"/>
      <c r="N136" s="42"/>
      <c r="O136" s="42"/>
      <c r="P136" s="42"/>
      <c r="Q136" s="42"/>
      <c r="R136" s="42"/>
      <c r="S136" s="42"/>
      <c r="T136" s="42"/>
    </row>
    <row r="137" spans="13:20" s="5" customFormat="1" ht="12.75" x14ac:dyDescent="0.2">
      <c r="M137" s="42"/>
      <c r="N137" s="42"/>
      <c r="O137" s="42"/>
      <c r="P137" s="42"/>
      <c r="Q137" s="42"/>
      <c r="R137" s="42"/>
      <c r="S137" s="42"/>
      <c r="T137" s="42"/>
    </row>
    <row r="138" spans="13:20" s="5" customFormat="1" ht="12.75" x14ac:dyDescent="0.2">
      <c r="M138" s="42"/>
      <c r="N138" s="42"/>
      <c r="O138" s="42"/>
      <c r="P138" s="42"/>
      <c r="Q138" s="42"/>
      <c r="R138" s="42"/>
      <c r="S138" s="42"/>
      <c r="T138" s="42"/>
    </row>
    <row r="139" spans="13:20" s="5" customFormat="1" ht="12.75" x14ac:dyDescent="0.2">
      <c r="M139" s="42"/>
      <c r="N139" s="42"/>
      <c r="O139" s="42"/>
      <c r="P139" s="42"/>
      <c r="Q139" s="42"/>
      <c r="R139" s="42"/>
      <c r="S139" s="42"/>
      <c r="T139" s="42"/>
    </row>
    <row r="140" spans="13:20" s="5" customFormat="1" ht="12.75" x14ac:dyDescent="0.2">
      <c r="M140" s="42"/>
      <c r="N140" s="42"/>
      <c r="O140" s="42"/>
      <c r="P140" s="42"/>
      <c r="Q140" s="42"/>
      <c r="R140" s="42"/>
      <c r="S140" s="42"/>
      <c r="T140" s="42"/>
    </row>
    <row r="141" spans="13:20" s="5" customFormat="1" ht="12.75" x14ac:dyDescent="0.2">
      <c r="M141" s="42"/>
      <c r="N141" s="42"/>
      <c r="O141" s="42"/>
      <c r="P141" s="42"/>
      <c r="Q141" s="42"/>
      <c r="R141" s="42"/>
      <c r="S141" s="42"/>
      <c r="T141" s="42"/>
    </row>
    <row r="142" spans="13:20" s="5" customFormat="1" ht="12.75" x14ac:dyDescent="0.2">
      <c r="M142" s="42"/>
      <c r="N142" s="42"/>
      <c r="O142" s="42"/>
      <c r="P142" s="42"/>
      <c r="Q142" s="42"/>
      <c r="R142" s="42"/>
      <c r="S142" s="42"/>
      <c r="T142" s="42"/>
    </row>
    <row r="143" spans="13:20" s="5" customFormat="1" ht="12.75" x14ac:dyDescent="0.2">
      <c r="M143" s="42"/>
      <c r="N143" s="42"/>
      <c r="O143" s="42"/>
      <c r="P143" s="42"/>
      <c r="Q143" s="42"/>
      <c r="R143" s="42"/>
      <c r="S143" s="42"/>
      <c r="T143" s="42"/>
    </row>
    <row r="144" spans="13:20" s="5" customFormat="1" ht="12.75" x14ac:dyDescent="0.2">
      <c r="M144" s="42"/>
      <c r="N144" s="42"/>
      <c r="O144" s="42"/>
      <c r="P144" s="42"/>
      <c r="Q144" s="42"/>
      <c r="R144" s="42"/>
      <c r="S144" s="42"/>
      <c r="T144" s="42"/>
    </row>
    <row r="145" spans="13:20" s="5" customFormat="1" ht="12.75" x14ac:dyDescent="0.2">
      <c r="M145" s="42"/>
      <c r="N145" s="42"/>
      <c r="O145" s="42"/>
      <c r="P145" s="42"/>
      <c r="Q145" s="42"/>
      <c r="R145" s="42"/>
      <c r="S145" s="42"/>
      <c r="T145" s="42"/>
    </row>
    <row r="146" spans="13:20" s="5" customFormat="1" ht="12.75" x14ac:dyDescent="0.2">
      <c r="M146" s="42"/>
      <c r="N146" s="42"/>
      <c r="O146" s="42"/>
      <c r="P146" s="42"/>
      <c r="Q146" s="42"/>
      <c r="R146" s="42"/>
      <c r="S146" s="42"/>
      <c r="T146" s="42"/>
    </row>
    <row r="147" spans="13:20" s="5" customFormat="1" ht="12.75" x14ac:dyDescent="0.2">
      <c r="M147" s="42"/>
      <c r="N147" s="42"/>
      <c r="O147" s="42"/>
      <c r="P147" s="42"/>
      <c r="Q147" s="42"/>
      <c r="R147" s="42"/>
      <c r="S147" s="42"/>
      <c r="T147" s="42"/>
    </row>
    <row r="148" spans="13:20" s="5" customFormat="1" ht="12.75" x14ac:dyDescent="0.2">
      <c r="M148" s="42"/>
      <c r="N148" s="42"/>
      <c r="O148" s="42"/>
      <c r="P148" s="42"/>
      <c r="Q148" s="42"/>
      <c r="R148" s="42"/>
      <c r="S148" s="42"/>
      <c r="T148" s="42"/>
    </row>
    <row r="149" spans="13:20" s="5" customFormat="1" ht="12.75" x14ac:dyDescent="0.2">
      <c r="M149" s="42"/>
      <c r="N149" s="42"/>
      <c r="O149" s="42"/>
      <c r="P149" s="42"/>
      <c r="Q149" s="42"/>
      <c r="R149" s="42"/>
      <c r="S149" s="42"/>
      <c r="T149" s="42"/>
    </row>
    <row r="150" spans="13:20" s="5" customFormat="1" ht="12.75" x14ac:dyDescent="0.2">
      <c r="M150" s="42"/>
      <c r="N150" s="42"/>
      <c r="O150" s="42"/>
      <c r="P150" s="42"/>
      <c r="Q150" s="42"/>
      <c r="R150" s="42"/>
      <c r="S150" s="42"/>
      <c r="T150" s="42"/>
    </row>
    <row r="151" spans="13:20" s="5" customFormat="1" ht="12.75" x14ac:dyDescent="0.2">
      <c r="M151" s="42"/>
      <c r="N151" s="42"/>
      <c r="O151" s="42"/>
      <c r="P151" s="42"/>
      <c r="Q151" s="42"/>
      <c r="R151" s="42"/>
      <c r="S151" s="42"/>
      <c r="T151" s="42"/>
    </row>
    <row r="152" spans="13:20" s="5" customFormat="1" ht="12.75" x14ac:dyDescent="0.2">
      <c r="M152" s="42"/>
      <c r="N152" s="42"/>
      <c r="O152" s="42"/>
      <c r="P152" s="42"/>
      <c r="Q152" s="42"/>
      <c r="R152" s="42"/>
      <c r="S152" s="42"/>
      <c r="T152" s="42"/>
    </row>
    <row r="153" spans="13:20" s="5" customFormat="1" ht="12.75" x14ac:dyDescent="0.2">
      <c r="M153" s="42"/>
      <c r="N153" s="42"/>
      <c r="O153" s="42"/>
      <c r="P153" s="42"/>
      <c r="Q153" s="42"/>
      <c r="R153" s="42"/>
      <c r="S153" s="42"/>
      <c r="T153" s="42"/>
    </row>
    <row r="154" spans="13:20" s="5" customFormat="1" ht="12.75" x14ac:dyDescent="0.2">
      <c r="M154" s="42"/>
      <c r="N154" s="42"/>
      <c r="O154" s="42"/>
      <c r="P154" s="42"/>
      <c r="Q154" s="42"/>
      <c r="R154" s="42"/>
      <c r="S154" s="42"/>
      <c r="T154" s="42"/>
    </row>
    <row r="155" spans="13:20" s="5" customFormat="1" ht="12.75" x14ac:dyDescent="0.2">
      <c r="M155" s="42"/>
      <c r="N155" s="42"/>
      <c r="O155" s="42"/>
      <c r="P155" s="42"/>
      <c r="Q155" s="42"/>
      <c r="R155" s="42"/>
      <c r="S155" s="42"/>
      <c r="T155" s="42"/>
    </row>
    <row r="156" spans="13:20" s="5" customFormat="1" ht="12.75" x14ac:dyDescent="0.2">
      <c r="M156" s="42"/>
      <c r="N156" s="42"/>
      <c r="O156" s="42"/>
      <c r="P156" s="42"/>
      <c r="Q156" s="42"/>
      <c r="R156" s="42"/>
      <c r="S156" s="42"/>
      <c r="T156" s="42"/>
    </row>
    <row r="157" spans="13:20" s="5" customFormat="1" ht="12.75" x14ac:dyDescent="0.2">
      <c r="M157" s="42"/>
      <c r="N157" s="42"/>
      <c r="O157" s="42"/>
      <c r="P157" s="42"/>
      <c r="Q157" s="42"/>
      <c r="R157" s="42"/>
      <c r="S157" s="42"/>
      <c r="T157" s="42"/>
    </row>
    <row r="158" spans="13:20" s="5" customFormat="1" ht="12.75" x14ac:dyDescent="0.2">
      <c r="M158" s="42"/>
      <c r="N158" s="42"/>
      <c r="O158" s="42"/>
      <c r="P158" s="42"/>
      <c r="Q158" s="42"/>
      <c r="R158" s="42"/>
      <c r="S158" s="42"/>
      <c r="T158" s="42"/>
    </row>
    <row r="159" spans="13:20" s="5" customFormat="1" ht="12.75" x14ac:dyDescent="0.2">
      <c r="M159" s="42"/>
      <c r="N159" s="42"/>
      <c r="O159" s="42"/>
      <c r="P159" s="42"/>
      <c r="Q159" s="42"/>
      <c r="R159" s="42"/>
      <c r="S159" s="42"/>
      <c r="T159" s="42"/>
    </row>
    <row r="160" spans="13:20" s="5" customFormat="1" ht="12.75" x14ac:dyDescent="0.2">
      <c r="M160" s="42"/>
      <c r="N160" s="42"/>
      <c r="O160" s="42"/>
      <c r="P160" s="42"/>
      <c r="Q160" s="42"/>
      <c r="R160" s="42"/>
      <c r="S160" s="42"/>
      <c r="T160" s="42"/>
    </row>
    <row r="161" spans="13:20" s="5" customFormat="1" ht="12.75" x14ac:dyDescent="0.2">
      <c r="M161" s="42"/>
      <c r="N161" s="42"/>
      <c r="O161" s="42"/>
      <c r="P161" s="42"/>
      <c r="Q161" s="42"/>
      <c r="R161" s="42"/>
      <c r="S161" s="42"/>
      <c r="T161" s="42"/>
    </row>
    <row r="162" spans="13:20" s="5" customFormat="1" ht="12.75" x14ac:dyDescent="0.2">
      <c r="M162" s="42"/>
      <c r="N162" s="42"/>
      <c r="O162" s="42"/>
      <c r="P162" s="42"/>
      <c r="Q162" s="42"/>
      <c r="R162" s="42"/>
      <c r="S162" s="42"/>
      <c r="T162" s="42"/>
    </row>
    <row r="163" spans="13:20" s="5" customFormat="1" ht="12.75" x14ac:dyDescent="0.2">
      <c r="M163" s="42"/>
      <c r="N163" s="42"/>
      <c r="O163" s="42"/>
      <c r="P163" s="42"/>
      <c r="Q163" s="42"/>
      <c r="R163" s="42"/>
      <c r="S163" s="42"/>
      <c r="T163" s="42"/>
    </row>
    <row r="164" spans="13:20" s="5" customFormat="1" ht="12.75" x14ac:dyDescent="0.2">
      <c r="M164" s="42"/>
      <c r="N164" s="42"/>
      <c r="O164" s="42"/>
      <c r="P164" s="42"/>
      <c r="Q164" s="42"/>
      <c r="R164" s="42"/>
      <c r="S164" s="42"/>
      <c r="T164" s="42"/>
    </row>
    <row r="165" spans="13:20" s="5" customFormat="1" ht="12.75" x14ac:dyDescent="0.2">
      <c r="M165" s="42"/>
      <c r="N165" s="42"/>
      <c r="O165" s="42"/>
      <c r="P165" s="42"/>
      <c r="Q165" s="42"/>
      <c r="R165" s="42"/>
      <c r="S165" s="42"/>
      <c r="T165" s="42"/>
    </row>
    <row r="166" spans="13:20" s="5" customFormat="1" ht="12.75" x14ac:dyDescent="0.2">
      <c r="M166" s="42"/>
      <c r="N166" s="42"/>
      <c r="O166" s="42"/>
      <c r="P166" s="42"/>
      <c r="Q166" s="42"/>
      <c r="R166" s="42"/>
      <c r="S166" s="42"/>
      <c r="T166" s="42"/>
    </row>
    <row r="167" spans="13:20" s="5" customFormat="1" ht="12.75" x14ac:dyDescent="0.2">
      <c r="M167" s="42"/>
      <c r="N167" s="42"/>
      <c r="O167" s="42"/>
      <c r="P167" s="42"/>
      <c r="Q167" s="42"/>
      <c r="R167" s="42"/>
      <c r="S167" s="42"/>
      <c r="T167" s="42"/>
    </row>
    <row r="168" spans="13:20" s="5" customFormat="1" ht="12.75" x14ac:dyDescent="0.2">
      <c r="M168" s="42"/>
      <c r="N168" s="42"/>
      <c r="O168" s="42"/>
      <c r="P168" s="42"/>
      <c r="Q168" s="42"/>
      <c r="R168" s="42"/>
      <c r="S168" s="42"/>
      <c r="T168" s="42"/>
    </row>
    <row r="169" spans="13:20" s="5" customFormat="1" ht="12.75" x14ac:dyDescent="0.2">
      <c r="M169" s="42"/>
      <c r="N169" s="42"/>
      <c r="O169" s="42"/>
      <c r="P169" s="42"/>
      <c r="Q169" s="42"/>
      <c r="R169" s="42"/>
      <c r="S169" s="42"/>
      <c r="T169" s="42"/>
    </row>
    <row r="170" spans="13:20" s="5" customFormat="1" ht="12.75" x14ac:dyDescent="0.2">
      <c r="M170" s="42"/>
      <c r="N170" s="42"/>
      <c r="O170" s="42"/>
      <c r="P170" s="42"/>
      <c r="Q170" s="42"/>
      <c r="R170" s="42"/>
      <c r="S170" s="42"/>
      <c r="T170" s="42"/>
    </row>
    <row r="171" spans="13:20" s="5" customFormat="1" ht="12.75" x14ac:dyDescent="0.2">
      <c r="M171" s="42"/>
      <c r="N171" s="42"/>
      <c r="O171" s="42"/>
      <c r="P171" s="42"/>
      <c r="Q171" s="42"/>
      <c r="R171" s="42"/>
      <c r="S171" s="42"/>
      <c r="T171" s="42"/>
    </row>
    <row r="172" spans="13:20" s="5" customFormat="1" ht="12.75" x14ac:dyDescent="0.2">
      <c r="M172" s="42"/>
      <c r="N172" s="42"/>
      <c r="O172" s="42"/>
      <c r="P172" s="42"/>
      <c r="Q172" s="42"/>
      <c r="R172" s="42"/>
      <c r="S172" s="42"/>
      <c r="T172" s="42"/>
    </row>
    <row r="173" spans="13:20" s="5" customFormat="1" ht="12.75" x14ac:dyDescent="0.2">
      <c r="M173" s="42"/>
      <c r="N173" s="42"/>
      <c r="O173" s="42"/>
      <c r="P173" s="42"/>
      <c r="Q173" s="42"/>
      <c r="R173" s="42"/>
      <c r="S173" s="42"/>
      <c r="T173" s="42"/>
    </row>
    <row r="174" spans="13:20" s="5" customFormat="1" ht="12.75" x14ac:dyDescent="0.2">
      <c r="M174" s="42"/>
      <c r="N174" s="42"/>
      <c r="O174" s="42"/>
      <c r="P174" s="42"/>
      <c r="Q174" s="42"/>
      <c r="R174" s="42"/>
      <c r="S174" s="42"/>
      <c r="T174" s="42"/>
    </row>
    <row r="175" spans="13:20" s="5" customFormat="1" ht="12.75" x14ac:dyDescent="0.2">
      <c r="M175" s="42"/>
      <c r="N175" s="42"/>
      <c r="O175" s="42"/>
      <c r="P175" s="42"/>
      <c r="Q175" s="42"/>
      <c r="R175" s="42"/>
      <c r="S175" s="42"/>
      <c r="T175" s="42"/>
    </row>
    <row r="176" spans="13:20" s="5" customFormat="1" ht="12.75" x14ac:dyDescent="0.2">
      <c r="M176" s="42"/>
      <c r="N176" s="42"/>
      <c r="O176" s="42"/>
      <c r="P176" s="42"/>
      <c r="Q176" s="42"/>
      <c r="R176" s="42"/>
      <c r="S176" s="42"/>
      <c r="T176" s="42"/>
    </row>
    <row r="177" spans="13:20" s="5" customFormat="1" ht="12.75" x14ac:dyDescent="0.2">
      <c r="M177" s="42"/>
      <c r="N177" s="42"/>
      <c r="O177" s="42"/>
      <c r="P177" s="42"/>
      <c r="Q177" s="42"/>
      <c r="R177" s="42"/>
      <c r="S177" s="42"/>
      <c r="T177" s="42"/>
    </row>
    <row r="178" spans="13:20" s="5" customFormat="1" ht="12.75" x14ac:dyDescent="0.2">
      <c r="M178" s="42"/>
      <c r="N178" s="42"/>
      <c r="O178" s="42"/>
      <c r="P178" s="42"/>
      <c r="Q178" s="42"/>
      <c r="R178" s="42"/>
      <c r="S178" s="42"/>
      <c r="T178" s="42"/>
    </row>
    <row r="179" spans="13:20" s="5" customFormat="1" ht="12.75" x14ac:dyDescent="0.2">
      <c r="M179" s="42"/>
      <c r="N179" s="42"/>
      <c r="O179" s="42"/>
      <c r="P179" s="42"/>
      <c r="Q179" s="42"/>
      <c r="R179" s="42"/>
      <c r="S179" s="42"/>
      <c r="T179" s="42"/>
    </row>
    <row r="180" spans="13:20" s="5" customFormat="1" ht="12.75" x14ac:dyDescent="0.2">
      <c r="M180" s="42"/>
      <c r="N180" s="42"/>
      <c r="O180" s="42"/>
      <c r="P180" s="42"/>
      <c r="Q180" s="42"/>
      <c r="R180" s="42"/>
      <c r="S180" s="42"/>
      <c r="T180" s="42"/>
    </row>
    <row r="181" spans="13:20" s="5" customFormat="1" ht="12.75" x14ac:dyDescent="0.2">
      <c r="M181" s="42"/>
      <c r="N181" s="42"/>
      <c r="O181" s="42"/>
      <c r="P181" s="42"/>
      <c r="Q181" s="42"/>
      <c r="R181" s="42"/>
      <c r="S181" s="42"/>
      <c r="T181" s="42"/>
    </row>
    <row r="182" spans="13:20" s="5" customFormat="1" ht="12.75" x14ac:dyDescent="0.2">
      <c r="M182" s="42"/>
      <c r="N182" s="42"/>
      <c r="O182" s="42"/>
      <c r="P182" s="42"/>
      <c r="Q182" s="42"/>
      <c r="R182" s="42"/>
      <c r="S182" s="42"/>
      <c r="T182" s="42"/>
    </row>
    <row r="183" spans="13:20" s="5" customFormat="1" ht="12.75" x14ac:dyDescent="0.2">
      <c r="M183" s="42"/>
      <c r="N183" s="42"/>
      <c r="O183" s="42"/>
      <c r="P183" s="42"/>
      <c r="Q183" s="42"/>
      <c r="R183" s="42"/>
      <c r="S183" s="42"/>
      <c r="T183" s="42"/>
    </row>
    <row r="184" spans="13:20" s="5" customFormat="1" ht="12.75" x14ac:dyDescent="0.2">
      <c r="M184" s="42"/>
      <c r="N184" s="42"/>
      <c r="O184" s="42"/>
      <c r="P184" s="42"/>
      <c r="Q184" s="42"/>
      <c r="R184" s="42"/>
      <c r="S184" s="42"/>
      <c r="T184" s="42"/>
    </row>
    <row r="185" spans="13:20" s="5" customFormat="1" ht="12.75" x14ac:dyDescent="0.2">
      <c r="M185" s="42"/>
      <c r="N185" s="42"/>
      <c r="O185" s="42"/>
      <c r="P185" s="42"/>
      <c r="Q185" s="42"/>
      <c r="R185" s="42"/>
      <c r="S185" s="42"/>
      <c r="T185" s="42"/>
    </row>
    <row r="186" spans="13:20" s="5" customFormat="1" ht="12.75" x14ac:dyDescent="0.2">
      <c r="M186" s="42"/>
      <c r="N186" s="42"/>
      <c r="O186" s="42"/>
      <c r="P186" s="42"/>
      <c r="Q186" s="42"/>
      <c r="R186" s="42"/>
      <c r="S186" s="42"/>
      <c r="T186" s="42"/>
    </row>
    <row r="187" spans="13:20" s="5" customFormat="1" ht="12.75" x14ac:dyDescent="0.2">
      <c r="M187" s="42"/>
      <c r="N187" s="42"/>
      <c r="O187" s="42"/>
      <c r="P187" s="42"/>
      <c r="Q187" s="42"/>
      <c r="R187" s="42"/>
      <c r="S187" s="42"/>
      <c r="T187" s="42"/>
    </row>
    <row r="188" spans="13:20" s="5" customFormat="1" ht="12.75" x14ac:dyDescent="0.2">
      <c r="M188" s="42"/>
      <c r="N188" s="42"/>
      <c r="O188" s="42"/>
      <c r="P188" s="42"/>
      <c r="Q188" s="42"/>
      <c r="R188" s="42"/>
      <c r="S188" s="42"/>
      <c r="T188" s="42"/>
    </row>
    <row r="189" spans="13:20" s="5" customFormat="1" ht="12.75" x14ac:dyDescent="0.2">
      <c r="M189" s="42"/>
      <c r="N189" s="42"/>
      <c r="O189" s="42"/>
      <c r="P189" s="42"/>
      <c r="Q189" s="42"/>
      <c r="R189" s="42"/>
      <c r="S189" s="42"/>
      <c r="T189" s="42"/>
    </row>
    <row r="190" spans="13:20" s="5" customFormat="1" ht="12.75" x14ac:dyDescent="0.2">
      <c r="M190" s="42"/>
      <c r="N190" s="42"/>
      <c r="O190" s="42"/>
      <c r="P190" s="42"/>
      <c r="Q190" s="42"/>
      <c r="R190" s="42"/>
      <c r="S190" s="42"/>
      <c r="T190" s="42"/>
    </row>
    <row r="191" spans="13:20" s="5" customFormat="1" ht="12.75" x14ac:dyDescent="0.2">
      <c r="M191" s="42"/>
      <c r="N191" s="42"/>
      <c r="O191" s="42"/>
      <c r="P191" s="42"/>
      <c r="Q191" s="42"/>
      <c r="R191" s="42"/>
      <c r="S191" s="42"/>
      <c r="T191" s="42"/>
    </row>
    <row r="192" spans="13:20" s="5" customFormat="1" ht="12.75" x14ac:dyDescent="0.2">
      <c r="M192" s="42"/>
      <c r="N192" s="42"/>
      <c r="O192" s="42"/>
      <c r="P192" s="42"/>
      <c r="Q192" s="42"/>
      <c r="R192" s="42"/>
      <c r="S192" s="42"/>
      <c r="T192" s="42"/>
    </row>
    <row r="193" spans="13:20" s="5" customFormat="1" ht="12.75" x14ac:dyDescent="0.2">
      <c r="M193" s="42"/>
      <c r="N193" s="42"/>
      <c r="O193" s="42"/>
      <c r="P193" s="42"/>
      <c r="Q193" s="42"/>
      <c r="R193" s="42"/>
      <c r="S193" s="42"/>
      <c r="T193" s="42"/>
    </row>
    <row r="194" spans="13:20" s="5" customFormat="1" ht="12.75" x14ac:dyDescent="0.2">
      <c r="M194" s="42"/>
      <c r="N194" s="42"/>
      <c r="O194" s="42"/>
      <c r="P194" s="42"/>
      <c r="Q194" s="42"/>
      <c r="R194" s="42"/>
      <c r="S194" s="42"/>
      <c r="T194" s="42"/>
    </row>
    <row r="195" spans="13:20" s="5" customFormat="1" ht="12.75" x14ac:dyDescent="0.2">
      <c r="M195" s="42"/>
      <c r="N195" s="42"/>
      <c r="O195" s="42"/>
      <c r="P195" s="42"/>
      <c r="Q195" s="42"/>
      <c r="R195" s="42"/>
      <c r="S195" s="42"/>
      <c r="T195" s="42"/>
    </row>
    <row r="196" spans="13:20" s="5" customFormat="1" ht="12.75" x14ac:dyDescent="0.2">
      <c r="M196" s="42"/>
      <c r="N196" s="42"/>
      <c r="O196" s="42"/>
      <c r="P196" s="42"/>
      <c r="Q196" s="42"/>
      <c r="R196" s="42"/>
      <c r="S196" s="42"/>
      <c r="T196" s="42"/>
    </row>
    <row r="197" spans="13:20" s="5" customFormat="1" ht="12.75" x14ac:dyDescent="0.2">
      <c r="M197" s="42"/>
      <c r="N197" s="42"/>
      <c r="O197" s="42"/>
      <c r="P197" s="42"/>
      <c r="Q197" s="42"/>
      <c r="R197" s="42"/>
      <c r="S197" s="42"/>
      <c r="T197" s="42"/>
    </row>
    <row r="198" spans="13:20" s="5" customFormat="1" ht="12.75" x14ac:dyDescent="0.2">
      <c r="M198" s="42"/>
      <c r="N198" s="42"/>
      <c r="O198" s="42"/>
      <c r="P198" s="42"/>
      <c r="Q198" s="42"/>
      <c r="R198" s="42"/>
      <c r="S198" s="42"/>
      <c r="T198" s="42"/>
    </row>
    <row r="199" spans="13:20" s="5" customFormat="1" ht="12.75" x14ac:dyDescent="0.2">
      <c r="M199" s="42"/>
      <c r="N199" s="42"/>
      <c r="O199" s="42"/>
      <c r="P199" s="42"/>
      <c r="Q199" s="42"/>
      <c r="R199" s="42"/>
      <c r="S199" s="42"/>
      <c r="T199" s="42"/>
    </row>
    <row r="200" spans="13:20" s="5" customFormat="1" ht="12.75" x14ac:dyDescent="0.2">
      <c r="M200" s="42"/>
      <c r="N200" s="42"/>
      <c r="O200" s="42"/>
      <c r="P200" s="42"/>
      <c r="Q200" s="42"/>
      <c r="R200" s="42"/>
      <c r="S200" s="42"/>
      <c r="T200" s="42"/>
    </row>
    <row r="201" spans="13:20" s="5" customFormat="1" ht="12.75" x14ac:dyDescent="0.2">
      <c r="M201" s="42"/>
      <c r="N201" s="42"/>
      <c r="O201" s="42"/>
      <c r="P201" s="42"/>
      <c r="Q201" s="42"/>
      <c r="R201" s="42"/>
      <c r="S201" s="42"/>
      <c r="T201" s="42"/>
    </row>
    <row r="202" spans="13:20" s="5" customFormat="1" ht="12.75" x14ac:dyDescent="0.2">
      <c r="M202" s="42"/>
      <c r="N202" s="42"/>
      <c r="O202" s="42"/>
      <c r="P202" s="42"/>
      <c r="Q202" s="42"/>
      <c r="R202" s="42"/>
      <c r="S202" s="42"/>
      <c r="T202" s="42"/>
    </row>
    <row r="203" spans="13:20" s="5" customFormat="1" ht="12.75" x14ac:dyDescent="0.2">
      <c r="M203" s="42"/>
      <c r="N203" s="42"/>
      <c r="O203" s="42"/>
      <c r="P203" s="42"/>
      <c r="Q203" s="42"/>
      <c r="R203" s="42"/>
      <c r="S203" s="42"/>
      <c r="T203" s="42"/>
    </row>
    <row r="204" spans="13:20" s="5" customFormat="1" ht="12.75" x14ac:dyDescent="0.2">
      <c r="M204" s="42"/>
      <c r="N204" s="42"/>
      <c r="O204" s="42"/>
      <c r="P204" s="42"/>
      <c r="Q204" s="42"/>
      <c r="R204" s="42"/>
      <c r="S204" s="42"/>
      <c r="T204" s="42"/>
    </row>
    <row r="205" spans="13:20" s="5" customFormat="1" ht="12.75" x14ac:dyDescent="0.2">
      <c r="M205" s="42"/>
      <c r="N205" s="42"/>
      <c r="O205" s="42"/>
      <c r="P205" s="42"/>
      <c r="Q205" s="42"/>
      <c r="R205" s="42"/>
      <c r="S205" s="42"/>
      <c r="T205" s="42"/>
    </row>
    <row r="206" spans="13:20" s="5" customFormat="1" ht="12.75" x14ac:dyDescent="0.2">
      <c r="M206" s="42"/>
      <c r="N206" s="42"/>
      <c r="O206" s="42"/>
      <c r="P206" s="42"/>
      <c r="Q206" s="42"/>
      <c r="R206" s="42"/>
      <c r="S206" s="42"/>
      <c r="T206" s="42"/>
    </row>
    <row r="207" spans="13:20" s="5" customFormat="1" ht="12.75" x14ac:dyDescent="0.2">
      <c r="M207" s="42"/>
      <c r="N207" s="42"/>
      <c r="O207" s="42"/>
      <c r="P207" s="42"/>
      <c r="Q207" s="42"/>
      <c r="R207" s="42"/>
      <c r="S207" s="42"/>
      <c r="T207" s="42"/>
    </row>
    <row r="208" spans="13:20" s="5" customFormat="1" ht="12.75" x14ac:dyDescent="0.2">
      <c r="M208" s="42"/>
      <c r="N208" s="42"/>
      <c r="O208" s="42"/>
      <c r="P208" s="42"/>
      <c r="Q208" s="42"/>
      <c r="R208" s="42"/>
      <c r="S208" s="42"/>
      <c r="T208" s="42"/>
    </row>
    <row r="209" spans="13:20" s="5" customFormat="1" ht="12.75" x14ac:dyDescent="0.2">
      <c r="M209" s="42"/>
      <c r="N209" s="42"/>
      <c r="O209" s="42"/>
      <c r="P209" s="42"/>
      <c r="Q209" s="42"/>
      <c r="R209" s="42"/>
      <c r="S209" s="42"/>
      <c r="T209" s="42"/>
    </row>
    <row r="210" spans="13:20" s="5" customFormat="1" ht="12.75" x14ac:dyDescent="0.2">
      <c r="M210" s="42"/>
      <c r="N210" s="42"/>
      <c r="O210" s="42"/>
      <c r="P210" s="42"/>
      <c r="Q210" s="42"/>
      <c r="R210" s="42"/>
      <c r="S210" s="42"/>
      <c r="T210" s="42"/>
    </row>
    <row r="211" spans="13:20" s="5" customFormat="1" ht="12.75" x14ac:dyDescent="0.2">
      <c r="M211" s="42"/>
      <c r="N211" s="42"/>
      <c r="O211" s="42"/>
      <c r="P211" s="42"/>
      <c r="Q211" s="42"/>
      <c r="R211" s="42"/>
      <c r="S211" s="42"/>
      <c r="T211" s="42"/>
    </row>
    <row r="212" spans="13:20" s="5" customFormat="1" ht="12.75" x14ac:dyDescent="0.2">
      <c r="M212" s="42"/>
      <c r="N212" s="42"/>
      <c r="O212" s="42"/>
      <c r="P212" s="42"/>
      <c r="Q212" s="42"/>
      <c r="R212" s="42"/>
      <c r="S212" s="42"/>
      <c r="T212" s="42"/>
    </row>
    <row r="213" spans="13:20" s="5" customFormat="1" ht="12.75" x14ac:dyDescent="0.2">
      <c r="M213" s="42"/>
      <c r="N213" s="42"/>
      <c r="O213" s="42"/>
      <c r="P213" s="42"/>
      <c r="Q213" s="42"/>
      <c r="R213" s="42"/>
      <c r="S213" s="42"/>
      <c r="T213" s="42"/>
    </row>
    <row r="214" spans="13:20" s="5" customFormat="1" ht="12.75" x14ac:dyDescent="0.2">
      <c r="M214" s="42"/>
      <c r="N214" s="42"/>
      <c r="O214" s="42"/>
      <c r="P214" s="42"/>
      <c r="Q214" s="42"/>
      <c r="R214" s="42"/>
      <c r="S214" s="42"/>
      <c r="T214" s="42"/>
    </row>
    <row r="215" spans="13:20" s="5" customFormat="1" ht="12.75" x14ac:dyDescent="0.2">
      <c r="M215" s="42"/>
      <c r="N215" s="42"/>
      <c r="O215" s="42"/>
      <c r="P215" s="42"/>
      <c r="Q215" s="42"/>
      <c r="R215" s="42"/>
      <c r="S215" s="42"/>
      <c r="T215" s="42"/>
    </row>
    <row r="216" spans="13:20" s="5" customFormat="1" ht="12.75" x14ac:dyDescent="0.2">
      <c r="M216" s="42"/>
      <c r="N216" s="42"/>
      <c r="O216" s="42"/>
      <c r="P216" s="42"/>
      <c r="Q216" s="42"/>
      <c r="R216" s="42"/>
      <c r="S216" s="42"/>
      <c r="T216" s="42"/>
    </row>
    <row r="217" spans="13:20" s="5" customFormat="1" ht="12.75" x14ac:dyDescent="0.2">
      <c r="M217" s="42"/>
      <c r="N217" s="42"/>
      <c r="O217" s="42"/>
      <c r="P217" s="42"/>
      <c r="Q217" s="42"/>
      <c r="R217" s="42"/>
      <c r="S217" s="42"/>
      <c r="T217" s="42"/>
    </row>
    <row r="218" spans="13:20" s="5" customFormat="1" ht="12.75" x14ac:dyDescent="0.2">
      <c r="M218" s="42"/>
      <c r="N218" s="42"/>
      <c r="O218" s="42"/>
      <c r="P218" s="42"/>
      <c r="Q218" s="42"/>
      <c r="R218" s="42"/>
      <c r="S218" s="42"/>
      <c r="T218" s="42"/>
    </row>
    <row r="219" spans="13:20" s="5" customFormat="1" ht="12.75" x14ac:dyDescent="0.2">
      <c r="M219" s="42"/>
      <c r="N219" s="42"/>
      <c r="O219" s="42"/>
      <c r="P219" s="42"/>
      <c r="Q219" s="42"/>
      <c r="R219" s="42"/>
      <c r="S219" s="42"/>
      <c r="T219" s="42"/>
    </row>
    <row r="220" spans="13:20" s="5" customFormat="1" ht="12.75" x14ac:dyDescent="0.2">
      <c r="M220" s="42"/>
      <c r="N220" s="42"/>
      <c r="O220" s="42"/>
      <c r="P220" s="42"/>
      <c r="Q220" s="42"/>
      <c r="R220" s="42"/>
      <c r="S220" s="42"/>
      <c r="T220" s="42"/>
    </row>
    <row r="221" spans="13:20" s="5" customFormat="1" ht="12.75" x14ac:dyDescent="0.2">
      <c r="M221" s="42"/>
      <c r="N221" s="42"/>
      <c r="O221" s="42"/>
      <c r="P221" s="42"/>
      <c r="Q221" s="42"/>
      <c r="R221" s="42"/>
      <c r="S221" s="42"/>
      <c r="T221" s="42"/>
    </row>
    <row r="222" spans="13:20" s="5" customFormat="1" ht="12.75" x14ac:dyDescent="0.2">
      <c r="M222" s="42"/>
      <c r="N222" s="42"/>
      <c r="O222" s="42"/>
      <c r="P222" s="42"/>
      <c r="Q222" s="42"/>
      <c r="R222" s="42"/>
      <c r="S222" s="42"/>
      <c r="T222" s="42"/>
    </row>
    <row r="223" spans="13:20" s="5" customFormat="1" ht="12.75" x14ac:dyDescent="0.2">
      <c r="M223" s="42"/>
      <c r="N223" s="42"/>
      <c r="O223" s="42"/>
      <c r="P223" s="42"/>
      <c r="Q223" s="42"/>
      <c r="R223" s="42"/>
      <c r="S223" s="42"/>
      <c r="T223" s="42"/>
    </row>
    <row r="224" spans="13:20" s="5" customFormat="1" ht="12.75" x14ac:dyDescent="0.2">
      <c r="M224" s="42"/>
      <c r="N224" s="42"/>
      <c r="O224" s="42"/>
      <c r="P224" s="42"/>
      <c r="Q224" s="42"/>
      <c r="R224" s="42"/>
      <c r="S224" s="42"/>
      <c r="T224" s="42"/>
    </row>
    <row r="225" spans="13:20" s="5" customFormat="1" ht="12.75" x14ac:dyDescent="0.2">
      <c r="M225" s="42"/>
      <c r="N225" s="42"/>
      <c r="O225" s="42"/>
      <c r="P225" s="42"/>
      <c r="Q225" s="42"/>
      <c r="R225" s="42"/>
      <c r="S225" s="42"/>
      <c r="T225" s="42"/>
    </row>
    <row r="226" spans="13:20" s="5" customFormat="1" ht="12.75" x14ac:dyDescent="0.2">
      <c r="M226" s="42"/>
      <c r="N226" s="42"/>
      <c r="O226" s="42"/>
      <c r="P226" s="42"/>
      <c r="Q226" s="42"/>
      <c r="R226" s="42"/>
      <c r="S226" s="42"/>
      <c r="T226" s="42"/>
    </row>
    <row r="227" spans="13:20" s="5" customFormat="1" ht="12.75" x14ac:dyDescent="0.2">
      <c r="M227" s="42"/>
      <c r="N227" s="42"/>
      <c r="O227" s="42"/>
      <c r="P227" s="42"/>
      <c r="Q227" s="42"/>
      <c r="R227" s="42"/>
      <c r="S227" s="42"/>
      <c r="T227" s="42"/>
    </row>
    <row r="228" spans="13:20" s="5" customFormat="1" ht="12.75" x14ac:dyDescent="0.2">
      <c r="M228" s="42"/>
      <c r="N228" s="42"/>
      <c r="O228" s="42"/>
      <c r="P228" s="42"/>
      <c r="Q228" s="42"/>
      <c r="R228" s="42"/>
      <c r="S228" s="42"/>
      <c r="T228" s="42"/>
    </row>
    <row r="229" spans="13:20" s="5" customFormat="1" ht="12.75" x14ac:dyDescent="0.2">
      <c r="M229" s="42"/>
      <c r="N229" s="42"/>
      <c r="O229" s="42"/>
      <c r="P229" s="42"/>
      <c r="Q229" s="42"/>
      <c r="R229" s="42"/>
      <c r="S229" s="42"/>
      <c r="T229" s="42"/>
    </row>
    <row r="230" spans="13:20" s="5" customFormat="1" ht="12.75" x14ac:dyDescent="0.2">
      <c r="M230" s="42"/>
      <c r="N230" s="42"/>
      <c r="O230" s="42"/>
      <c r="P230" s="42"/>
      <c r="Q230" s="42"/>
      <c r="R230" s="42"/>
      <c r="S230" s="42"/>
      <c r="T230" s="42"/>
    </row>
    <row r="231" spans="13:20" s="5" customFormat="1" ht="12.75" x14ac:dyDescent="0.2">
      <c r="M231" s="42"/>
      <c r="N231" s="42"/>
      <c r="O231" s="42"/>
      <c r="P231" s="42"/>
      <c r="Q231" s="42"/>
      <c r="R231" s="42"/>
      <c r="S231" s="42"/>
      <c r="T231" s="42"/>
    </row>
    <row r="232" spans="13:20" s="5" customFormat="1" ht="12.75" x14ac:dyDescent="0.2">
      <c r="M232" s="42"/>
      <c r="N232" s="42"/>
      <c r="O232" s="42"/>
      <c r="P232" s="42"/>
      <c r="Q232" s="42"/>
      <c r="R232" s="42"/>
      <c r="S232" s="42"/>
      <c r="T232" s="42"/>
    </row>
    <row r="233" spans="13:20" s="5" customFormat="1" ht="12.75" x14ac:dyDescent="0.2">
      <c r="M233" s="42"/>
      <c r="N233" s="42"/>
      <c r="O233" s="42"/>
      <c r="P233" s="42"/>
      <c r="Q233" s="42"/>
      <c r="R233" s="42"/>
      <c r="S233" s="42"/>
      <c r="T233" s="42"/>
    </row>
    <row r="234" spans="13:20" s="5" customFormat="1" ht="12.75" x14ac:dyDescent="0.2">
      <c r="M234" s="42"/>
      <c r="N234" s="42"/>
      <c r="O234" s="42"/>
      <c r="P234" s="42"/>
      <c r="Q234" s="42"/>
      <c r="R234" s="42"/>
      <c r="S234" s="42"/>
      <c r="T234" s="42"/>
    </row>
    <row r="235" spans="13:20" s="5" customFormat="1" ht="12.75" x14ac:dyDescent="0.2">
      <c r="M235" s="42"/>
      <c r="N235" s="42"/>
      <c r="O235" s="42"/>
      <c r="P235" s="42"/>
      <c r="Q235" s="42"/>
      <c r="R235" s="42"/>
      <c r="S235" s="42"/>
      <c r="T235" s="42"/>
    </row>
    <row r="236" spans="13:20" s="5" customFormat="1" ht="12.75" x14ac:dyDescent="0.2">
      <c r="M236" s="42"/>
      <c r="N236" s="42"/>
      <c r="O236" s="42"/>
      <c r="P236" s="42"/>
      <c r="Q236" s="42"/>
      <c r="R236" s="42"/>
      <c r="S236" s="42"/>
      <c r="T236" s="42"/>
    </row>
    <row r="237" spans="13:20" s="5" customFormat="1" ht="12.75" x14ac:dyDescent="0.2">
      <c r="M237" s="42"/>
      <c r="N237" s="42"/>
      <c r="O237" s="42"/>
      <c r="P237" s="42"/>
      <c r="Q237" s="42"/>
      <c r="R237" s="42"/>
      <c r="S237" s="42"/>
      <c r="T237" s="42"/>
    </row>
    <row r="238" spans="13:20" s="5" customFormat="1" ht="12.75" x14ac:dyDescent="0.2">
      <c r="M238" s="42"/>
      <c r="N238" s="42"/>
      <c r="O238" s="42"/>
      <c r="P238" s="42"/>
      <c r="Q238" s="42"/>
      <c r="R238" s="42"/>
      <c r="S238" s="42"/>
      <c r="T238" s="42"/>
    </row>
    <row r="239" spans="13:20" s="5" customFormat="1" ht="12.75" x14ac:dyDescent="0.2">
      <c r="M239" s="42"/>
      <c r="N239" s="42"/>
      <c r="O239" s="42"/>
      <c r="P239" s="42"/>
      <c r="Q239" s="42"/>
      <c r="R239" s="42"/>
      <c r="S239" s="42"/>
      <c r="T239" s="42"/>
    </row>
    <row r="240" spans="13:20" s="5" customFormat="1" ht="12.75" x14ac:dyDescent="0.2">
      <c r="M240" s="42"/>
      <c r="N240" s="42"/>
      <c r="O240" s="42"/>
      <c r="P240" s="42"/>
      <c r="Q240" s="42"/>
      <c r="R240" s="42"/>
      <c r="S240" s="42"/>
      <c r="T240" s="42"/>
    </row>
    <row r="241" spans="13:20" s="5" customFormat="1" ht="12.75" x14ac:dyDescent="0.2">
      <c r="M241" s="42"/>
      <c r="N241" s="42"/>
      <c r="O241" s="42"/>
      <c r="P241" s="42"/>
      <c r="Q241" s="42"/>
      <c r="R241" s="42"/>
      <c r="S241" s="42"/>
      <c r="T241" s="42"/>
    </row>
    <row r="242" spans="13:20" s="5" customFormat="1" ht="12.75" x14ac:dyDescent="0.2">
      <c r="M242" s="42"/>
      <c r="N242" s="42"/>
      <c r="O242" s="42"/>
      <c r="P242" s="42"/>
      <c r="Q242" s="42"/>
      <c r="R242" s="42"/>
      <c r="S242" s="42"/>
      <c r="T242" s="42"/>
    </row>
    <row r="243" spans="13:20" s="5" customFormat="1" ht="12.75" x14ac:dyDescent="0.2">
      <c r="M243" s="42"/>
      <c r="N243" s="42"/>
      <c r="O243" s="42"/>
      <c r="P243" s="42"/>
      <c r="Q243" s="42"/>
      <c r="R243" s="42"/>
      <c r="S243" s="42"/>
      <c r="T243" s="42"/>
    </row>
    <row r="244" spans="13:20" s="5" customFormat="1" ht="12.75" x14ac:dyDescent="0.2">
      <c r="M244" s="42"/>
      <c r="N244" s="42"/>
      <c r="O244" s="42"/>
      <c r="P244" s="42"/>
      <c r="Q244" s="42"/>
      <c r="R244" s="42"/>
      <c r="S244" s="42"/>
      <c r="T244" s="42"/>
    </row>
    <row r="245" spans="13:20" s="5" customFormat="1" ht="12.75" x14ac:dyDescent="0.2">
      <c r="M245" s="42"/>
      <c r="N245" s="42"/>
      <c r="O245" s="42"/>
      <c r="P245" s="42"/>
      <c r="Q245" s="42"/>
      <c r="R245" s="42"/>
      <c r="S245" s="42"/>
      <c r="T245" s="42"/>
    </row>
    <row r="246" spans="13:20" s="5" customFormat="1" ht="12.75" x14ac:dyDescent="0.2">
      <c r="M246" s="42"/>
      <c r="N246" s="42"/>
      <c r="O246" s="42"/>
      <c r="P246" s="42"/>
      <c r="Q246" s="42"/>
      <c r="R246" s="42"/>
      <c r="S246" s="42"/>
      <c r="T246" s="42"/>
    </row>
    <row r="247" spans="13:20" s="5" customFormat="1" ht="12.75" x14ac:dyDescent="0.2">
      <c r="M247" s="42"/>
      <c r="N247" s="42"/>
      <c r="O247" s="42"/>
      <c r="P247" s="42"/>
      <c r="Q247" s="42"/>
      <c r="R247" s="42"/>
      <c r="S247" s="42"/>
      <c r="T247" s="42"/>
    </row>
    <row r="248" spans="13:20" s="5" customFormat="1" ht="12.75" x14ac:dyDescent="0.2">
      <c r="M248" s="42"/>
      <c r="N248" s="42"/>
      <c r="O248" s="42"/>
      <c r="P248" s="42"/>
      <c r="Q248" s="42"/>
      <c r="R248" s="42"/>
      <c r="S248" s="42"/>
      <c r="T248" s="42"/>
    </row>
    <row r="249" spans="13:20" s="5" customFormat="1" ht="12.75" x14ac:dyDescent="0.2">
      <c r="M249" s="42"/>
      <c r="N249" s="42"/>
      <c r="O249" s="42"/>
      <c r="P249" s="42"/>
      <c r="Q249" s="42"/>
      <c r="R249" s="42"/>
      <c r="S249" s="42"/>
      <c r="T249" s="42"/>
    </row>
    <row r="250" spans="13:20" s="5" customFormat="1" ht="12.75" x14ac:dyDescent="0.2">
      <c r="M250" s="42"/>
      <c r="N250" s="42"/>
      <c r="O250" s="42"/>
      <c r="P250" s="42"/>
      <c r="Q250" s="42"/>
      <c r="R250" s="42"/>
      <c r="S250" s="42"/>
      <c r="T250" s="42"/>
    </row>
    <row r="251" spans="13:20" s="5" customFormat="1" ht="12.75" x14ac:dyDescent="0.2">
      <c r="M251" s="42"/>
      <c r="N251" s="42"/>
      <c r="O251" s="42"/>
      <c r="P251" s="42"/>
      <c r="Q251" s="42"/>
      <c r="R251" s="42"/>
      <c r="S251" s="42"/>
      <c r="T251" s="42"/>
    </row>
    <row r="252" spans="13:20" s="5" customFormat="1" ht="12.75" x14ac:dyDescent="0.2">
      <c r="M252" s="42"/>
      <c r="N252" s="42"/>
      <c r="O252" s="42"/>
      <c r="P252" s="42"/>
      <c r="Q252" s="42"/>
      <c r="R252" s="42"/>
      <c r="S252" s="42"/>
      <c r="T252" s="42"/>
    </row>
    <row r="253" spans="13:20" s="5" customFormat="1" ht="12.75" x14ac:dyDescent="0.2">
      <c r="M253" s="42"/>
      <c r="N253" s="42"/>
      <c r="O253" s="42"/>
      <c r="P253" s="42"/>
      <c r="Q253" s="42"/>
      <c r="R253" s="42"/>
      <c r="S253" s="42"/>
      <c r="T253" s="42"/>
    </row>
    <row r="254" spans="13:20" s="5" customFormat="1" ht="12.75" x14ac:dyDescent="0.2">
      <c r="M254" s="42"/>
      <c r="N254" s="42"/>
      <c r="O254" s="42"/>
      <c r="P254" s="42"/>
      <c r="Q254" s="42"/>
      <c r="R254" s="42"/>
      <c r="S254" s="42"/>
      <c r="T254" s="42"/>
    </row>
    <row r="255" spans="13:20" s="5" customFormat="1" ht="12.75" x14ac:dyDescent="0.2">
      <c r="M255" s="42"/>
      <c r="N255" s="42"/>
      <c r="O255" s="42"/>
      <c r="P255" s="42"/>
      <c r="Q255" s="42"/>
      <c r="R255" s="42"/>
      <c r="S255" s="42"/>
      <c r="T255" s="42"/>
    </row>
    <row r="256" spans="13:20" s="5" customFormat="1" ht="12.75" x14ac:dyDescent="0.2">
      <c r="M256" s="42"/>
      <c r="N256" s="42"/>
      <c r="O256" s="42"/>
      <c r="P256" s="42"/>
      <c r="Q256" s="42"/>
      <c r="R256" s="42"/>
      <c r="S256" s="42"/>
      <c r="T256" s="42"/>
    </row>
    <row r="257" spans="13:20" s="5" customFormat="1" ht="12.75" x14ac:dyDescent="0.2">
      <c r="M257" s="42"/>
      <c r="N257" s="42"/>
      <c r="O257" s="42"/>
      <c r="P257" s="42"/>
      <c r="Q257" s="42"/>
      <c r="R257" s="42"/>
      <c r="S257" s="42"/>
      <c r="T257" s="42"/>
    </row>
    <row r="258" spans="13:20" s="5" customFormat="1" ht="12.75" x14ac:dyDescent="0.2">
      <c r="M258" s="42"/>
      <c r="N258" s="42"/>
      <c r="O258" s="42"/>
      <c r="P258" s="42"/>
      <c r="Q258" s="42"/>
      <c r="R258" s="42"/>
      <c r="S258" s="42"/>
      <c r="T258" s="42"/>
    </row>
    <row r="259" spans="13:20" s="5" customFormat="1" ht="12.75" x14ac:dyDescent="0.2">
      <c r="M259" s="42"/>
      <c r="N259" s="42"/>
      <c r="O259" s="42"/>
      <c r="P259" s="42"/>
      <c r="Q259" s="42"/>
      <c r="R259" s="42"/>
      <c r="S259" s="42"/>
      <c r="T259" s="42"/>
    </row>
    <row r="260" spans="13:20" s="5" customFormat="1" ht="12.75" x14ac:dyDescent="0.2">
      <c r="M260" s="42"/>
      <c r="N260" s="42"/>
      <c r="O260" s="42"/>
      <c r="P260" s="42"/>
      <c r="Q260" s="42"/>
      <c r="R260" s="42"/>
      <c r="S260" s="42"/>
      <c r="T260" s="42"/>
    </row>
    <row r="261" spans="13:20" s="5" customFormat="1" ht="12.75" x14ac:dyDescent="0.2">
      <c r="M261" s="42"/>
      <c r="N261" s="42"/>
      <c r="O261" s="42"/>
      <c r="P261" s="42"/>
      <c r="Q261" s="42"/>
      <c r="R261" s="42"/>
      <c r="S261" s="42"/>
      <c r="T261" s="42"/>
    </row>
    <row r="262" spans="13:20" s="5" customFormat="1" ht="12.75" x14ac:dyDescent="0.2">
      <c r="M262" s="42"/>
      <c r="N262" s="42"/>
      <c r="O262" s="42"/>
      <c r="P262" s="42"/>
      <c r="Q262" s="42"/>
      <c r="R262" s="42"/>
      <c r="S262" s="42"/>
      <c r="T262" s="42"/>
    </row>
    <row r="263" spans="13:20" s="5" customFormat="1" ht="12.75" x14ac:dyDescent="0.2">
      <c r="M263" s="42"/>
      <c r="N263" s="42"/>
      <c r="O263" s="42"/>
      <c r="P263" s="42"/>
      <c r="Q263" s="42"/>
      <c r="R263" s="42"/>
      <c r="S263" s="42"/>
      <c r="T263" s="42"/>
    </row>
    <row r="264" spans="13:20" s="5" customFormat="1" ht="12.75" x14ac:dyDescent="0.2">
      <c r="M264" s="42"/>
      <c r="N264" s="42"/>
      <c r="O264" s="42"/>
      <c r="P264" s="42"/>
      <c r="Q264" s="42"/>
      <c r="R264" s="42"/>
      <c r="S264" s="42"/>
      <c r="T264" s="42"/>
    </row>
    <row r="265" spans="13:20" s="5" customFormat="1" ht="12.75" x14ac:dyDescent="0.2">
      <c r="M265" s="42"/>
      <c r="N265" s="42"/>
      <c r="O265" s="42"/>
      <c r="P265" s="42"/>
      <c r="Q265" s="42"/>
      <c r="R265" s="42"/>
      <c r="S265" s="42"/>
      <c r="T265" s="42"/>
    </row>
    <row r="266" spans="13:20" s="5" customFormat="1" ht="12.75" x14ac:dyDescent="0.2">
      <c r="M266" s="42"/>
      <c r="N266" s="42"/>
      <c r="O266" s="42"/>
      <c r="P266" s="42"/>
      <c r="Q266" s="42"/>
      <c r="R266" s="42"/>
      <c r="S266" s="42"/>
      <c r="T266" s="42"/>
    </row>
    <row r="267" spans="13:20" s="5" customFormat="1" ht="12.75" x14ac:dyDescent="0.2">
      <c r="M267" s="42"/>
      <c r="N267" s="42"/>
      <c r="O267" s="42"/>
      <c r="P267" s="42"/>
      <c r="Q267" s="42"/>
      <c r="R267" s="42"/>
      <c r="S267" s="42"/>
      <c r="T267" s="42"/>
    </row>
    <row r="268" spans="13:20" s="5" customFormat="1" ht="12.75" x14ac:dyDescent="0.2">
      <c r="M268" s="42"/>
      <c r="N268" s="42"/>
      <c r="O268" s="42"/>
      <c r="P268" s="42"/>
      <c r="Q268" s="42"/>
      <c r="R268" s="42"/>
      <c r="S268" s="42"/>
      <c r="T268" s="42"/>
    </row>
    <row r="269" spans="13:20" s="5" customFormat="1" ht="12.75" x14ac:dyDescent="0.2">
      <c r="M269" s="42"/>
      <c r="N269" s="42"/>
      <c r="O269" s="42"/>
      <c r="P269" s="42"/>
      <c r="Q269" s="42"/>
      <c r="R269" s="42"/>
      <c r="S269" s="42"/>
      <c r="T269" s="42"/>
    </row>
    <row r="270" spans="13:20" s="5" customFormat="1" ht="12.75" x14ac:dyDescent="0.2">
      <c r="M270" s="42"/>
      <c r="N270" s="42"/>
      <c r="O270" s="42"/>
      <c r="P270" s="42"/>
      <c r="Q270" s="42"/>
      <c r="R270" s="42"/>
      <c r="S270" s="42"/>
      <c r="T270" s="42"/>
    </row>
    <row r="271" spans="13:20" s="5" customFormat="1" ht="12.75" x14ac:dyDescent="0.2">
      <c r="M271" s="42"/>
      <c r="N271" s="42"/>
      <c r="O271" s="42"/>
      <c r="P271" s="42"/>
      <c r="Q271" s="42"/>
      <c r="R271" s="42"/>
      <c r="S271" s="42"/>
      <c r="T271" s="42"/>
    </row>
    <row r="272" spans="13:20" s="5" customFormat="1" ht="12.75" x14ac:dyDescent="0.2">
      <c r="M272" s="42"/>
      <c r="N272" s="42"/>
      <c r="O272" s="42"/>
      <c r="P272" s="42"/>
      <c r="Q272" s="42"/>
      <c r="R272" s="42"/>
      <c r="S272" s="42"/>
      <c r="T272" s="42"/>
    </row>
    <row r="273" spans="13:20" s="5" customFormat="1" ht="12.75" x14ac:dyDescent="0.2">
      <c r="M273" s="42"/>
      <c r="N273" s="42"/>
      <c r="O273" s="42"/>
      <c r="P273" s="42"/>
      <c r="Q273" s="42"/>
      <c r="R273" s="42"/>
      <c r="S273" s="42"/>
      <c r="T273" s="42"/>
    </row>
    <row r="274" spans="13:20" s="5" customFormat="1" ht="12.75" x14ac:dyDescent="0.2">
      <c r="M274" s="42"/>
      <c r="N274" s="42"/>
      <c r="O274" s="42"/>
      <c r="P274" s="42"/>
      <c r="Q274" s="42"/>
      <c r="R274" s="42"/>
      <c r="S274" s="42"/>
      <c r="T274" s="42"/>
    </row>
    <row r="275" spans="13:20" s="5" customFormat="1" ht="12.75" x14ac:dyDescent="0.2">
      <c r="M275" s="42"/>
      <c r="N275" s="42"/>
      <c r="O275" s="42"/>
      <c r="P275" s="42"/>
      <c r="Q275" s="42"/>
      <c r="R275" s="42"/>
      <c r="S275" s="42"/>
      <c r="T275" s="42"/>
    </row>
    <row r="276" spans="13:20" s="5" customFormat="1" ht="12.75" x14ac:dyDescent="0.2">
      <c r="M276" s="42"/>
      <c r="N276" s="42"/>
      <c r="O276" s="42"/>
      <c r="P276" s="42"/>
      <c r="Q276" s="42"/>
      <c r="R276" s="42"/>
      <c r="S276" s="42"/>
      <c r="T276" s="42"/>
    </row>
    <row r="277" spans="13:20" s="5" customFormat="1" ht="12.75" x14ac:dyDescent="0.2">
      <c r="M277" s="42"/>
      <c r="N277" s="42"/>
      <c r="O277" s="42"/>
      <c r="P277" s="42"/>
      <c r="Q277" s="42"/>
      <c r="R277" s="42"/>
      <c r="S277" s="42"/>
      <c r="T277" s="42"/>
    </row>
    <row r="278" spans="13:20" s="5" customFormat="1" ht="12.75" x14ac:dyDescent="0.2">
      <c r="M278" s="42"/>
      <c r="N278" s="42"/>
      <c r="O278" s="42"/>
      <c r="P278" s="42"/>
      <c r="Q278" s="42"/>
      <c r="R278" s="42"/>
      <c r="S278" s="42"/>
      <c r="T278" s="42"/>
    </row>
    <row r="279" spans="13:20" s="5" customFormat="1" ht="12.75" x14ac:dyDescent="0.2">
      <c r="M279" s="42"/>
      <c r="N279" s="42"/>
      <c r="O279" s="42"/>
      <c r="P279" s="42"/>
      <c r="Q279" s="42"/>
      <c r="R279" s="42"/>
      <c r="S279" s="42"/>
      <c r="T279" s="42"/>
    </row>
    <row r="280" spans="13:20" s="5" customFormat="1" ht="12.75" x14ac:dyDescent="0.2">
      <c r="M280" s="42"/>
      <c r="N280" s="42"/>
      <c r="O280" s="42"/>
      <c r="P280" s="42"/>
      <c r="Q280" s="42"/>
      <c r="R280" s="42"/>
      <c r="S280" s="42"/>
      <c r="T280" s="42"/>
    </row>
    <row r="281" spans="13:20" s="5" customFormat="1" ht="12.75" x14ac:dyDescent="0.2">
      <c r="M281" s="42"/>
      <c r="N281" s="42"/>
      <c r="O281" s="42"/>
      <c r="P281" s="42"/>
      <c r="Q281" s="42"/>
      <c r="R281" s="42"/>
      <c r="S281" s="42"/>
      <c r="T281" s="42"/>
    </row>
    <row r="282" spans="13:20" s="5" customFormat="1" ht="12.75" x14ac:dyDescent="0.2">
      <c r="M282" s="42"/>
      <c r="N282" s="42"/>
      <c r="O282" s="42"/>
      <c r="P282" s="42"/>
      <c r="Q282" s="42"/>
      <c r="R282" s="42"/>
      <c r="S282" s="42"/>
      <c r="T282" s="42"/>
    </row>
    <row r="283" spans="13:20" s="5" customFormat="1" ht="12.75" x14ac:dyDescent="0.2">
      <c r="M283" s="42"/>
      <c r="N283" s="42"/>
      <c r="O283" s="42"/>
      <c r="P283" s="42"/>
      <c r="Q283" s="42"/>
      <c r="R283" s="42"/>
      <c r="S283" s="42"/>
      <c r="T283" s="42"/>
    </row>
    <row r="284" spans="13:20" s="5" customFormat="1" ht="12.75" x14ac:dyDescent="0.2">
      <c r="M284" s="42"/>
      <c r="N284" s="42"/>
      <c r="O284" s="42"/>
      <c r="P284" s="42"/>
      <c r="Q284" s="42"/>
      <c r="R284" s="42"/>
      <c r="S284" s="42"/>
      <c r="T284" s="42"/>
    </row>
    <row r="285" spans="13:20" s="5" customFormat="1" ht="12.75" x14ac:dyDescent="0.2">
      <c r="M285" s="42"/>
      <c r="N285" s="42"/>
      <c r="O285" s="42"/>
      <c r="P285" s="42"/>
      <c r="Q285" s="42"/>
      <c r="R285" s="42"/>
      <c r="S285" s="42"/>
      <c r="T285" s="42"/>
    </row>
    <row r="286" spans="13:20" s="5" customFormat="1" ht="12.75" x14ac:dyDescent="0.2">
      <c r="M286" s="42"/>
      <c r="N286" s="42"/>
      <c r="O286" s="42"/>
      <c r="P286" s="42"/>
      <c r="Q286" s="42"/>
      <c r="R286" s="42"/>
      <c r="S286" s="42"/>
      <c r="T286" s="42"/>
    </row>
    <row r="287" spans="13:20" s="5" customFormat="1" ht="12.75" x14ac:dyDescent="0.2">
      <c r="M287" s="42"/>
      <c r="N287" s="42"/>
      <c r="O287" s="42"/>
      <c r="P287" s="42"/>
      <c r="Q287" s="42"/>
      <c r="R287" s="42"/>
      <c r="S287" s="42"/>
      <c r="T287" s="42"/>
    </row>
    <row r="288" spans="13:20" s="5" customFormat="1" ht="12.75" x14ac:dyDescent="0.2">
      <c r="M288" s="42"/>
      <c r="N288" s="42"/>
      <c r="O288" s="42"/>
      <c r="P288" s="42"/>
      <c r="Q288" s="42"/>
      <c r="R288" s="42"/>
      <c r="S288" s="42"/>
      <c r="T288" s="42"/>
    </row>
    <row r="289" spans="13:20" s="5" customFormat="1" ht="12.75" x14ac:dyDescent="0.2">
      <c r="M289" s="42"/>
      <c r="N289" s="42"/>
      <c r="O289" s="42"/>
      <c r="P289" s="42"/>
      <c r="Q289" s="42"/>
      <c r="R289" s="42"/>
      <c r="S289" s="42"/>
      <c r="T289" s="42"/>
    </row>
    <row r="290" spans="13:20" s="5" customFormat="1" ht="12.75" x14ac:dyDescent="0.2">
      <c r="M290" s="42"/>
      <c r="N290" s="42"/>
      <c r="O290" s="42"/>
      <c r="P290" s="42"/>
      <c r="Q290" s="42"/>
      <c r="R290" s="42"/>
      <c r="S290" s="42"/>
      <c r="T290" s="42"/>
    </row>
    <row r="291" spans="13:20" s="5" customFormat="1" ht="12.75" x14ac:dyDescent="0.2">
      <c r="M291" s="42"/>
      <c r="N291" s="42"/>
      <c r="O291" s="42"/>
      <c r="P291" s="42"/>
      <c r="Q291" s="42"/>
      <c r="R291" s="42"/>
      <c r="S291" s="42"/>
      <c r="T291" s="42"/>
    </row>
    <row r="292" spans="13:20" s="5" customFormat="1" ht="12.75" x14ac:dyDescent="0.2">
      <c r="M292" s="42"/>
      <c r="N292" s="42"/>
      <c r="O292" s="42"/>
      <c r="P292" s="42"/>
      <c r="Q292" s="42"/>
      <c r="R292" s="42"/>
      <c r="S292" s="42"/>
      <c r="T292" s="42"/>
    </row>
    <row r="293" spans="13:20" s="5" customFormat="1" ht="12.75" x14ac:dyDescent="0.2">
      <c r="M293" s="42"/>
      <c r="N293" s="42"/>
      <c r="O293" s="42"/>
      <c r="P293" s="42"/>
      <c r="Q293" s="42"/>
      <c r="R293" s="42"/>
      <c r="S293" s="42"/>
      <c r="T293" s="42"/>
    </row>
    <row r="294" spans="13:20" s="5" customFormat="1" ht="12.75" x14ac:dyDescent="0.2">
      <c r="M294" s="42"/>
      <c r="N294" s="42"/>
      <c r="O294" s="42"/>
      <c r="P294" s="42"/>
      <c r="Q294" s="42"/>
      <c r="R294" s="42"/>
      <c r="S294" s="42"/>
      <c r="T294" s="42"/>
    </row>
    <row r="295" spans="13:20" s="5" customFormat="1" ht="12.75" x14ac:dyDescent="0.2">
      <c r="M295" s="42"/>
      <c r="N295" s="42"/>
      <c r="O295" s="42"/>
      <c r="P295" s="42"/>
      <c r="Q295" s="42"/>
      <c r="R295" s="42"/>
      <c r="S295" s="42"/>
      <c r="T295" s="42"/>
    </row>
    <row r="296" spans="13:20" s="5" customFormat="1" ht="12.75" x14ac:dyDescent="0.2">
      <c r="M296" s="42"/>
      <c r="N296" s="42"/>
      <c r="O296" s="42"/>
      <c r="P296" s="42"/>
      <c r="Q296" s="42"/>
      <c r="R296" s="42"/>
      <c r="S296" s="42"/>
      <c r="T296" s="42"/>
    </row>
    <row r="297" spans="13:20" s="5" customFormat="1" ht="12.75" x14ac:dyDescent="0.2">
      <c r="M297" s="42"/>
      <c r="N297" s="42"/>
      <c r="O297" s="42"/>
      <c r="P297" s="42"/>
      <c r="Q297" s="42"/>
      <c r="R297" s="42"/>
      <c r="S297" s="42"/>
      <c r="T297" s="42"/>
    </row>
    <row r="298" spans="13:20" s="5" customFormat="1" ht="12.75" x14ac:dyDescent="0.2">
      <c r="M298" s="42"/>
      <c r="N298" s="42"/>
      <c r="O298" s="42"/>
      <c r="P298" s="42"/>
      <c r="Q298" s="42"/>
      <c r="R298" s="42"/>
      <c r="S298" s="42"/>
      <c r="T298" s="42"/>
    </row>
    <row r="299" spans="13:20" s="5" customFormat="1" ht="12.75" x14ac:dyDescent="0.2">
      <c r="M299" s="42"/>
      <c r="N299" s="42"/>
      <c r="O299" s="42"/>
      <c r="P299" s="42"/>
      <c r="Q299" s="42"/>
      <c r="R299" s="42"/>
      <c r="S299" s="42"/>
      <c r="T299" s="42"/>
    </row>
    <row r="300" spans="13:20" s="5" customFormat="1" ht="12.75" x14ac:dyDescent="0.2">
      <c r="M300" s="42"/>
      <c r="N300" s="42"/>
      <c r="O300" s="42"/>
      <c r="P300" s="42"/>
      <c r="Q300" s="42"/>
      <c r="R300" s="42"/>
      <c r="S300" s="42"/>
      <c r="T300" s="42"/>
    </row>
    <row r="301" spans="13:20" s="5" customFormat="1" ht="12.75" x14ac:dyDescent="0.2">
      <c r="M301" s="42"/>
      <c r="N301" s="42"/>
      <c r="O301" s="42"/>
      <c r="P301" s="42"/>
      <c r="Q301" s="42"/>
      <c r="R301" s="42"/>
      <c r="S301" s="42"/>
      <c r="T301" s="42"/>
    </row>
    <row r="302" spans="13:20" s="5" customFormat="1" ht="12.75" x14ac:dyDescent="0.2">
      <c r="M302" s="42"/>
      <c r="N302" s="42"/>
      <c r="O302" s="42"/>
      <c r="P302" s="42"/>
      <c r="Q302" s="42"/>
      <c r="R302" s="42"/>
      <c r="S302" s="42"/>
      <c r="T302" s="42"/>
    </row>
    <row r="303" spans="13:20" s="5" customFormat="1" ht="12.75" x14ac:dyDescent="0.2">
      <c r="M303" s="42"/>
      <c r="N303" s="42"/>
      <c r="O303" s="42"/>
      <c r="P303" s="42"/>
      <c r="Q303" s="42"/>
      <c r="R303" s="42"/>
      <c r="S303" s="42"/>
      <c r="T303" s="42"/>
    </row>
    <row r="304" spans="13:20" s="5" customFormat="1" ht="12.75" x14ac:dyDescent="0.2">
      <c r="M304" s="42"/>
      <c r="N304" s="42"/>
      <c r="O304" s="42"/>
      <c r="P304" s="42"/>
      <c r="Q304" s="42"/>
      <c r="R304" s="42"/>
      <c r="S304" s="42"/>
      <c r="T304" s="42"/>
    </row>
    <row r="305" spans="13:20" s="5" customFormat="1" ht="12.75" x14ac:dyDescent="0.2">
      <c r="M305" s="42"/>
      <c r="N305" s="42"/>
      <c r="O305" s="42"/>
      <c r="P305" s="42"/>
      <c r="Q305" s="42"/>
      <c r="R305" s="42"/>
      <c r="S305" s="42"/>
      <c r="T305" s="42"/>
    </row>
    <row r="306" spans="13:20" s="5" customFormat="1" ht="12.75" x14ac:dyDescent="0.2">
      <c r="M306" s="42"/>
      <c r="N306" s="42"/>
      <c r="O306" s="42"/>
      <c r="P306" s="42"/>
      <c r="Q306" s="42"/>
      <c r="R306" s="42"/>
      <c r="S306" s="42"/>
      <c r="T306" s="42"/>
    </row>
    <row r="307" spans="13:20" s="5" customFormat="1" ht="12.75" x14ac:dyDescent="0.2">
      <c r="M307" s="42"/>
      <c r="N307" s="42"/>
      <c r="O307" s="42"/>
      <c r="P307" s="42"/>
      <c r="Q307" s="42"/>
      <c r="R307" s="42"/>
      <c r="S307" s="42"/>
      <c r="T307" s="42"/>
    </row>
    <row r="308" spans="13:20" s="5" customFormat="1" ht="12.75" x14ac:dyDescent="0.2">
      <c r="M308" s="42"/>
      <c r="N308" s="42"/>
      <c r="O308" s="42"/>
      <c r="P308" s="42"/>
      <c r="Q308" s="42"/>
      <c r="R308" s="42"/>
      <c r="S308" s="42"/>
      <c r="T308" s="42"/>
    </row>
    <row r="309" spans="13:20" s="5" customFormat="1" ht="12.75" x14ac:dyDescent="0.2">
      <c r="M309" s="42"/>
      <c r="N309" s="42"/>
      <c r="O309" s="42"/>
      <c r="P309" s="42"/>
      <c r="Q309" s="42"/>
      <c r="R309" s="42"/>
      <c r="S309" s="42"/>
      <c r="T309" s="42"/>
    </row>
    <row r="310" spans="13:20" s="5" customFormat="1" ht="12.75" x14ac:dyDescent="0.2">
      <c r="M310" s="42"/>
      <c r="N310" s="42"/>
      <c r="O310" s="42"/>
      <c r="P310" s="42"/>
      <c r="Q310" s="42"/>
      <c r="R310" s="42"/>
      <c r="S310" s="42"/>
      <c r="T310" s="42"/>
    </row>
    <row r="311" spans="13:20" s="5" customFormat="1" ht="12.75" x14ac:dyDescent="0.2">
      <c r="M311" s="42"/>
      <c r="N311" s="42"/>
      <c r="O311" s="42"/>
      <c r="P311" s="42"/>
      <c r="Q311" s="42"/>
      <c r="R311" s="42"/>
      <c r="S311" s="42"/>
      <c r="T311" s="42"/>
    </row>
    <row r="312" spans="13:20" s="5" customFormat="1" ht="12.75" x14ac:dyDescent="0.2">
      <c r="M312" s="42"/>
      <c r="N312" s="42"/>
      <c r="O312" s="42"/>
      <c r="P312" s="42"/>
      <c r="Q312" s="42"/>
      <c r="R312" s="42"/>
      <c r="S312" s="42"/>
      <c r="T312" s="42"/>
    </row>
    <row r="313" spans="13:20" s="5" customFormat="1" ht="12.75" x14ac:dyDescent="0.2">
      <c r="M313" s="42"/>
      <c r="N313" s="42"/>
      <c r="O313" s="42"/>
      <c r="P313" s="42"/>
      <c r="Q313" s="42"/>
      <c r="R313" s="42"/>
      <c r="S313" s="42"/>
      <c r="T313" s="42"/>
    </row>
    <row r="314" spans="13:20" s="5" customFormat="1" ht="12.75" x14ac:dyDescent="0.2">
      <c r="M314" s="42"/>
      <c r="N314" s="42"/>
      <c r="O314" s="42"/>
      <c r="P314" s="42"/>
      <c r="Q314" s="42"/>
      <c r="R314" s="42"/>
      <c r="S314" s="42"/>
      <c r="T314" s="42"/>
    </row>
    <row r="315" spans="13:20" s="5" customFormat="1" ht="12.75" x14ac:dyDescent="0.2">
      <c r="M315" s="42"/>
      <c r="N315" s="42"/>
      <c r="O315" s="42"/>
      <c r="P315" s="42"/>
      <c r="Q315" s="42"/>
      <c r="R315" s="42"/>
      <c r="S315" s="42"/>
      <c r="T315" s="42"/>
    </row>
    <row r="316" spans="13:20" s="5" customFormat="1" ht="12.75" x14ac:dyDescent="0.2">
      <c r="M316" s="42"/>
      <c r="N316" s="42"/>
      <c r="O316" s="42"/>
      <c r="P316" s="42"/>
      <c r="Q316" s="42"/>
      <c r="R316" s="42"/>
      <c r="S316" s="42"/>
      <c r="T316" s="42"/>
    </row>
    <row r="317" spans="13:20" s="5" customFormat="1" ht="12.75" x14ac:dyDescent="0.2">
      <c r="M317" s="42"/>
      <c r="N317" s="42"/>
      <c r="O317" s="42"/>
      <c r="P317" s="42"/>
      <c r="Q317" s="42"/>
      <c r="R317" s="42"/>
      <c r="S317" s="42"/>
      <c r="T317" s="42"/>
    </row>
    <row r="318" spans="13:20" s="5" customFormat="1" ht="12.75" x14ac:dyDescent="0.2">
      <c r="M318" s="42"/>
      <c r="N318" s="42"/>
      <c r="O318" s="42"/>
      <c r="P318" s="42"/>
      <c r="Q318" s="42"/>
      <c r="R318" s="42"/>
      <c r="S318" s="42"/>
      <c r="T318" s="42"/>
    </row>
    <row r="319" spans="13:20" s="5" customFormat="1" ht="12.75" x14ac:dyDescent="0.2">
      <c r="M319" s="42"/>
      <c r="N319" s="42"/>
      <c r="O319" s="42"/>
      <c r="P319" s="42"/>
      <c r="Q319" s="42"/>
      <c r="R319" s="42"/>
      <c r="S319" s="42"/>
      <c r="T319" s="42"/>
    </row>
    <row r="320" spans="13:20" s="5" customFormat="1" ht="12.75" x14ac:dyDescent="0.2">
      <c r="M320" s="42"/>
      <c r="N320" s="42"/>
      <c r="O320" s="42"/>
      <c r="P320" s="42"/>
      <c r="Q320" s="42"/>
      <c r="R320" s="42"/>
      <c r="S320" s="42"/>
      <c r="T320" s="42"/>
    </row>
    <row r="321" spans="13:20" s="5" customFormat="1" ht="12.75" x14ac:dyDescent="0.2">
      <c r="M321" s="42"/>
      <c r="N321" s="42"/>
      <c r="O321" s="42"/>
      <c r="P321" s="42"/>
      <c r="Q321" s="42"/>
      <c r="R321" s="42"/>
      <c r="S321" s="42"/>
      <c r="T321" s="42"/>
    </row>
    <row r="322" spans="13:20" s="5" customFormat="1" ht="12.75" x14ac:dyDescent="0.2">
      <c r="M322" s="42"/>
      <c r="N322" s="42"/>
      <c r="O322" s="42"/>
      <c r="P322" s="42"/>
      <c r="Q322" s="42"/>
      <c r="R322" s="42"/>
      <c r="S322" s="42"/>
      <c r="T322" s="42"/>
    </row>
    <row r="323" spans="13:20" s="5" customFormat="1" ht="12.75" x14ac:dyDescent="0.2">
      <c r="M323" s="42"/>
      <c r="N323" s="42"/>
      <c r="O323" s="42"/>
      <c r="P323" s="42"/>
      <c r="Q323" s="42"/>
      <c r="R323" s="42"/>
      <c r="S323" s="42"/>
      <c r="T323" s="42"/>
    </row>
    <row r="324" spans="13:20" s="5" customFormat="1" ht="12.75" x14ac:dyDescent="0.2">
      <c r="M324" s="42"/>
      <c r="N324" s="42"/>
      <c r="O324" s="42"/>
      <c r="P324" s="42"/>
      <c r="Q324" s="42"/>
      <c r="R324" s="42"/>
      <c r="S324" s="42"/>
      <c r="T324" s="42"/>
    </row>
    <row r="325" spans="13:20" s="5" customFormat="1" ht="12.75" x14ac:dyDescent="0.2">
      <c r="M325" s="42"/>
      <c r="N325" s="42"/>
      <c r="O325" s="42"/>
      <c r="P325" s="42"/>
      <c r="Q325" s="42"/>
      <c r="R325" s="42"/>
      <c r="S325" s="42"/>
      <c r="T325" s="42"/>
    </row>
    <row r="326" spans="13:20" s="5" customFormat="1" ht="12.75" x14ac:dyDescent="0.2">
      <c r="M326" s="42"/>
      <c r="N326" s="42"/>
      <c r="O326" s="42"/>
      <c r="P326" s="42"/>
      <c r="Q326" s="42"/>
      <c r="R326" s="42"/>
      <c r="S326" s="42"/>
      <c r="T326" s="42"/>
    </row>
    <row r="327" spans="13:20" s="5" customFormat="1" ht="12.75" x14ac:dyDescent="0.2">
      <c r="M327" s="42"/>
      <c r="N327" s="42"/>
      <c r="O327" s="42"/>
      <c r="P327" s="42"/>
      <c r="Q327" s="42"/>
      <c r="R327" s="42"/>
      <c r="S327" s="42"/>
      <c r="T327" s="42"/>
    </row>
    <row r="328" spans="13:20" s="5" customFormat="1" ht="12.75" x14ac:dyDescent="0.2">
      <c r="M328" s="42"/>
      <c r="N328" s="42"/>
      <c r="O328" s="42"/>
      <c r="P328" s="42"/>
      <c r="Q328" s="42"/>
      <c r="R328" s="42"/>
      <c r="S328" s="42"/>
      <c r="T328" s="42"/>
    </row>
    <row r="329" spans="13:20" s="5" customFormat="1" ht="12.75" x14ac:dyDescent="0.2">
      <c r="M329" s="42"/>
      <c r="N329" s="42"/>
      <c r="O329" s="42"/>
      <c r="P329" s="42"/>
      <c r="Q329" s="42"/>
      <c r="R329" s="42"/>
      <c r="S329" s="42"/>
      <c r="T329" s="42"/>
    </row>
    <row r="330" spans="13:20" s="5" customFormat="1" ht="12.75" x14ac:dyDescent="0.2">
      <c r="M330" s="42"/>
      <c r="N330" s="42"/>
      <c r="O330" s="42"/>
      <c r="P330" s="42"/>
      <c r="Q330" s="42"/>
      <c r="R330" s="42"/>
      <c r="S330" s="42"/>
      <c r="T330" s="42"/>
    </row>
    <row r="331" spans="13:20" s="5" customFormat="1" ht="12.75" x14ac:dyDescent="0.2">
      <c r="M331" s="42"/>
      <c r="N331" s="42"/>
      <c r="O331" s="42"/>
      <c r="P331" s="42"/>
      <c r="Q331" s="42"/>
      <c r="R331" s="42"/>
      <c r="S331" s="42"/>
      <c r="T331" s="42"/>
    </row>
    <row r="332" spans="13:20" s="5" customFormat="1" ht="12.75" x14ac:dyDescent="0.2">
      <c r="M332" s="42"/>
      <c r="N332" s="42"/>
      <c r="O332" s="42"/>
      <c r="P332" s="42"/>
      <c r="Q332" s="42"/>
      <c r="R332" s="42"/>
      <c r="S332" s="42"/>
      <c r="T332" s="42"/>
    </row>
    <row r="333" spans="13:20" s="5" customFormat="1" ht="12.75" x14ac:dyDescent="0.2">
      <c r="M333" s="42"/>
      <c r="N333" s="42"/>
      <c r="O333" s="42"/>
      <c r="P333" s="42"/>
      <c r="Q333" s="42"/>
      <c r="R333" s="42"/>
      <c r="S333" s="42"/>
      <c r="T333" s="42"/>
    </row>
    <row r="334" spans="13:20" s="5" customFormat="1" ht="12.75" x14ac:dyDescent="0.2">
      <c r="M334" s="42"/>
      <c r="N334" s="42"/>
      <c r="O334" s="42"/>
      <c r="P334" s="42"/>
      <c r="Q334" s="42"/>
      <c r="R334" s="42"/>
      <c r="S334" s="42"/>
      <c r="T334" s="42"/>
    </row>
    <row r="335" spans="13:20" s="5" customFormat="1" ht="12.75" x14ac:dyDescent="0.2">
      <c r="M335" s="42"/>
      <c r="N335" s="42"/>
      <c r="O335" s="42"/>
      <c r="P335" s="42"/>
      <c r="Q335" s="42"/>
      <c r="R335" s="42"/>
      <c r="S335" s="42"/>
      <c r="T335" s="42"/>
    </row>
    <row r="336" spans="13:20" s="5" customFormat="1" ht="12.75" x14ac:dyDescent="0.2">
      <c r="M336" s="42"/>
      <c r="N336" s="42"/>
      <c r="O336" s="42"/>
      <c r="P336" s="42"/>
      <c r="Q336" s="42"/>
      <c r="R336" s="42"/>
      <c r="S336" s="42"/>
      <c r="T336" s="42"/>
    </row>
    <row r="337" spans="13:20" s="5" customFormat="1" ht="12.75" x14ac:dyDescent="0.2">
      <c r="M337" s="42"/>
      <c r="N337" s="42"/>
      <c r="O337" s="42"/>
      <c r="P337" s="42"/>
      <c r="Q337" s="42"/>
      <c r="R337" s="42"/>
      <c r="S337" s="42"/>
      <c r="T337" s="42"/>
    </row>
    <row r="338" spans="13:20" s="5" customFormat="1" ht="12.75" x14ac:dyDescent="0.2">
      <c r="M338" s="42"/>
      <c r="N338" s="42"/>
      <c r="O338" s="42"/>
      <c r="P338" s="42"/>
      <c r="Q338" s="42"/>
      <c r="R338" s="42"/>
      <c r="S338" s="42"/>
      <c r="T338" s="42"/>
    </row>
    <row r="339" spans="13:20" s="5" customFormat="1" ht="12.75" x14ac:dyDescent="0.2">
      <c r="M339" s="42"/>
      <c r="N339" s="42"/>
      <c r="O339" s="42"/>
      <c r="P339" s="42"/>
      <c r="Q339" s="42"/>
      <c r="R339" s="42"/>
      <c r="S339" s="42"/>
      <c r="T339" s="42"/>
    </row>
    <row r="340" spans="13:20" s="5" customFormat="1" ht="12.75" x14ac:dyDescent="0.2">
      <c r="M340" s="42"/>
      <c r="N340" s="42"/>
      <c r="O340" s="42"/>
      <c r="P340" s="42"/>
      <c r="Q340" s="42"/>
      <c r="R340" s="42"/>
      <c r="S340" s="42"/>
      <c r="T340" s="42"/>
    </row>
    <row r="341" spans="13:20" s="5" customFormat="1" ht="12.75" x14ac:dyDescent="0.2">
      <c r="M341" s="42"/>
      <c r="N341" s="42"/>
      <c r="O341" s="42"/>
      <c r="P341" s="42"/>
      <c r="Q341" s="42"/>
      <c r="R341" s="42"/>
      <c r="S341" s="42"/>
      <c r="T341" s="42"/>
    </row>
    <row r="342" spans="13:20" s="5" customFormat="1" ht="12.75" x14ac:dyDescent="0.2">
      <c r="M342" s="42"/>
      <c r="N342" s="42"/>
      <c r="O342" s="42"/>
      <c r="P342" s="42"/>
      <c r="Q342" s="42"/>
      <c r="R342" s="42"/>
      <c r="S342" s="42"/>
      <c r="T342" s="42"/>
    </row>
    <row r="343" spans="13:20" s="5" customFormat="1" ht="12.75" x14ac:dyDescent="0.2">
      <c r="M343" s="42"/>
      <c r="N343" s="42"/>
      <c r="O343" s="42"/>
      <c r="P343" s="42"/>
      <c r="Q343" s="42"/>
      <c r="R343" s="42"/>
      <c r="S343" s="42"/>
      <c r="T343" s="42"/>
    </row>
    <row r="344" spans="13:20" s="5" customFormat="1" ht="12.75" x14ac:dyDescent="0.2">
      <c r="M344" s="42"/>
      <c r="N344" s="42"/>
      <c r="O344" s="42"/>
      <c r="P344" s="42"/>
      <c r="Q344" s="42"/>
      <c r="R344" s="42"/>
      <c r="S344" s="42"/>
      <c r="T344" s="42"/>
    </row>
    <row r="345" spans="13:20" s="5" customFormat="1" ht="12.75" x14ac:dyDescent="0.2">
      <c r="M345" s="42"/>
      <c r="N345" s="42"/>
      <c r="O345" s="42"/>
      <c r="P345" s="42"/>
      <c r="Q345" s="42"/>
      <c r="R345" s="42"/>
      <c r="S345" s="42"/>
      <c r="T345" s="42"/>
    </row>
    <row r="346" spans="13:20" s="5" customFormat="1" ht="12.75" x14ac:dyDescent="0.2">
      <c r="M346" s="42"/>
      <c r="N346" s="42"/>
      <c r="O346" s="42"/>
      <c r="P346" s="42"/>
      <c r="Q346" s="42"/>
      <c r="R346" s="42"/>
      <c r="S346" s="42"/>
      <c r="T346" s="42"/>
    </row>
    <row r="347" spans="13:20" s="5" customFormat="1" ht="12.75" x14ac:dyDescent="0.2">
      <c r="M347" s="42"/>
      <c r="N347" s="42"/>
      <c r="O347" s="42"/>
      <c r="P347" s="42"/>
      <c r="Q347" s="42"/>
      <c r="R347" s="42"/>
      <c r="S347" s="42"/>
      <c r="T347" s="42"/>
    </row>
    <row r="348" spans="13:20" s="5" customFormat="1" ht="12.75" x14ac:dyDescent="0.2">
      <c r="M348" s="42"/>
      <c r="N348" s="42"/>
      <c r="O348" s="42"/>
      <c r="P348" s="42"/>
      <c r="Q348" s="42"/>
      <c r="R348" s="42"/>
      <c r="S348" s="42"/>
      <c r="T348" s="42"/>
    </row>
    <row r="349" spans="13:20" s="5" customFormat="1" ht="12.75" x14ac:dyDescent="0.2">
      <c r="M349" s="42"/>
      <c r="N349" s="42"/>
      <c r="O349" s="42"/>
      <c r="P349" s="42"/>
      <c r="Q349" s="42"/>
      <c r="R349" s="42"/>
      <c r="S349" s="42"/>
      <c r="T349" s="42"/>
    </row>
    <row r="350" spans="13:20" s="5" customFormat="1" ht="12.75" x14ac:dyDescent="0.2">
      <c r="M350" s="42"/>
      <c r="N350" s="42"/>
      <c r="O350" s="42"/>
      <c r="P350" s="42"/>
      <c r="Q350" s="42"/>
      <c r="R350" s="42"/>
      <c r="S350" s="42"/>
      <c r="T350" s="42"/>
    </row>
    <row r="351" spans="13:20" s="5" customFormat="1" ht="12.75" x14ac:dyDescent="0.2">
      <c r="M351" s="42"/>
      <c r="N351" s="42"/>
      <c r="O351" s="42"/>
      <c r="P351" s="42"/>
      <c r="Q351" s="42"/>
      <c r="R351" s="42"/>
      <c r="S351" s="42"/>
      <c r="T351" s="42"/>
    </row>
    <row r="352" spans="13:20" s="5" customFormat="1" ht="12.75" x14ac:dyDescent="0.2">
      <c r="M352" s="42"/>
      <c r="N352" s="42"/>
      <c r="O352" s="42"/>
      <c r="P352" s="42"/>
      <c r="Q352" s="42"/>
      <c r="R352" s="42"/>
      <c r="S352" s="42"/>
      <c r="T352" s="42"/>
    </row>
    <row r="353" spans="13:20" s="5" customFormat="1" ht="12.75" x14ac:dyDescent="0.2">
      <c r="M353" s="42"/>
      <c r="N353" s="42"/>
      <c r="O353" s="42"/>
      <c r="P353" s="42"/>
      <c r="Q353" s="42"/>
      <c r="R353" s="42"/>
      <c r="S353" s="42"/>
      <c r="T353" s="42"/>
    </row>
    <row r="354" spans="13:20" s="5" customFormat="1" ht="12.75" x14ac:dyDescent="0.2">
      <c r="M354" s="42"/>
      <c r="N354" s="42"/>
      <c r="O354" s="42"/>
      <c r="P354" s="42"/>
      <c r="Q354" s="42"/>
      <c r="R354" s="42"/>
      <c r="S354" s="42"/>
      <c r="T354" s="42"/>
    </row>
    <row r="355" spans="13:20" s="5" customFormat="1" ht="12.75" x14ac:dyDescent="0.2">
      <c r="M355" s="42"/>
      <c r="N355" s="42"/>
      <c r="O355" s="42"/>
      <c r="P355" s="42"/>
      <c r="Q355" s="42"/>
      <c r="R355" s="42"/>
      <c r="S355" s="42"/>
      <c r="T355" s="42"/>
    </row>
    <row r="356" spans="13:20" s="5" customFormat="1" ht="12.75" x14ac:dyDescent="0.2">
      <c r="M356" s="42"/>
      <c r="N356" s="42"/>
      <c r="O356" s="42"/>
      <c r="P356" s="42"/>
      <c r="Q356" s="42"/>
      <c r="R356" s="42"/>
      <c r="S356" s="42"/>
      <c r="T356" s="42"/>
    </row>
    <row r="357" spans="13:20" s="5" customFormat="1" ht="12.75" x14ac:dyDescent="0.2">
      <c r="M357" s="42"/>
      <c r="N357" s="42"/>
      <c r="O357" s="42"/>
      <c r="P357" s="42"/>
      <c r="Q357" s="42"/>
      <c r="R357" s="42"/>
      <c r="S357" s="42"/>
      <c r="T357" s="42"/>
    </row>
    <row r="358" spans="13:20" s="5" customFormat="1" ht="12.75" x14ac:dyDescent="0.2">
      <c r="M358" s="42"/>
      <c r="N358" s="42"/>
      <c r="O358" s="42"/>
      <c r="P358" s="42"/>
      <c r="Q358" s="42"/>
      <c r="R358" s="42"/>
      <c r="S358" s="42"/>
      <c r="T358" s="42"/>
    </row>
    <row r="359" spans="13:20" s="5" customFormat="1" ht="12.75" x14ac:dyDescent="0.2">
      <c r="M359" s="42"/>
      <c r="N359" s="42"/>
      <c r="O359" s="42"/>
      <c r="P359" s="42"/>
      <c r="Q359" s="42"/>
      <c r="R359" s="42"/>
      <c r="S359" s="42"/>
      <c r="T359" s="42"/>
    </row>
    <row r="360" spans="13:20" s="5" customFormat="1" ht="12.75" x14ac:dyDescent="0.2">
      <c r="M360" s="42"/>
      <c r="N360" s="42"/>
      <c r="O360" s="42"/>
      <c r="P360" s="42"/>
      <c r="Q360" s="42"/>
      <c r="R360" s="42"/>
      <c r="S360" s="42"/>
      <c r="T360" s="42"/>
    </row>
    <row r="361" spans="13:20" s="5" customFormat="1" ht="12.75" x14ac:dyDescent="0.2">
      <c r="M361" s="42"/>
      <c r="N361" s="42"/>
      <c r="O361" s="42"/>
      <c r="P361" s="42"/>
      <c r="Q361" s="42"/>
      <c r="R361" s="42"/>
      <c r="S361" s="42"/>
      <c r="T361" s="42"/>
    </row>
    <row r="362" spans="13:20" s="5" customFormat="1" ht="12.75" x14ac:dyDescent="0.2">
      <c r="M362" s="42"/>
      <c r="N362" s="42"/>
      <c r="O362" s="42"/>
      <c r="P362" s="42"/>
      <c r="Q362" s="42"/>
      <c r="R362" s="42"/>
      <c r="S362" s="42"/>
      <c r="T362" s="42"/>
    </row>
    <row r="363" spans="13:20" s="5" customFormat="1" ht="12.75" x14ac:dyDescent="0.2">
      <c r="M363" s="42"/>
      <c r="N363" s="42"/>
      <c r="O363" s="42"/>
      <c r="P363" s="42"/>
      <c r="Q363" s="42"/>
      <c r="R363" s="42"/>
      <c r="S363" s="42"/>
      <c r="T363" s="42"/>
    </row>
    <row r="364" spans="13:20" s="5" customFormat="1" ht="12.75" x14ac:dyDescent="0.2">
      <c r="M364" s="42"/>
      <c r="N364" s="42"/>
      <c r="O364" s="42"/>
      <c r="P364" s="42"/>
      <c r="Q364" s="42"/>
      <c r="R364" s="42"/>
      <c r="S364" s="42"/>
      <c r="T364" s="42"/>
    </row>
    <row r="365" spans="13:20" s="5" customFormat="1" ht="12.75" x14ac:dyDescent="0.2">
      <c r="M365" s="42"/>
      <c r="N365" s="42"/>
      <c r="O365" s="42"/>
      <c r="P365" s="42"/>
      <c r="Q365" s="42"/>
      <c r="R365" s="42"/>
      <c r="S365" s="42"/>
      <c r="T365" s="42"/>
    </row>
    <row r="366" spans="13:20" s="5" customFormat="1" ht="12.75" x14ac:dyDescent="0.2">
      <c r="M366" s="42"/>
      <c r="N366" s="42"/>
      <c r="O366" s="42"/>
      <c r="P366" s="42"/>
      <c r="Q366" s="42"/>
      <c r="R366" s="42"/>
      <c r="S366" s="42"/>
      <c r="T366" s="42"/>
    </row>
    <row r="367" spans="13:20" s="5" customFormat="1" ht="12.75" x14ac:dyDescent="0.2">
      <c r="M367" s="42"/>
      <c r="N367" s="42"/>
      <c r="O367" s="42"/>
      <c r="P367" s="42"/>
      <c r="Q367" s="42"/>
      <c r="R367" s="42"/>
      <c r="S367" s="42"/>
      <c r="T367" s="42"/>
    </row>
    <row r="368" spans="13:20"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row r="7474" spans="13:20" s="5" customFormat="1" ht="12.75" x14ac:dyDescent="0.2">
      <c r="M7474" s="42"/>
      <c r="N7474" s="42"/>
      <c r="O7474" s="42"/>
      <c r="P7474" s="42"/>
      <c r="Q7474" s="42"/>
      <c r="R7474" s="42"/>
      <c r="S7474" s="42"/>
      <c r="T7474" s="42"/>
    </row>
    <row r="7475" spans="13:20" s="5" customFormat="1" ht="12.75" x14ac:dyDescent="0.2">
      <c r="M7475" s="42"/>
      <c r="N7475" s="42"/>
      <c r="O7475" s="42"/>
      <c r="P7475" s="42"/>
      <c r="Q7475" s="42"/>
      <c r="R7475" s="42"/>
      <c r="S7475" s="42"/>
      <c r="T7475" s="42"/>
    </row>
    <row r="7476" spans="13:20" s="5" customFormat="1" ht="12.75" x14ac:dyDescent="0.2">
      <c r="M7476" s="42"/>
      <c r="N7476" s="42"/>
      <c r="O7476" s="42"/>
      <c r="P7476" s="42"/>
      <c r="Q7476" s="42"/>
      <c r="R7476" s="42"/>
      <c r="S7476" s="42"/>
      <c r="T7476" s="42"/>
    </row>
    <row r="7477" spans="13:20" s="5" customFormat="1" ht="12.75" x14ac:dyDescent="0.2">
      <c r="M7477" s="42"/>
      <c r="N7477" s="42"/>
      <c r="O7477" s="42"/>
      <c r="P7477" s="42"/>
      <c r="Q7477" s="42"/>
      <c r="R7477" s="42"/>
      <c r="S7477" s="42"/>
      <c r="T7477" s="42"/>
    </row>
    <row r="7478" spans="13:20" s="5" customFormat="1" ht="12.75" x14ac:dyDescent="0.2">
      <c r="M7478" s="42"/>
      <c r="N7478" s="42"/>
      <c r="O7478" s="42"/>
      <c r="P7478" s="42"/>
      <c r="Q7478" s="42"/>
      <c r="R7478" s="42"/>
      <c r="S7478" s="42"/>
      <c r="T7478" s="42"/>
    </row>
    <row r="7479" spans="13:20" s="5" customFormat="1" ht="12.75" x14ac:dyDescent="0.2">
      <c r="M7479" s="42"/>
      <c r="N7479" s="42"/>
      <c r="O7479" s="42"/>
      <c r="P7479" s="42"/>
      <c r="Q7479" s="42"/>
      <c r="R7479" s="42"/>
      <c r="S7479" s="42"/>
      <c r="T7479" s="42"/>
    </row>
    <row r="7480" spans="13:20" s="5" customFormat="1" ht="12.75" x14ac:dyDescent="0.2">
      <c r="M7480" s="42"/>
      <c r="N7480" s="42"/>
      <c r="O7480" s="42"/>
      <c r="P7480" s="42"/>
      <c r="Q7480" s="42"/>
      <c r="R7480" s="42"/>
      <c r="S7480" s="42"/>
      <c r="T7480" s="42"/>
    </row>
    <row r="7481" spans="13:20" s="5" customFormat="1" ht="12.75" x14ac:dyDescent="0.2">
      <c r="M7481" s="42"/>
      <c r="N7481" s="42"/>
      <c r="O7481" s="42"/>
      <c r="P7481" s="42"/>
      <c r="Q7481" s="42"/>
      <c r="R7481" s="42"/>
      <c r="S7481" s="42"/>
      <c r="T7481" s="42"/>
    </row>
    <row r="7482" spans="13:20" s="5" customFormat="1" ht="12.75" x14ac:dyDescent="0.2">
      <c r="M7482" s="42"/>
      <c r="N7482" s="42"/>
      <c r="O7482" s="42"/>
      <c r="P7482" s="42"/>
      <c r="Q7482" s="42"/>
      <c r="R7482" s="42"/>
      <c r="S7482" s="42"/>
      <c r="T7482" s="42"/>
    </row>
    <row r="7483" spans="13:20" s="5" customFormat="1" ht="12.75" x14ac:dyDescent="0.2">
      <c r="M7483" s="42"/>
      <c r="N7483" s="42"/>
      <c r="O7483" s="42"/>
      <c r="P7483" s="42"/>
      <c r="Q7483" s="42"/>
      <c r="R7483" s="42"/>
      <c r="S7483" s="42"/>
      <c r="T7483" s="42"/>
    </row>
    <row r="7484" spans="13:20" s="5" customFormat="1" ht="12.75" x14ac:dyDescent="0.2">
      <c r="M7484" s="42"/>
      <c r="N7484" s="42"/>
      <c r="O7484" s="42"/>
      <c r="P7484" s="42"/>
      <c r="Q7484" s="42"/>
      <c r="R7484" s="42"/>
      <c r="S7484" s="42"/>
      <c r="T7484" s="42"/>
    </row>
    <row r="7485" spans="13:20" s="5" customFormat="1" ht="12.75" x14ac:dyDescent="0.2">
      <c r="M7485" s="42"/>
      <c r="N7485" s="42"/>
      <c r="O7485" s="42"/>
      <c r="P7485" s="42"/>
      <c r="Q7485" s="42"/>
      <c r="R7485" s="42"/>
      <c r="S7485" s="42"/>
      <c r="T7485" s="42"/>
    </row>
    <row r="7486" spans="13:20" s="5" customFormat="1" ht="12.75" x14ac:dyDescent="0.2">
      <c r="M7486" s="42"/>
      <c r="N7486" s="42"/>
      <c r="O7486" s="42"/>
      <c r="P7486" s="42"/>
      <c r="Q7486" s="42"/>
      <c r="R7486" s="42"/>
      <c r="S7486" s="42"/>
      <c r="T7486" s="42"/>
    </row>
    <row r="7487" spans="13:20" s="5" customFormat="1" ht="12.75" x14ac:dyDescent="0.2">
      <c r="M7487" s="42"/>
      <c r="N7487" s="42"/>
      <c r="O7487" s="42"/>
      <c r="P7487" s="42"/>
      <c r="Q7487" s="42"/>
      <c r="R7487" s="42"/>
      <c r="S7487" s="42"/>
      <c r="T7487" s="42"/>
    </row>
    <row r="7488" spans="13:20" s="5" customFormat="1" ht="12.75" x14ac:dyDescent="0.2">
      <c r="M7488" s="42"/>
      <c r="N7488" s="42"/>
      <c r="O7488" s="42"/>
      <c r="P7488" s="42"/>
      <c r="Q7488" s="42"/>
      <c r="R7488" s="42"/>
      <c r="S7488" s="42"/>
      <c r="T7488" s="42"/>
    </row>
    <row r="7489" spans="13:20" s="5" customFormat="1" ht="12.75" x14ac:dyDescent="0.2">
      <c r="M7489" s="42"/>
      <c r="N7489" s="42"/>
      <c r="O7489" s="42"/>
      <c r="P7489" s="42"/>
      <c r="Q7489" s="42"/>
      <c r="R7489" s="42"/>
      <c r="S7489" s="42"/>
      <c r="T7489" s="42"/>
    </row>
    <row r="7490" spans="13:20" s="5" customFormat="1" ht="12.75" x14ac:dyDescent="0.2">
      <c r="M7490" s="42"/>
      <c r="N7490" s="42"/>
      <c r="O7490" s="42"/>
      <c r="P7490" s="42"/>
      <c r="Q7490" s="42"/>
      <c r="R7490" s="42"/>
      <c r="S7490" s="42"/>
      <c r="T7490" s="42"/>
    </row>
    <row r="7491" spans="13:20" s="5" customFormat="1" ht="12.75" x14ac:dyDescent="0.2">
      <c r="M7491" s="42"/>
      <c r="N7491" s="42"/>
      <c r="O7491" s="42"/>
      <c r="P7491" s="42"/>
      <c r="Q7491" s="42"/>
      <c r="R7491" s="42"/>
      <c r="S7491" s="42"/>
      <c r="T7491" s="42"/>
    </row>
    <row r="7492" spans="13:20" s="5" customFormat="1" ht="12.75" x14ac:dyDescent="0.2">
      <c r="M7492" s="42"/>
      <c r="N7492" s="42"/>
      <c r="O7492" s="42"/>
      <c r="P7492" s="42"/>
      <c r="Q7492" s="42"/>
      <c r="R7492" s="42"/>
      <c r="S7492" s="42"/>
      <c r="T7492" s="42"/>
    </row>
    <row r="7493" spans="13:20" s="5" customFormat="1" ht="12.75" x14ac:dyDescent="0.2">
      <c r="M7493" s="42"/>
      <c r="N7493" s="42"/>
      <c r="O7493" s="42"/>
      <c r="P7493" s="42"/>
      <c r="Q7493" s="42"/>
      <c r="R7493" s="42"/>
      <c r="S7493" s="42"/>
      <c r="T7493" s="42"/>
    </row>
    <row r="7494" spans="13:20" s="5" customFormat="1" ht="12.75" x14ac:dyDescent="0.2">
      <c r="M7494" s="42"/>
      <c r="N7494" s="42"/>
      <c r="O7494" s="42"/>
      <c r="P7494" s="42"/>
      <c r="Q7494" s="42"/>
      <c r="R7494" s="42"/>
      <c r="S7494" s="42"/>
      <c r="T7494" s="42"/>
    </row>
    <row r="7495" spans="13:20" s="5" customFormat="1" ht="12.75" x14ac:dyDescent="0.2">
      <c r="M7495" s="42"/>
      <c r="N7495" s="42"/>
      <c r="O7495" s="42"/>
      <c r="P7495" s="42"/>
      <c r="Q7495" s="42"/>
      <c r="R7495" s="42"/>
      <c r="S7495" s="42"/>
      <c r="T7495" s="42"/>
    </row>
    <row r="7496" spans="13:20" s="5" customFormat="1" ht="12.75" x14ac:dyDescent="0.2">
      <c r="M7496" s="42"/>
      <c r="N7496" s="42"/>
      <c r="O7496" s="42"/>
      <c r="P7496" s="42"/>
      <c r="Q7496" s="42"/>
      <c r="R7496" s="42"/>
      <c r="S7496" s="42"/>
      <c r="T7496" s="42"/>
    </row>
    <row r="7497" spans="13:20" s="5" customFormat="1" ht="12.75" x14ac:dyDescent="0.2">
      <c r="M7497" s="42"/>
      <c r="N7497" s="42"/>
      <c r="O7497" s="42"/>
      <c r="P7497" s="42"/>
      <c r="Q7497" s="42"/>
      <c r="R7497" s="42"/>
      <c r="S7497" s="42"/>
      <c r="T7497" s="42"/>
    </row>
    <row r="7498" spans="13:20" s="5" customFormat="1" ht="12.75" x14ac:dyDescent="0.2">
      <c r="M7498" s="42"/>
      <c r="N7498" s="42"/>
      <c r="O7498" s="42"/>
      <c r="P7498" s="42"/>
      <c r="Q7498" s="42"/>
      <c r="R7498" s="42"/>
      <c r="S7498" s="42"/>
      <c r="T7498" s="42"/>
    </row>
    <row r="7499" spans="13:20" s="5" customFormat="1" ht="12.75" x14ac:dyDescent="0.2">
      <c r="M7499" s="42"/>
      <c r="N7499" s="42"/>
      <c r="O7499" s="42"/>
      <c r="P7499" s="42"/>
      <c r="Q7499" s="42"/>
      <c r="R7499" s="42"/>
      <c r="S7499" s="42"/>
      <c r="T7499" s="42"/>
    </row>
    <row r="7500" spans="13:20" s="5" customFormat="1" ht="12.75" x14ac:dyDescent="0.2">
      <c r="M7500" s="42"/>
      <c r="N7500" s="42"/>
      <c r="O7500" s="42"/>
      <c r="P7500" s="42"/>
      <c r="Q7500" s="42"/>
      <c r="R7500" s="42"/>
      <c r="S7500" s="42"/>
      <c r="T7500" s="42"/>
    </row>
    <row r="7501" spans="13:20" s="5" customFormat="1" ht="12.75" x14ac:dyDescent="0.2">
      <c r="M7501" s="42"/>
      <c r="N7501" s="42"/>
      <c r="O7501" s="42"/>
      <c r="P7501" s="42"/>
      <c r="Q7501" s="42"/>
      <c r="R7501" s="42"/>
      <c r="S7501" s="42"/>
      <c r="T7501" s="42"/>
    </row>
    <row r="7502" spans="13:20" s="5" customFormat="1" ht="12.75" x14ac:dyDescent="0.2">
      <c r="M7502" s="42"/>
      <c r="N7502" s="42"/>
      <c r="O7502" s="42"/>
      <c r="P7502" s="42"/>
      <c r="Q7502" s="42"/>
      <c r="R7502" s="42"/>
      <c r="S7502" s="42"/>
      <c r="T7502" s="42"/>
    </row>
    <row r="7503" spans="13:20" s="5" customFormat="1" ht="12.75" x14ac:dyDescent="0.2">
      <c r="M7503" s="42"/>
      <c r="N7503" s="42"/>
      <c r="O7503" s="42"/>
      <c r="P7503" s="42"/>
      <c r="Q7503" s="42"/>
      <c r="R7503" s="42"/>
      <c r="S7503" s="42"/>
      <c r="T7503" s="42"/>
    </row>
    <row r="7504" spans="13:20" s="5" customFormat="1" ht="12.75" x14ac:dyDescent="0.2">
      <c r="M7504" s="42"/>
      <c r="N7504" s="42"/>
      <c r="O7504" s="42"/>
      <c r="P7504" s="42"/>
      <c r="Q7504" s="42"/>
      <c r="R7504" s="42"/>
      <c r="S7504" s="42"/>
      <c r="T7504" s="42"/>
    </row>
    <row r="7505" spans="13:20" s="5" customFormat="1" ht="12.75" x14ac:dyDescent="0.2">
      <c r="M7505" s="42"/>
      <c r="N7505" s="42"/>
      <c r="O7505" s="42"/>
      <c r="P7505" s="42"/>
      <c r="Q7505" s="42"/>
      <c r="R7505" s="42"/>
      <c r="S7505" s="42"/>
      <c r="T7505" s="42"/>
    </row>
    <row r="7506" spans="13:20" s="5" customFormat="1" ht="12.75" x14ac:dyDescent="0.2">
      <c r="M7506" s="42"/>
      <c r="N7506" s="42"/>
      <c r="O7506" s="42"/>
      <c r="P7506" s="42"/>
      <c r="Q7506" s="42"/>
      <c r="R7506" s="42"/>
      <c r="S7506" s="42"/>
      <c r="T7506" s="42"/>
    </row>
    <row r="7507" spans="13:20" s="5" customFormat="1" ht="12.75" x14ac:dyDescent="0.2">
      <c r="M7507" s="42"/>
      <c r="N7507" s="42"/>
      <c r="O7507" s="42"/>
      <c r="P7507" s="42"/>
      <c r="Q7507" s="42"/>
      <c r="R7507" s="42"/>
      <c r="S7507" s="42"/>
      <c r="T7507" s="42"/>
    </row>
    <row r="7508" spans="13:20" s="5" customFormat="1" ht="12.75" x14ac:dyDescent="0.2">
      <c r="M7508" s="42"/>
      <c r="N7508" s="42"/>
      <c r="O7508" s="42"/>
      <c r="P7508" s="42"/>
      <c r="Q7508" s="42"/>
      <c r="R7508" s="42"/>
      <c r="S7508" s="42"/>
      <c r="T7508" s="42"/>
    </row>
    <row r="7509" spans="13:20" s="5" customFormat="1" ht="12.75" x14ac:dyDescent="0.2">
      <c r="M7509" s="42"/>
      <c r="N7509" s="42"/>
      <c r="O7509" s="42"/>
      <c r="P7509" s="42"/>
      <c r="Q7509" s="42"/>
      <c r="R7509" s="42"/>
      <c r="S7509" s="42"/>
      <c r="T7509" s="42"/>
    </row>
    <row r="7510" spans="13:20" s="5" customFormat="1" ht="12.75" x14ac:dyDescent="0.2">
      <c r="M7510" s="42"/>
      <c r="N7510" s="42"/>
      <c r="O7510" s="42"/>
      <c r="P7510" s="42"/>
      <c r="Q7510" s="42"/>
      <c r="R7510" s="42"/>
      <c r="S7510" s="42"/>
      <c r="T7510" s="42"/>
    </row>
    <row r="7511" spans="13:20" s="5" customFormat="1" ht="12.75" x14ac:dyDescent="0.2">
      <c r="M7511" s="42"/>
      <c r="N7511" s="42"/>
      <c r="O7511" s="42"/>
      <c r="P7511" s="42"/>
      <c r="Q7511" s="42"/>
      <c r="R7511" s="42"/>
      <c r="S7511" s="42"/>
      <c r="T7511" s="42"/>
    </row>
    <row r="7512" spans="13:20" s="5" customFormat="1" ht="12.75" x14ac:dyDescent="0.2">
      <c r="M7512" s="42"/>
      <c r="N7512" s="42"/>
      <c r="O7512" s="42"/>
      <c r="P7512" s="42"/>
      <c r="Q7512" s="42"/>
      <c r="R7512" s="42"/>
      <c r="S7512" s="42"/>
      <c r="T7512" s="42"/>
    </row>
    <row r="7513" spans="13:20" s="5" customFormat="1" ht="12.75" x14ac:dyDescent="0.2">
      <c r="M7513" s="42"/>
      <c r="N7513" s="42"/>
      <c r="O7513" s="42"/>
      <c r="P7513" s="42"/>
      <c r="Q7513" s="42"/>
      <c r="R7513" s="42"/>
      <c r="S7513" s="42"/>
      <c r="T7513" s="42"/>
    </row>
    <row r="7514" spans="13:20" s="5" customFormat="1" ht="12.75" x14ac:dyDescent="0.2">
      <c r="M7514" s="42"/>
      <c r="N7514" s="42"/>
      <c r="O7514" s="42"/>
      <c r="P7514" s="42"/>
      <c r="Q7514" s="42"/>
      <c r="R7514" s="42"/>
      <c r="S7514" s="42"/>
      <c r="T7514" s="42"/>
    </row>
    <row r="7515" spans="13:20" s="5" customFormat="1" ht="12.75" x14ac:dyDescent="0.2">
      <c r="M7515" s="42"/>
      <c r="N7515" s="42"/>
      <c r="O7515" s="42"/>
      <c r="P7515" s="42"/>
      <c r="Q7515" s="42"/>
      <c r="R7515" s="42"/>
      <c r="S7515" s="42"/>
      <c r="T7515" s="42"/>
    </row>
    <row r="7516" spans="13:20" s="5" customFormat="1" ht="12.75" x14ac:dyDescent="0.2">
      <c r="M7516" s="42"/>
      <c r="N7516" s="42"/>
      <c r="O7516" s="42"/>
      <c r="P7516" s="42"/>
      <c r="Q7516" s="42"/>
      <c r="R7516" s="42"/>
      <c r="S7516" s="42"/>
      <c r="T7516" s="42"/>
    </row>
    <row r="7517" spans="13:20" s="5" customFormat="1" ht="12.75" x14ac:dyDescent="0.2">
      <c r="M7517" s="42"/>
      <c r="N7517" s="42"/>
      <c r="O7517" s="42"/>
      <c r="P7517" s="42"/>
      <c r="Q7517" s="42"/>
      <c r="R7517" s="42"/>
      <c r="S7517" s="42"/>
      <c r="T7517" s="42"/>
    </row>
    <row r="7518" spans="13:20" s="5" customFormat="1" ht="12.75" x14ac:dyDescent="0.2">
      <c r="M7518" s="42"/>
      <c r="N7518" s="42"/>
      <c r="O7518" s="42"/>
      <c r="P7518" s="42"/>
      <c r="Q7518" s="42"/>
      <c r="R7518" s="42"/>
      <c r="S7518" s="42"/>
      <c r="T7518" s="42"/>
    </row>
    <row r="7519" spans="13:20" s="5" customFormat="1" ht="12.75" x14ac:dyDescent="0.2">
      <c r="M7519" s="42"/>
      <c r="N7519" s="42"/>
      <c r="O7519" s="42"/>
      <c r="P7519" s="42"/>
      <c r="Q7519" s="42"/>
      <c r="R7519" s="42"/>
      <c r="S7519" s="42"/>
      <c r="T7519" s="42"/>
    </row>
    <row r="7520" spans="13:20" s="5" customFormat="1" ht="12.75" x14ac:dyDescent="0.2">
      <c r="M7520" s="42"/>
      <c r="N7520" s="42"/>
      <c r="O7520" s="42"/>
      <c r="P7520" s="42"/>
      <c r="Q7520" s="42"/>
      <c r="R7520" s="42"/>
      <c r="S7520" s="42"/>
      <c r="T7520" s="42"/>
    </row>
    <row r="7521" spans="13:20" s="5" customFormat="1" ht="12.75" x14ac:dyDescent="0.2">
      <c r="M7521" s="42"/>
      <c r="N7521" s="42"/>
      <c r="O7521" s="42"/>
      <c r="P7521" s="42"/>
      <c r="Q7521" s="42"/>
      <c r="R7521" s="42"/>
      <c r="S7521" s="42"/>
      <c r="T7521" s="42"/>
    </row>
    <row r="7522" spans="13:20" s="5" customFormat="1" ht="12.75" x14ac:dyDescent="0.2">
      <c r="M7522" s="42"/>
      <c r="N7522" s="42"/>
      <c r="O7522" s="42"/>
      <c r="P7522" s="42"/>
      <c r="Q7522" s="42"/>
      <c r="R7522" s="42"/>
      <c r="S7522" s="42"/>
      <c r="T7522" s="42"/>
    </row>
    <row r="7523" spans="13:20" s="5" customFormat="1" ht="12.75" x14ac:dyDescent="0.2">
      <c r="M7523" s="42"/>
      <c r="N7523" s="42"/>
      <c r="O7523" s="42"/>
      <c r="P7523" s="42"/>
      <c r="Q7523" s="42"/>
      <c r="R7523" s="42"/>
      <c r="S7523" s="42"/>
      <c r="T7523" s="42"/>
    </row>
    <row r="7524" spans="13:20" s="5" customFormat="1" ht="12.75" x14ac:dyDescent="0.2">
      <c r="M7524" s="42"/>
      <c r="N7524" s="42"/>
      <c r="O7524" s="42"/>
      <c r="P7524" s="42"/>
      <c r="Q7524" s="42"/>
      <c r="R7524" s="42"/>
      <c r="S7524" s="42"/>
      <c r="T7524" s="42"/>
    </row>
    <row r="7525" spans="13:20" s="5" customFormat="1" ht="12.75" x14ac:dyDescent="0.2">
      <c r="M7525" s="42"/>
      <c r="N7525" s="42"/>
      <c r="O7525" s="42"/>
      <c r="P7525" s="42"/>
      <c r="Q7525" s="42"/>
      <c r="R7525" s="42"/>
      <c r="S7525" s="42"/>
      <c r="T7525" s="42"/>
    </row>
    <row r="7526" spans="13:20" s="5" customFormat="1" ht="12.75" x14ac:dyDescent="0.2">
      <c r="M7526" s="42"/>
      <c r="N7526" s="42"/>
      <c r="O7526" s="42"/>
      <c r="P7526" s="42"/>
      <c r="Q7526" s="42"/>
      <c r="R7526" s="42"/>
      <c r="S7526" s="42"/>
      <c r="T7526" s="42"/>
    </row>
    <row r="7527" spans="13:20" s="5" customFormat="1" ht="12.75" x14ac:dyDescent="0.2">
      <c r="M7527" s="42"/>
      <c r="N7527" s="42"/>
      <c r="O7527" s="42"/>
      <c r="P7527" s="42"/>
      <c r="Q7527" s="42"/>
      <c r="R7527" s="42"/>
      <c r="S7527" s="42"/>
      <c r="T7527" s="42"/>
    </row>
    <row r="7528" spans="13:20" s="5" customFormat="1" ht="12.75" x14ac:dyDescent="0.2">
      <c r="M7528" s="42"/>
      <c r="N7528" s="42"/>
      <c r="O7528" s="42"/>
      <c r="P7528" s="42"/>
      <c r="Q7528" s="42"/>
      <c r="R7528" s="42"/>
      <c r="S7528" s="42"/>
      <c r="T7528" s="42"/>
    </row>
    <row r="7529" spans="13:20" s="5" customFormat="1" ht="12.75" x14ac:dyDescent="0.2">
      <c r="M7529" s="42"/>
      <c r="N7529" s="42"/>
      <c r="O7529" s="42"/>
      <c r="P7529" s="42"/>
      <c r="Q7529" s="42"/>
      <c r="R7529" s="42"/>
      <c r="S7529" s="42"/>
      <c r="T7529" s="42"/>
    </row>
    <row r="7530" spans="13:20" s="5" customFormat="1" ht="12.75" x14ac:dyDescent="0.2">
      <c r="M7530" s="42"/>
      <c r="N7530" s="42"/>
      <c r="O7530" s="42"/>
      <c r="P7530" s="42"/>
      <c r="Q7530" s="42"/>
      <c r="R7530" s="42"/>
      <c r="S7530" s="42"/>
      <c r="T7530" s="42"/>
    </row>
    <row r="7531" spans="13:20" s="5" customFormat="1" ht="12.75" x14ac:dyDescent="0.2">
      <c r="M7531" s="42"/>
      <c r="N7531" s="42"/>
      <c r="O7531" s="42"/>
      <c r="P7531" s="42"/>
      <c r="Q7531" s="42"/>
      <c r="R7531" s="42"/>
      <c r="S7531" s="42"/>
      <c r="T7531" s="42"/>
    </row>
    <row r="7532" spans="13:20" s="5" customFormat="1" ht="12.75" x14ac:dyDescent="0.2">
      <c r="M7532" s="42"/>
      <c r="N7532" s="42"/>
      <c r="O7532" s="42"/>
      <c r="P7532" s="42"/>
      <c r="Q7532" s="42"/>
      <c r="R7532" s="42"/>
      <c r="S7532" s="42"/>
      <c r="T7532" s="42"/>
    </row>
    <row r="7533" spans="13:20" s="5" customFormat="1" ht="12.75" x14ac:dyDescent="0.2">
      <c r="M7533" s="42"/>
      <c r="N7533" s="42"/>
      <c r="O7533" s="42"/>
      <c r="P7533" s="42"/>
      <c r="Q7533" s="42"/>
      <c r="R7533" s="42"/>
      <c r="S7533" s="42"/>
      <c r="T7533" s="42"/>
    </row>
    <row r="7534" spans="13:20" s="5" customFormat="1" ht="12.75" x14ac:dyDescent="0.2">
      <c r="M7534" s="42"/>
      <c r="N7534" s="42"/>
      <c r="O7534" s="42"/>
      <c r="P7534" s="42"/>
      <c r="Q7534" s="42"/>
      <c r="R7534" s="42"/>
      <c r="S7534" s="42"/>
      <c r="T7534" s="42"/>
    </row>
    <row r="7535" spans="13:20" s="5" customFormat="1" ht="12.75" x14ac:dyDescent="0.2">
      <c r="M7535" s="42"/>
      <c r="N7535" s="42"/>
      <c r="O7535" s="42"/>
      <c r="P7535" s="42"/>
      <c r="Q7535" s="42"/>
      <c r="R7535" s="42"/>
      <c r="S7535" s="42"/>
      <c r="T7535" s="42"/>
    </row>
  </sheetData>
  <dataValidations count="1">
    <dataValidation type="list" allowBlank="1" showInputMessage="1" showErrorMessage="1" sqref="C104">
      <formula1>"Normal,Utility,Acrobatic"</formula1>
    </dataValidation>
  </dataValidations>
  <hyperlinks>
    <hyperlink ref="G65" r:id="rId1"/>
    <hyperlink ref="G123" r:id="rId2"/>
  </hyperlinks>
  <pageMargins left="0.47244094488188998" right="0.23622047244094499" top="0.31496062992126" bottom="0.25" header="0.43307086614173201" footer="0.25"/>
  <pageSetup scale="98" orientation="portrait" r:id="rId3"/>
  <headerFooter alignWithMargins="0"/>
  <rowBreaks count="1" manualBreakCount="1">
    <brk id="65"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Rudder Load</vt:lpstr>
      <vt:lpstr>'READ ME'!Print_Area</vt:lpstr>
      <vt:lpstr>'Rudder Load'!Print_Area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dcterms:created xsi:type="dcterms:W3CDTF">2017-03-06T01:40:08Z</dcterms:created>
  <dcterms:modified xsi:type="dcterms:W3CDTF">2017-03-06T01:58:41Z</dcterms:modified>
</cp:coreProperties>
</file>