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Tab Load" sheetId="2" r:id="rId2"/>
  </sheets>
  <externalReferences>
    <externalReference r:id="rId3"/>
    <externalReference r:id="rId4"/>
  </externalReferences>
  <definedNames>
    <definedName name="_xlnm.Print_Area" localSheetId="0">'READ ME'!$A$8:$K$62</definedName>
    <definedName name="_xlnm.Print_Area" localSheetId="1">'Tab Load'!$A$8:$K$123</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66" i="2" l="1"/>
  <c r="X50" i="2"/>
  <c r="E47" i="2"/>
  <c r="D54" i="2" s="1"/>
  <c r="D56" i="2" s="1"/>
  <c r="Y20" i="2"/>
  <c r="G22" i="2"/>
  <c r="C22" i="2"/>
  <c r="AC12" i="2"/>
  <c r="AB12" i="2"/>
  <c r="AC11" i="2"/>
  <c r="AB11" i="2"/>
  <c r="Y11" i="2"/>
  <c r="Z50" i="2" s="1"/>
  <c r="AA50" i="2" s="1"/>
  <c r="F9" i="2"/>
  <c r="J8" i="2"/>
  <c r="X7" i="2"/>
  <c r="X6" i="2"/>
  <c r="X5" i="2"/>
  <c r="F68" i="2"/>
  <c r="X4" i="2"/>
  <c r="L10" i="2"/>
  <c r="J10" i="2" s="1"/>
  <c r="B69" i="2"/>
  <c r="X3" i="2"/>
  <c r="X2" i="2"/>
  <c r="J65" i="2"/>
  <c r="F65" i="2"/>
  <c r="C12" i="1"/>
  <c r="D53" i="2"/>
  <c r="C21" i="2"/>
  <c r="G21" i="2"/>
  <c r="F11" i="2" l="1"/>
  <c r="C25" i="2"/>
  <c r="C32" i="2" s="1"/>
  <c r="F67" i="2"/>
  <c r="F10" i="2"/>
  <c r="J66" i="2"/>
  <c r="J9" i="2"/>
  <c r="W20" i="2"/>
  <c r="X20" i="2" s="1"/>
  <c r="F8" i="2"/>
  <c r="Z20" i="2"/>
  <c r="Y21" i="2" s="1"/>
  <c r="AB51" i="2"/>
  <c r="AC50" i="2"/>
  <c r="AD50" i="2" s="1"/>
  <c r="AF50" i="2" s="1"/>
  <c r="B12" i="2"/>
  <c r="X1" i="2"/>
  <c r="Y12" i="2"/>
  <c r="Z51" i="2"/>
  <c r="AA51" i="2" s="1"/>
  <c r="AB50" i="2"/>
  <c r="L67" i="2"/>
  <c r="J67" i="2" s="1"/>
  <c r="C31" i="2"/>
  <c r="H54" i="2" l="1"/>
  <c r="AP12" i="2"/>
  <c r="AE50" i="2"/>
  <c r="AG50" i="2" s="1"/>
  <c r="Z21" i="2"/>
  <c r="Y22" i="2" s="1"/>
  <c r="W21" i="2"/>
  <c r="X21" i="2" s="1"/>
  <c r="AA20" i="2"/>
  <c r="H53" i="2"/>
  <c r="Z22" i="2" l="1"/>
  <c r="Y23" i="2" s="1"/>
  <c r="W22" i="2"/>
  <c r="X22" i="2" s="1"/>
  <c r="AA21" i="2"/>
  <c r="AH50" i="2"/>
  <c r="AC20" i="2"/>
  <c r="AD20" i="2" s="1"/>
  <c r="AB20" i="2"/>
  <c r="AE20" i="2" s="1"/>
  <c r="H56" i="2"/>
  <c r="AG20" i="2" l="1"/>
  <c r="AC21" i="2"/>
  <c r="AD21" i="2" s="1"/>
  <c r="AF21" i="2" s="1"/>
  <c r="AB21" i="2"/>
  <c r="AE21" i="2" s="1"/>
  <c r="AG21" i="2" s="1"/>
  <c r="AA22" i="2"/>
  <c r="AF20" i="2"/>
  <c r="W23" i="2"/>
  <c r="X23" i="2" s="1"/>
  <c r="Z23" i="2"/>
  <c r="Y24" i="2" s="1"/>
  <c r="AC22" i="2" l="1"/>
  <c r="AD22" i="2" s="1"/>
  <c r="AB22" i="2"/>
  <c r="W24" i="2"/>
  <c r="X24" i="2" s="1"/>
  <c r="Z24" i="2"/>
  <c r="Y25" i="2" s="1"/>
  <c r="AH21" i="2"/>
  <c r="AH20" i="2"/>
  <c r="AA23" i="2"/>
  <c r="W25" i="2" l="1"/>
  <c r="X25" i="2" s="1"/>
  <c r="Z25" i="2"/>
  <c r="Y26" i="2" s="1"/>
  <c r="AA25" i="2"/>
  <c r="AA24" i="2"/>
  <c r="AC23" i="2"/>
  <c r="AD23" i="2" s="1"/>
  <c r="AF23" i="2" s="1"/>
  <c r="AB23" i="2"/>
  <c r="AE22" i="2"/>
  <c r="AF22" i="2"/>
  <c r="AE23" i="2" l="1"/>
  <c r="AG23" i="2" s="1"/>
  <c r="AH23" i="2" s="1"/>
  <c r="AC24" i="2"/>
  <c r="AD24" i="2" s="1"/>
  <c r="AF24" i="2" s="1"/>
  <c r="AB24" i="2"/>
  <c r="AE24" i="2" s="1"/>
  <c r="AG24" i="2" s="1"/>
  <c r="AB25" i="2"/>
  <c r="AE25" i="2" s="1"/>
  <c r="AG25" i="2" s="1"/>
  <c r="AC25" i="2"/>
  <c r="AD25" i="2" s="1"/>
  <c r="AF25" i="2" s="1"/>
  <c r="AG22" i="2"/>
  <c r="AH22" i="2" s="1"/>
  <c r="AA26" i="2"/>
  <c r="W26" i="2"/>
  <c r="X26" i="2" s="1"/>
  <c r="Z26" i="2"/>
  <c r="Y27" i="2" s="1"/>
  <c r="Z27" i="2" l="1"/>
  <c r="Y28" i="2" s="1"/>
  <c r="AA27" i="2"/>
  <c r="W27" i="2"/>
  <c r="X27" i="2" s="1"/>
  <c r="AH24" i="2"/>
  <c r="AH25" i="2"/>
  <c r="AC26" i="2"/>
  <c r="AD26" i="2" s="1"/>
  <c r="AB26" i="2"/>
  <c r="AE26" i="2" s="1"/>
  <c r="AG26" i="2" s="1"/>
  <c r="AF26" i="2" l="1"/>
  <c r="AC27" i="2"/>
  <c r="AD27" i="2" s="1"/>
  <c r="AF27" i="2" s="1"/>
  <c r="AB27" i="2"/>
  <c r="AE27" i="2" s="1"/>
  <c r="W28" i="2"/>
  <c r="X28" i="2" s="1"/>
  <c r="Z28" i="2"/>
  <c r="Y29" i="2" s="1"/>
  <c r="AA28" i="2"/>
  <c r="AC28" i="2" l="1"/>
  <c r="AD28" i="2" s="1"/>
  <c r="AF28" i="2" s="1"/>
  <c r="AB28" i="2"/>
  <c r="AE28" i="2" s="1"/>
  <c r="AG28" i="2" s="1"/>
  <c r="AG27" i="2"/>
  <c r="W29" i="2"/>
  <c r="X29" i="2" s="1"/>
  <c r="Z29" i="2"/>
  <c r="Y30" i="2" s="1"/>
  <c r="AH26" i="2"/>
  <c r="AH28" i="2" l="1"/>
  <c r="Z30" i="2"/>
  <c r="Y31" i="2" s="1"/>
  <c r="AA30" i="2"/>
  <c r="W30" i="2"/>
  <c r="X30" i="2" s="1"/>
  <c r="AA29" i="2"/>
  <c r="AH27" i="2"/>
  <c r="W31" i="2" l="1"/>
  <c r="X31" i="2" s="1"/>
  <c r="AA31" i="2"/>
  <c r="Z31" i="2"/>
  <c r="Y32" i="2" s="1"/>
  <c r="AB30" i="2"/>
  <c r="AC30" i="2"/>
  <c r="AD30" i="2" s="1"/>
  <c r="AF30" i="2" s="1"/>
  <c r="AC29" i="2"/>
  <c r="AD29" i="2" s="1"/>
  <c r="AF29" i="2" s="1"/>
  <c r="AB29" i="2"/>
  <c r="AE29" i="2" s="1"/>
  <c r="AG29" i="2" s="1"/>
  <c r="AB31" i="2" l="1"/>
  <c r="AC31" i="2"/>
  <c r="AD31" i="2" s="1"/>
  <c r="AF31" i="2" s="1"/>
  <c r="AH29" i="2"/>
  <c r="AE30" i="2"/>
  <c r="AG30" i="2" s="1"/>
  <c r="AH30" i="2" s="1"/>
  <c r="Z32" i="2"/>
  <c r="Y33" i="2" s="1"/>
  <c r="AA32" i="2"/>
  <c r="W32" i="2"/>
  <c r="X32" i="2" s="1"/>
  <c r="AE31" i="2" l="1"/>
  <c r="AG31" i="2" s="1"/>
  <c r="AH31" i="2" s="1"/>
  <c r="W33" i="2"/>
  <c r="X33" i="2" s="1"/>
  <c r="Z33" i="2"/>
  <c r="Y34" i="2" s="1"/>
  <c r="AA33" i="2"/>
  <c r="AC32" i="2"/>
  <c r="AD32" i="2" s="1"/>
  <c r="AF32" i="2" s="1"/>
  <c r="AB32" i="2"/>
  <c r="AE32" i="2" l="1"/>
  <c r="AG32" i="2" s="1"/>
  <c r="AH32" i="2" s="1"/>
  <c r="AC33" i="2"/>
  <c r="AD33" i="2" s="1"/>
  <c r="AF33" i="2" s="1"/>
  <c r="AB33" i="2"/>
  <c r="AE33" i="2" s="1"/>
  <c r="AG33" i="2" s="1"/>
  <c r="Z34" i="2"/>
  <c r="Y35" i="2" s="1"/>
  <c r="W34" i="2"/>
  <c r="X34" i="2" s="1"/>
  <c r="AA34" i="2" l="1"/>
  <c r="AH33" i="2"/>
  <c r="W35" i="2"/>
  <c r="X35" i="2" s="1"/>
  <c r="Z35" i="2"/>
  <c r="Y36" i="2" s="1"/>
  <c r="AA35" i="2" l="1"/>
  <c r="Z36" i="2"/>
  <c r="Y37" i="2" s="1"/>
  <c r="W36" i="2"/>
  <c r="X36" i="2" s="1"/>
  <c r="AB34" i="2"/>
  <c r="AE34" i="2" s="1"/>
  <c r="AG34" i="2" s="1"/>
  <c r="AC34" i="2"/>
  <c r="AD34" i="2" s="1"/>
  <c r="AF34" i="2" s="1"/>
  <c r="AH34" i="2" l="1"/>
  <c r="Z37" i="2"/>
  <c r="Y38" i="2" s="1"/>
  <c r="W37" i="2"/>
  <c r="X37" i="2" s="1"/>
  <c r="AC35" i="2"/>
  <c r="AD35" i="2" s="1"/>
  <c r="AF35" i="2" s="1"/>
  <c r="AB35" i="2"/>
  <c r="AE35" i="2" s="1"/>
  <c r="AG35" i="2" s="1"/>
  <c r="AA36" i="2"/>
  <c r="AH35" i="2" l="1"/>
  <c r="AA37" i="2"/>
  <c r="W38" i="2"/>
  <c r="X38" i="2" s="1"/>
  <c r="Z38" i="2"/>
  <c r="Y39" i="2" s="1"/>
  <c r="AC36" i="2"/>
  <c r="AD36" i="2" s="1"/>
  <c r="AF36" i="2" s="1"/>
  <c r="AB36" i="2"/>
  <c r="AE36" i="2" s="1"/>
  <c r="AG36" i="2" s="1"/>
  <c r="AA38" i="2" l="1"/>
  <c r="Z39" i="2"/>
  <c r="Y40" i="2" s="1"/>
  <c r="W39" i="2"/>
  <c r="X39" i="2" s="1"/>
  <c r="AC37" i="2"/>
  <c r="AD37" i="2" s="1"/>
  <c r="AF37" i="2" s="1"/>
  <c r="AB37" i="2"/>
  <c r="AE37" i="2" s="1"/>
  <c r="AG37" i="2" s="1"/>
  <c r="AH36" i="2"/>
  <c r="AH37" i="2" l="1"/>
  <c r="Z40" i="2"/>
  <c r="Y41" i="2" s="1"/>
  <c r="W40" i="2"/>
  <c r="X40" i="2" s="1"/>
  <c r="AA40" i="2"/>
  <c r="AA39" i="2"/>
  <c r="AB38" i="2"/>
  <c r="AE38" i="2" s="1"/>
  <c r="AG38" i="2" s="1"/>
  <c r="AC38" i="2"/>
  <c r="AD38" i="2" s="1"/>
  <c r="AF38" i="2" s="1"/>
  <c r="AB40" i="2" l="1"/>
  <c r="AE40" i="2" s="1"/>
  <c r="AG40" i="2" s="1"/>
  <c r="AC40" i="2"/>
  <c r="AD40" i="2" s="1"/>
  <c r="AF40" i="2" s="1"/>
  <c r="AB39" i="2"/>
  <c r="AC39" i="2"/>
  <c r="AD39" i="2" s="1"/>
  <c r="AF39" i="2" s="1"/>
  <c r="AA41" i="2"/>
  <c r="Z41" i="2"/>
  <c r="Y42" i="2" s="1"/>
  <c r="W41" i="2"/>
  <c r="X41" i="2" s="1"/>
  <c r="AH38" i="2"/>
  <c r="W42" i="2" l="1"/>
  <c r="X42" i="2" s="1"/>
  <c r="Z42" i="2"/>
  <c r="Y43" i="2" s="1"/>
  <c r="AA42" i="2"/>
  <c r="AB41" i="2"/>
  <c r="AC41" i="2"/>
  <c r="AD41" i="2" s="1"/>
  <c r="AF41" i="2" s="1"/>
  <c r="AE39" i="2"/>
  <c r="AG39" i="2" s="1"/>
  <c r="AH40" i="2"/>
  <c r="AE41" i="2" l="1"/>
  <c r="AG41" i="2" s="1"/>
  <c r="W43" i="2"/>
  <c r="X43" i="2" s="1"/>
  <c r="AA43" i="2"/>
  <c r="Z43" i="2"/>
  <c r="Y44" i="2" s="1"/>
  <c r="AB42" i="2"/>
  <c r="AE42" i="2" s="1"/>
  <c r="AG42" i="2" s="1"/>
  <c r="AC42" i="2"/>
  <c r="AD42" i="2" s="1"/>
  <c r="AF42" i="2" s="1"/>
  <c r="AH39" i="2"/>
  <c r="W44" i="2" l="1"/>
  <c r="X44" i="2" s="1"/>
  <c r="Z44" i="2"/>
  <c r="Y45" i="2" s="1"/>
  <c r="AC43" i="2"/>
  <c r="AD43" i="2" s="1"/>
  <c r="AF43" i="2" s="1"/>
  <c r="AB43" i="2"/>
  <c r="AE43" i="2" s="1"/>
  <c r="AG43" i="2" s="1"/>
  <c r="AH42" i="2"/>
  <c r="AH41" i="2"/>
  <c r="AH43" i="2" l="1"/>
  <c r="Z45" i="2"/>
  <c r="Y46" i="2" s="1"/>
  <c r="W45" i="2"/>
  <c r="X45" i="2" s="1"/>
  <c r="AA44" i="2"/>
  <c r="AB44" i="2" l="1"/>
  <c r="AC44" i="2"/>
  <c r="AD44" i="2" s="1"/>
  <c r="AF44" i="2" s="1"/>
  <c r="AA45" i="2"/>
  <c r="Z46" i="2"/>
  <c r="Y47" i="2" s="1"/>
  <c r="W46" i="2"/>
  <c r="X46" i="2" s="1"/>
  <c r="Z47" i="2" l="1"/>
  <c r="Y48" i="2" s="1"/>
  <c r="W47" i="2"/>
  <c r="X47" i="2" s="1"/>
  <c r="AA46" i="2"/>
  <c r="AC45" i="2"/>
  <c r="AD45" i="2" s="1"/>
  <c r="AF45" i="2" s="1"/>
  <c r="AB45" i="2"/>
  <c r="AE45" i="2" s="1"/>
  <c r="AG45" i="2" s="1"/>
  <c r="AE44" i="2"/>
  <c r="AG44" i="2" s="1"/>
  <c r="AH44" i="2" s="1"/>
  <c r="AH45" i="2" l="1"/>
  <c r="AB46" i="2"/>
  <c r="AE46" i="2" s="1"/>
  <c r="AG46" i="2" s="1"/>
  <c r="AC46" i="2"/>
  <c r="AD46" i="2" s="1"/>
  <c r="AF46" i="2" s="1"/>
  <c r="Z48" i="2"/>
  <c r="Y49" i="2" s="1"/>
  <c r="AA48" i="2"/>
  <c r="W48" i="2"/>
  <c r="X48" i="2" s="1"/>
  <c r="AA47" i="2"/>
  <c r="AC48" i="2" l="1"/>
  <c r="AD48" i="2" s="1"/>
  <c r="AF48" i="2" s="1"/>
  <c r="AB48" i="2"/>
  <c r="AE48" i="2" s="1"/>
  <c r="AG48" i="2" s="1"/>
  <c r="W49" i="2"/>
  <c r="X49" i="2" s="1"/>
  <c r="Z49" i="2"/>
  <c r="AA49" i="2" s="1"/>
  <c r="AH46" i="2"/>
  <c r="AB47" i="2"/>
  <c r="AC47" i="2"/>
  <c r="AD47" i="2" s="1"/>
  <c r="AF47" i="2" s="1"/>
  <c r="AB49" i="2" l="1"/>
  <c r="AC49" i="2"/>
  <c r="AD49" i="2" s="1"/>
  <c r="AE47" i="2"/>
  <c r="AG47" i="2" s="1"/>
  <c r="AH48" i="2"/>
  <c r="AH47" i="2" l="1"/>
  <c r="AF49" i="2"/>
  <c r="AD51" i="2"/>
  <c r="AE49" i="2"/>
  <c r="AG49" i="2" l="1"/>
  <c r="AH49" i="2" s="1"/>
  <c r="AE51" i="2"/>
  <c r="AE53" i="2"/>
  <c r="AH51" i="2" l="1"/>
  <c r="AJ12" i="2" s="1"/>
  <c r="AJ49" i="2" s="1"/>
  <c r="AI50" i="2" l="1"/>
  <c r="AL50" i="2" s="1"/>
  <c r="AJ50" i="2"/>
  <c r="AK50" i="2"/>
  <c r="AI20" i="2"/>
  <c r="AL20" i="2" s="1"/>
  <c r="AJ21" i="2"/>
  <c r="AJ20" i="2"/>
  <c r="AI21" i="2"/>
  <c r="AL21" i="2" s="1"/>
  <c r="AK21" i="2"/>
  <c r="AK20" i="2"/>
  <c r="AI23" i="2"/>
  <c r="AL23" i="2" s="1"/>
  <c r="AI22" i="2"/>
  <c r="AL22" i="2" s="1"/>
  <c r="AK23" i="2"/>
  <c r="AJ23" i="2"/>
  <c r="AK22" i="2"/>
  <c r="AJ24" i="2"/>
  <c r="AI25" i="2"/>
  <c r="AL25" i="2" s="1"/>
  <c r="AI24" i="2"/>
  <c r="AL24" i="2" s="1"/>
  <c r="AJ22" i="2"/>
  <c r="AJ25" i="2"/>
  <c r="AK24" i="2"/>
  <c r="AK25" i="2"/>
  <c r="AJ26" i="2"/>
  <c r="AI27" i="2"/>
  <c r="AL27" i="2" s="1"/>
  <c r="AI26" i="2"/>
  <c r="AL26" i="2" s="1"/>
  <c r="AJ27" i="2"/>
  <c r="AK26" i="2"/>
  <c r="AJ28" i="2"/>
  <c r="AI28" i="2"/>
  <c r="AL28" i="2" s="1"/>
  <c r="AK27" i="2"/>
  <c r="AK28" i="2"/>
  <c r="AI29" i="2"/>
  <c r="AL29" i="2" s="1"/>
  <c r="AJ29" i="2"/>
  <c r="AI30" i="2"/>
  <c r="AL30" i="2" s="1"/>
  <c r="AI31" i="2"/>
  <c r="AL31" i="2" s="1"/>
  <c r="AK29" i="2"/>
  <c r="AJ30" i="2"/>
  <c r="AK30" i="2"/>
  <c r="AK31" i="2"/>
  <c r="AJ31" i="2"/>
  <c r="AI32" i="2"/>
  <c r="AL32" i="2" s="1"/>
  <c r="AJ33" i="2"/>
  <c r="AJ32" i="2"/>
  <c r="AI33" i="2"/>
  <c r="AL33" i="2" s="1"/>
  <c r="AK32" i="2"/>
  <c r="AK33" i="2"/>
  <c r="AI34" i="2"/>
  <c r="AL34" i="2" s="1"/>
  <c r="AJ34" i="2"/>
  <c r="AJ35" i="2"/>
  <c r="AI35" i="2"/>
  <c r="AL35" i="2" s="1"/>
  <c r="AK34" i="2"/>
  <c r="AI36" i="2"/>
  <c r="AL36" i="2" s="1"/>
  <c r="AK35" i="2"/>
  <c r="AJ36" i="2"/>
  <c r="AJ37" i="2"/>
  <c r="AI37" i="2"/>
  <c r="AL37" i="2" s="1"/>
  <c r="AK36" i="2"/>
  <c r="AK37" i="2"/>
  <c r="AJ38" i="2"/>
  <c r="AI38" i="2"/>
  <c r="AL38" i="2" s="1"/>
  <c r="AJ40" i="2"/>
  <c r="AI39" i="2"/>
  <c r="AL39" i="2" s="1"/>
  <c r="AI40" i="2"/>
  <c r="AL40" i="2" s="1"/>
  <c r="AK38" i="2"/>
  <c r="AI41" i="2"/>
  <c r="AL41" i="2" s="1"/>
  <c r="AJ39" i="2"/>
  <c r="AK40" i="2"/>
  <c r="AJ42" i="2"/>
  <c r="AK39" i="2"/>
  <c r="AJ41" i="2"/>
  <c r="AI42" i="2"/>
  <c r="AL42" i="2" s="1"/>
  <c r="AJ43" i="2"/>
  <c r="AK42" i="2"/>
  <c r="AI43" i="2"/>
  <c r="AL43" i="2" s="1"/>
  <c r="AK41" i="2"/>
  <c r="AK43" i="2"/>
  <c r="AI44" i="2"/>
  <c r="AL44" i="2" s="1"/>
  <c r="AK44" i="2"/>
  <c r="AJ44" i="2"/>
  <c r="AI45" i="2"/>
  <c r="AL45" i="2" s="1"/>
  <c r="AJ45" i="2"/>
  <c r="AK45" i="2"/>
  <c r="AI46" i="2"/>
  <c r="AL46" i="2" s="1"/>
  <c r="AJ46" i="2"/>
  <c r="AI48" i="2"/>
  <c r="AL48" i="2" s="1"/>
  <c r="AJ48" i="2"/>
  <c r="AK46" i="2"/>
  <c r="AI47" i="2"/>
  <c r="AL47" i="2" s="1"/>
  <c r="AK48" i="2"/>
  <c r="AJ47" i="2"/>
  <c r="AI49" i="2"/>
  <c r="AL49" i="2" s="1"/>
  <c r="AK47" i="2"/>
  <c r="AK49" i="2"/>
  <c r="AM38" i="2" l="1"/>
  <c r="AP38" i="2"/>
  <c r="AR38" i="2" s="1"/>
  <c r="AT38" i="2" s="1"/>
  <c r="AP46" i="2"/>
  <c r="AR46" i="2" s="1"/>
  <c r="AT46" i="2" s="1"/>
  <c r="AM46" i="2"/>
  <c r="AP31" i="2"/>
  <c r="AR31" i="2" s="1"/>
  <c r="AT31" i="2" s="1"/>
  <c r="AM31" i="2"/>
  <c r="AN31" i="2" s="1"/>
  <c r="AQ31" i="2" s="1"/>
  <c r="AS31" i="2" s="1"/>
  <c r="AU31" i="2" s="1"/>
  <c r="AP28" i="2"/>
  <c r="AR28" i="2" s="1"/>
  <c r="AT28" i="2" s="1"/>
  <c r="AM28" i="2"/>
  <c r="AP22" i="2"/>
  <c r="AR22" i="2" s="1"/>
  <c r="AT22" i="2" s="1"/>
  <c r="AM22" i="2"/>
  <c r="AM44" i="2"/>
  <c r="AN44" i="2" s="1"/>
  <c r="AQ44" i="2" s="1"/>
  <c r="AS44" i="2" s="1"/>
  <c r="AU44" i="2" s="1"/>
  <c r="AP44" i="2"/>
  <c r="AR44" i="2" s="1"/>
  <c r="AT44" i="2" s="1"/>
  <c r="AP33" i="2"/>
  <c r="AR33" i="2" s="1"/>
  <c r="AT33" i="2" s="1"/>
  <c r="AM33" i="2"/>
  <c r="AN33" i="2" s="1"/>
  <c r="AQ33" i="2" s="1"/>
  <c r="AS33" i="2" s="1"/>
  <c r="AU33" i="2" s="1"/>
  <c r="AP30" i="2"/>
  <c r="AR30" i="2" s="1"/>
  <c r="AT30" i="2" s="1"/>
  <c r="AM30" i="2"/>
  <c r="AP27" i="2"/>
  <c r="AR27" i="2" s="1"/>
  <c r="AT27" i="2" s="1"/>
  <c r="AM27" i="2"/>
  <c r="AN27" i="2" s="1"/>
  <c r="AQ27" i="2" s="1"/>
  <c r="AS27" i="2" s="1"/>
  <c r="AU27" i="2" s="1"/>
  <c r="AP25" i="2"/>
  <c r="AR25" i="2" s="1"/>
  <c r="AT25" i="2" s="1"/>
  <c r="AM25" i="2"/>
  <c r="AN25" i="2" s="1"/>
  <c r="AQ25" i="2" s="1"/>
  <c r="AS25" i="2" s="1"/>
  <c r="AU25" i="2" s="1"/>
  <c r="AM49" i="2"/>
  <c r="AN49" i="2" s="1"/>
  <c r="AQ49" i="2" s="1"/>
  <c r="AS49" i="2" s="1"/>
  <c r="AU49" i="2" s="1"/>
  <c r="AP49" i="2"/>
  <c r="AR49" i="2" s="1"/>
  <c r="AT49" i="2" s="1"/>
  <c r="AP39" i="2"/>
  <c r="AR39" i="2" s="1"/>
  <c r="AT39" i="2" s="1"/>
  <c r="AM39" i="2"/>
  <c r="AN39" i="2" s="1"/>
  <c r="AQ39" i="2" s="1"/>
  <c r="AS39" i="2" s="1"/>
  <c r="AU39" i="2" s="1"/>
  <c r="AM35" i="2"/>
  <c r="AP35" i="2"/>
  <c r="AR35" i="2" s="1"/>
  <c r="AT35" i="2" s="1"/>
  <c r="AP32" i="2"/>
  <c r="AR32" i="2" s="1"/>
  <c r="AT32" i="2" s="1"/>
  <c r="AM32" i="2"/>
  <c r="AN32" i="2" s="1"/>
  <c r="AQ32" i="2" s="1"/>
  <c r="AS32" i="2" s="1"/>
  <c r="AU32" i="2" s="1"/>
  <c r="AN28" i="2"/>
  <c r="AQ28" i="2" s="1"/>
  <c r="AS28" i="2" s="1"/>
  <c r="AU28" i="2" s="1"/>
  <c r="AP24" i="2"/>
  <c r="AR24" i="2" s="1"/>
  <c r="AT24" i="2" s="1"/>
  <c r="AM24" i="2"/>
  <c r="AN24" i="2" s="1"/>
  <c r="AQ24" i="2" s="1"/>
  <c r="AS24" i="2" s="1"/>
  <c r="AU24" i="2" s="1"/>
  <c r="AM23" i="2"/>
  <c r="AP23" i="2"/>
  <c r="AR23" i="2" s="1"/>
  <c r="AT23" i="2" s="1"/>
  <c r="AP48" i="2"/>
  <c r="AR48" i="2" s="1"/>
  <c r="AT48" i="2" s="1"/>
  <c r="AM48" i="2"/>
  <c r="AN48" i="2" s="1"/>
  <c r="AQ48" i="2" s="1"/>
  <c r="AS48" i="2" s="1"/>
  <c r="AU48" i="2" s="1"/>
  <c r="AP21" i="2"/>
  <c r="AR21" i="2" s="1"/>
  <c r="AT21" i="2" s="1"/>
  <c r="AM21" i="2"/>
  <c r="AN21" i="2" s="1"/>
  <c r="AQ21" i="2" s="1"/>
  <c r="AS21" i="2" s="1"/>
  <c r="AU21" i="2" s="1"/>
  <c r="AP47" i="2"/>
  <c r="AR47" i="2" s="1"/>
  <c r="AT47" i="2" s="1"/>
  <c r="AM47" i="2"/>
  <c r="AN47" i="2" s="1"/>
  <c r="AQ47" i="2" s="1"/>
  <c r="AS47" i="2" s="1"/>
  <c r="AU47" i="2" s="1"/>
  <c r="AM43" i="2"/>
  <c r="AN43" i="2" s="1"/>
  <c r="AQ43" i="2" s="1"/>
  <c r="AS43" i="2" s="1"/>
  <c r="AU43" i="2" s="1"/>
  <c r="AP43" i="2"/>
  <c r="AR43" i="2" s="1"/>
  <c r="AT43" i="2" s="1"/>
  <c r="AN38" i="2"/>
  <c r="AQ38" i="2" s="1"/>
  <c r="AS38" i="2" s="1"/>
  <c r="AU38" i="2" s="1"/>
  <c r="AM29" i="2"/>
  <c r="AN29" i="2" s="1"/>
  <c r="AQ29" i="2" s="1"/>
  <c r="AS29" i="2" s="1"/>
  <c r="AU29" i="2" s="1"/>
  <c r="AP29" i="2"/>
  <c r="AR29" i="2" s="1"/>
  <c r="AT29" i="2" s="1"/>
  <c r="AN22" i="2"/>
  <c r="AQ22" i="2" s="1"/>
  <c r="AS22" i="2" s="1"/>
  <c r="AU22" i="2" s="1"/>
  <c r="AP50" i="2"/>
  <c r="AR50" i="2" s="1"/>
  <c r="AT50" i="2" s="1"/>
  <c r="AM50" i="2"/>
  <c r="AN46" i="2"/>
  <c r="AQ46" i="2" s="1"/>
  <c r="AS46" i="2" s="1"/>
  <c r="AU46" i="2" s="1"/>
  <c r="AP41" i="2"/>
  <c r="AR41" i="2" s="1"/>
  <c r="AT41" i="2" s="1"/>
  <c r="AM41" i="2"/>
  <c r="AN41" i="2" s="1"/>
  <c r="AQ41" i="2" s="1"/>
  <c r="AS41" i="2" s="1"/>
  <c r="AU41" i="2" s="1"/>
  <c r="AP40" i="2"/>
  <c r="AR40" i="2" s="1"/>
  <c r="AT40" i="2" s="1"/>
  <c r="AM40" i="2"/>
  <c r="AN40" i="2" s="1"/>
  <c r="AQ40" i="2" s="1"/>
  <c r="AS40" i="2" s="1"/>
  <c r="AU40" i="2" s="1"/>
  <c r="AP34" i="2"/>
  <c r="AR34" i="2" s="1"/>
  <c r="AT34" i="2" s="1"/>
  <c r="AM34" i="2"/>
  <c r="AN34" i="2" s="1"/>
  <c r="AQ34" i="2" s="1"/>
  <c r="AS34" i="2" s="1"/>
  <c r="AU34" i="2" s="1"/>
  <c r="AM26" i="2"/>
  <c r="AN26" i="2" s="1"/>
  <c r="AQ26" i="2" s="1"/>
  <c r="AS26" i="2" s="1"/>
  <c r="AU26" i="2" s="1"/>
  <c r="AP26" i="2"/>
  <c r="AR26" i="2" s="1"/>
  <c r="AT26" i="2" s="1"/>
  <c r="AN23" i="2"/>
  <c r="AQ23" i="2" s="1"/>
  <c r="AS23" i="2" s="1"/>
  <c r="AU23" i="2" s="1"/>
  <c r="AM42" i="2"/>
  <c r="AN42" i="2" s="1"/>
  <c r="AQ42" i="2" s="1"/>
  <c r="AS42" i="2" s="1"/>
  <c r="AU42" i="2" s="1"/>
  <c r="AP42" i="2"/>
  <c r="AR42" i="2" s="1"/>
  <c r="AT42" i="2" s="1"/>
  <c r="AP36" i="2"/>
  <c r="AR36" i="2" s="1"/>
  <c r="AT36" i="2" s="1"/>
  <c r="AM36" i="2"/>
  <c r="AN36" i="2" s="1"/>
  <c r="AQ36" i="2" s="1"/>
  <c r="AS36" i="2" s="1"/>
  <c r="AU36" i="2" s="1"/>
  <c r="AP45" i="2"/>
  <c r="AR45" i="2" s="1"/>
  <c r="AT45" i="2" s="1"/>
  <c r="AM45" i="2"/>
  <c r="AN45" i="2" s="1"/>
  <c r="AQ45" i="2" s="1"/>
  <c r="AS45" i="2" s="1"/>
  <c r="AU45" i="2" s="1"/>
  <c r="AP37" i="2"/>
  <c r="AR37" i="2" s="1"/>
  <c r="AT37" i="2" s="1"/>
  <c r="AM37" i="2"/>
  <c r="AN37" i="2" s="1"/>
  <c r="AQ37" i="2" s="1"/>
  <c r="AS37" i="2" s="1"/>
  <c r="AU37" i="2" s="1"/>
  <c r="AN35" i="2"/>
  <c r="AQ35" i="2" s="1"/>
  <c r="AS35" i="2" s="1"/>
  <c r="AU35" i="2" s="1"/>
  <c r="AN30" i="2"/>
  <c r="AQ30" i="2" s="1"/>
  <c r="AS30" i="2" s="1"/>
  <c r="AU30" i="2" s="1"/>
  <c r="AK51" i="2"/>
  <c r="AM51" i="2" s="1"/>
  <c r="AM20" i="2"/>
  <c r="AN20" i="2" s="1"/>
  <c r="AP20" i="2"/>
  <c r="AN50" i="2"/>
  <c r="AQ50" i="2" s="1"/>
  <c r="AS50" i="2" s="1"/>
  <c r="AU50" i="2" s="1"/>
  <c r="AP51" i="2" l="1"/>
  <c r="F110" i="2" s="1"/>
  <c r="AR20" i="2"/>
  <c r="AT20" i="2" s="1"/>
  <c r="AO49" i="2"/>
  <c r="AO42" i="2"/>
  <c r="AO48" i="2"/>
  <c r="AO41" i="2"/>
  <c r="AO33" i="2"/>
  <c r="AO28" i="2"/>
  <c r="AO47" i="2"/>
  <c r="AO40" i="2"/>
  <c r="AO46" i="2"/>
  <c r="AO38" i="2"/>
  <c r="AO45" i="2"/>
  <c r="AO37" i="2"/>
  <c r="AO43" i="2"/>
  <c r="AO29" i="2"/>
  <c r="AO23" i="2"/>
  <c r="AO34" i="2"/>
  <c r="AO26" i="2"/>
  <c r="AO22" i="2"/>
  <c r="AO39" i="2"/>
  <c r="AO31" i="2"/>
  <c r="AO25" i="2"/>
  <c r="AO21" i="2"/>
  <c r="AO24" i="2"/>
  <c r="AO30" i="2"/>
  <c r="AQ20" i="2"/>
  <c r="AN51" i="2"/>
  <c r="AO36" i="2"/>
  <c r="AO44" i="2"/>
  <c r="AO35" i="2"/>
  <c r="AO32" i="2"/>
  <c r="AO27" i="2"/>
  <c r="AO20" i="2"/>
  <c r="AQ51" i="2" l="1"/>
  <c r="F111" i="2" s="1"/>
  <c r="AS20" i="2"/>
  <c r="AU20" i="2" s="1"/>
</calcChain>
</file>

<file path=xl/sharedStrings.xml><?xml version="1.0" encoding="utf-8"?>
<sst xmlns="http://schemas.openxmlformats.org/spreadsheetml/2006/main" count="272" uniqueCount="135">
  <si>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</si>
  <si>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</si>
  <si>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</si>
  <si>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</si>
  <si>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</si>
  <si>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</si>
  <si>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</si>
  <si>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</si>
  <si>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</si>
  <si>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</si>
  <si>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</si>
  <si>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</si>
  <si>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</si>
  <si>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</si>
  <si>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</si>
  <si>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</si>
  <si>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</si>
  <si>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</si>
  <si>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</si>
  <si>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</si>
  <si>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</si>
  <si>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</si>
  <si>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</si>
  <si>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</si>
  <si>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</si>
  <si>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</si>
  <si>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</si>
  <si>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</si>
  <si>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</si>
  <si>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</si>
  <si>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</si>
  <si>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</si>
  <si>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</si>
  <si>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</si>
  <si>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</si>
  <si>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</si>
  <si>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</si>
  <si>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</si>
  <si>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</si>
  <si>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</si>
  <si>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Total Sub No:</t>
  </si>
  <si>
    <t>Total Fig No:</t>
  </si>
  <si>
    <t>Total Table No:</t>
  </si>
  <si>
    <t>Document Number:</t>
  </si>
  <si>
    <t>Revision Level :</t>
  </si>
  <si>
    <t>Page:</t>
  </si>
  <si>
    <t>Title:</t>
  </si>
  <si>
    <t>Strip Width =</t>
  </si>
  <si>
    <t>ft</t>
  </si>
  <si>
    <t>m =</t>
  </si>
  <si>
    <t>Load Based on Area</t>
  </si>
  <si>
    <t>For Unit Pressure (1lb/ft²)</t>
  </si>
  <si>
    <t>Loads Factored to</t>
  </si>
  <si>
    <t>in</t>
  </si>
  <si>
    <t>c =</t>
  </si>
  <si>
    <t>Factor =</t>
  </si>
  <si>
    <t>(FAA, TITLE 14, CHAPTER 1, SUB CHAPTER C, PART 23)</t>
  </si>
  <si>
    <t>Tab Surface Loads</t>
  </si>
  <si>
    <t>Up Load</t>
  </si>
  <si>
    <t>Down Load</t>
  </si>
  <si>
    <t>Hinge line position at outboard</t>
  </si>
  <si>
    <t>Strip</t>
  </si>
  <si>
    <t>Hinge</t>
  </si>
  <si>
    <t>Area</t>
  </si>
  <si>
    <t>Load</t>
  </si>
  <si>
    <t>Incremental</t>
  </si>
  <si>
    <t>Moment</t>
  </si>
  <si>
    <t>Cumulative</t>
  </si>
  <si>
    <t>Distance from leading edge</t>
  </si>
  <si>
    <t>Design Speeds</t>
  </si>
  <si>
    <t>Mid</t>
  </si>
  <si>
    <t>Chord @</t>
  </si>
  <si>
    <t>Dist @</t>
  </si>
  <si>
    <t>Fwd of</t>
  </si>
  <si>
    <t>Aft of</t>
  </si>
  <si>
    <r>
      <t>V</t>
    </r>
    <r>
      <rPr>
        <vertAlign val="subscript"/>
        <sz val="10"/>
        <color theme="1"/>
        <rFont val="Calibri"/>
        <family val="2"/>
        <scheme val="minor"/>
      </rPr>
      <t>A</t>
    </r>
    <r>
      <rPr>
        <sz val="10"/>
        <color theme="1"/>
        <rFont val="Calibri"/>
        <family val="2"/>
        <scheme val="minor"/>
      </rPr>
      <t xml:space="preserve"> min =</t>
    </r>
  </si>
  <si>
    <t>kts</t>
  </si>
  <si>
    <r>
      <t>V</t>
    </r>
    <r>
      <rPr>
        <vertAlign val="subscript"/>
        <sz val="10"/>
        <color theme="1"/>
        <rFont val="Calibri"/>
        <family val="2"/>
        <scheme val="minor"/>
      </rPr>
      <t>C</t>
    </r>
    <r>
      <rPr>
        <sz val="10"/>
        <color theme="1"/>
        <rFont val="Calibri"/>
        <family val="2"/>
        <scheme val="minor"/>
      </rPr>
      <t xml:space="preserve"> min =</t>
    </r>
  </si>
  <si>
    <t>Mid Strip</t>
  </si>
  <si>
    <t>per</t>
  </si>
  <si>
    <r>
      <t>V</t>
    </r>
    <r>
      <rPr>
        <vertAlign val="subscript"/>
        <sz val="10"/>
        <color theme="1"/>
        <rFont val="Calibri"/>
        <family val="2"/>
        <scheme val="minor"/>
      </rPr>
      <t>A</t>
    </r>
    <r>
      <rPr>
        <sz val="10"/>
        <color theme="1"/>
        <rFont val="Calibri"/>
        <family val="2"/>
        <scheme val="minor"/>
      </rPr>
      <t xml:space="preserve"> sel =</t>
    </r>
  </si>
  <si>
    <r>
      <t>V</t>
    </r>
    <r>
      <rPr>
        <vertAlign val="subscript"/>
        <sz val="10"/>
        <color theme="1"/>
        <rFont val="Calibri"/>
        <family val="2"/>
        <scheme val="minor"/>
      </rPr>
      <t>C</t>
    </r>
    <r>
      <rPr>
        <sz val="10"/>
        <color theme="1"/>
        <rFont val="Calibri"/>
        <family val="2"/>
        <scheme val="minor"/>
      </rPr>
      <t xml:space="preserve"> sel =</t>
    </r>
  </si>
  <si>
    <t>Start</t>
  </si>
  <si>
    <t>End</t>
  </si>
  <si>
    <t>Position</t>
  </si>
  <si>
    <t>Line</t>
  </si>
  <si>
    <t>Unit Span</t>
  </si>
  <si>
    <t>(ft)</t>
  </si>
  <si>
    <t>(ft²)</t>
  </si>
  <si>
    <t>(lb)</t>
  </si>
  <si>
    <t>(ftlb)</t>
  </si>
  <si>
    <t>(lb/ft)</t>
  </si>
  <si>
    <t>(ftlb/ft)</t>
  </si>
  <si>
    <t>Load Factor =</t>
  </si>
  <si>
    <t>Hinge line position at BL=0</t>
  </si>
  <si>
    <t>=</t>
  </si>
  <si>
    <t>Maximum Load Increase Factor:</t>
  </si>
  <si>
    <t>Tab Loading</t>
  </si>
  <si>
    <t>Average Load based on minimum speed</t>
  </si>
  <si>
    <t>w =</t>
  </si>
  <si>
    <t>lb/ft²</t>
  </si>
  <si>
    <t>Average Load corrected to selected speed</t>
  </si>
  <si>
    <t>Tab Layout - Note, the torsion is resolved around an axis at the leading edge of the Tab</t>
  </si>
  <si>
    <t>Outboard</t>
  </si>
  <si>
    <t>Chord</t>
  </si>
  <si>
    <t>BL=0</t>
  </si>
  <si>
    <t>Length =</t>
  </si>
  <si>
    <t>Tab Half Span =</t>
  </si>
  <si>
    <t>Tab Full Span =</t>
  </si>
  <si>
    <t>Σ Fwd and Aft Areas =</t>
  </si>
  <si>
    <t>Half Span</t>
  </si>
  <si>
    <t>Tab Area =</t>
  </si>
  <si>
    <t>Total Tab Load =</t>
  </si>
  <si>
    <t>Σ Total Area =</t>
  </si>
  <si>
    <t>ft²</t>
  </si>
  <si>
    <t>lb</t>
  </si>
  <si>
    <t>Full Span</t>
  </si>
  <si>
    <t>To display formula values or variables using the xln &amp; xlv functions, you need the XL-Viking add-in.</t>
  </si>
  <si>
    <t>The free version is available here:</t>
  </si>
  <si>
    <t>www.XL-Viking.com</t>
  </si>
  <si>
    <t>Load Chordwise Distribution per part 23 Appendix A, Table II</t>
  </si>
  <si>
    <t>Trailing Edge</t>
  </si>
  <si>
    <t>Moment resolved around Reference Axis.</t>
  </si>
  <si>
    <t>Up-Load on Tab</t>
  </si>
  <si>
    <t>Incremental Load per Unit Span</t>
  </si>
  <si>
    <t>Incremental Moment per Unit Span</t>
  </si>
  <si>
    <t>Total Perpendicular Load on Tab =</t>
  </si>
  <si>
    <t>Total Moment around Reference Axis on Tab =</t>
  </si>
  <si>
    <t>ftlb</t>
  </si>
  <si>
    <t>Note that Tab loads and moments are considered reversible.</t>
  </si>
  <si>
    <t>05/03/2017</t>
  </si>
  <si>
    <t>IR</t>
  </si>
  <si>
    <t>STANDARD SPREADSHEET METHOD</t>
  </si>
  <si>
    <t>AA-SM-515-004</t>
  </si>
  <si>
    <t>SIMPLIFIED PART 23 LOADS - TAB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</si>
</sst>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28"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0"/>
      <color theme="1"/>
      <name val="Calibri"/>
      <family val="2"/>
      <scheme val="minor"/>
    </font>
    <font>
      <sz val="12"/>
      <color theme="1"/>
      <name val="Calibri"/>
      <family val="2"/>
      <scheme val="minor"/>
    </font>
    <font>
      <b/>
      <sz val="10"/>
      <color theme="1"/>
      <name val="Calibri"/>
      <family val="2"/>
      <scheme val="minor"/>
    </font>
    <font>
      <sz val="10"/>
      <color rgb="FF0000CC"/>
      <name val="Calibri"/>
      <family val="2"/>
      <scheme val="minor"/>
    </font>
    <font>
      <vertAlign val="subscript"/>
      <sz val="10"/>
      <color theme="1"/>
      <name val="Calibri"/>
      <family val="2"/>
      <scheme val="minor"/>
    </font>
    <font>
      <sz val="10"/>
      <name val="Calibri"/>
      <family val="2"/>
    </font>
    <font>
      <sz val="8"/>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i/>
      <sz val="10"/>
      <name val="Calibri"/>
      <family val="2"/>
      <scheme val="minor"/>
    </font>
    <font>
      <sz val="9"/>
      <color rgb="FF595959"/>
      <name val="Arial"/>
      <family val="2"/>
    </font>
    <font>
      <sz val="8"/>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31">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applyAlignment="1">
      <alignment horizontal="right"/>
    </xf>
    <xf numFmtId="0" fontId="2" fillId="0" borderId="0" xfId="1" applyFont="1" applyAlignment="1"/>
    <xf numFmtId="0" fontId="13" fillId="0" borderId="0" xfId="1" applyFont="1"/>
    <xf numFmtId="0" fontId="12"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2" fontId="2" fillId="0" borderId="0" xfId="1" applyNumberFormat="1" applyFont="1" applyAlignment="1">
      <alignment horizontal="center"/>
    </xf>
    <xf numFmtId="165" fontId="2" fillId="0" borderId="0" xfId="1" applyNumberFormat="1" applyFont="1"/>
    <xf numFmtId="2" fontId="2" fillId="0" borderId="0" xfId="1" applyNumberFormat="1" applyFont="1"/>
    <xf numFmtId="0" fontId="12" fillId="0" borderId="0" xfId="1" applyFont="1"/>
    <xf numFmtId="0" fontId="14" fillId="0" borderId="0" xfId="1" applyFont="1"/>
    <xf numFmtId="0" fontId="12" fillId="0" borderId="3" xfId="1" applyFont="1" applyBorder="1" applyAlignment="1">
      <alignment horizontal="center"/>
    </xf>
    <xf numFmtId="0" fontId="12" fillId="0" borderId="0" xfId="1" applyFont="1" applyAlignment="1">
      <alignment horizontal="center"/>
    </xf>
    <xf numFmtId="0" fontId="12" fillId="0" borderId="0" xfId="1" applyFont="1" applyBorder="1" applyAlignment="1"/>
    <xf numFmtId="164" fontId="12" fillId="0" borderId="0" xfId="1" applyNumberFormat="1" applyFont="1" applyAlignment="1">
      <alignment horizontal="center"/>
    </xf>
    <xf numFmtId="0" fontId="12" fillId="0" borderId="0" xfId="1" applyFont="1" applyBorder="1"/>
    <xf numFmtId="2" fontId="15" fillId="0" borderId="0" xfId="1" applyNumberFormat="1" applyFont="1" applyBorder="1" applyAlignment="1"/>
    <xf numFmtId="164" fontId="12" fillId="0" borderId="0" xfId="1" applyNumberFormat="1" applyFont="1"/>
    <xf numFmtId="164" fontId="12" fillId="0" borderId="0" xfId="1" applyNumberFormat="1" applyFont="1" applyFill="1" applyAlignment="1">
      <alignment horizontal="left"/>
    </xf>
    <xf numFmtId="164" fontId="12" fillId="0" borderId="0" xfId="1" applyNumberFormat="1" applyFont="1" applyAlignment="1">
      <alignment horizontal="right"/>
    </xf>
    <xf numFmtId="164" fontId="15" fillId="0" borderId="0" xfId="1" applyNumberFormat="1" applyFont="1"/>
    <xf numFmtId="165" fontId="12" fillId="0" borderId="0" xfId="1" applyNumberFormat="1" applyFont="1"/>
    <xf numFmtId="165" fontId="12" fillId="0" borderId="0" xfId="1" applyNumberFormat="1" applyFont="1" applyAlignment="1">
      <alignment horizontal="center"/>
    </xf>
    <xf numFmtId="165" fontId="12" fillId="0" borderId="0" xfId="5" applyNumberFormat="1" applyFont="1" applyAlignment="1">
      <alignment horizontal="center"/>
    </xf>
    <xf numFmtId="0" fontId="12" fillId="0" borderId="0" xfId="5" applyFont="1" applyAlignment="1">
      <alignment horizontal="center"/>
    </xf>
    <xf numFmtId="166" fontId="12" fillId="0" borderId="0" xfId="1" applyNumberFormat="1" applyFont="1" applyAlignment="1">
      <alignment horizontal="center"/>
    </xf>
    <xf numFmtId="166" fontId="12" fillId="0" borderId="0" xfId="5" applyNumberFormat="1" applyFont="1" applyAlignment="1">
      <alignment horizontal="center"/>
    </xf>
    <xf numFmtId="166" fontId="12" fillId="0" borderId="0" xfId="1" applyNumberFormat="1" applyFont="1" applyBorder="1" applyAlignment="1">
      <alignment horizontal="center"/>
    </xf>
    <xf numFmtId="2" fontId="12" fillId="0" borderId="0" xfId="1" applyNumberFormat="1" applyFont="1" applyAlignment="1">
      <alignment horizontal="center"/>
    </xf>
    <xf numFmtId="0" fontId="12" fillId="0" borderId="0" xfId="1" applyFont="1" applyBorder="1" applyAlignment="1">
      <alignment horizontal="right"/>
    </xf>
    <xf numFmtId="2" fontId="12" fillId="0" borderId="0" xfId="1" applyNumberFormat="1" applyFont="1" applyAlignment="1">
      <alignment horizontal="left"/>
    </xf>
    <xf numFmtId="2" fontId="12" fillId="0" borderId="0" xfId="1" applyNumberFormat="1" applyFont="1"/>
    <xf numFmtId="2" fontId="12" fillId="0" borderId="0" xfId="1" applyNumberFormat="1" applyFont="1" applyAlignment="1">
      <alignment horizontal="right"/>
    </xf>
    <xf numFmtId="165" fontId="12" fillId="0" borderId="0" xfId="1" applyNumberFormat="1" applyFont="1" applyAlignment="1">
      <alignment horizontal="left"/>
    </xf>
    <xf numFmtId="1" fontId="12" fillId="0" borderId="0" xfId="1" applyNumberFormat="1" applyFont="1"/>
    <xf numFmtId="0" fontId="12" fillId="0" borderId="0" xfId="1" applyFont="1" applyBorder="1" applyAlignment="1">
      <alignment horizontal="left"/>
    </xf>
    <xf numFmtId="0" fontId="12" fillId="0" borderId="0" xfId="1" applyFont="1" applyAlignment="1"/>
    <xf numFmtId="0" fontId="14" fillId="0" borderId="0" xfId="1" applyFont="1" applyAlignment="1">
      <alignment horizontal="center"/>
    </xf>
    <xf numFmtId="2" fontId="15" fillId="0" borderId="0" xfId="1" applyNumberFormat="1" applyFont="1" applyAlignment="1">
      <alignment horizontal="center"/>
    </xf>
    <xf numFmtId="1" fontId="12" fillId="0" borderId="0" xfId="1" applyNumberFormat="1" applyFont="1" applyAlignment="1">
      <alignment horizontal="right"/>
    </xf>
    <xf numFmtId="167" fontId="12" fillId="0" borderId="0" xfId="1" applyNumberFormat="1" applyFont="1" applyAlignment="1">
      <alignment horizontal="right"/>
    </xf>
    <xf numFmtId="0" fontId="12" fillId="0" borderId="0" xfId="1" applyFont="1" applyAlignment="1" applyProtection="1">
      <alignment horizontal="center"/>
    </xf>
    <xf numFmtId="2" fontId="15" fillId="0" borderId="0" xfId="1" applyNumberFormat="1" applyFont="1" applyAlignment="1">
      <alignment horizontal="right"/>
    </xf>
    <xf numFmtId="165" fontId="12" fillId="0" borderId="0" xfId="1" applyNumberFormat="1" applyFont="1" applyBorder="1"/>
    <xf numFmtId="0" fontId="12" fillId="0" borderId="0" xfId="5" applyFont="1" applyAlignment="1"/>
    <xf numFmtId="167" fontId="18" fillId="0" borderId="0" xfId="5" applyNumberFormat="1" applyFont="1" applyAlignment="1">
      <alignment horizontal="center"/>
    </xf>
    <xf numFmtId="167" fontId="18" fillId="0" borderId="0" xfId="1" applyNumberFormat="1" applyFont="1" applyAlignment="1">
      <alignment horizontal="center"/>
    </xf>
    <xf numFmtId="0" fontId="12" fillId="0" borderId="0" xfId="1" applyFont="1" applyAlignment="1">
      <alignment horizontal="left"/>
    </xf>
    <xf numFmtId="164" fontId="12" fillId="0" borderId="0" xfId="5" applyNumberFormat="1" applyFont="1" applyAlignment="1">
      <alignment horizontal="center"/>
    </xf>
    <xf numFmtId="0" fontId="4" fillId="0" borderId="0" xfId="1" applyFont="1" applyAlignment="1">
      <alignment horizontal="center"/>
    </xf>
    <xf numFmtId="2" fontId="2" fillId="0" borderId="0" xfId="1" applyNumberFormat="1" applyFont="1" applyAlignment="1">
      <alignment horizontal="right"/>
    </xf>
    <xf numFmtId="164" fontId="2" fillId="0" borderId="0" xfId="1" applyNumberFormat="1" applyFont="1" applyAlignment="1">
      <alignment horizontal="center"/>
    </xf>
    <xf numFmtId="165" fontId="2" fillId="0" borderId="0" xfId="1" applyNumberFormat="1" applyFont="1" applyBorder="1"/>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19" fillId="0" borderId="0" xfId="1" applyFont="1" applyAlignment="1">
      <alignment horizontal="centerContinuous"/>
    </xf>
    <xf numFmtId="0" fontId="20" fillId="0" borderId="0" xfId="1" applyFont="1" applyAlignment="1">
      <alignment horizontal="centerContinuous"/>
    </xf>
    <xf numFmtId="0" fontId="21" fillId="0" borderId="0" xfId="1" applyFont="1" applyBorder="1" applyAlignment="1" applyProtection="1">
      <alignment horizontal="centerContinuous"/>
      <protection locked="0"/>
    </xf>
    <xf numFmtId="0" fontId="19" fillId="0" borderId="0" xfId="1" applyFont="1"/>
    <xf numFmtId="0" fontId="19" fillId="0" borderId="0" xfId="1" applyFont="1" applyBorder="1" applyProtection="1">
      <protection locked="0"/>
    </xf>
    <xf numFmtId="0" fontId="22" fillId="0" borderId="0" xfId="1" applyFont="1" applyBorder="1" applyAlignment="1" applyProtection="1">
      <alignment horizontal="right"/>
      <protection locked="0"/>
    </xf>
    <xf numFmtId="0" fontId="23" fillId="0" borderId="0" xfId="4" applyFont="1" applyBorder="1" applyAlignment="1" applyProtection="1">
      <alignment horizontal="left"/>
      <protection locked="0"/>
    </xf>
    <xf numFmtId="0" fontId="20" fillId="0" borderId="0" xfId="1" applyFont="1"/>
    <xf numFmtId="0" fontId="20" fillId="0" borderId="0" xfId="1" applyFont="1" applyBorder="1" applyProtection="1">
      <protection locked="0"/>
    </xf>
    <xf numFmtId="0" fontId="21" fillId="0" borderId="0" xfId="1" applyFont="1" applyBorder="1" applyProtection="1">
      <protection locked="0"/>
    </xf>
    <xf numFmtId="0" fontId="24" fillId="0" borderId="0" xfId="1" applyFont="1"/>
    <xf numFmtId="164" fontId="4" fillId="0" borderId="0" xfId="1" applyNumberFormat="1" applyFont="1" applyBorder="1" applyAlignment="1">
      <alignment horizontal="center"/>
    </xf>
    <xf numFmtId="164" fontId="4" fillId="0" borderId="0" xfId="1" applyNumberFormat="1" applyFont="1" applyAlignment="1">
      <alignment horizontal="center"/>
    </xf>
    <xf numFmtId="0" fontId="4" fillId="0" borderId="0" xfId="5" applyFont="1" applyAlignment="1">
      <alignment horizontal="center"/>
    </xf>
    <xf numFmtId="0" fontId="2" fillId="0" borderId="0" xfId="5" applyFont="1" applyAlignment="1"/>
    <xf numFmtId="165" fontId="2" fillId="0" borderId="0" xfId="1" applyNumberFormat="1" applyFont="1" applyAlignment="1">
      <alignment horizontal="center"/>
    </xf>
    <xf numFmtId="2" fontId="25" fillId="0" borderId="0" xfId="1" applyNumberFormat="1" applyFont="1" applyAlignment="1">
      <alignment horizontal="center" vertical="center" readingOrder="1"/>
    </xf>
    <xf numFmtId="2" fontId="2" fillId="0" borderId="0" xfId="5" applyNumberFormat="1" applyFont="1" applyAlignment="1"/>
    <xf numFmtId="1" fontId="26" fillId="0" borderId="0" xfId="1" applyNumberFormat="1" applyFont="1" applyAlignment="1">
      <alignment horizontal="center"/>
    </xf>
    <xf numFmtId="0" fontId="26" fillId="0" borderId="0" xfId="1" applyFont="1" applyAlignment="1">
      <alignment horizontal="center"/>
    </xf>
    <xf numFmtId="167" fontId="26" fillId="0" borderId="0" xfId="1" applyNumberFormat="1" applyFont="1" applyAlignment="1">
      <alignment horizontal="center"/>
    </xf>
    <xf numFmtId="0" fontId="2" fillId="0" borderId="0" xfId="5" applyFont="1" applyAlignment="1">
      <alignment horizontal="center"/>
    </xf>
    <xf numFmtId="167" fontId="26" fillId="0" borderId="0" xfId="5" applyNumberFormat="1" applyFont="1" applyAlignment="1">
      <alignment horizontal="center"/>
    </xf>
    <xf numFmtId="164" fontId="2" fillId="0" borderId="0" xfId="5" applyNumberFormat="1" applyFont="1" applyAlignment="1">
      <alignment horizontal="center"/>
    </xf>
    <xf numFmtId="1" fontId="2" fillId="0" borderId="0" xfId="1" applyNumberFormat="1" applyFont="1" applyAlignment="1">
      <alignment horizontal="center"/>
    </xf>
    <xf numFmtId="0" fontId="3" fillId="0" borderId="0" xfId="1" quotePrefix="1" applyFont="1" applyProtection="1">
      <protection locked="0"/>
    </xf>
    <xf numFmtId="164" fontId="27" fillId="0" borderId="0" xfId="1" applyNumberFormat="1" applyFont="1"/>
    <xf numFmtId="2" fontId="27" fillId="0" borderId="0" xfId="1" applyNumberFormat="1" applyFont="1" applyBorder="1" applyAlignment="1"/>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Tab,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'Tab Load'!$W$20:$W$49</c:f>
              <c:numCache>
                <c:formatCode>0.000</c:formatCode>
                <c:ptCount val="30"/>
                <c:pt idx="0">
                  <c:v>1.5</c:v>
                </c:pt>
                <c:pt idx="1">
                  <c:v>1.45</c:v>
                </c:pt>
                <c:pt idx="2">
                  <c:v>1.4</c:v>
                </c:pt>
                <c:pt idx="3">
                  <c:v>1.35</c:v>
                </c:pt>
                <c:pt idx="4">
                  <c:v>1.3</c:v>
                </c:pt>
                <c:pt idx="5">
                  <c:v>1.25</c:v>
                </c:pt>
                <c:pt idx="6">
                  <c:v>1.2</c:v>
                </c:pt>
                <c:pt idx="7">
                  <c:v>1.1499999999999999</c:v>
                </c:pt>
                <c:pt idx="8">
                  <c:v>1.1000000000000001</c:v>
                </c:pt>
                <c:pt idx="9">
                  <c:v>1.05</c:v>
                </c:pt>
                <c:pt idx="10">
                  <c:v>1</c:v>
                </c:pt>
                <c:pt idx="11">
                  <c:v>0.95000000000000007</c:v>
                </c:pt>
                <c:pt idx="12">
                  <c:v>0.9</c:v>
                </c:pt>
                <c:pt idx="13">
                  <c:v>0.85</c:v>
                </c:pt>
                <c:pt idx="14">
                  <c:v>0.79999999999999993</c:v>
                </c:pt>
                <c:pt idx="15">
                  <c:v>0.74999999999999989</c:v>
                </c:pt>
                <c:pt idx="16">
                  <c:v>0.69999999999999984</c:v>
                </c:pt>
                <c:pt idx="17">
                  <c:v>0.6499999999999998</c:v>
                </c:pt>
                <c:pt idx="18">
                  <c:v>0.59999999999999976</c:v>
                </c:pt>
                <c:pt idx="19">
                  <c:v>0.54999999999999971</c:v>
                </c:pt>
                <c:pt idx="20">
                  <c:v>0.49999999999999978</c:v>
                </c:pt>
                <c:pt idx="21">
                  <c:v>0.44999999999999973</c:v>
                </c:pt>
                <c:pt idx="22">
                  <c:v>0.39999999999999969</c:v>
                </c:pt>
                <c:pt idx="23">
                  <c:v>0.34999999999999964</c:v>
                </c:pt>
                <c:pt idx="24">
                  <c:v>0.2999999999999996</c:v>
                </c:pt>
                <c:pt idx="25">
                  <c:v>0.24999999999999956</c:v>
                </c:pt>
                <c:pt idx="26">
                  <c:v>0.19999999999999951</c:v>
                </c:pt>
                <c:pt idx="27">
                  <c:v>0.14999999999999947</c:v>
                </c:pt>
                <c:pt idx="28">
                  <c:v>9.9999999999999423E-2</c:v>
                </c:pt>
                <c:pt idx="29">
                  <c:v>4.9999999999999378E-2</c:v>
                </c:pt>
              </c:numCache>
            </c:numRef>
          </c:xVal>
          <c:yVal>
            <c:numRef>
              <c:f>'Tab Load'!$AR$20:$AR$49</c:f>
              <c:numCache>
                <c:formatCode>0.00</c:formatCode>
                <c:ptCount val="30"/>
                <c:pt idx="0">
                  <c:v>29.446776546584871</c:v>
                </c:pt>
                <c:pt idx="1">
                  <c:v>29.933500125867265</c:v>
                </c:pt>
                <c:pt idx="2">
                  <c:v>30.420223705149674</c:v>
                </c:pt>
                <c:pt idx="3">
                  <c:v>30.906947284432057</c:v>
                </c:pt>
                <c:pt idx="4">
                  <c:v>31.393670863714451</c:v>
                </c:pt>
                <c:pt idx="5">
                  <c:v>31.880394442996856</c:v>
                </c:pt>
                <c:pt idx="6">
                  <c:v>32.367118022279243</c:v>
                </c:pt>
                <c:pt idx="7">
                  <c:v>32.853841601561633</c:v>
                </c:pt>
                <c:pt idx="8">
                  <c:v>33.340565180844024</c:v>
                </c:pt>
                <c:pt idx="9">
                  <c:v>33.827288760126422</c:v>
                </c:pt>
                <c:pt idx="10">
                  <c:v>34.314012339408819</c:v>
                </c:pt>
                <c:pt idx="11">
                  <c:v>34.800735918691217</c:v>
                </c:pt>
                <c:pt idx="12">
                  <c:v>35.287459497973614</c:v>
                </c:pt>
                <c:pt idx="13">
                  <c:v>35.774183077256005</c:v>
                </c:pt>
                <c:pt idx="14">
                  <c:v>36.260906656538396</c:v>
                </c:pt>
                <c:pt idx="15">
                  <c:v>36.747630235820793</c:v>
                </c:pt>
                <c:pt idx="16">
                  <c:v>37.234353815103191</c:v>
                </c:pt>
                <c:pt idx="17">
                  <c:v>37.721077394385588</c:v>
                </c:pt>
                <c:pt idx="18">
                  <c:v>38.207800973667972</c:v>
                </c:pt>
                <c:pt idx="19">
                  <c:v>38.694524552950384</c:v>
                </c:pt>
                <c:pt idx="20">
                  <c:v>39.181248132232774</c:v>
                </c:pt>
                <c:pt idx="21">
                  <c:v>39.667971711515165</c:v>
                </c:pt>
                <c:pt idx="22">
                  <c:v>40.154695290797555</c:v>
                </c:pt>
                <c:pt idx="23">
                  <c:v>40.641418870079939</c:v>
                </c:pt>
                <c:pt idx="24">
                  <c:v>41.128142449362336</c:v>
                </c:pt>
                <c:pt idx="25">
                  <c:v>41.614866028644748</c:v>
                </c:pt>
                <c:pt idx="26">
                  <c:v>42.101589607927146</c:v>
                </c:pt>
                <c:pt idx="27">
                  <c:v>42.588313187209529</c:v>
                </c:pt>
                <c:pt idx="28">
                  <c:v>43.075036766491927</c:v>
                </c:pt>
                <c:pt idx="29">
                  <c:v>43.56176034577431</c:v>
                </c:pt>
              </c:numCache>
            </c:numRef>
          </c:yVal>
          <c:smooth val="0"/>
          <c:extLst>
            <c:ext xmlns:c16="http://schemas.microsoft.com/office/drawing/2014/chart" uri="{C3380CC4-5D6E-409C-BE32-E72D297353CC}">
              <c16:uniqueId val="{00000000-C8A0-40B4-8441-35DEE8BE7DB1}"/>
            </c:ext>
          </c:extLst>
        </c:ser>
        <c:ser>
          <c:idx val="2"/>
          <c:order val="2"/>
          <c:spPr>
            <a:ln w="19050" cap="rnd">
              <a:solidFill>
                <a:sysClr val="windowText" lastClr="000000"/>
              </a:solidFill>
              <a:round/>
            </a:ln>
            <a:effectLst/>
          </c:spPr>
          <c:marker>
            <c:symbol val="none"/>
          </c:marker>
          <c:xVal>
            <c:numRef>
              <c:f>'Tab Load'!$X$20:$X$49</c:f>
              <c:numCache>
                <c:formatCode>0.000</c:formatCode>
                <c:ptCount val="30"/>
                <c:pt idx="0">
                  <c:v>-1.5</c:v>
                </c:pt>
                <c:pt idx="1">
                  <c:v>-1.45</c:v>
                </c:pt>
                <c:pt idx="2">
                  <c:v>-1.4</c:v>
                </c:pt>
                <c:pt idx="3">
                  <c:v>-1.35</c:v>
                </c:pt>
                <c:pt idx="4">
                  <c:v>-1.3</c:v>
                </c:pt>
                <c:pt idx="5">
                  <c:v>-1.25</c:v>
                </c:pt>
                <c:pt idx="6">
                  <c:v>-1.2</c:v>
                </c:pt>
                <c:pt idx="7">
                  <c:v>-1.1499999999999999</c:v>
                </c:pt>
                <c:pt idx="8">
                  <c:v>-1.1000000000000001</c:v>
                </c:pt>
                <c:pt idx="9">
                  <c:v>-1.05</c:v>
                </c:pt>
                <c:pt idx="10">
                  <c:v>-1</c:v>
                </c:pt>
                <c:pt idx="11">
                  <c:v>-0.95000000000000007</c:v>
                </c:pt>
                <c:pt idx="12">
                  <c:v>-0.9</c:v>
                </c:pt>
                <c:pt idx="13">
                  <c:v>-0.85</c:v>
                </c:pt>
                <c:pt idx="14">
                  <c:v>-0.79999999999999993</c:v>
                </c:pt>
                <c:pt idx="15">
                  <c:v>-0.74999999999999989</c:v>
                </c:pt>
                <c:pt idx="16">
                  <c:v>-0.69999999999999984</c:v>
                </c:pt>
                <c:pt idx="17">
                  <c:v>-0.6499999999999998</c:v>
                </c:pt>
                <c:pt idx="18">
                  <c:v>-0.59999999999999976</c:v>
                </c:pt>
                <c:pt idx="19">
                  <c:v>-0.54999999999999971</c:v>
                </c:pt>
                <c:pt idx="20">
                  <c:v>-0.49999999999999978</c:v>
                </c:pt>
                <c:pt idx="21">
                  <c:v>-0.44999999999999973</c:v>
                </c:pt>
                <c:pt idx="22">
                  <c:v>-0.39999999999999969</c:v>
                </c:pt>
                <c:pt idx="23">
                  <c:v>-0.34999999999999964</c:v>
                </c:pt>
                <c:pt idx="24">
                  <c:v>-0.2999999999999996</c:v>
                </c:pt>
                <c:pt idx="25">
                  <c:v>-0.24999999999999956</c:v>
                </c:pt>
                <c:pt idx="26">
                  <c:v>-0.19999999999999951</c:v>
                </c:pt>
                <c:pt idx="27">
                  <c:v>-0.14999999999999947</c:v>
                </c:pt>
                <c:pt idx="28">
                  <c:v>-9.9999999999999423E-2</c:v>
                </c:pt>
                <c:pt idx="29">
                  <c:v>-4.9999999999999378E-2</c:v>
                </c:pt>
              </c:numCache>
            </c:numRef>
          </c:xVal>
          <c:yVal>
            <c:numRef>
              <c:f>'Tab Load'!$AR$20:$AR$49</c:f>
              <c:numCache>
                <c:formatCode>0.00</c:formatCode>
                <c:ptCount val="30"/>
                <c:pt idx="0">
                  <c:v>29.446776546584871</c:v>
                </c:pt>
                <c:pt idx="1">
                  <c:v>29.933500125867265</c:v>
                </c:pt>
                <c:pt idx="2">
                  <c:v>30.420223705149674</c:v>
                </c:pt>
                <c:pt idx="3">
                  <c:v>30.906947284432057</c:v>
                </c:pt>
                <c:pt idx="4">
                  <c:v>31.393670863714451</c:v>
                </c:pt>
                <c:pt idx="5">
                  <c:v>31.880394442996856</c:v>
                </c:pt>
                <c:pt idx="6">
                  <c:v>32.367118022279243</c:v>
                </c:pt>
                <c:pt idx="7">
                  <c:v>32.853841601561633</c:v>
                </c:pt>
                <c:pt idx="8">
                  <c:v>33.340565180844024</c:v>
                </c:pt>
                <c:pt idx="9">
                  <c:v>33.827288760126422</c:v>
                </c:pt>
                <c:pt idx="10">
                  <c:v>34.314012339408819</c:v>
                </c:pt>
                <c:pt idx="11">
                  <c:v>34.800735918691217</c:v>
                </c:pt>
                <c:pt idx="12">
                  <c:v>35.287459497973614</c:v>
                </c:pt>
                <c:pt idx="13">
                  <c:v>35.774183077256005</c:v>
                </c:pt>
                <c:pt idx="14">
                  <c:v>36.260906656538396</c:v>
                </c:pt>
                <c:pt idx="15">
                  <c:v>36.747630235820793</c:v>
                </c:pt>
                <c:pt idx="16">
                  <c:v>37.234353815103191</c:v>
                </c:pt>
                <c:pt idx="17">
                  <c:v>37.721077394385588</c:v>
                </c:pt>
                <c:pt idx="18">
                  <c:v>38.207800973667972</c:v>
                </c:pt>
                <c:pt idx="19">
                  <c:v>38.694524552950384</c:v>
                </c:pt>
                <c:pt idx="20">
                  <c:v>39.181248132232774</c:v>
                </c:pt>
                <c:pt idx="21">
                  <c:v>39.667971711515165</c:v>
                </c:pt>
                <c:pt idx="22">
                  <c:v>40.154695290797555</c:v>
                </c:pt>
                <c:pt idx="23">
                  <c:v>40.641418870079939</c:v>
                </c:pt>
                <c:pt idx="24">
                  <c:v>41.128142449362336</c:v>
                </c:pt>
                <c:pt idx="25">
                  <c:v>41.614866028644748</c:v>
                </c:pt>
                <c:pt idx="26">
                  <c:v>42.101589607927146</c:v>
                </c:pt>
                <c:pt idx="27">
                  <c:v>42.588313187209529</c:v>
                </c:pt>
                <c:pt idx="28">
                  <c:v>43.075036766491927</c:v>
                </c:pt>
                <c:pt idx="29">
                  <c:v>43.56176034577431</c:v>
                </c:pt>
              </c:numCache>
            </c:numRef>
          </c:yVal>
          <c:smooth val="0"/>
          <c:extLst>
            <c:ext xmlns:c16="http://schemas.microsoft.com/office/drawing/2014/chart" uri="{C3380CC4-5D6E-409C-BE32-E72D297353CC}">
              <c16:uniqueId val="{00000001-C8A0-40B4-8441-35DEE8BE7DB1}"/>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'Tab Load'!$W$20:$W$50</c:f>
              <c:numCache>
                <c:formatCode>0.000</c:formatCode>
                <c:ptCount val="31"/>
                <c:pt idx="0">
                  <c:v>1.5</c:v>
                </c:pt>
                <c:pt idx="1">
                  <c:v>1.45</c:v>
                </c:pt>
                <c:pt idx="2">
                  <c:v>1.4</c:v>
                </c:pt>
                <c:pt idx="3">
                  <c:v>1.35</c:v>
                </c:pt>
                <c:pt idx="4">
                  <c:v>1.3</c:v>
                </c:pt>
                <c:pt idx="5">
                  <c:v>1.25</c:v>
                </c:pt>
                <c:pt idx="6">
                  <c:v>1.2</c:v>
                </c:pt>
                <c:pt idx="7">
                  <c:v>1.1499999999999999</c:v>
                </c:pt>
                <c:pt idx="8">
                  <c:v>1.1000000000000001</c:v>
                </c:pt>
                <c:pt idx="9">
                  <c:v>1.05</c:v>
                </c:pt>
                <c:pt idx="10">
                  <c:v>1</c:v>
                </c:pt>
                <c:pt idx="11">
                  <c:v>0.95000000000000007</c:v>
                </c:pt>
                <c:pt idx="12">
                  <c:v>0.9</c:v>
                </c:pt>
                <c:pt idx="13">
                  <c:v>0.85</c:v>
                </c:pt>
                <c:pt idx="14">
                  <c:v>0.79999999999999993</c:v>
                </c:pt>
                <c:pt idx="15">
                  <c:v>0.74999999999999989</c:v>
                </c:pt>
                <c:pt idx="16">
                  <c:v>0.69999999999999984</c:v>
                </c:pt>
                <c:pt idx="17">
                  <c:v>0.6499999999999998</c:v>
                </c:pt>
                <c:pt idx="18">
                  <c:v>0.59999999999999976</c:v>
                </c:pt>
                <c:pt idx="19">
                  <c:v>0.54999999999999971</c:v>
                </c:pt>
                <c:pt idx="20">
                  <c:v>0.49999999999999978</c:v>
                </c:pt>
                <c:pt idx="21">
                  <c:v>0.44999999999999973</c:v>
                </c:pt>
                <c:pt idx="22">
                  <c:v>0.39999999999999969</c:v>
                </c:pt>
                <c:pt idx="23">
                  <c:v>0.34999999999999964</c:v>
                </c:pt>
                <c:pt idx="24">
                  <c:v>0.2999999999999996</c:v>
                </c:pt>
                <c:pt idx="25">
                  <c:v>0.24999999999999956</c:v>
                </c:pt>
                <c:pt idx="26">
                  <c:v>0.19999999999999951</c:v>
                </c:pt>
                <c:pt idx="27">
                  <c:v>0.14999999999999947</c:v>
                </c:pt>
                <c:pt idx="28">
                  <c:v>9.9999999999999423E-2</c:v>
                </c:pt>
                <c:pt idx="29">
                  <c:v>4.9999999999999378E-2</c:v>
                </c:pt>
              </c:numCache>
            </c:numRef>
          </c:xVal>
          <c:yVal>
            <c:numRef>
              <c:f>'Tab Load'!$AS$20:$AS$49</c:f>
              <c:numCache>
                <c:formatCode>0.00</c:formatCode>
                <c:ptCount val="30"/>
                <c:pt idx="0">
                  <c:v>-6.5982591891421647</c:v>
                </c:pt>
                <c:pt idx="1">
                  <c:v>-6.8181861397808774</c:v>
                </c:pt>
                <c:pt idx="2">
                  <c:v>-7.0417184502661279</c:v>
                </c:pt>
                <c:pt idx="3">
                  <c:v>-7.2688561205979108</c:v>
                </c:pt>
                <c:pt idx="4">
                  <c:v>-7.4995991507762287</c:v>
                </c:pt>
                <c:pt idx="5">
                  <c:v>-7.7339475408010898</c:v>
                </c:pt>
                <c:pt idx="6">
                  <c:v>-7.9719012906724815</c:v>
                </c:pt>
                <c:pt idx="7">
                  <c:v>-8.2134604003904084</c:v>
                </c:pt>
                <c:pt idx="8">
                  <c:v>-8.4586248699548729</c:v>
                </c:pt>
                <c:pt idx="9">
                  <c:v>-8.7073946993658744</c:v>
                </c:pt>
                <c:pt idx="10">
                  <c:v>-8.9597698886234145</c:v>
                </c:pt>
                <c:pt idx="11">
                  <c:v>-9.2157504377274879</c:v>
                </c:pt>
                <c:pt idx="12">
                  <c:v>-9.4753363466780982</c:v>
                </c:pt>
                <c:pt idx="13">
                  <c:v>-9.7385276154752454</c:v>
                </c:pt>
                <c:pt idx="14">
                  <c:v>-10.005324244118929</c:v>
                </c:pt>
                <c:pt idx="15">
                  <c:v>-10.275726232609147</c:v>
                </c:pt>
                <c:pt idx="16">
                  <c:v>-10.549733580945905</c:v>
                </c:pt>
                <c:pt idx="17">
                  <c:v>-10.827346289129196</c:v>
                </c:pt>
                <c:pt idx="18">
                  <c:v>-11.108564357159022</c:v>
                </c:pt>
                <c:pt idx="19">
                  <c:v>-11.393387785035394</c:v>
                </c:pt>
                <c:pt idx="20">
                  <c:v>-11.681816572758292</c:v>
                </c:pt>
                <c:pt idx="21">
                  <c:v>-11.973850720327725</c:v>
                </c:pt>
                <c:pt idx="22">
                  <c:v>-12.269490227743699</c:v>
                </c:pt>
                <c:pt idx="23">
                  <c:v>-12.568735095006204</c:v>
                </c:pt>
                <c:pt idx="24">
                  <c:v>-12.871585322115255</c:v>
                </c:pt>
                <c:pt idx="25">
                  <c:v>-13.178040909070836</c:v>
                </c:pt>
                <c:pt idx="26">
                  <c:v>-13.488101855872955</c:v>
                </c:pt>
                <c:pt idx="27">
                  <c:v>-13.80176816252161</c:v>
                </c:pt>
                <c:pt idx="28">
                  <c:v>-14.119039829016801</c:v>
                </c:pt>
                <c:pt idx="29">
                  <c:v>-14.439916855358522</c:v>
                </c:pt>
              </c:numCache>
            </c:numRef>
          </c:yVal>
          <c:smooth val="0"/>
          <c:extLst>
            <c:ext xmlns:c16="http://schemas.microsoft.com/office/drawing/2014/chart" uri="{C3380CC4-5D6E-409C-BE32-E72D297353CC}">
              <c16:uniqueId val="{00000002-C8A0-40B4-8441-35DEE8BE7DB1}"/>
            </c:ext>
          </c:extLst>
        </c:ser>
        <c:ser>
          <c:idx val="3"/>
          <c:order val="3"/>
          <c:spPr>
            <a:ln w="19050" cap="rnd">
              <a:solidFill>
                <a:sysClr val="windowText" lastClr="000000"/>
              </a:solidFill>
              <a:prstDash val="sysDash"/>
              <a:round/>
            </a:ln>
            <a:effectLst/>
          </c:spPr>
          <c:marker>
            <c:symbol val="none"/>
          </c:marker>
          <c:xVal>
            <c:numRef>
              <c:f>'Tab Load'!$X$20:$X$49</c:f>
              <c:numCache>
                <c:formatCode>0.000</c:formatCode>
                <c:ptCount val="30"/>
                <c:pt idx="0">
                  <c:v>-1.5</c:v>
                </c:pt>
                <c:pt idx="1">
                  <c:v>-1.45</c:v>
                </c:pt>
                <c:pt idx="2">
                  <c:v>-1.4</c:v>
                </c:pt>
                <c:pt idx="3">
                  <c:v>-1.35</c:v>
                </c:pt>
                <c:pt idx="4">
                  <c:v>-1.3</c:v>
                </c:pt>
                <c:pt idx="5">
                  <c:v>-1.25</c:v>
                </c:pt>
                <c:pt idx="6">
                  <c:v>-1.2</c:v>
                </c:pt>
                <c:pt idx="7">
                  <c:v>-1.1499999999999999</c:v>
                </c:pt>
                <c:pt idx="8">
                  <c:v>-1.1000000000000001</c:v>
                </c:pt>
                <c:pt idx="9">
                  <c:v>-1.05</c:v>
                </c:pt>
                <c:pt idx="10">
                  <c:v>-1</c:v>
                </c:pt>
                <c:pt idx="11">
                  <c:v>-0.95000000000000007</c:v>
                </c:pt>
                <c:pt idx="12">
                  <c:v>-0.9</c:v>
                </c:pt>
                <c:pt idx="13">
                  <c:v>-0.85</c:v>
                </c:pt>
                <c:pt idx="14">
                  <c:v>-0.79999999999999993</c:v>
                </c:pt>
                <c:pt idx="15">
                  <c:v>-0.74999999999999989</c:v>
                </c:pt>
                <c:pt idx="16">
                  <c:v>-0.69999999999999984</c:v>
                </c:pt>
                <c:pt idx="17">
                  <c:v>-0.6499999999999998</c:v>
                </c:pt>
                <c:pt idx="18">
                  <c:v>-0.59999999999999976</c:v>
                </c:pt>
                <c:pt idx="19">
                  <c:v>-0.54999999999999971</c:v>
                </c:pt>
                <c:pt idx="20">
                  <c:v>-0.49999999999999978</c:v>
                </c:pt>
                <c:pt idx="21">
                  <c:v>-0.44999999999999973</c:v>
                </c:pt>
                <c:pt idx="22">
                  <c:v>-0.39999999999999969</c:v>
                </c:pt>
                <c:pt idx="23">
                  <c:v>-0.34999999999999964</c:v>
                </c:pt>
                <c:pt idx="24">
                  <c:v>-0.2999999999999996</c:v>
                </c:pt>
                <c:pt idx="25">
                  <c:v>-0.24999999999999956</c:v>
                </c:pt>
                <c:pt idx="26">
                  <c:v>-0.19999999999999951</c:v>
                </c:pt>
                <c:pt idx="27">
                  <c:v>-0.14999999999999947</c:v>
                </c:pt>
                <c:pt idx="28">
                  <c:v>-9.9999999999999423E-2</c:v>
                </c:pt>
                <c:pt idx="29">
                  <c:v>-4.9999999999999378E-2</c:v>
                </c:pt>
              </c:numCache>
            </c:numRef>
          </c:xVal>
          <c:yVal>
            <c:numRef>
              <c:f>'Tab Load'!$AS$20:$AS$49</c:f>
              <c:numCache>
                <c:formatCode>0.00</c:formatCode>
                <c:ptCount val="30"/>
                <c:pt idx="0">
                  <c:v>-6.5982591891421647</c:v>
                </c:pt>
                <c:pt idx="1">
                  <c:v>-6.8181861397808774</c:v>
                </c:pt>
                <c:pt idx="2">
                  <c:v>-7.0417184502661279</c:v>
                </c:pt>
                <c:pt idx="3">
                  <c:v>-7.2688561205979108</c:v>
                </c:pt>
                <c:pt idx="4">
                  <c:v>-7.4995991507762287</c:v>
                </c:pt>
                <c:pt idx="5">
                  <c:v>-7.7339475408010898</c:v>
                </c:pt>
                <c:pt idx="6">
                  <c:v>-7.9719012906724815</c:v>
                </c:pt>
                <c:pt idx="7">
                  <c:v>-8.2134604003904084</c:v>
                </c:pt>
                <c:pt idx="8">
                  <c:v>-8.4586248699548729</c:v>
                </c:pt>
                <c:pt idx="9">
                  <c:v>-8.7073946993658744</c:v>
                </c:pt>
                <c:pt idx="10">
                  <c:v>-8.9597698886234145</c:v>
                </c:pt>
                <c:pt idx="11">
                  <c:v>-9.2157504377274879</c:v>
                </c:pt>
                <c:pt idx="12">
                  <c:v>-9.4753363466780982</c:v>
                </c:pt>
                <c:pt idx="13">
                  <c:v>-9.7385276154752454</c:v>
                </c:pt>
                <c:pt idx="14">
                  <c:v>-10.005324244118929</c:v>
                </c:pt>
                <c:pt idx="15">
                  <c:v>-10.275726232609147</c:v>
                </c:pt>
                <c:pt idx="16">
                  <c:v>-10.549733580945905</c:v>
                </c:pt>
                <c:pt idx="17">
                  <c:v>-10.827346289129196</c:v>
                </c:pt>
                <c:pt idx="18">
                  <c:v>-11.108564357159022</c:v>
                </c:pt>
                <c:pt idx="19">
                  <c:v>-11.393387785035394</c:v>
                </c:pt>
                <c:pt idx="20">
                  <c:v>-11.681816572758292</c:v>
                </c:pt>
                <c:pt idx="21">
                  <c:v>-11.973850720327725</c:v>
                </c:pt>
                <c:pt idx="22">
                  <c:v>-12.269490227743699</c:v>
                </c:pt>
                <c:pt idx="23">
                  <c:v>-12.568735095006204</c:v>
                </c:pt>
                <c:pt idx="24">
                  <c:v>-12.871585322115255</c:v>
                </c:pt>
                <c:pt idx="25">
                  <c:v>-13.178040909070836</c:v>
                </c:pt>
                <c:pt idx="26">
                  <c:v>-13.488101855872955</c:v>
                </c:pt>
                <c:pt idx="27">
                  <c:v>-13.80176816252161</c:v>
                </c:pt>
                <c:pt idx="28">
                  <c:v>-14.119039829016801</c:v>
                </c:pt>
                <c:pt idx="29">
                  <c:v>-14.439916855358522</c:v>
                </c:pt>
              </c:numCache>
            </c:numRef>
          </c:yVal>
          <c:smooth val="0"/>
          <c:extLst>
            <c:ext xmlns:c16="http://schemas.microsoft.com/office/drawing/2014/chart" uri="{C3380CC4-5D6E-409C-BE32-E72D297353CC}">
              <c16:uniqueId val="{00000003-C8A0-40B4-8441-35DEE8BE7DB1}"/>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Butt Line</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998D2E93-310B-4DCD-8300-6AAF35E39BA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12E89F9-1200-4CCF-A53E-179EFE78FCE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59E34ADD-3E8E-422E-83E5-0B4A94466EC9}"/>
            </a:ext>
          </a:extLst>
        </xdr:cNvPr>
        <xdr:cNvGrpSpPr/>
      </xdr:nvGrpSpPr>
      <xdr:grpSpPr>
        <a:xfrm>
          <a:off x="40822" y="1174296"/>
          <a:ext cx="2502353" cy="590190"/>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F0BACC75-2447-4BD7-9CC6-D932DD17095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2D76E8C6-03EC-4E3B-8B0C-3476C3ADD56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xdr:row>
      <xdr:rowOff>40821</xdr:rowOff>
    </xdr:from>
    <xdr:to>
      <xdr:col>4</xdr:col>
      <xdr:colOff>66675</xdr:colOff>
      <xdr:row>67</xdr:row>
      <xdr:rowOff>145236</xdr:rowOff>
    </xdr:to>
    <xdr:grpSp>
      <xdr:nvGrpSpPr>
        <xdr:cNvPr id="5" name="Group 4">
          <a:extLst>
            <a:ext uri="{FF2B5EF4-FFF2-40B4-BE49-F238E27FC236}">
              <a16:creationId xmlns:a16="http://schemas.microsoft.com/office/drawing/2014/main" id="{2A13F142-0780-49F6-A891-096811F88B03}"/>
            </a:ext>
          </a:extLst>
        </xdr:cNvPr>
        <xdr:cNvGrpSpPr/>
      </xdr:nvGrpSpPr>
      <xdr:grpSpPr>
        <a:xfrm>
          <a:off x="40822" y="10489746"/>
          <a:ext cx="2502353" cy="590190"/>
          <a:chOff x="40822" y="1267641"/>
          <a:chExt cx="2570933" cy="630195"/>
        </a:xfrm>
      </xdr:grpSpPr>
      <xdr:pic>
        <xdr:nvPicPr>
          <xdr:cNvPr id="6" name="Picture 5">
            <a:hlinkClick xmlns:r="http://schemas.openxmlformats.org/officeDocument/2006/relationships" r:id="rId1"/>
            <a:extLst>
              <a:ext uri="{FF2B5EF4-FFF2-40B4-BE49-F238E27FC236}">
                <a16:creationId xmlns:a16="http://schemas.microsoft.com/office/drawing/2014/main" id="{25AC5495-1422-401C-A50E-7977620AFAD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a:extLst>
              <a:ext uri="{FF2B5EF4-FFF2-40B4-BE49-F238E27FC236}">
                <a16:creationId xmlns:a16="http://schemas.microsoft.com/office/drawing/2014/main" id="{FAE74A61-69B9-4765-AC8B-588A4BCE2A7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52</xdr:col>
      <xdr:colOff>104650</xdr:colOff>
      <xdr:row>36</xdr:row>
      <xdr:rowOff>108115</xdr:rowOff>
    </xdr:from>
    <xdr:to>
      <xdr:col>62</xdr:col>
      <xdr:colOff>103888</xdr:colOff>
      <xdr:row>72</xdr:row>
      <xdr:rowOff>25747</xdr:rowOff>
    </xdr:to>
    <xdr:pic>
      <xdr:nvPicPr>
        <xdr:cNvPr id="8" name="Picture 7">
          <a:extLst>
            <a:ext uri="{FF2B5EF4-FFF2-40B4-BE49-F238E27FC236}">
              <a16:creationId xmlns:a16="http://schemas.microsoft.com/office/drawing/2014/main" id="{03549672-1C79-4EEF-A294-D1ACAF1BACB9}"/>
            </a:ext>
          </a:extLst>
        </xdr:cNvPr>
        <xdr:cNvPicPr>
          <a:picLocks noChangeAspect="1"/>
        </xdr:cNvPicPr>
      </xdr:nvPicPr>
      <xdr:blipFill>
        <a:blip xmlns:r="http://schemas.openxmlformats.org/officeDocument/2006/relationships" r:embed="rId5"/>
        <a:stretch>
          <a:fillRect/>
        </a:stretch>
      </xdr:blipFill>
      <xdr:spPr>
        <a:xfrm>
          <a:off x="28927300" y="6023140"/>
          <a:ext cx="6095238" cy="5785032"/>
        </a:xfrm>
        <a:prstGeom prst="rect">
          <a:avLst/>
        </a:prstGeom>
      </xdr:spPr>
    </xdr:pic>
    <xdr:clientData/>
  </xdr:twoCellAnchor>
  <xdr:twoCellAnchor>
    <xdr:from>
      <xdr:col>1</xdr:col>
      <xdr:colOff>0</xdr:colOff>
      <xdr:row>84</xdr:row>
      <xdr:rowOff>112058</xdr:rowOff>
    </xdr:from>
    <xdr:to>
      <xdr:col>10</xdr:col>
      <xdr:colOff>0</xdr:colOff>
      <xdr:row>105</xdr:row>
      <xdr:rowOff>112058</xdr:rowOff>
    </xdr:to>
    <xdr:graphicFrame macro="">
      <xdr:nvGraphicFramePr>
        <xdr:cNvPr id="9" name="Chart 8">
          <a:extLst>
            <a:ext uri="{FF2B5EF4-FFF2-40B4-BE49-F238E27FC236}">
              <a16:creationId xmlns:a16="http://schemas.microsoft.com/office/drawing/2014/main" id="{2E816F5B-1420-4880-8B7E-B88350974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106</xdr:row>
      <xdr:rowOff>78440</xdr:rowOff>
    </xdr:from>
    <xdr:to>
      <xdr:col>4</xdr:col>
      <xdr:colOff>0</xdr:colOff>
      <xdr:row>106</xdr:row>
      <xdr:rowOff>78440</xdr:rowOff>
    </xdr:to>
    <xdr:cxnSp macro="">
      <xdr:nvCxnSpPr>
        <xdr:cNvPr id="10" name="Straight Connector 9">
          <a:extLst>
            <a:ext uri="{FF2B5EF4-FFF2-40B4-BE49-F238E27FC236}">
              <a16:creationId xmlns:a16="http://schemas.microsoft.com/office/drawing/2014/main" id="{BDF7C816-ABFC-4412-A122-9C85D33E51AC}"/>
            </a:ext>
          </a:extLst>
        </xdr:cNvPr>
        <xdr:cNvCxnSpPr/>
      </xdr:nvCxnSpPr>
      <xdr:spPr bwMode="auto">
        <a:xfrm>
          <a:off x="1866900" y="1737584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107</xdr:row>
      <xdr:rowOff>78440</xdr:rowOff>
    </xdr:from>
    <xdr:to>
      <xdr:col>4</xdr:col>
      <xdr:colOff>0</xdr:colOff>
      <xdr:row>107</xdr:row>
      <xdr:rowOff>78440</xdr:rowOff>
    </xdr:to>
    <xdr:cxnSp macro="">
      <xdr:nvCxnSpPr>
        <xdr:cNvPr id="11" name="Straight Connector 10">
          <a:extLst>
            <a:ext uri="{FF2B5EF4-FFF2-40B4-BE49-F238E27FC236}">
              <a16:creationId xmlns:a16="http://schemas.microsoft.com/office/drawing/2014/main" id="{21816399-89BE-40F3-BA47-0F42A5F92823}"/>
            </a:ext>
          </a:extLst>
        </xdr:cNvPr>
        <xdr:cNvCxnSpPr/>
      </xdr:nvCxnSpPr>
      <xdr:spPr bwMode="auto">
        <a:xfrm>
          <a:off x="1866900" y="1753776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twoCellAnchor>
    <xdr:from>
      <xdr:col>3</xdr:col>
      <xdr:colOff>163286</xdr:colOff>
      <xdr:row>73</xdr:row>
      <xdr:rowOff>0</xdr:rowOff>
    </xdr:from>
    <xdr:to>
      <xdr:col>3</xdr:col>
      <xdr:colOff>163286</xdr:colOff>
      <xdr:row>80</xdr:row>
      <xdr:rowOff>0</xdr:rowOff>
    </xdr:to>
    <xdr:cxnSp macro="">
      <xdr:nvCxnSpPr>
        <xdr:cNvPr id="12" name="Straight Connector 11">
          <a:extLst>
            <a:ext uri="{FF2B5EF4-FFF2-40B4-BE49-F238E27FC236}">
              <a16:creationId xmlns:a16="http://schemas.microsoft.com/office/drawing/2014/main" id="{07D738E9-5016-4F64-BC79-5F693A3CBB54}"/>
            </a:ext>
          </a:extLst>
        </xdr:cNvPr>
        <xdr:cNvCxnSpPr/>
      </xdr:nvCxnSpPr>
      <xdr:spPr bwMode="auto">
        <a:xfrm>
          <a:off x="2030186" y="11953875"/>
          <a:ext cx="0" cy="1133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79</xdr:row>
      <xdr:rowOff>0</xdr:rowOff>
    </xdr:from>
    <xdr:to>
      <xdr:col>8</xdr:col>
      <xdr:colOff>0</xdr:colOff>
      <xdr:row>79</xdr:row>
      <xdr:rowOff>0</xdr:rowOff>
    </xdr:to>
    <xdr:cxnSp macro="">
      <xdr:nvCxnSpPr>
        <xdr:cNvPr id="13" name="Straight Connector 12">
          <a:extLst>
            <a:ext uri="{FF2B5EF4-FFF2-40B4-BE49-F238E27FC236}">
              <a16:creationId xmlns:a16="http://schemas.microsoft.com/office/drawing/2014/main" id="{F823C6CD-BFB8-43E7-95F6-9058111F288D}"/>
            </a:ext>
          </a:extLst>
        </xdr:cNvPr>
        <xdr:cNvCxnSpPr/>
      </xdr:nvCxnSpPr>
      <xdr:spPr bwMode="auto">
        <a:xfrm>
          <a:off x="1866900" y="12925425"/>
          <a:ext cx="30480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168520</xdr:colOff>
      <xdr:row>75</xdr:row>
      <xdr:rowOff>7327</xdr:rowOff>
    </xdr:from>
    <xdr:to>
      <xdr:col>7</xdr:col>
      <xdr:colOff>0</xdr:colOff>
      <xdr:row>77</xdr:row>
      <xdr:rowOff>0</xdr:rowOff>
    </xdr:to>
    <xdr:cxnSp macro="">
      <xdr:nvCxnSpPr>
        <xdr:cNvPr id="14" name="Straight Connector 13">
          <a:extLst>
            <a:ext uri="{FF2B5EF4-FFF2-40B4-BE49-F238E27FC236}">
              <a16:creationId xmlns:a16="http://schemas.microsoft.com/office/drawing/2014/main" id="{ABC09564-E075-4F58-AAF2-CC0A278EA9D4}"/>
            </a:ext>
          </a:extLst>
        </xdr:cNvPr>
        <xdr:cNvCxnSpPr/>
      </xdr:nvCxnSpPr>
      <xdr:spPr bwMode="auto">
        <a:xfrm>
          <a:off x="2035420" y="12285052"/>
          <a:ext cx="2269880" cy="3165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0</xdr:colOff>
      <xdr:row>77</xdr:row>
      <xdr:rowOff>0</xdr:rowOff>
    </xdr:from>
    <xdr:to>
      <xdr:col>7</xdr:col>
      <xdr:colOff>0</xdr:colOff>
      <xdr:row>79</xdr:row>
      <xdr:rowOff>0</xdr:rowOff>
    </xdr:to>
    <xdr:cxnSp macro="">
      <xdr:nvCxnSpPr>
        <xdr:cNvPr id="15" name="Straight Connector 14">
          <a:extLst>
            <a:ext uri="{FF2B5EF4-FFF2-40B4-BE49-F238E27FC236}">
              <a16:creationId xmlns:a16="http://schemas.microsoft.com/office/drawing/2014/main" id="{6E34F243-BF16-4F52-AF72-15D31F44C39D}"/>
            </a:ext>
          </a:extLst>
        </xdr:cNvPr>
        <xdr:cNvCxnSpPr/>
      </xdr:nvCxnSpPr>
      <xdr:spPr bwMode="auto">
        <a:xfrm>
          <a:off x="4305300" y="12601575"/>
          <a:ext cx="0" cy="3238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571500</xdr:colOff>
      <xdr:row>36</xdr:row>
      <xdr:rowOff>0</xdr:rowOff>
    </xdr:from>
    <xdr:to>
      <xdr:col>10</xdr:col>
      <xdr:colOff>499241</xdr:colOff>
      <xdr:row>48</xdr:row>
      <xdr:rowOff>65690</xdr:rowOff>
    </xdr:to>
    <xdr:grpSp>
      <xdr:nvGrpSpPr>
        <xdr:cNvPr id="16" name="Group 15">
          <a:extLst>
            <a:ext uri="{FF2B5EF4-FFF2-40B4-BE49-F238E27FC236}">
              <a16:creationId xmlns:a16="http://schemas.microsoft.com/office/drawing/2014/main" id="{C4792088-E6BB-4F6C-8E81-ADBA251D44CC}"/>
            </a:ext>
          </a:extLst>
        </xdr:cNvPr>
        <xdr:cNvGrpSpPr/>
      </xdr:nvGrpSpPr>
      <xdr:grpSpPr>
        <a:xfrm>
          <a:off x="571500" y="5915025"/>
          <a:ext cx="6061841" cy="2008790"/>
          <a:chOff x="571500" y="6319345"/>
          <a:chExt cx="10169477" cy="2036379"/>
        </a:xfrm>
      </xdr:grpSpPr>
      <xdr:grpSp>
        <xdr:nvGrpSpPr>
          <xdr:cNvPr id="17" name="Group 16">
            <a:extLst>
              <a:ext uri="{FF2B5EF4-FFF2-40B4-BE49-F238E27FC236}">
                <a16:creationId xmlns:a16="http://schemas.microsoft.com/office/drawing/2014/main" id="{CE61B135-F1F1-4E59-9EB5-F2B05F3C9917}"/>
              </a:ext>
            </a:extLst>
          </xdr:cNvPr>
          <xdr:cNvGrpSpPr/>
        </xdr:nvGrpSpPr>
        <xdr:grpSpPr>
          <a:xfrm>
            <a:off x="896664" y="6319345"/>
            <a:ext cx="4929680" cy="1313793"/>
            <a:chOff x="609600" y="6238875"/>
            <a:chExt cx="5524500" cy="1295400"/>
          </a:xfrm>
        </xdr:grpSpPr>
        <xdr:cxnSp macro="">
          <xdr:nvCxnSpPr>
            <xdr:cNvPr id="29" name="Straight Connector 28">
              <a:extLst>
                <a:ext uri="{FF2B5EF4-FFF2-40B4-BE49-F238E27FC236}">
                  <a16:creationId xmlns:a16="http://schemas.microsoft.com/office/drawing/2014/main" id="{C3B9F90A-9F14-43BF-855E-72388326B15C}"/>
                </a:ext>
              </a:extLst>
            </xdr:cNvPr>
            <xdr:cNvCxnSpPr/>
          </xdr:nvCxnSpPr>
          <xdr:spPr bwMode="auto">
            <a:xfrm>
              <a:off x="609600" y="6238875"/>
              <a:ext cx="0" cy="97802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0" name="Straight Connector 29">
              <a:extLst>
                <a:ext uri="{FF2B5EF4-FFF2-40B4-BE49-F238E27FC236}">
                  <a16:creationId xmlns:a16="http://schemas.microsoft.com/office/drawing/2014/main" id="{D172B642-6AAA-4559-9BE3-2FC4493696FB}"/>
                </a:ext>
              </a:extLst>
            </xdr:cNvPr>
            <xdr:cNvCxnSpPr/>
          </xdr:nvCxnSpPr>
          <xdr:spPr bwMode="auto">
            <a:xfrm>
              <a:off x="627554" y="6238875"/>
              <a:ext cx="550654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1" name="Straight Connector 30">
              <a:extLst>
                <a:ext uri="{FF2B5EF4-FFF2-40B4-BE49-F238E27FC236}">
                  <a16:creationId xmlns:a16="http://schemas.microsoft.com/office/drawing/2014/main" id="{025DA1D6-92D4-4BBD-B06A-7B0DCFB1161E}"/>
                </a:ext>
              </a:extLst>
            </xdr:cNvPr>
            <xdr:cNvCxnSpPr/>
          </xdr:nvCxnSpPr>
          <xdr:spPr bwMode="auto">
            <a:xfrm>
              <a:off x="627554" y="7229856"/>
              <a:ext cx="5506546" cy="30441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2" name="Straight Connector 31">
              <a:extLst>
                <a:ext uri="{FF2B5EF4-FFF2-40B4-BE49-F238E27FC236}">
                  <a16:creationId xmlns:a16="http://schemas.microsoft.com/office/drawing/2014/main" id="{A3E5D604-16FA-403A-A05F-C1C146987E4B}"/>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8" name="Straight Connector 17">
            <a:extLst>
              <a:ext uri="{FF2B5EF4-FFF2-40B4-BE49-F238E27FC236}">
                <a16:creationId xmlns:a16="http://schemas.microsoft.com/office/drawing/2014/main" id="{F85D039E-EBED-41B5-ADE8-C73878F5697D}"/>
              </a:ext>
            </a:extLst>
          </xdr:cNvPr>
          <xdr:cNvCxnSpPr/>
        </xdr:nvCxnSpPr>
        <xdr:spPr bwMode="auto">
          <a:xfrm>
            <a:off x="896663" y="7390086"/>
            <a:ext cx="0" cy="9656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a:extLst>
              <a:ext uri="{FF2B5EF4-FFF2-40B4-BE49-F238E27FC236}">
                <a16:creationId xmlns:a16="http://schemas.microsoft.com/office/drawing/2014/main" id="{938F3876-7CC1-473F-A793-7F49C29B46C6}"/>
              </a:ext>
            </a:extLst>
          </xdr:cNvPr>
          <xdr:cNvCxnSpPr/>
        </xdr:nvCxnSpPr>
        <xdr:spPr bwMode="auto">
          <a:xfrm>
            <a:off x="5826344" y="7718863"/>
            <a:ext cx="0" cy="26177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Arrow Connector 19">
            <a:extLst>
              <a:ext uri="{FF2B5EF4-FFF2-40B4-BE49-F238E27FC236}">
                <a16:creationId xmlns:a16="http://schemas.microsoft.com/office/drawing/2014/main" id="{4960D19F-3249-455B-8FC9-46EC51489B98}"/>
              </a:ext>
            </a:extLst>
          </xdr:cNvPr>
          <xdr:cNvCxnSpPr/>
        </xdr:nvCxnSpPr>
        <xdr:spPr bwMode="auto">
          <a:xfrm>
            <a:off x="896664" y="7825937"/>
            <a:ext cx="4939205"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21" name="Straight Connector 20">
            <a:extLst>
              <a:ext uri="{FF2B5EF4-FFF2-40B4-BE49-F238E27FC236}">
                <a16:creationId xmlns:a16="http://schemas.microsoft.com/office/drawing/2014/main" id="{CC91560D-C5DD-440B-997A-3D15BE9BD62F}"/>
              </a:ext>
            </a:extLst>
          </xdr:cNvPr>
          <xdr:cNvCxnSpPr/>
        </xdr:nvCxnSpPr>
        <xdr:spPr bwMode="auto">
          <a:xfrm flipH="1">
            <a:off x="571500" y="6319420"/>
            <a:ext cx="27753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Connector 21">
            <a:extLst>
              <a:ext uri="{FF2B5EF4-FFF2-40B4-BE49-F238E27FC236}">
                <a16:creationId xmlns:a16="http://schemas.microsoft.com/office/drawing/2014/main" id="{2AC445E8-5F74-46AD-96E1-82627FEBD513}"/>
              </a:ext>
            </a:extLst>
          </xdr:cNvPr>
          <xdr:cNvCxnSpPr/>
        </xdr:nvCxnSpPr>
        <xdr:spPr bwMode="auto">
          <a:xfrm flipH="1">
            <a:off x="571500" y="7304766"/>
            <a:ext cx="27753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Arrow Connector 22">
            <a:extLst>
              <a:ext uri="{FF2B5EF4-FFF2-40B4-BE49-F238E27FC236}">
                <a16:creationId xmlns:a16="http://schemas.microsoft.com/office/drawing/2014/main" id="{BA65B96D-2339-4111-A430-E0E168DF85D8}"/>
              </a:ext>
            </a:extLst>
          </xdr:cNvPr>
          <xdr:cNvCxnSpPr/>
        </xdr:nvCxnSpPr>
        <xdr:spPr bwMode="auto">
          <a:xfrm>
            <a:off x="668064" y="6319420"/>
            <a:ext cx="0" cy="99487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24" name="Straight Connector 23">
            <a:extLst>
              <a:ext uri="{FF2B5EF4-FFF2-40B4-BE49-F238E27FC236}">
                <a16:creationId xmlns:a16="http://schemas.microsoft.com/office/drawing/2014/main" id="{AFA27830-98DF-45FB-9EF2-1E8803D0B582}"/>
              </a:ext>
            </a:extLst>
          </xdr:cNvPr>
          <xdr:cNvCxnSpPr/>
        </xdr:nvCxnSpPr>
        <xdr:spPr bwMode="auto">
          <a:xfrm>
            <a:off x="5160974" y="6319345"/>
            <a:ext cx="71299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5" name="Straight Connector 24">
            <a:extLst>
              <a:ext uri="{FF2B5EF4-FFF2-40B4-BE49-F238E27FC236}">
                <a16:creationId xmlns:a16="http://schemas.microsoft.com/office/drawing/2014/main" id="{E417B449-D160-4EBD-93D2-88B3C36D7B8D}"/>
              </a:ext>
            </a:extLst>
          </xdr:cNvPr>
          <xdr:cNvCxnSpPr/>
        </xdr:nvCxnSpPr>
        <xdr:spPr bwMode="auto">
          <a:xfrm>
            <a:off x="5138962" y="7633138"/>
            <a:ext cx="73500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6" name="Straight Arrow Connector 25">
            <a:extLst>
              <a:ext uri="{FF2B5EF4-FFF2-40B4-BE49-F238E27FC236}">
                <a16:creationId xmlns:a16="http://schemas.microsoft.com/office/drawing/2014/main" id="{4B4493E6-6621-4EF2-908F-B35CADE520F8}"/>
              </a:ext>
            </a:extLst>
          </xdr:cNvPr>
          <xdr:cNvCxnSpPr/>
        </xdr:nvCxnSpPr>
        <xdr:spPr bwMode="auto">
          <a:xfrm>
            <a:off x="5372572" y="6328870"/>
            <a:ext cx="0" cy="1304268"/>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27" name="Straight Connector 26">
            <a:extLst>
              <a:ext uri="{FF2B5EF4-FFF2-40B4-BE49-F238E27FC236}">
                <a16:creationId xmlns:a16="http://schemas.microsoft.com/office/drawing/2014/main" id="{461E0AA4-4A07-4366-A630-17F597AD0B5A}"/>
              </a:ext>
            </a:extLst>
          </xdr:cNvPr>
          <xdr:cNvCxnSpPr/>
        </xdr:nvCxnSpPr>
        <xdr:spPr bwMode="auto">
          <a:xfrm>
            <a:off x="10735963" y="7390086"/>
            <a:ext cx="0" cy="9656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8" name="Straight Arrow Connector 27">
            <a:extLst>
              <a:ext uri="{FF2B5EF4-FFF2-40B4-BE49-F238E27FC236}">
                <a16:creationId xmlns:a16="http://schemas.microsoft.com/office/drawing/2014/main" id="{4C5C6A47-2D77-4CB1-941C-EC02DE90348B}"/>
              </a:ext>
            </a:extLst>
          </xdr:cNvPr>
          <xdr:cNvCxnSpPr/>
        </xdr:nvCxnSpPr>
        <xdr:spPr bwMode="auto">
          <a:xfrm>
            <a:off x="896663" y="8252920"/>
            <a:ext cx="984431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grpSp>
    <xdr:clientData/>
  </xdr:twoCellAnchor>
  <xdr:oneCellAnchor>
    <xdr:from>
      <xdr:col>2</xdr:col>
      <xdr:colOff>439615</xdr:colOff>
      <xdr:row>76</xdr:row>
      <xdr:rowOff>43961</xdr:rowOff>
    </xdr:from>
    <xdr:ext cx="381643" cy="264560"/>
    <xdr:sp macro="" textlink="">
      <xdr:nvSpPr>
        <xdr:cNvPr id="33" name="TextBox 32">
          <a:extLst>
            <a:ext uri="{FF2B5EF4-FFF2-40B4-BE49-F238E27FC236}">
              <a16:creationId xmlns:a16="http://schemas.microsoft.com/office/drawing/2014/main" id="{99D4EE3C-5A32-4A12-910B-6ECFE6F7257A}"/>
            </a:ext>
          </a:extLst>
        </xdr:cNvPr>
        <xdr:cNvSpPr txBox="1"/>
      </xdr:nvSpPr>
      <xdr:spPr>
        <a:xfrm>
          <a:off x="1668340" y="12483611"/>
          <a:ext cx="3816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2W</a:t>
          </a:r>
        </a:p>
      </xdr:txBody>
    </xdr:sp>
    <xdr:clientData/>
  </xdr:oneCellAnchor>
  <xdr:oneCellAnchor>
    <xdr:from>
      <xdr:col>6</xdr:col>
      <xdr:colOff>549520</xdr:colOff>
      <xdr:row>77</xdr:row>
      <xdr:rowOff>58614</xdr:rowOff>
    </xdr:from>
    <xdr:ext cx="310150" cy="264560"/>
    <xdr:sp macro="" textlink="">
      <xdr:nvSpPr>
        <xdr:cNvPr id="34" name="TextBox 33">
          <a:extLst>
            <a:ext uri="{FF2B5EF4-FFF2-40B4-BE49-F238E27FC236}">
              <a16:creationId xmlns:a16="http://schemas.microsoft.com/office/drawing/2014/main" id="{83444365-B5CF-429F-B88E-94FAAB85B09E}"/>
            </a:ext>
          </a:extLst>
        </xdr:cNvPr>
        <xdr:cNvSpPr txBox="1"/>
      </xdr:nvSpPr>
      <xdr:spPr>
        <a:xfrm>
          <a:off x="4245220" y="12660189"/>
          <a:ext cx="3101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W</a:t>
          </a:r>
        </a:p>
      </xdr:txBody>
    </xdr:sp>
    <xdr:clientData/>
  </xdr:oneCellAnchor>
  <xdr:twoCellAnchor>
    <xdr:from>
      <xdr:col>6</xdr:col>
      <xdr:colOff>3576</xdr:colOff>
      <xdr:row>36</xdr:row>
      <xdr:rowOff>0</xdr:rowOff>
    </xdr:from>
    <xdr:to>
      <xdr:col>10</xdr:col>
      <xdr:colOff>505810</xdr:colOff>
      <xdr:row>44</xdr:row>
      <xdr:rowOff>0</xdr:rowOff>
    </xdr:to>
    <xdr:grpSp>
      <xdr:nvGrpSpPr>
        <xdr:cNvPr id="35" name="Group 34">
          <a:extLst>
            <a:ext uri="{FF2B5EF4-FFF2-40B4-BE49-F238E27FC236}">
              <a16:creationId xmlns:a16="http://schemas.microsoft.com/office/drawing/2014/main" id="{1EAA9A03-E63E-4C73-99AF-992BE7041922}"/>
            </a:ext>
          </a:extLst>
        </xdr:cNvPr>
        <xdr:cNvGrpSpPr/>
      </xdr:nvGrpSpPr>
      <xdr:grpSpPr>
        <a:xfrm flipH="1">
          <a:off x="3699276" y="5915025"/>
          <a:ext cx="2940634" cy="1295400"/>
          <a:chOff x="602886" y="6238875"/>
          <a:chExt cx="5531214" cy="1295400"/>
        </a:xfrm>
      </xdr:grpSpPr>
      <xdr:cxnSp macro="">
        <xdr:nvCxnSpPr>
          <xdr:cNvPr id="36" name="Straight Connector 35">
            <a:extLst>
              <a:ext uri="{FF2B5EF4-FFF2-40B4-BE49-F238E27FC236}">
                <a16:creationId xmlns:a16="http://schemas.microsoft.com/office/drawing/2014/main" id="{3E4116A8-269D-4BAA-BC47-3A12E003A818}"/>
              </a:ext>
            </a:extLst>
          </xdr:cNvPr>
          <xdr:cNvCxnSpPr/>
        </xdr:nvCxnSpPr>
        <xdr:spPr bwMode="auto">
          <a:xfrm flipH="1">
            <a:off x="609600" y="6245352"/>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7" name="Straight Connector 36">
            <a:extLst>
              <a:ext uri="{FF2B5EF4-FFF2-40B4-BE49-F238E27FC236}">
                <a16:creationId xmlns:a16="http://schemas.microsoft.com/office/drawing/2014/main" id="{F65E9894-7D4D-4B59-AF75-AC70932016B2}"/>
              </a:ext>
            </a:extLst>
          </xdr:cNvPr>
          <xdr:cNvCxnSpPr/>
        </xdr:nvCxnSpPr>
        <xdr:spPr bwMode="auto">
          <a:xfrm>
            <a:off x="615220" y="6238875"/>
            <a:ext cx="551887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8" name="Straight Connector 37">
            <a:extLst>
              <a:ext uri="{FF2B5EF4-FFF2-40B4-BE49-F238E27FC236}">
                <a16:creationId xmlns:a16="http://schemas.microsoft.com/office/drawing/2014/main" id="{4C9C9F11-F510-4982-B40F-CD61A858F57E}"/>
              </a:ext>
            </a:extLst>
          </xdr:cNvPr>
          <xdr:cNvCxnSpPr/>
        </xdr:nvCxnSpPr>
        <xdr:spPr bwMode="auto">
          <a:xfrm>
            <a:off x="602886" y="7223379"/>
            <a:ext cx="5531212" cy="3108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9" name="Straight Connector 38">
            <a:extLst>
              <a:ext uri="{FF2B5EF4-FFF2-40B4-BE49-F238E27FC236}">
                <a16:creationId xmlns:a16="http://schemas.microsoft.com/office/drawing/2014/main" id="{787A880E-3E62-49D3-91B7-91BB4A2A785D}"/>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SM-515-002%20Loads%20-%20Simplified%20Part%2023%20Aircraft%20Loads%20-%20Aileron%20Load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ileron Load"/>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473"/>
  <sheetViews>
    <sheetView tabSelected="1" view="pageBreakPreview" zoomScaleNormal="100" zoomScaleSheetLayoutView="100" workbookViewId="0">
      <selection activeCell="A15" sqref="A15"/>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16384" width="9.140625" style="22"/>
  </cols>
  <sheetData>
    <row r="1" spans="1:51" s="5" customFormat="1" ht="12.75" x14ac:dyDescent="0.2">
      <c r="A1" s="1"/>
      <c r="B1" s="2" t="s">
        <v>0</v>
      </c>
      <c r="C1" s="3" t="s">
        <v>1</v>
      </c>
      <c r="D1" s="1"/>
      <c r="E1" s="1"/>
      <c r="F1" s="2" t="s">
        <v>2</v>
      </c>
      <c r="G1" s="3">
        <f>SUM(M:M)</f>
        <v>2</v>
      </c>
      <c r="H1" s="1"/>
      <c r="I1" s="1"/>
      <c r="J1" s="1"/>
      <c r="K1" s="1"/>
      <c r="M1" s="39" t="s">
        <v>31</v>
      </c>
      <c r="N1" s="39" t="s">
        <v>32</v>
      </c>
      <c r="O1" s="39" t="s">
        <v>33</v>
      </c>
      <c r="P1" s="39" t="s">
        <v>33</v>
      </c>
      <c r="Q1" s="39" t="s">
        <v>33</v>
      </c>
      <c r="R1" s="39" t="s">
        <v>34</v>
      </c>
      <c r="S1" s="40" t="s">
        <v>35</v>
      </c>
      <c r="T1" s="41" t="s">
        <v>36</v>
      </c>
      <c r="W1" s="15" t="s">
        <v>37</v>
      </c>
      <c r="X1" s="16">
        <f>SUM(M:M)</f>
        <v>2</v>
      </c>
    </row>
    <row r="2" spans="1:51" s="5" customFormat="1" ht="12.75" x14ac:dyDescent="0.2">
      <c r="A2" s="1"/>
      <c r="B2" s="2" t="s">
        <v>3</v>
      </c>
      <c r="C2" s="3" t="s">
        <v>4</v>
      </c>
      <c r="D2" s="1"/>
      <c r="E2" s="1"/>
      <c r="F2" s="2" t="s">
        <v>5</v>
      </c>
      <c r="G2" s="3" t="s">
        <v>133</v>
      </c>
      <c r="H2" s="1"/>
      <c r="I2" s="1"/>
      <c r="J2" s="1"/>
      <c r="K2" s="1"/>
      <c r="M2" s="42" t="s">
        <v>38</v>
      </c>
      <c r="N2" s="42" t="s">
        <v>38</v>
      </c>
      <c r="O2" s="42" t="s">
        <v>32</v>
      </c>
      <c r="P2" s="42" t="s">
        <v>32</v>
      </c>
      <c r="Q2" s="42" t="s">
        <v>32</v>
      </c>
      <c r="R2" s="42" t="s">
        <v>38</v>
      </c>
      <c r="S2" s="43" t="s">
        <v>38</v>
      </c>
      <c r="T2" s="44"/>
      <c r="W2" s="15" t="s">
        <v>39</v>
      </c>
      <c r="X2" s="16">
        <f>SUM(N:N)</f>
        <v>0</v>
      </c>
    </row>
    <row r="3" spans="1:51" s="5" customFormat="1" ht="12.75" x14ac:dyDescent="0.2">
      <c r="A3" s="1"/>
      <c r="B3" s="2" t="s">
        <v>6</v>
      </c>
      <c r="C3" s="128" t="s">
        <v>130</v>
      </c>
      <c r="D3" s="1"/>
      <c r="E3" s="1"/>
      <c r="F3" s="2" t="s">
        <v>7</v>
      </c>
      <c r="G3" s="3" t="s">
        <v>131</v>
      </c>
      <c r="H3" s="1"/>
      <c r="I3" s="1"/>
      <c r="J3" s="1"/>
      <c r="K3" s="1"/>
      <c r="M3" s="42"/>
      <c r="N3" s="42"/>
      <c r="O3" s="42"/>
      <c r="P3" s="42"/>
      <c r="Q3" s="42"/>
      <c r="R3" s="42"/>
      <c r="S3" s="43"/>
      <c r="T3" s="44"/>
      <c r="W3" s="15" t="s">
        <v>40</v>
      </c>
      <c r="X3" s="16">
        <f>SUM(O:O)</f>
        <v>0</v>
      </c>
    </row>
    <row r="4" spans="1:51" s="5" customFormat="1" ht="12.75" x14ac:dyDescent="0.2">
      <c r="A4" s="1"/>
      <c r="B4" s="2" t="s">
        <v>8</v>
      </c>
      <c r="C4" s="3"/>
      <c r="D4" s="1"/>
      <c r="E4" s="1"/>
      <c r="F4" s="2" t="s">
        <v>9</v>
      </c>
      <c r="G4" s="3" t="s">
        <v>134</v>
      </c>
      <c r="H4" s="1"/>
      <c r="I4" s="1"/>
      <c r="J4" s="1"/>
      <c r="K4" s="1"/>
      <c r="M4" s="42"/>
      <c r="N4" s="42"/>
      <c r="O4" s="42"/>
      <c r="P4" s="42"/>
      <c r="Q4" s="45"/>
      <c r="R4" s="46"/>
      <c r="S4" s="47"/>
      <c r="T4" s="44"/>
      <c r="W4" s="15" t="s">
        <v>40</v>
      </c>
      <c r="X4" s="16">
        <f>SUM(P:P)</f>
        <v>0</v>
      </c>
    </row>
    <row r="5" spans="1:51" s="5" customFormat="1" ht="12.75" x14ac:dyDescent="0.2">
      <c r="A5" s="1"/>
      <c r="B5" s="2" t="s">
        <v>11</v>
      </c>
      <c r="C5" s="4" t="s">
        <v>132</v>
      </c>
      <c r="D5" s="1"/>
      <c r="E5" s="2"/>
      <c r="F5" s="1"/>
      <c r="G5" s="1"/>
      <c r="H5" s="1"/>
      <c r="I5" s="1"/>
      <c r="J5" s="1"/>
      <c r="K5" s="1"/>
      <c r="M5" s="42"/>
      <c r="N5" s="42"/>
      <c r="O5" s="42"/>
      <c r="P5" s="42"/>
      <c r="Q5" s="45"/>
      <c r="R5" s="46"/>
      <c r="S5" s="47"/>
      <c r="T5" s="44"/>
      <c r="W5" s="15" t="s">
        <v>40</v>
      </c>
      <c r="X5" s="16">
        <f>SUM(Q:Q)</f>
        <v>0</v>
      </c>
    </row>
    <row r="6" spans="1:51" s="5" customFormat="1" ht="12.75" x14ac:dyDescent="0.2">
      <c r="A6" s="1"/>
      <c r="B6" s="1" t="s">
        <v>12</v>
      </c>
      <c r="C6" s="13"/>
      <c r="D6" s="1"/>
      <c r="E6" s="1"/>
      <c r="F6" s="1"/>
      <c r="G6" s="1"/>
      <c r="H6" s="1"/>
      <c r="I6" s="1"/>
      <c r="J6" s="1"/>
      <c r="K6" s="1"/>
      <c r="M6" s="42"/>
      <c r="N6" s="42"/>
      <c r="O6" s="42"/>
      <c r="P6" s="42"/>
      <c r="Q6" s="45"/>
      <c r="R6" s="46"/>
      <c r="S6" s="47"/>
      <c r="T6" s="44"/>
      <c r="W6" s="15" t="s">
        <v>41</v>
      </c>
      <c r="X6" s="16">
        <f>SUM(R:R)</f>
        <v>0</v>
      </c>
    </row>
    <row r="7" spans="1:51" s="5" customFormat="1" ht="12.75" x14ac:dyDescent="0.2">
      <c r="A7" s="1"/>
      <c r="B7" s="1"/>
      <c r="C7" s="1"/>
      <c r="D7" s="1"/>
      <c r="E7" s="1"/>
      <c r="F7" s="1"/>
      <c r="G7" s="1"/>
      <c r="H7" s="1"/>
      <c r="I7" s="1"/>
      <c r="J7" s="1"/>
      <c r="K7" s="1"/>
      <c r="M7" s="42"/>
      <c r="N7" s="42"/>
      <c r="O7" s="42"/>
      <c r="P7" s="42"/>
      <c r="Q7" s="45"/>
      <c r="R7" s="46"/>
      <c r="S7" s="47"/>
      <c r="T7" s="44"/>
      <c r="W7" s="15" t="s">
        <v>42</v>
      </c>
      <c r="X7" s="16">
        <f>SUM(S:S)</f>
        <v>0</v>
      </c>
    </row>
    <row r="8" spans="1:51" s="5" customFormat="1" ht="12.75" x14ac:dyDescent="0.2">
      <c r="A8" s="14"/>
      <c r="E8" s="15" t="s">
        <v>0</v>
      </c>
      <c r="F8" s="16" t="str">
        <f>$C$1</f>
        <v>R. Abbott</v>
      </c>
      <c r="H8" s="17"/>
      <c r="I8" s="15" t="s">
        <v>43</v>
      </c>
      <c r="J8" s="18" t="str">
        <f>$G$2</f>
        <v>AA-SM-515-004</v>
      </c>
      <c r="K8" s="19"/>
      <c r="L8" s="20"/>
      <c r="M8" s="42"/>
      <c r="N8" s="42"/>
      <c r="O8" s="42"/>
      <c r="P8" s="42"/>
      <c r="Q8" s="45"/>
      <c r="R8" s="46"/>
      <c r="S8" s="47"/>
      <c r="T8" s="44"/>
    </row>
    <row r="9" spans="1:51" s="5" customFormat="1" ht="12.75" x14ac:dyDescent="0.2">
      <c r="E9" s="15" t="s">
        <v>3</v>
      </c>
      <c r="F9" s="17" t="str">
        <f>$C$2</f>
        <v xml:space="preserve"> </v>
      </c>
      <c r="H9" s="17"/>
      <c r="I9" s="15" t="s">
        <v>44</v>
      </c>
      <c r="J9" s="19" t="str">
        <f>$G$3</f>
        <v>IR</v>
      </c>
      <c r="K9" s="19"/>
      <c r="L9" s="20"/>
      <c r="M9" s="42">
        <v>1</v>
      </c>
      <c r="N9" s="42"/>
      <c r="O9" s="42"/>
      <c r="P9" s="42"/>
      <c r="Q9" s="45"/>
      <c r="R9" s="46"/>
      <c r="S9" s="47"/>
      <c r="T9" s="44"/>
    </row>
    <row r="10" spans="1:51" s="5" customFormat="1" ht="12.75" x14ac:dyDescent="0.2">
      <c r="E10" s="15" t="s">
        <v>6</v>
      </c>
      <c r="F10" s="17" t="str">
        <f>$C$3</f>
        <v>05/03/2017</v>
      </c>
      <c r="H10" s="17"/>
      <c r="I10" s="15" t="s">
        <v>45</v>
      </c>
      <c r="J10" s="16" t="str">
        <f>L10&amp;" of "&amp;$G$1</f>
        <v>1 of 2</v>
      </c>
      <c r="K10" s="17"/>
      <c r="L10" s="20">
        <f>SUM($M$1:M9)</f>
        <v>1</v>
      </c>
      <c r="M10" s="42"/>
      <c r="N10" s="42"/>
      <c r="O10" s="42"/>
      <c r="P10" s="42"/>
      <c r="Q10" s="45"/>
      <c r="R10" s="46"/>
      <c r="S10" s="47"/>
      <c r="T10" s="44"/>
      <c r="W10" s="20"/>
      <c r="Y10" s="20"/>
      <c r="Z10" s="20"/>
      <c r="AA10" s="20"/>
      <c r="AB10" s="20"/>
      <c r="AC10" s="20"/>
    </row>
    <row r="11" spans="1:51" s="5" customFormat="1" ht="12.75" x14ac:dyDescent="0.2">
      <c r="E11" s="15" t="s">
        <v>46</v>
      </c>
      <c r="F11" s="17" t="str">
        <f>$C$5</f>
        <v>STANDARD SPREADSHEET METHOD</v>
      </c>
      <c r="I11" s="21"/>
      <c r="J11" s="16"/>
      <c r="M11" s="42"/>
      <c r="N11" s="42"/>
      <c r="O11" s="42"/>
      <c r="P11" s="42"/>
      <c r="Q11" s="42"/>
      <c r="R11" s="42"/>
      <c r="S11" s="43"/>
      <c r="T11" s="44"/>
      <c r="W11" s="48" t="s">
        <v>47</v>
      </c>
      <c r="Y11" s="15">
        <f>E47/30</f>
        <v>0.05</v>
      </c>
      <c r="Z11" s="49" t="s">
        <v>48</v>
      </c>
      <c r="AA11" s="20" t="s">
        <v>49</v>
      </c>
      <c r="AB11" s="20">
        <f>(G42-A41)/E47</f>
        <v>0.16666666666666666</v>
      </c>
      <c r="AC11" s="20">
        <f>(AY22-AX16)/E47</f>
        <v>0</v>
      </c>
      <c r="AF11" s="5" t="s">
        <v>50</v>
      </c>
      <c r="AI11" s="5" t="s">
        <v>51</v>
      </c>
      <c r="AP11" s="5" t="s">
        <v>52</v>
      </c>
    </row>
    <row r="12" spans="1:51" s="5" customFormat="1" x14ac:dyDescent="0.25">
      <c r="A12" s="50"/>
      <c r="B12" s="23" t="str">
        <f>$G$4</f>
        <v>SIMPLIFIED PART 23 LOADS - TAB LOADS</v>
      </c>
      <c r="C12" s="51"/>
      <c r="D12" s="51"/>
      <c r="E12" s="52"/>
      <c r="F12" s="51"/>
      <c r="G12" s="51"/>
      <c r="H12" s="51"/>
      <c r="I12" s="51"/>
      <c r="J12" s="51"/>
      <c r="K12" s="51"/>
      <c r="L12" s="7"/>
      <c r="M12" s="44"/>
      <c r="N12" s="42"/>
      <c r="O12" s="42"/>
      <c r="P12" s="42"/>
      <c r="Q12" s="42"/>
      <c r="R12" s="44"/>
      <c r="S12" s="44"/>
      <c r="T12" s="53"/>
      <c r="W12" s="20"/>
      <c r="Y12" s="15">
        <f>Y11*12</f>
        <v>0.60000000000000009</v>
      </c>
      <c r="Z12" s="49" t="s">
        <v>53</v>
      </c>
      <c r="AA12" s="20" t="s">
        <v>54</v>
      </c>
      <c r="AB12" s="54">
        <f>A41</f>
        <v>0.5</v>
      </c>
      <c r="AC12" s="54">
        <f>AX16</f>
        <v>0</v>
      </c>
      <c r="AI12" s="5" t="s">
        <v>55</v>
      </c>
      <c r="AJ12" s="55">
        <f>D54/AH51</f>
        <v>1.623638939353465E-2</v>
      </c>
      <c r="AP12" s="56">
        <f>C32</f>
        <v>59.977324263038554</v>
      </c>
    </row>
    <row r="13" spans="1:51" s="5" customFormat="1" ht="12.75" x14ac:dyDescent="0.2">
      <c r="A13" s="57"/>
      <c r="B13" s="57" t="s">
        <v>56</v>
      </c>
      <c r="C13" s="57"/>
      <c r="D13" s="57"/>
      <c r="E13" s="57"/>
      <c r="F13" s="57"/>
      <c r="G13" s="57"/>
      <c r="H13" s="57"/>
      <c r="I13" s="57"/>
      <c r="J13" s="57"/>
      <c r="K13" s="57"/>
      <c r="L13" s="20"/>
      <c r="M13" s="42"/>
      <c r="N13" s="42"/>
      <c r="O13" s="42"/>
      <c r="P13" s="42"/>
      <c r="Q13" s="42"/>
      <c r="R13" s="42"/>
      <c r="S13" s="42"/>
      <c r="T13" s="42"/>
      <c r="W13" s="20"/>
      <c r="Y13" s="20"/>
      <c r="Z13" s="20"/>
      <c r="AA13" s="20"/>
      <c r="AB13" s="20"/>
      <c r="AC13" s="20"/>
    </row>
    <row r="14" spans="1:51" s="57" customFormat="1" ht="12.75" x14ac:dyDescent="0.2">
      <c r="B14" s="58" t="s">
        <v>57</v>
      </c>
      <c r="D14" s="48"/>
      <c r="M14" s="59"/>
      <c r="N14" s="59"/>
      <c r="O14" s="59"/>
      <c r="P14" s="59"/>
      <c r="Q14" s="59"/>
      <c r="R14" s="59"/>
      <c r="S14" s="59"/>
      <c r="T14" s="59"/>
      <c r="W14" s="60"/>
      <c r="Y14" s="60"/>
      <c r="Z14" s="60"/>
      <c r="AA14" s="60"/>
      <c r="AB14" s="60"/>
      <c r="AC14" s="60"/>
      <c r="AD14" s="60"/>
      <c r="AE14" s="60"/>
      <c r="AR14" s="57" t="s">
        <v>58</v>
      </c>
      <c r="AT14" s="57" t="s">
        <v>59</v>
      </c>
      <c r="AX14" s="61" t="s">
        <v>60</v>
      </c>
    </row>
    <row r="15" spans="1:51" s="57" customFormat="1" ht="12.75" x14ac:dyDescent="0.2">
      <c r="D15" s="48"/>
      <c r="M15" s="59"/>
      <c r="N15" s="59"/>
      <c r="O15" s="59"/>
      <c r="P15" s="59"/>
      <c r="Q15" s="59"/>
      <c r="R15" s="59"/>
      <c r="S15" s="59"/>
      <c r="T15" s="59"/>
      <c r="V15" s="62"/>
      <c r="Z15" s="60"/>
      <c r="AA15" s="60"/>
      <c r="AB15" s="60" t="s">
        <v>61</v>
      </c>
      <c r="AC15" s="60" t="s">
        <v>62</v>
      </c>
      <c r="AD15" s="60" t="s">
        <v>63</v>
      </c>
      <c r="AE15" s="60" t="s">
        <v>63</v>
      </c>
      <c r="AF15" s="60" t="s">
        <v>64</v>
      </c>
      <c r="AG15" s="60" t="s">
        <v>64</v>
      </c>
      <c r="AH15" s="60" t="s">
        <v>65</v>
      </c>
      <c r="AI15" s="60" t="s">
        <v>64</v>
      </c>
      <c r="AJ15" s="60" t="s">
        <v>64</v>
      </c>
      <c r="AK15" s="60" t="s">
        <v>65</v>
      </c>
      <c r="AL15" s="60" t="s">
        <v>66</v>
      </c>
      <c r="AM15" s="60" t="s">
        <v>66</v>
      </c>
      <c r="AN15" s="60" t="s">
        <v>65</v>
      </c>
      <c r="AO15" s="60" t="s">
        <v>67</v>
      </c>
      <c r="AP15" s="60" t="s">
        <v>65</v>
      </c>
      <c r="AQ15" s="60" t="s">
        <v>65</v>
      </c>
      <c r="AR15" s="60" t="s">
        <v>65</v>
      </c>
      <c r="AS15" s="60" t="s">
        <v>65</v>
      </c>
      <c r="AT15" s="60" t="s">
        <v>65</v>
      </c>
      <c r="AU15" s="60" t="s">
        <v>65</v>
      </c>
      <c r="AX15" s="61" t="s">
        <v>68</v>
      </c>
    </row>
    <row r="16" spans="1:51" s="57" customFormat="1" ht="13.5" customHeight="1" x14ac:dyDescent="0.2">
      <c r="B16" s="57" t="s">
        <v>69</v>
      </c>
      <c r="L16" s="63"/>
      <c r="M16" s="59"/>
      <c r="N16" s="59"/>
      <c r="O16" s="59"/>
      <c r="P16" s="59"/>
      <c r="Q16" s="59"/>
      <c r="R16" s="59"/>
      <c r="S16" s="59"/>
      <c r="T16" s="59"/>
      <c r="U16" s="63"/>
      <c r="V16" s="62"/>
      <c r="W16" s="20"/>
      <c r="Z16" s="20"/>
      <c r="AA16" s="60" t="s">
        <v>70</v>
      </c>
      <c r="AB16" s="60" t="s">
        <v>71</v>
      </c>
      <c r="AC16" s="60" t="s">
        <v>72</v>
      </c>
      <c r="AD16" s="60" t="s">
        <v>73</v>
      </c>
      <c r="AE16" s="60" t="s">
        <v>74</v>
      </c>
      <c r="AF16" s="60" t="s">
        <v>73</v>
      </c>
      <c r="AG16" s="60" t="s">
        <v>74</v>
      </c>
      <c r="AH16" s="60" t="s">
        <v>64</v>
      </c>
      <c r="AI16" s="60" t="s">
        <v>73</v>
      </c>
      <c r="AJ16" s="60" t="s">
        <v>74</v>
      </c>
      <c r="AK16" s="60" t="s">
        <v>64</v>
      </c>
      <c r="AL16" s="60" t="s">
        <v>73</v>
      </c>
      <c r="AM16" s="60" t="s">
        <v>74</v>
      </c>
      <c r="AN16" s="60" t="s">
        <v>66</v>
      </c>
      <c r="AO16" s="60" t="s">
        <v>66</v>
      </c>
      <c r="AP16" s="60" t="s">
        <v>64</v>
      </c>
      <c r="AQ16" s="60" t="s">
        <v>66</v>
      </c>
      <c r="AR16" s="60" t="s">
        <v>64</v>
      </c>
      <c r="AS16" s="60" t="s">
        <v>66</v>
      </c>
      <c r="AT16" s="60" t="s">
        <v>64</v>
      </c>
      <c r="AU16" s="60" t="s">
        <v>66</v>
      </c>
      <c r="AX16" s="64">
        <v>0</v>
      </c>
      <c r="AY16" s="57" t="s">
        <v>48</v>
      </c>
    </row>
    <row r="17" spans="1:52" s="57" customFormat="1" ht="14.25" x14ac:dyDescent="0.25">
      <c r="B17" s="48" t="s">
        <v>75</v>
      </c>
      <c r="C17" s="129">
        <v>105</v>
      </c>
      <c r="D17" s="66" t="s">
        <v>76</v>
      </c>
      <c r="E17" s="65"/>
      <c r="F17" s="67" t="s">
        <v>77</v>
      </c>
      <c r="G17" s="129">
        <v>130</v>
      </c>
      <c r="H17" s="66" t="s">
        <v>76</v>
      </c>
      <c r="L17" s="63"/>
      <c r="M17" s="59"/>
      <c r="N17" s="59"/>
      <c r="O17" s="59"/>
      <c r="P17" s="59"/>
      <c r="Q17" s="59"/>
      <c r="R17" s="59"/>
      <c r="S17" s="59"/>
      <c r="T17" s="59"/>
      <c r="U17" s="63"/>
      <c r="V17" s="20"/>
      <c r="Y17" s="20" t="s">
        <v>61</v>
      </c>
      <c r="Z17" s="20" t="s">
        <v>61</v>
      </c>
      <c r="AA17" s="60" t="s">
        <v>61</v>
      </c>
      <c r="AB17" s="60" t="s">
        <v>78</v>
      </c>
      <c r="AC17" s="60" t="s">
        <v>78</v>
      </c>
      <c r="AD17" s="60" t="s">
        <v>62</v>
      </c>
      <c r="AE17" s="60" t="s">
        <v>62</v>
      </c>
      <c r="AF17" s="60" t="s">
        <v>62</v>
      </c>
      <c r="AG17" s="60" t="s">
        <v>62</v>
      </c>
      <c r="AH17" s="60"/>
      <c r="AI17" s="60" t="s">
        <v>62</v>
      </c>
      <c r="AJ17" s="60" t="s">
        <v>62</v>
      </c>
      <c r="AK17" s="60"/>
      <c r="AL17" s="60" t="s">
        <v>62</v>
      </c>
      <c r="AM17" s="60" t="s">
        <v>62</v>
      </c>
      <c r="AN17" s="60"/>
      <c r="AO17" s="60"/>
      <c r="AR17" s="60" t="s">
        <v>79</v>
      </c>
      <c r="AS17" s="60" t="s">
        <v>79</v>
      </c>
      <c r="AT17" s="60" t="s">
        <v>79</v>
      </c>
      <c r="AU17" s="60" t="s">
        <v>79</v>
      </c>
    </row>
    <row r="18" spans="1:52" s="57" customFormat="1" ht="14.25" x14ac:dyDescent="0.25">
      <c r="B18" s="48" t="s">
        <v>80</v>
      </c>
      <c r="C18" s="68">
        <v>115</v>
      </c>
      <c r="D18" s="66" t="s">
        <v>76</v>
      </c>
      <c r="E18" s="65"/>
      <c r="F18" s="67" t="s">
        <v>81</v>
      </c>
      <c r="G18" s="68">
        <v>140</v>
      </c>
      <c r="H18" s="66" t="s">
        <v>76</v>
      </c>
      <c r="L18" s="63"/>
      <c r="M18" s="59"/>
      <c r="N18" s="59"/>
      <c r="O18" s="59"/>
      <c r="P18" s="59"/>
      <c r="Q18" s="59"/>
      <c r="R18" s="59"/>
      <c r="S18" s="59"/>
      <c r="T18" s="59"/>
      <c r="U18" s="63"/>
      <c r="V18" s="20" t="s">
        <v>61</v>
      </c>
      <c r="Y18" s="20" t="s">
        <v>82</v>
      </c>
      <c r="Z18" s="20" t="s">
        <v>83</v>
      </c>
      <c r="AA18" s="60" t="s">
        <v>84</v>
      </c>
      <c r="AB18" s="60" t="s">
        <v>84</v>
      </c>
      <c r="AC18" s="60" t="s">
        <v>84</v>
      </c>
      <c r="AD18" s="60" t="s">
        <v>85</v>
      </c>
      <c r="AE18" s="60" t="s">
        <v>85</v>
      </c>
      <c r="AF18" s="60" t="s">
        <v>85</v>
      </c>
      <c r="AG18" s="60" t="s">
        <v>85</v>
      </c>
      <c r="AH18" s="60"/>
      <c r="AI18" s="60" t="s">
        <v>85</v>
      </c>
      <c r="AJ18" s="60" t="s">
        <v>85</v>
      </c>
      <c r="AK18" s="60"/>
      <c r="AL18" s="60" t="s">
        <v>85</v>
      </c>
      <c r="AM18" s="60" t="s">
        <v>85</v>
      </c>
      <c r="AN18" s="60"/>
      <c r="AO18" s="60"/>
      <c r="AR18" s="60" t="s">
        <v>86</v>
      </c>
      <c r="AS18" s="60" t="s">
        <v>86</v>
      </c>
      <c r="AT18" s="60" t="s">
        <v>86</v>
      </c>
      <c r="AU18" s="60" t="s">
        <v>86</v>
      </c>
    </row>
    <row r="19" spans="1:52" s="57" customFormat="1" ht="12.75" x14ac:dyDescent="0.2">
      <c r="D19" s="48"/>
      <c r="L19" s="63"/>
      <c r="M19" s="59"/>
      <c r="N19" s="59"/>
      <c r="O19" s="59"/>
      <c r="P19" s="59"/>
      <c r="Q19" s="59"/>
      <c r="R19" s="59"/>
      <c r="S19" s="59"/>
      <c r="T19" s="59"/>
      <c r="U19" s="63"/>
      <c r="Y19" s="60" t="s">
        <v>87</v>
      </c>
      <c r="Z19" s="60" t="s">
        <v>87</v>
      </c>
      <c r="AA19" s="60" t="s">
        <v>87</v>
      </c>
      <c r="AB19" s="60" t="s">
        <v>87</v>
      </c>
      <c r="AC19" s="60" t="s">
        <v>87</v>
      </c>
      <c r="AD19" s="60" t="s">
        <v>88</v>
      </c>
      <c r="AE19" s="60" t="s">
        <v>88</v>
      </c>
      <c r="AF19" s="60" t="s">
        <v>89</v>
      </c>
      <c r="AG19" s="60" t="s">
        <v>89</v>
      </c>
      <c r="AH19" s="60" t="s">
        <v>89</v>
      </c>
      <c r="AI19" s="60" t="s">
        <v>89</v>
      </c>
      <c r="AJ19" s="60" t="s">
        <v>89</v>
      </c>
      <c r="AK19" s="60" t="s">
        <v>89</v>
      </c>
      <c r="AL19" s="60" t="s">
        <v>90</v>
      </c>
      <c r="AM19" s="60" t="s">
        <v>90</v>
      </c>
      <c r="AN19" s="60" t="s">
        <v>90</v>
      </c>
      <c r="AO19" s="60" t="s">
        <v>90</v>
      </c>
      <c r="AP19" s="60" t="s">
        <v>89</v>
      </c>
      <c r="AQ19" s="60" t="s">
        <v>90</v>
      </c>
      <c r="AR19" s="60" t="s">
        <v>91</v>
      </c>
      <c r="AS19" s="60" t="s">
        <v>92</v>
      </c>
      <c r="AT19" s="60" t="s">
        <v>91</v>
      </c>
      <c r="AU19" s="60" t="s">
        <v>92</v>
      </c>
    </row>
    <row r="20" spans="1:52" s="57" customFormat="1" ht="12.75" x14ac:dyDescent="0.2">
      <c r="B20" s="57" t="s">
        <v>93</v>
      </c>
      <c r="L20" s="63"/>
      <c r="M20" s="59"/>
      <c r="N20" s="59"/>
      <c r="O20" s="59"/>
      <c r="P20" s="59"/>
      <c r="Q20" s="59"/>
      <c r="R20" s="59"/>
      <c r="S20" s="59"/>
      <c r="T20" s="59"/>
      <c r="U20" s="63"/>
      <c r="V20" s="60">
        <v>1</v>
      </c>
      <c r="W20" s="69">
        <f t="shared" ref="W20:W49" si="0">$E$47-Y20</f>
        <v>1.5</v>
      </c>
      <c r="X20" s="69">
        <f>-W20</f>
        <v>-1.5</v>
      </c>
      <c r="Y20" s="70">
        <f>0</f>
        <v>0</v>
      </c>
      <c r="Z20" s="70">
        <f>Y11</f>
        <v>0.05</v>
      </c>
      <c r="AA20" s="70">
        <f>(Y20+Z20)/2</f>
        <v>2.5000000000000001E-2</v>
      </c>
      <c r="AB20" s="70">
        <f t="shared" ref="AB20:AB51" si="1">$AB$11*AA20+$AB$12</f>
        <v>0.50416666666666665</v>
      </c>
      <c r="AC20" s="70">
        <f t="shared" ref="AC20:AC50" si="2">$AC$11*AA20+$AC$12</f>
        <v>0</v>
      </c>
      <c r="AD20" s="70">
        <f t="shared" ref="AD20:AD50" si="3">AC20*$Y$11</f>
        <v>0</v>
      </c>
      <c r="AE20" s="70">
        <f t="shared" ref="AE20:AE50" si="4">(AB20-AC20)*$Y$11</f>
        <v>2.5208333333333333E-2</v>
      </c>
      <c r="AF20" s="71">
        <f>AD20</f>
        <v>0</v>
      </c>
      <c r="AG20" s="72">
        <f>AE20*$C$32</f>
        <v>1.5119283824640968</v>
      </c>
      <c r="AH20" s="70">
        <f>AF20+AG20</f>
        <v>1.5119283824640968</v>
      </c>
      <c r="AI20" s="73">
        <f t="shared" ref="AI20:AK50" si="5">AF20*$AJ$12</f>
        <v>0</v>
      </c>
      <c r="AJ20" s="73">
        <f t="shared" si="5"/>
        <v>2.454825795282406E-2</v>
      </c>
      <c r="AK20" s="73">
        <f t="shared" si="5"/>
        <v>2.454825795282406E-2</v>
      </c>
      <c r="AL20" s="74">
        <f>AI20*AC20/2</f>
        <v>0</v>
      </c>
      <c r="AM20" s="74">
        <f>-(((AK20/3)*AB20/3)+((2*AK20/3)*AB20/2))</f>
        <v>-5.5006281709105752E-3</v>
      </c>
      <c r="AN20" s="75">
        <f>AL20+AM20</f>
        <v>-5.5006281709105752E-3</v>
      </c>
      <c r="AO20" s="73">
        <f>SUM($AN$19:AN20)</f>
        <v>-5.5006281709105752E-3</v>
      </c>
      <c r="AP20" s="70">
        <f t="shared" ref="AP20:AP50" si="6">AK20*$AP$12</f>
        <v>1.4723388273292437</v>
      </c>
      <c r="AQ20" s="70">
        <f t="shared" ref="AQ20:AQ50" si="7">AN20*$AP$12</f>
        <v>-0.32991295945710825</v>
      </c>
      <c r="AR20" s="76">
        <f t="shared" ref="AR20:AS50" si="8">AP20/$Y$11</f>
        <v>29.446776546584871</v>
      </c>
      <c r="AS20" s="76">
        <f t="shared" si="8"/>
        <v>-6.5982591891421647</v>
      </c>
      <c r="AT20" s="76">
        <f>-0.25*AR20</f>
        <v>-7.3616941366462179</v>
      </c>
      <c r="AU20" s="76">
        <f>-0.25*AS20</f>
        <v>1.6495647972855412</v>
      </c>
      <c r="AZ20" s="77" t="s">
        <v>94</v>
      </c>
    </row>
    <row r="21" spans="1:52" s="57" customFormat="1" ht="12.75" x14ac:dyDescent="0.2">
      <c r="B21" s="48" t="s">
        <v>95</v>
      </c>
      <c r="C21" s="57" t="str">
        <f>[2]!xln(C22)</f>
        <v>(115 / 105)²</v>
      </c>
      <c r="F21" s="48" t="s">
        <v>95</v>
      </c>
      <c r="G21" s="57" t="str">
        <f>[2]!xln(G22)</f>
        <v>(140 / 130)²</v>
      </c>
      <c r="L21" s="63"/>
      <c r="M21" s="59"/>
      <c r="N21" s="59"/>
      <c r="O21" s="59"/>
      <c r="P21" s="59"/>
      <c r="Q21" s="59"/>
      <c r="R21" s="59"/>
      <c r="S21" s="59"/>
      <c r="T21" s="59"/>
      <c r="U21" s="63"/>
      <c r="V21" s="62">
        <v>2</v>
      </c>
      <c r="W21" s="69">
        <f t="shared" si="0"/>
        <v>1.45</v>
      </c>
      <c r="X21" s="69">
        <f t="shared" ref="X21:X50" si="9">-W21</f>
        <v>-1.45</v>
      </c>
      <c r="Y21" s="70">
        <f>Z20</f>
        <v>0.05</v>
      </c>
      <c r="Z21" s="70">
        <f t="shared" ref="Z21:Z51" si="10">Y21+$Y$11</f>
        <v>0.1</v>
      </c>
      <c r="AA21" s="70">
        <f t="shared" ref="AA21:AA51" si="11">(Y21+Z21)/2</f>
        <v>7.5000000000000011E-2</v>
      </c>
      <c r="AB21" s="70">
        <f t="shared" si="1"/>
        <v>0.51249999999999996</v>
      </c>
      <c r="AC21" s="70">
        <f t="shared" si="2"/>
        <v>0</v>
      </c>
      <c r="AD21" s="70">
        <f t="shared" si="3"/>
        <v>0</v>
      </c>
      <c r="AE21" s="70">
        <f t="shared" si="4"/>
        <v>2.5624999999999998E-2</v>
      </c>
      <c r="AF21" s="71">
        <f t="shared" ref="AF21:AF50" si="12">AD21</f>
        <v>0</v>
      </c>
      <c r="AG21" s="72">
        <f t="shared" ref="AG21:AG50" si="13">AE21*$C$32</f>
        <v>1.5369189342403629</v>
      </c>
      <c r="AH21" s="70">
        <f t="shared" ref="AH21:AH50" si="14">AF21+AG21</f>
        <v>1.5369189342403629</v>
      </c>
      <c r="AI21" s="73">
        <f t="shared" si="5"/>
        <v>0</v>
      </c>
      <c r="AJ21" s="73">
        <f t="shared" si="5"/>
        <v>2.4954014282622804E-2</v>
      </c>
      <c r="AK21" s="73">
        <f t="shared" si="5"/>
        <v>2.4954014282622804E-2</v>
      </c>
      <c r="AL21" s="74">
        <f>AI21*AC21/2</f>
        <v>0</v>
      </c>
      <c r="AM21" s="74">
        <f t="shared" ref="AM21:AM51" si="15">-(((AK21/3)*AB21/3)+((2*AK21/3)*AB21/2))</f>
        <v>-5.6839699199307502E-3</v>
      </c>
      <c r="AN21" s="75">
        <f t="shared" ref="AN21:AN50" si="16">AL21+AM21</f>
        <v>-5.6839699199307502E-3</v>
      </c>
      <c r="AO21" s="73">
        <f>SUM($AN$19:AN21)</f>
        <v>-1.1184598090841325E-2</v>
      </c>
      <c r="AP21" s="70">
        <f t="shared" si="6"/>
        <v>1.4966750062933634</v>
      </c>
      <c r="AQ21" s="70">
        <f t="shared" si="7"/>
        <v>-0.34090930698904387</v>
      </c>
      <c r="AR21" s="76">
        <f t="shared" si="8"/>
        <v>29.933500125867265</v>
      </c>
      <c r="AS21" s="76">
        <f t="shared" si="8"/>
        <v>-6.8181861397808774</v>
      </c>
      <c r="AT21" s="76">
        <f t="shared" ref="AT21:AU50" si="17">-0.25*AR21</f>
        <v>-7.4833750314668164</v>
      </c>
      <c r="AU21" s="76">
        <f t="shared" si="17"/>
        <v>1.7045465349452193</v>
      </c>
      <c r="AZ21" s="77" t="s">
        <v>68</v>
      </c>
    </row>
    <row r="22" spans="1:52" s="57" customFormat="1" ht="12.75" x14ac:dyDescent="0.2">
      <c r="B22" s="48" t="s">
        <v>95</v>
      </c>
      <c r="C22" s="78">
        <f>(C18/C17)^2</f>
        <v>1.1995464852607711</v>
      </c>
      <c r="D22" s="79"/>
      <c r="E22" s="79"/>
      <c r="F22" s="80" t="s">
        <v>95</v>
      </c>
      <c r="G22" s="78">
        <f>(G18/G17)^2</f>
        <v>1.1597633136094674</v>
      </c>
      <c r="L22" s="63"/>
      <c r="M22" s="59"/>
      <c r="N22" s="59"/>
      <c r="O22" s="59"/>
      <c r="P22" s="59"/>
      <c r="Q22" s="59"/>
      <c r="R22" s="59"/>
      <c r="S22" s="59"/>
      <c r="T22" s="59"/>
      <c r="U22" s="63"/>
      <c r="V22" s="62">
        <v>3</v>
      </c>
      <c r="W22" s="69">
        <f t="shared" si="0"/>
        <v>1.4</v>
      </c>
      <c r="X22" s="69">
        <f t="shared" si="9"/>
        <v>-1.4</v>
      </c>
      <c r="Y22" s="70">
        <f t="shared" ref="Y22:Y49" si="18">Z21</f>
        <v>0.1</v>
      </c>
      <c r="Z22" s="70">
        <f t="shared" si="10"/>
        <v>0.15000000000000002</v>
      </c>
      <c r="AA22" s="70">
        <f t="shared" si="11"/>
        <v>0.125</v>
      </c>
      <c r="AB22" s="70">
        <f t="shared" si="1"/>
        <v>0.52083333333333337</v>
      </c>
      <c r="AC22" s="70">
        <f t="shared" si="2"/>
        <v>0</v>
      </c>
      <c r="AD22" s="70">
        <f t="shared" si="3"/>
        <v>0</v>
      </c>
      <c r="AE22" s="70">
        <f t="shared" si="4"/>
        <v>2.6041666666666671E-2</v>
      </c>
      <c r="AF22" s="71">
        <f t="shared" si="12"/>
        <v>0</v>
      </c>
      <c r="AG22" s="72">
        <f t="shared" si="13"/>
        <v>1.5619094860166294</v>
      </c>
      <c r="AH22" s="70">
        <f t="shared" si="14"/>
        <v>1.5619094860166294</v>
      </c>
      <c r="AI22" s="73">
        <f t="shared" si="5"/>
        <v>0</v>
      </c>
      <c r="AJ22" s="73">
        <f t="shared" si="5"/>
        <v>2.5359770612421558E-2</v>
      </c>
      <c r="AK22" s="73">
        <f t="shared" si="5"/>
        <v>2.5359770612421558E-2</v>
      </c>
      <c r="AL22" s="74">
        <f t="shared" ref="AL22:AL50" si="19">AI22*AC22/2</f>
        <v>0</v>
      </c>
      <c r="AM22" s="74">
        <f t="shared" si="15"/>
        <v>-5.8703172713938795E-3</v>
      </c>
      <c r="AN22" s="75">
        <f t="shared" si="16"/>
        <v>-5.8703172713938795E-3</v>
      </c>
      <c r="AO22" s="73">
        <f>SUM($AN$19:AN22)</f>
        <v>-1.7054915362235204E-2</v>
      </c>
      <c r="AP22" s="70">
        <f t="shared" si="6"/>
        <v>1.5210111852574837</v>
      </c>
      <c r="AQ22" s="70">
        <f t="shared" si="7"/>
        <v>-0.35208592251330639</v>
      </c>
      <c r="AR22" s="76">
        <f t="shared" si="8"/>
        <v>30.420223705149674</v>
      </c>
      <c r="AS22" s="76">
        <f t="shared" si="8"/>
        <v>-7.0417184502661279</v>
      </c>
      <c r="AT22" s="76">
        <f t="shared" si="17"/>
        <v>-7.6050559262874184</v>
      </c>
      <c r="AU22" s="76">
        <f t="shared" si="17"/>
        <v>1.760429612566532</v>
      </c>
      <c r="AY22" s="64">
        <v>0</v>
      </c>
      <c r="AZ22" s="57" t="s">
        <v>48</v>
      </c>
    </row>
    <row r="23" spans="1:52" s="57" customFormat="1" ht="12.75" x14ac:dyDescent="0.2">
      <c r="B23" s="48"/>
      <c r="C23" s="48"/>
      <c r="D23" s="81"/>
      <c r="F23" s="48"/>
      <c r="L23" s="63"/>
      <c r="M23" s="59"/>
      <c r="N23" s="59"/>
      <c r="O23" s="59"/>
      <c r="P23" s="59"/>
      <c r="Q23" s="59"/>
      <c r="R23" s="59"/>
      <c r="S23" s="59"/>
      <c r="T23" s="59"/>
      <c r="U23" s="63"/>
      <c r="V23" s="62">
        <v>4</v>
      </c>
      <c r="W23" s="69">
        <f t="shared" si="0"/>
        <v>1.35</v>
      </c>
      <c r="X23" s="69">
        <f t="shared" si="9"/>
        <v>-1.35</v>
      </c>
      <c r="Y23" s="70">
        <f t="shared" si="18"/>
        <v>0.15000000000000002</v>
      </c>
      <c r="Z23" s="70">
        <f t="shared" si="10"/>
        <v>0.2</v>
      </c>
      <c r="AA23" s="70">
        <f t="shared" si="11"/>
        <v>0.17500000000000002</v>
      </c>
      <c r="AB23" s="70">
        <f t="shared" si="1"/>
        <v>0.52916666666666667</v>
      </c>
      <c r="AC23" s="70">
        <f t="shared" si="2"/>
        <v>0</v>
      </c>
      <c r="AD23" s="70">
        <f t="shared" si="3"/>
        <v>0</v>
      </c>
      <c r="AE23" s="70">
        <f t="shared" si="4"/>
        <v>2.6458333333333334E-2</v>
      </c>
      <c r="AF23" s="71">
        <f t="shared" si="12"/>
        <v>0</v>
      </c>
      <c r="AG23" s="72">
        <f t="shared" si="13"/>
        <v>1.586900037792895</v>
      </c>
      <c r="AH23" s="70">
        <f t="shared" si="14"/>
        <v>1.586900037792895</v>
      </c>
      <c r="AI23" s="73">
        <f t="shared" si="5"/>
        <v>0</v>
      </c>
      <c r="AJ23" s="73">
        <f t="shared" si="5"/>
        <v>2.5765526942220295E-2</v>
      </c>
      <c r="AK23" s="73">
        <f t="shared" si="5"/>
        <v>2.5765526942220295E-2</v>
      </c>
      <c r="AL23" s="74">
        <f t="shared" si="19"/>
        <v>0</v>
      </c>
      <c r="AM23" s="74">
        <f t="shared" si="15"/>
        <v>-6.0596702252999589E-3</v>
      </c>
      <c r="AN23" s="75">
        <f t="shared" si="16"/>
        <v>-6.0596702252999589E-3</v>
      </c>
      <c r="AO23" s="73">
        <f>SUM($AN$19:AN23)</f>
        <v>-2.3114585587535163E-2</v>
      </c>
      <c r="AP23" s="70">
        <f t="shared" si="6"/>
        <v>1.5453473642216029</v>
      </c>
      <c r="AQ23" s="70">
        <f t="shared" si="7"/>
        <v>-0.36344280602989554</v>
      </c>
      <c r="AR23" s="76">
        <f t="shared" si="8"/>
        <v>30.906947284432057</v>
      </c>
      <c r="AS23" s="76">
        <f t="shared" si="8"/>
        <v>-7.2688561205979108</v>
      </c>
      <c r="AT23" s="76">
        <f t="shared" si="17"/>
        <v>-7.7267368211080143</v>
      </c>
      <c r="AU23" s="76">
        <f t="shared" si="17"/>
        <v>1.8172140301494777</v>
      </c>
    </row>
    <row r="24" spans="1:52" s="57" customFormat="1" ht="12.75" x14ac:dyDescent="0.2">
      <c r="B24" s="57" t="s">
        <v>96</v>
      </c>
      <c r="L24" s="63"/>
      <c r="M24" s="59"/>
      <c r="N24" s="59"/>
      <c r="O24" s="59"/>
      <c r="P24" s="59"/>
      <c r="Q24" s="59"/>
      <c r="R24" s="59"/>
      <c r="S24" s="59"/>
      <c r="T24" s="59"/>
      <c r="U24" s="63"/>
      <c r="V24" s="62">
        <v>5</v>
      </c>
      <c r="W24" s="69">
        <f t="shared" si="0"/>
        <v>1.3</v>
      </c>
      <c r="X24" s="69">
        <f t="shared" si="9"/>
        <v>-1.3</v>
      </c>
      <c r="Y24" s="70">
        <f t="shared" si="18"/>
        <v>0.2</v>
      </c>
      <c r="Z24" s="70">
        <f t="shared" si="10"/>
        <v>0.25</v>
      </c>
      <c r="AA24" s="70">
        <f t="shared" si="11"/>
        <v>0.22500000000000001</v>
      </c>
      <c r="AB24" s="70">
        <f t="shared" si="1"/>
        <v>0.53749999999999998</v>
      </c>
      <c r="AC24" s="70">
        <f t="shared" si="2"/>
        <v>0</v>
      </c>
      <c r="AD24" s="70">
        <f t="shared" si="3"/>
        <v>0</v>
      </c>
      <c r="AE24" s="70">
        <f t="shared" si="4"/>
        <v>2.6875E-2</v>
      </c>
      <c r="AF24" s="71">
        <f t="shared" si="12"/>
        <v>0</v>
      </c>
      <c r="AG24" s="72">
        <f t="shared" si="13"/>
        <v>1.6118905895691611</v>
      </c>
      <c r="AH24" s="70">
        <f t="shared" si="14"/>
        <v>1.6118905895691611</v>
      </c>
      <c r="AI24" s="73">
        <f t="shared" si="5"/>
        <v>0</v>
      </c>
      <c r="AJ24" s="73">
        <f t="shared" si="5"/>
        <v>2.6171283272019039E-2</v>
      </c>
      <c r="AK24" s="73">
        <f t="shared" si="5"/>
        <v>2.6171283272019039E-2</v>
      </c>
      <c r="AL24" s="74">
        <f t="shared" si="19"/>
        <v>0</v>
      </c>
      <c r="AM24" s="74">
        <f t="shared" si="15"/>
        <v>-6.2520287816489918E-3</v>
      </c>
      <c r="AN24" s="75">
        <f t="shared" si="16"/>
        <v>-6.2520287816489918E-3</v>
      </c>
      <c r="AO24" s="73">
        <f>SUM($AN$19:AN24)</f>
        <v>-2.9366614369184155E-2</v>
      </c>
      <c r="AP24" s="70">
        <f t="shared" si="6"/>
        <v>1.5696835431857226</v>
      </c>
      <c r="AQ24" s="70">
        <f t="shared" si="7"/>
        <v>-0.37497995753881147</v>
      </c>
      <c r="AR24" s="76">
        <f t="shared" si="8"/>
        <v>31.393670863714451</v>
      </c>
      <c r="AS24" s="76">
        <f t="shared" si="8"/>
        <v>-7.4995991507762287</v>
      </c>
      <c r="AT24" s="76">
        <f t="shared" si="17"/>
        <v>-7.8484177159286128</v>
      </c>
      <c r="AU24" s="76">
        <f t="shared" si="17"/>
        <v>1.8748997876940572</v>
      </c>
    </row>
    <row r="25" spans="1:52" s="57" customFormat="1" ht="12.75" x14ac:dyDescent="0.2">
      <c r="B25" s="48" t="s">
        <v>95</v>
      </c>
      <c r="C25" s="78">
        <f>MAX(C22,G22)</f>
        <v>1.1995464852607711</v>
      </c>
      <c r="L25" s="63"/>
      <c r="M25" s="59"/>
      <c r="N25" s="59"/>
      <c r="O25" s="59"/>
      <c r="P25" s="59"/>
      <c r="Q25" s="59"/>
      <c r="R25" s="59"/>
      <c r="S25" s="59"/>
      <c r="T25" s="59"/>
      <c r="U25" s="63"/>
      <c r="V25" s="62">
        <v>6</v>
      </c>
      <c r="W25" s="69">
        <f t="shared" si="0"/>
        <v>1.25</v>
      </c>
      <c r="X25" s="69">
        <f t="shared" si="9"/>
        <v>-1.25</v>
      </c>
      <c r="Y25" s="70">
        <f t="shared" si="18"/>
        <v>0.25</v>
      </c>
      <c r="Z25" s="70">
        <f t="shared" si="10"/>
        <v>0.3</v>
      </c>
      <c r="AA25" s="70">
        <f t="shared" si="11"/>
        <v>0.27500000000000002</v>
      </c>
      <c r="AB25" s="70">
        <f t="shared" si="1"/>
        <v>0.54583333333333339</v>
      </c>
      <c r="AC25" s="70">
        <f t="shared" si="2"/>
        <v>0</v>
      </c>
      <c r="AD25" s="70">
        <f t="shared" si="3"/>
        <v>0</v>
      </c>
      <c r="AE25" s="70">
        <f t="shared" si="4"/>
        <v>2.7291666666666672E-2</v>
      </c>
      <c r="AF25" s="71">
        <f t="shared" si="12"/>
        <v>0</v>
      </c>
      <c r="AG25" s="72">
        <f t="shared" si="13"/>
        <v>1.6368811413454276</v>
      </c>
      <c r="AH25" s="70">
        <f t="shared" si="14"/>
        <v>1.6368811413454276</v>
      </c>
      <c r="AI25" s="73">
        <f t="shared" si="5"/>
        <v>0</v>
      </c>
      <c r="AJ25" s="73">
        <f t="shared" si="5"/>
        <v>2.6577039601817794E-2</v>
      </c>
      <c r="AK25" s="73">
        <f t="shared" si="5"/>
        <v>2.6577039601817794E-2</v>
      </c>
      <c r="AL25" s="74">
        <f t="shared" si="19"/>
        <v>0</v>
      </c>
      <c r="AM25" s="74">
        <f t="shared" si="15"/>
        <v>-6.4473929404409843E-3</v>
      </c>
      <c r="AN25" s="75">
        <f t="shared" si="16"/>
        <v>-6.4473929404409843E-3</v>
      </c>
      <c r="AO25" s="73">
        <f>SUM($AN$19:AN25)</f>
        <v>-3.581400730962514E-2</v>
      </c>
      <c r="AP25" s="70">
        <f t="shared" si="6"/>
        <v>1.5940197221498429</v>
      </c>
      <c r="AQ25" s="70">
        <f t="shared" si="7"/>
        <v>-0.38669737704005452</v>
      </c>
      <c r="AR25" s="76">
        <f t="shared" si="8"/>
        <v>31.880394442996856</v>
      </c>
      <c r="AS25" s="76">
        <f t="shared" si="8"/>
        <v>-7.7339475408010898</v>
      </c>
      <c r="AT25" s="76">
        <f t="shared" si="17"/>
        <v>-7.970098610749214</v>
      </c>
      <c r="AU25" s="76">
        <f t="shared" si="17"/>
        <v>1.9334868852002725</v>
      </c>
    </row>
    <row r="26" spans="1:52" s="57" customFormat="1" ht="12.75" x14ac:dyDescent="0.2">
      <c r="A26" s="61"/>
      <c r="L26" s="63"/>
      <c r="M26" s="59"/>
      <c r="N26" s="59"/>
      <c r="O26" s="59"/>
      <c r="P26" s="59"/>
      <c r="Q26" s="59"/>
      <c r="R26" s="59"/>
      <c r="S26" s="59"/>
      <c r="T26" s="59"/>
      <c r="U26" s="63"/>
      <c r="V26" s="62">
        <v>7</v>
      </c>
      <c r="W26" s="69">
        <f t="shared" si="0"/>
        <v>1.2</v>
      </c>
      <c r="X26" s="69">
        <f t="shared" si="9"/>
        <v>-1.2</v>
      </c>
      <c r="Y26" s="70">
        <f t="shared" si="18"/>
        <v>0.3</v>
      </c>
      <c r="Z26" s="70">
        <f t="shared" si="10"/>
        <v>0.35</v>
      </c>
      <c r="AA26" s="70">
        <f t="shared" si="11"/>
        <v>0.32499999999999996</v>
      </c>
      <c r="AB26" s="70">
        <f t="shared" si="1"/>
        <v>0.5541666666666667</v>
      </c>
      <c r="AC26" s="70">
        <f t="shared" si="2"/>
        <v>0</v>
      </c>
      <c r="AD26" s="70">
        <f t="shared" si="3"/>
        <v>0</v>
      </c>
      <c r="AE26" s="70">
        <f t="shared" si="4"/>
        <v>2.7708333333333335E-2</v>
      </c>
      <c r="AF26" s="71">
        <f t="shared" si="12"/>
        <v>0</v>
      </c>
      <c r="AG26" s="72">
        <f t="shared" si="13"/>
        <v>1.6618716931216932</v>
      </c>
      <c r="AH26" s="70">
        <f t="shared" si="14"/>
        <v>1.6618716931216932</v>
      </c>
      <c r="AI26" s="73">
        <f t="shared" si="5"/>
        <v>0</v>
      </c>
      <c r="AJ26" s="73">
        <f t="shared" si="5"/>
        <v>2.6982795931616531E-2</v>
      </c>
      <c r="AK26" s="73">
        <f t="shared" si="5"/>
        <v>2.6982795931616531E-2</v>
      </c>
      <c r="AL26" s="74">
        <f t="shared" si="19"/>
        <v>0</v>
      </c>
      <c r="AM26" s="74">
        <f t="shared" si="15"/>
        <v>-6.6457627016759243E-3</v>
      </c>
      <c r="AN26" s="75">
        <f t="shared" si="16"/>
        <v>-6.6457627016759243E-3</v>
      </c>
      <c r="AO26" s="73">
        <f>SUM($AN$19:AN26)</f>
        <v>-4.2459770011301065E-2</v>
      </c>
      <c r="AP26" s="70">
        <f t="shared" si="6"/>
        <v>1.6183559011139621</v>
      </c>
      <c r="AQ26" s="70">
        <f t="shared" si="7"/>
        <v>-0.39859506453362409</v>
      </c>
      <c r="AR26" s="76">
        <f t="shared" si="8"/>
        <v>32.367118022279243</v>
      </c>
      <c r="AS26" s="76">
        <f t="shared" si="8"/>
        <v>-7.9719012906724815</v>
      </c>
      <c r="AT26" s="76">
        <f t="shared" si="17"/>
        <v>-8.0917795055698107</v>
      </c>
      <c r="AU26" s="76">
        <f t="shared" si="17"/>
        <v>1.9929753226681204</v>
      </c>
    </row>
    <row r="27" spans="1:52" s="57" customFormat="1" ht="12.75" x14ac:dyDescent="0.2">
      <c r="B27" s="57" t="s">
        <v>97</v>
      </c>
      <c r="L27" s="63"/>
      <c r="M27" s="59"/>
      <c r="N27" s="59"/>
      <c r="O27" s="59"/>
      <c r="P27" s="59"/>
      <c r="Q27" s="59"/>
      <c r="R27" s="59"/>
      <c r="S27" s="59"/>
      <c r="T27" s="59"/>
      <c r="U27" s="63"/>
      <c r="V27" s="62">
        <v>8</v>
      </c>
      <c r="W27" s="69">
        <f t="shared" si="0"/>
        <v>1.1499999999999999</v>
      </c>
      <c r="X27" s="69">
        <f t="shared" si="9"/>
        <v>-1.1499999999999999</v>
      </c>
      <c r="Y27" s="70">
        <f t="shared" si="18"/>
        <v>0.35</v>
      </c>
      <c r="Z27" s="70">
        <f t="shared" si="10"/>
        <v>0.39999999999999997</v>
      </c>
      <c r="AA27" s="70">
        <f t="shared" si="11"/>
        <v>0.375</v>
      </c>
      <c r="AB27" s="70">
        <f t="shared" si="1"/>
        <v>0.5625</v>
      </c>
      <c r="AC27" s="70">
        <f t="shared" si="2"/>
        <v>0</v>
      </c>
      <c r="AD27" s="70">
        <f t="shared" si="3"/>
        <v>0</v>
      </c>
      <c r="AE27" s="70">
        <f t="shared" si="4"/>
        <v>2.8125000000000001E-2</v>
      </c>
      <c r="AF27" s="71">
        <f t="shared" si="12"/>
        <v>0</v>
      </c>
      <c r="AG27" s="72">
        <f t="shared" si="13"/>
        <v>1.6868622448979593</v>
      </c>
      <c r="AH27" s="70">
        <f t="shared" si="14"/>
        <v>1.6868622448979593</v>
      </c>
      <c r="AI27" s="73">
        <f t="shared" si="5"/>
        <v>0</v>
      </c>
      <c r="AJ27" s="73">
        <f t="shared" si="5"/>
        <v>2.7388552261415275E-2</v>
      </c>
      <c r="AK27" s="73">
        <f t="shared" si="5"/>
        <v>2.7388552261415275E-2</v>
      </c>
      <c r="AL27" s="74">
        <f t="shared" si="19"/>
        <v>0</v>
      </c>
      <c r="AM27" s="74">
        <f t="shared" si="15"/>
        <v>-6.8471380653538187E-3</v>
      </c>
      <c r="AN27" s="75">
        <f t="shared" si="16"/>
        <v>-6.8471380653538187E-3</v>
      </c>
      <c r="AO27" s="73">
        <f>SUM($AN$19:AN27)</f>
        <v>-4.9306908076654887E-2</v>
      </c>
      <c r="AP27" s="70">
        <f t="shared" si="6"/>
        <v>1.6426920800780818</v>
      </c>
      <c r="AQ27" s="70">
        <f t="shared" si="7"/>
        <v>-0.41067302001952044</v>
      </c>
      <c r="AR27" s="76">
        <f t="shared" si="8"/>
        <v>32.853841601561633</v>
      </c>
      <c r="AS27" s="76">
        <f t="shared" si="8"/>
        <v>-8.2134604003904084</v>
      </c>
      <c r="AT27" s="76">
        <f t="shared" si="17"/>
        <v>-8.2134604003904084</v>
      </c>
      <c r="AU27" s="76">
        <f t="shared" si="17"/>
        <v>2.0533651000976021</v>
      </c>
    </row>
    <row r="28" spans="1:52" s="57" customFormat="1" ht="12.75" x14ac:dyDescent="0.2">
      <c r="B28" s="57" t="s">
        <v>98</v>
      </c>
      <c r="L28" s="63"/>
      <c r="M28" s="59"/>
      <c r="N28" s="59"/>
      <c r="O28" s="59"/>
      <c r="P28" s="59"/>
      <c r="Q28" s="59"/>
      <c r="R28" s="59"/>
      <c r="S28" s="59"/>
      <c r="T28" s="59"/>
      <c r="U28" s="63"/>
      <c r="V28" s="62">
        <v>9</v>
      </c>
      <c r="W28" s="69">
        <f t="shared" si="0"/>
        <v>1.1000000000000001</v>
      </c>
      <c r="X28" s="69">
        <f t="shared" si="9"/>
        <v>-1.1000000000000001</v>
      </c>
      <c r="Y28" s="70">
        <f t="shared" si="18"/>
        <v>0.39999999999999997</v>
      </c>
      <c r="Z28" s="70">
        <f t="shared" si="10"/>
        <v>0.44999999999999996</v>
      </c>
      <c r="AA28" s="70">
        <f t="shared" si="11"/>
        <v>0.42499999999999993</v>
      </c>
      <c r="AB28" s="70">
        <f t="shared" si="1"/>
        <v>0.5708333333333333</v>
      </c>
      <c r="AC28" s="70">
        <f t="shared" si="2"/>
        <v>0</v>
      </c>
      <c r="AD28" s="70">
        <f t="shared" si="3"/>
        <v>0</v>
      </c>
      <c r="AE28" s="70">
        <f t="shared" si="4"/>
        <v>2.8541666666666667E-2</v>
      </c>
      <c r="AF28" s="71">
        <f t="shared" si="12"/>
        <v>0</v>
      </c>
      <c r="AG28" s="72">
        <f t="shared" si="13"/>
        <v>1.7118527966742254</v>
      </c>
      <c r="AH28" s="70">
        <f t="shared" si="14"/>
        <v>1.7118527966742254</v>
      </c>
      <c r="AI28" s="73">
        <f t="shared" si="5"/>
        <v>0</v>
      </c>
      <c r="AJ28" s="73">
        <f t="shared" si="5"/>
        <v>2.7794308591214019E-2</v>
      </c>
      <c r="AK28" s="73">
        <f t="shared" si="5"/>
        <v>2.7794308591214019E-2</v>
      </c>
      <c r="AL28" s="74">
        <f t="shared" si="19"/>
        <v>0</v>
      </c>
      <c r="AM28" s="74">
        <f t="shared" si="15"/>
        <v>-7.0515190314746666E-3</v>
      </c>
      <c r="AN28" s="75">
        <f t="shared" si="16"/>
        <v>-7.0515190314746666E-3</v>
      </c>
      <c r="AO28" s="73">
        <f>SUM($AN$19:AN28)</f>
        <v>-5.6358427108129557E-2</v>
      </c>
      <c r="AP28" s="70">
        <f t="shared" si="6"/>
        <v>1.6670282590422014</v>
      </c>
      <c r="AQ28" s="70">
        <f t="shared" si="7"/>
        <v>-0.42293124349774364</v>
      </c>
      <c r="AR28" s="76">
        <f t="shared" si="8"/>
        <v>33.340565180844024</v>
      </c>
      <c r="AS28" s="76">
        <f t="shared" si="8"/>
        <v>-8.4586248699548729</v>
      </c>
      <c r="AT28" s="76">
        <f t="shared" si="17"/>
        <v>-8.335141295211006</v>
      </c>
      <c r="AU28" s="76">
        <f t="shared" si="17"/>
        <v>2.1146562174887182</v>
      </c>
    </row>
    <row r="29" spans="1:52" s="57" customFormat="1" ht="12.75" x14ac:dyDescent="0.2">
      <c r="B29" s="48" t="s">
        <v>99</v>
      </c>
      <c r="C29" s="130">
        <v>50</v>
      </c>
      <c r="D29" s="82" t="s">
        <v>100</v>
      </c>
      <c r="L29" s="63"/>
      <c r="M29" s="59"/>
      <c r="N29" s="59"/>
      <c r="O29" s="59"/>
      <c r="P29" s="59"/>
      <c r="Q29" s="59"/>
      <c r="R29" s="59"/>
      <c r="S29" s="59"/>
      <c r="T29" s="59"/>
      <c r="U29" s="63"/>
      <c r="V29" s="62">
        <v>10</v>
      </c>
      <c r="W29" s="69">
        <f t="shared" si="0"/>
        <v>1.05</v>
      </c>
      <c r="X29" s="69">
        <f t="shared" si="9"/>
        <v>-1.05</v>
      </c>
      <c r="Y29" s="70">
        <f t="shared" si="18"/>
        <v>0.44999999999999996</v>
      </c>
      <c r="Z29" s="70">
        <f t="shared" si="10"/>
        <v>0.49999999999999994</v>
      </c>
      <c r="AA29" s="70">
        <f t="shared" si="11"/>
        <v>0.47499999999999998</v>
      </c>
      <c r="AB29" s="70">
        <f t="shared" si="1"/>
        <v>0.57916666666666661</v>
      </c>
      <c r="AC29" s="70">
        <f t="shared" si="2"/>
        <v>0</v>
      </c>
      <c r="AD29" s="70">
        <f t="shared" si="3"/>
        <v>0</v>
      </c>
      <c r="AE29" s="70">
        <f t="shared" si="4"/>
        <v>2.8958333333333332E-2</v>
      </c>
      <c r="AF29" s="71">
        <f t="shared" si="12"/>
        <v>0</v>
      </c>
      <c r="AG29" s="72">
        <f t="shared" si="13"/>
        <v>1.7368433484504915</v>
      </c>
      <c r="AH29" s="70">
        <f t="shared" si="14"/>
        <v>1.7368433484504915</v>
      </c>
      <c r="AI29" s="73">
        <f t="shared" si="5"/>
        <v>0</v>
      </c>
      <c r="AJ29" s="73">
        <f t="shared" si="5"/>
        <v>2.8200064921012766E-2</v>
      </c>
      <c r="AK29" s="73">
        <f t="shared" si="5"/>
        <v>2.8200064921012766E-2</v>
      </c>
      <c r="AL29" s="74">
        <f t="shared" si="19"/>
        <v>0</v>
      </c>
      <c r="AM29" s="74">
        <f t="shared" si="15"/>
        <v>-7.2589056000384698E-3</v>
      </c>
      <c r="AN29" s="75">
        <f t="shared" si="16"/>
        <v>-7.2589056000384698E-3</v>
      </c>
      <c r="AO29" s="73">
        <f>SUM($AN$19:AN29)</f>
        <v>-6.3617332708168023E-2</v>
      </c>
      <c r="AP29" s="70">
        <f t="shared" si="6"/>
        <v>1.6913644380063213</v>
      </c>
      <c r="AQ29" s="70">
        <f t="shared" si="7"/>
        <v>-0.43536973496829373</v>
      </c>
      <c r="AR29" s="76">
        <f t="shared" si="8"/>
        <v>33.827288760126422</v>
      </c>
      <c r="AS29" s="76">
        <f t="shared" si="8"/>
        <v>-8.7073946993658744</v>
      </c>
      <c r="AT29" s="76">
        <f t="shared" si="17"/>
        <v>-8.4568221900316054</v>
      </c>
      <c r="AU29" s="76">
        <f t="shared" si="17"/>
        <v>2.1768486748414686</v>
      </c>
    </row>
    <row r="30" spans="1:52" s="57" customFormat="1" ht="12.75" x14ac:dyDescent="0.2">
      <c r="B30" s="83" t="s">
        <v>101</v>
      </c>
      <c r="C30" s="67"/>
      <c r="D30" s="81"/>
      <c r="L30" s="63"/>
      <c r="M30" s="59"/>
      <c r="N30" s="59"/>
      <c r="O30" s="59"/>
      <c r="P30" s="59"/>
      <c r="Q30" s="59"/>
      <c r="R30" s="59"/>
      <c r="S30" s="59"/>
      <c r="T30" s="59"/>
      <c r="U30" s="63"/>
      <c r="V30" s="62">
        <v>11</v>
      </c>
      <c r="W30" s="69">
        <f t="shared" si="0"/>
        <v>1</v>
      </c>
      <c r="X30" s="69">
        <f t="shared" si="9"/>
        <v>-1</v>
      </c>
      <c r="Y30" s="70">
        <f t="shared" si="18"/>
        <v>0.49999999999999994</v>
      </c>
      <c r="Z30" s="70">
        <f t="shared" si="10"/>
        <v>0.54999999999999993</v>
      </c>
      <c r="AA30" s="70">
        <f t="shared" si="11"/>
        <v>0.52499999999999991</v>
      </c>
      <c r="AB30" s="70">
        <f t="shared" si="1"/>
        <v>0.58750000000000002</v>
      </c>
      <c r="AC30" s="70">
        <f t="shared" si="2"/>
        <v>0</v>
      </c>
      <c r="AD30" s="70">
        <f t="shared" si="3"/>
        <v>0</v>
      </c>
      <c r="AE30" s="70">
        <f t="shared" si="4"/>
        <v>2.9375000000000002E-2</v>
      </c>
      <c r="AF30" s="71">
        <f t="shared" si="12"/>
        <v>0</v>
      </c>
      <c r="AG30" s="72">
        <f t="shared" si="13"/>
        <v>1.7618339002267576</v>
      </c>
      <c r="AH30" s="70">
        <f t="shared" si="14"/>
        <v>1.7618339002267576</v>
      </c>
      <c r="AI30" s="73">
        <f t="shared" si="5"/>
        <v>0</v>
      </c>
      <c r="AJ30" s="73">
        <f t="shared" si="5"/>
        <v>2.860582125081151E-2</v>
      </c>
      <c r="AK30" s="73">
        <f t="shared" si="5"/>
        <v>2.860582125081151E-2</v>
      </c>
      <c r="AL30" s="74">
        <f t="shared" si="19"/>
        <v>0</v>
      </c>
      <c r="AM30" s="74">
        <f t="shared" si="15"/>
        <v>-7.4692977710452283E-3</v>
      </c>
      <c r="AN30" s="75">
        <f t="shared" si="16"/>
        <v>-7.4692977710452283E-3</v>
      </c>
      <c r="AO30" s="73">
        <f>SUM($AN$19:AN30)</f>
        <v>-7.108663047921325E-2</v>
      </c>
      <c r="AP30" s="70">
        <f t="shared" si="6"/>
        <v>1.7157006169704412</v>
      </c>
      <c r="AQ30" s="70">
        <f t="shared" si="7"/>
        <v>-0.44798849443117078</v>
      </c>
      <c r="AR30" s="76">
        <f t="shared" si="8"/>
        <v>34.314012339408819</v>
      </c>
      <c r="AS30" s="76">
        <f t="shared" si="8"/>
        <v>-8.9597698886234145</v>
      </c>
      <c r="AT30" s="76">
        <f t="shared" si="17"/>
        <v>-8.5785030848522048</v>
      </c>
      <c r="AU30" s="76">
        <f t="shared" si="17"/>
        <v>2.2399424721558536</v>
      </c>
    </row>
    <row r="31" spans="1:52" s="57" customFormat="1" ht="12.75" x14ac:dyDescent="0.2">
      <c r="B31" s="48" t="s">
        <v>95</v>
      </c>
      <c r="C31" s="57" t="str">
        <f>[2]!xln(C32)</f>
        <v>50 × 1.2</v>
      </c>
      <c r="L31" s="63"/>
      <c r="M31" s="59"/>
      <c r="N31" s="59"/>
      <c r="O31" s="59"/>
      <c r="P31" s="59"/>
      <c r="Q31" s="59"/>
      <c r="R31" s="59"/>
      <c r="S31" s="59"/>
      <c r="T31" s="59"/>
      <c r="U31" s="63"/>
      <c r="V31" s="62">
        <v>12</v>
      </c>
      <c r="W31" s="69">
        <f t="shared" si="0"/>
        <v>0.95000000000000007</v>
      </c>
      <c r="X31" s="69">
        <f t="shared" si="9"/>
        <v>-0.95000000000000007</v>
      </c>
      <c r="Y31" s="70">
        <f t="shared" si="18"/>
        <v>0.54999999999999993</v>
      </c>
      <c r="Z31" s="70">
        <f t="shared" si="10"/>
        <v>0.6</v>
      </c>
      <c r="AA31" s="70">
        <f t="shared" si="11"/>
        <v>0.57499999999999996</v>
      </c>
      <c r="AB31" s="70">
        <f t="shared" si="1"/>
        <v>0.59583333333333333</v>
      </c>
      <c r="AC31" s="70">
        <f t="shared" si="2"/>
        <v>0</v>
      </c>
      <c r="AD31" s="70">
        <f t="shared" si="3"/>
        <v>0</v>
      </c>
      <c r="AE31" s="70">
        <f t="shared" si="4"/>
        <v>2.9791666666666668E-2</v>
      </c>
      <c r="AF31" s="71">
        <f t="shared" si="12"/>
        <v>0</v>
      </c>
      <c r="AG31" s="72">
        <f t="shared" si="13"/>
        <v>1.7868244520030236</v>
      </c>
      <c r="AH31" s="70">
        <f t="shared" si="14"/>
        <v>1.7868244520030236</v>
      </c>
      <c r="AI31" s="73">
        <f t="shared" si="5"/>
        <v>0</v>
      </c>
      <c r="AJ31" s="73">
        <f t="shared" si="5"/>
        <v>2.9011577580610255E-2</v>
      </c>
      <c r="AK31" s="73">
        <f t="shared" si="5"/>
        <v>2.9011577580610255E-2</v>
      </c>
      <c r="AL31" s="74">
        <f t="shared" si="19"/>
        <v>0</v>
      </c>
      <c r="AM31" s="74">
        <f t="shared" si="15"/>
        <v>-7.6826955444949377E-3</v>
      </c>
      <c r="AN31" s="75">
        <f t="shared" si="16"/>
        <v>-7.6826955444949377E-3</v>
      </c>
      <c r="AO31" s="73">
        <f>SUM($AN$19:AN31)</f>
        <v>-7.8769326023708189E-2</v>
      </c>
      <c r="AP31" s="70">
        <f t="shared" si="6"/>
        <v>1.7400367959345608</v>
      </c>
      <c r="AQ31" s="70">
        <f t="shared" si="7"/>
        <v>-0.4607875218863744</v>
      </c>
      <c r="AR31" s="76">
        <f t="shared" si="8"/>
        <v>34.800735918691217</v>
      </c>
      <c r="AS31" s="76">
        <f t="shared" si="8"/>
        <v>-9.2157504377274879</v>
      </c>
      <c r="AT31" s="76">
        <f t="shared" si="17"/>
        <v>-8.7001839796728042</v>
      </c>
      <c r="AU31" s="76">
        <f t="shared" si="17"/>
        <v>2.303937609431872</v>
      </c>
    </row>
    <row r="32" spans="1:52" s="57" customFormat="1" ht="12.75" x14ac:dyDescent="0.2">
      <c r="A32" s="61"/>
      <c r="B32" s="48" t="s">
        <v>95</v>
      </c>
      <c r="C32" s="79">
        <f>C29*C25</f>
        <v>59.977324263038554</v>
      </c>
      <c r="D32" s="82" t="s">
        <v>100</v>
      </c>
      <c r="H32" s="84"/>
      <c r="L32" s="63"/>
      <c r="M32" s="59"/>
      <c r="N32" s="59"/>
      <c r="O32" s="59"/>
      <c r="P32" s="59"/>
      <c r="Q32" s="59"/>
      <c r="R32" s="59"/>
      <c r="S32" s="59"/>
      <c r="T32" s="59"/>
      <c r="U32" s="63"/>
      <c r="V32" s="62">
        <v>13</v>
      </c>
      <c r="W32" s="69">
        <f t="shared" si="0"/>
        <v>0.9</v>
      </c>
      <c r="X32" s="69">
        <f t="shared" si="9"/>
        <v>-0.9</v>
      </c>
      <c r="Y32" s="70">
        <f t="shared" si="18"/>
        <v>0.6</v>
      </c>
      <c r="Z32" s="70">
        <f t="shared" si="10"/>
        <v>0.65</v>
      </c>
      <c r="AA32" s="70">
        <f t="shared" si="11"/>
        <v>0.625</v>
      </c>
      <c r="AB32" s="70">
        <f t="shared" si="1"/>
        <v>0.60416666666666663</v>
      </c>
      <c r="AC32" s="70">
        <f t="shared" si="2"/>
        <v>0</v>
      </c>
      <c r="AD32" s="70">
        <f t="shared" si="3"/>
        <v>0</v>
      </c>
      <c r="AE32" s="70">
        <f t="shared" si="4"/>
        <v>3.0208333333333334E-2</v>
      </c>
      <c r="AF32" s="71">
        <f t="shared" si="12"/>
        <v>0</v>
      </c>
      <c r="AG32" s="72">
        <f t="shared" si="13"/>
        <v>1.8118150037792897</v>
      </c>
      <c r="AH32" s="70">
        <f t="shared" si="14"/>
        <v>1.8118150037792897</v>
      </c>
      <c r="AI32" s="73">
        <f t="shared" si="5"/>
        <v>0</v>
      </c>
      <c r="AJ32" s="73">
        <f t="shared" si="5"/>
        <v>2.9417333910409002E-2</v>
      </c>
      <c r="AK32" s="73">
        <f t="shared" si="5"/>
        <v>2.9417333910409002E-2</v>
      </c>
      <c r="AL32" s="74">
        <f t="shared" si="19"/>
        <v>0</v>
      </c>
      <c r="AM32" s="74">
        <f t="shared" si="15"/>
        <v>-7.8990989203876014E-3</v>
      </c>
      <c r="AN32" s="75">
        <f t="shared" si="16"/>
        <v>-7.8990989203876014E-3</v>
      </c>
      <c r="AO32" s="73">
        <f>SUM($AN$19:AN32)</f>
        <v>-8.6668424944095795E-2</v>
      </c>
      <c r="AP32" s="70">
        <f t="shared" si="6"/>
        <v>1.7643729748986807</v>
      </c>
      <c r="AQ32" s="70">
        <f t="shared" si="7"/>
        <v>-0.47376681733390491</v>
      </c>
      <c r="AR32" s="76">
        <f t="shared" si="8"/>
        <v>35.287459497973614</v>
      </c>
      <c r="AS32" s="76">
        <f t="shared" si="8"/>
        <v>-9.4753363466780982</v>
      </c>
      <c r="AT32" s="76">
        <f t="shared" si="17"/>
        <v>-8.8218648744934036</v>
      </c>
      <c r="AU32" s="76">
        <f t="shared" si="17"/>
        <v>2.3688340866695246</v>
      </c>
    </row>
    <row r="33" spans="1:47" s="57" customFormat="1" ht="12.75" x14ac:dyDescent="0.2">
      <c r="A33" s="61"/>
      <c r="B33" s="48"/>
      <c r="C33" s="79"/>
      <c r="F33" s="85"/>
      <c r="H33" s="85"/>
      <c r="L33" s="63"/>
      <c r="M33" s="59"/>
      <c r="N33" s="59"/>
      <c r="O33" s="59"/>
      <c r="P33" s="59"/>
      <c r="Q33" s="59"/>
      <c r="R33" s="59"/>
      <c r="S33" s="59"/>
      <c r="T33" s="59"/>
      <c r="U33" s="63"/>
      <c r="V33" s="62">
        <v>14</v>
      </c>
      <c r="W33" s="69">
        <f t="shared" si="0"/>
        <v>0.85</v>
      </c>
      <c r="X33" s="69">
        <f t="shared" si="9"/>
        <v>-0.85</v>
      </c>
      <c r="Y33" s="70">
        <f t="shared" si="18"/>
        <v>0.65</v>
      </c>
      <c r="Z33" s="70">
        <f t="shared" si="10"/>
        <v>0.70000000000000007</v>
      </c>
      <c r="AA33" s="70">
        <f t="shared" si="11"/>
        <v>0.67500000000000004</v>
      </c>
      <c r="AB33" s="70">
        <f t="shared" si="1"/>
        <v>0.61250000000000004</v>
      </c>
      <c r="AC33" s="70">
        <f t="shared" si="2"/>
        <v>0</v>
      </c>
      <c r="AD33" s="70">
        <f t="shared" si="3"/>
        <v>0</v>
      </c>
      <c r="AE33" s="70">
        <f t="shared" si="4"/>
        <v>3.0625000000000003E-2</v>
      </c>
      <c r="AF33" s="71">
        <f t="shared" si="12"/>
        <v>0</v>
      </c>
      <c r="AG33" s="72">
        <f t="shared" si="13"/>
        <v>1.8368055555555558</v>
      </c>
      <c r="AH33" s="70">
        <f t="shared" si="14"/>
        <v>1.8368055555555558</v>
      </c>
      <c r="AI33" s="73">
        <f t="shared" si="5"/>
        <v>0</v>
      </c>
      <c r="AJ33" s="73">
        <f t="shared" si="5"/>
        <v>2.9823090240207746E-2</v>
      </c>
      <c r="AK33" s="73">
        <f t="shared" si="5"/>
        <v>2.9823090240207746E-2</v>
      </c>
      <c r="AL33" s="74">
        <f t="shared" si="19"/>
        <v>0</v>
      </c>
      <c r="AM33" s="74">
        <f t="shared" si="15"/>
        <v>-8.1185078987232196E-3</v>
      </c>
      <c r="AN33" s="75">
        <f t="shared" si="16"/>
        <v>-8.1185078987232196E-3</v>
      </c>
      <c r="AO33" s="73">
        <f>SUM($AN$19:AN33)</f>
        <v>-9.4786932842819013E-2</v>
      </c>
      <c r="AP33" s="70">
        <f t="shared" si="6"/>
        <v>1.7887091538628004</v>
      </c>
      <c r="AQ33" s="70">
        <f t="shared" si="7"/>
        <v>-0.48692638077376232</v>
      </c>
      <c r="AR33" s="76">
        <f t="shared" si="8"/>
        <v>35.774183077256005</v>
      </c>
      <c r="AS33" s="76">
        <f t="shared" si="8"/>
        <v>-9.7385276154752454</v>
      </c>
      <c r="AT33" s="76">
        <f t="shared" si="17"/>
        <v>-8.9435457693140012</v>
      </c>
      <c r="AU33" s="76">
        <f t="shared" si="17"/>
        <v>2.4346319038688113</v>
      </c>
    </row>
    <row r="34" spans="1:47" s="57" customFormat="1" ht="12.75" x14ac:dyDescent="0.2">
      <c r="B34" s="57" t="s">
        <v>102</v>
      </c>
      <c r="F34" s="85"/>
      <c r="H34" s="85"/>
      <c r="L34" s="63"/>
      <c r="M34" s="59"/>
      <c r="N34" s="59"/>
      <c r="O34" s="59"/>
      <c r="P34" s="59"/>
      <c r="Q34" s="59"/>
      <c r="R34" s="59"/>
      <c r="S34" s="59"/>
      <c r="T34" s="59"/>
      <c r="U34" s="63"/>
      <c r="V34" s="62">
        <v>15</v>
      </c>
      <c r="W34" s="69">
        <f t="shared" si="0"/>
        <v>0.79999999999999993</v>
      </c>
      <c r="X34" s="69">
        <f t="shared" si="9"/>
        <v>-0.79999999999999993</v>
      </c>
      <c r="Y34" s="70">
        <f t="shared" si="18"/>
        <v>0.70000000000000007</v>
      </c>
      <c r="Z34" s="70">
        <f t="shared" si="10"/>
        <v>0.75000000000000011</v>
      </c>
      <c r="AA34" s="70">
        <f t="shared" si="11"/>
        <v>0.72500000000000009</v>
      </c>
      <c r="AB34" s="70">
        <f t="shared" si="1"/>
        <v>0.62083333333333335</v>
      </c>
      <c r="AC34" s="70">
        <f t="shared" si="2"/>
        <v>0</v>
      </c>
      <c r="AD34" s="70">
        <f t="shared" si="3"/>
        <v>0</v>
      </c>
      <c r="AE34" s="70">
        <f t="shared" si="4"/>
        <v>3.1041666666666669E-2</v>
      </c>
      <c r="AF34" s="71">
        <f t="shared" si="12"/>
        <v>0</v>
      </c>
      <c r="AG34" s="72">
        <f t="shared" si="13"/>
        <v>1.8617961073318219</v>
      </c>
      <c r="AH34" s="70">
        <f t="shared" si="14"/>
        <v>1.8617961073318219</v>
      </c>
      <c r="AI34" s="73">
        <f t="shared" si="5"/>
        <v>0</v>
      </c>
      <c r="AJ34" s="73">
        <f t="shared" si="5"/>
        <v>3.022884657000649E-2</v>
      </c>
      <c r="AK34" s="73">
        <f t="shared" si="5"/>
        <v>3.022884657000649E-2</v>
      </c>
      <c r="AL34" s="74">
        <f t="shared" si="19"/>
        <v>0</v>
      </c>
      <c r="AM34" s="74">
        <f t="shared" si="15"/>
        <v>-8.3409224795017913E-3</v>
      </c>
      <c r="AN34" s="75">
        <f t="shared" si="16"/>
        <v>-8.3409224795017913E-3</v>
      </c>
      <c r="AO34" s="73">
        <f>SUM($AN$19:AN34)</f>
        <v>-0.1031278553223208</v>
      </c>
      <c r="AP34" s="70">
        <f t="shared" si="6"/>
        <v>1.81304533282692</v>
      </c>
      <c r="AQ34" s="70">
        <f t="shared" si="7"/>
        <v>-0.50026621220594647</v>
      </c>
      <c r="AR34" s="76">
        <f t="shared" si="8"/>
        <v>36.260906656538396</v>
      </c>
      <c r="AS34" s="76">
        <f t="shared" si="8"/>
        <v>-10.005324244118929</v>
      </c>
      <c r="AT34" s="76">
        <f t="shared" si="17"/>
        <v>-9.0652266641345989</v>
      </c>
      <c r="AU34" s="76">
        <f t="shared" si="17"/>
        <v>2.5013310610297323</v>
      </c>
    </row>
    <row r="35" spans="1:47" s="57" customFormat="1" ht="12.75" x14ac:dyDescent="0.2">
      <c r="H35" s="70"/>
      <c r="L35" s="63"/>
      <c r="M35" s="59"/>
      <c r="N35" s="59"/>
      <c r="O35" s="59"/>
      <c r="P35" s="59"/>
      <c r="Q35" s="59"/>
      <c r="R35" s="59"/>
      <c r="S35" s="59"/>
      <c r="T35" s="59"/>
      <c r="U35" s="63"/>
      <c r="V35" s="62">
        <v>16</v>
      </c>
      <c r="W35" s="69">
        <f t="shared" si="0"/>
        <v>0.74999999999999989</v>
      </c>
      <c r="X35" s="69">
        <f t="shared" si="9"/>
        <v>-0.74999999999999989</v>
      </c>
      <c r="Y35" s="70">
        <f t="shared" si="18"/>
        <v>0.75000000000000011</v>
      </c>
      <c r="Z35" s="70">
        <f t="shared" si="10"/>
        <v>0.80000000000000016</v>
      </c>
      <c r="AA35" s="70">
        <f t="shared" si="11"/>
        <v>0.77500000000000013</v>
      </c>
      <c r="AB35" s="70">
        <f t="shared" si="1"/>
        <v>0.62916666666666665</v>
      </c>
      <c r="AC35" s="70">
        <f t="shared" si="2"/>
        <v>0</v>
      </c>
      <c r="AD35" s="70">
        <f t="shared" si="3"/>
        <v>0</v>
      </c>
      <c r="AE35" s="70">
        <f t="shared" si="4"/>
        <v>3.1458333333333331E-2</v>
      </c>
      <c r="AF35" s="71">
        <f t="shared" si="12"/>
        <v>0</v>
      </c>
      <c r="AG35" s="72">
        <f t="shared" si="13"/>
        <v>1.8867866591080877</v>
      </c>
      <c r="AH35" s="70">
        <f t="shared" si="14"/>
        <v>1.8867866591080877</v>
      </c>
      <c r="AI35" s="73">
        <f t="shared" si="5"/>
        <v>0</v>
      </c>
      <c r="AJ35" s="73">
        <f t="shared" si="5"/>
        <v>3.0634602899805234E-2</v>
      </c>
      <c r="AK35" s="73">
        <f t="shared" si="5"/>
        <v>3.0634602899805234E-2</v>
      </c>
      <c r="AL35" s="74">
        <f t="shared" si="19"/>
        <v>0</v>
      </c>
      <c r="AM35" s="74">
        <f t="shared" si="15"/>
        <v>-8.5663426627233148E-3</v>
      </c>
      <c r="AN35" s="75">
        <f t="shared" si="16"/>
        <v>-8.5663426627233148E-3</v>
      </c>
      <c r="AO35" s="73">
        <f>SUM($AN$19:AN35)</f>
        <v>-0.11169419798504411</v>
      </c>
      <c r="AP35" s="70">
        <f t="shared" si="6"/>
        <v>1.8373815117910397</v>
      </c>
      <c r="AQ35" s="70">
        <f t="shared" si="7"/>
        <v>-0.5137863116304574</v>
      </c>
      <c r="AR35" s="76">
        <f t="shared" si="8"/>
        <v>36.747630235820793</v>
      </c>
      <c r="AS35" s="76">
        <f t="shared" si="8"/>
        <v>-10.275726232609147</v>
      </c>
      <c r="AT35" s="76">
        <f t="shared" si="17"/>
        <v>-9.1869075589551983</v>
      </c>
      <c r="AU35" s="76">
        <f t="shared" si="17"/>
        <v>2.5689315581522867</v>
      </c>
    </row>
    <row r="36" spans="1:47" s="57" customFormat="1" ht="12.75" x14ac:dyDescent="0.2">
      <c r="F36" s="70"/>
      <c r="H36" s="70"/>
      <c r="K36" s="61"/>
      <c r="L36" s="63"/>
      <c r="M36" s="59"/>
      <c r="N36" s="59"/>
      <c r="O36" s="59"/>
      <c r="P36" s="59"/>
      <c r="Q36" s="59"/>
      <c r="R36" s="59"/>
      <c r="S36" s="59"/>
      <c r="T36" s="59"/>
      <c r="U36" s="63"/>
      <c r="V36" s="62">
        <v>17</v>
      </c>
      <c r="W36" s="69">
        <f t="shared" si="0"/>
        <v>0.69999999999999984</v>
      </c>
      <c r="X36" s="69">
        <f t="shared" si="9"/>
        <v>-0.69999999999999984</v>
      </c>
      <c r="Y36" s="70">
        <f t="shared" si="18"/>
        <v>0.80000000000000016</v>
      </c>
      <c r="Z36" s="70">
        <f t="shared" si="10"/>
        <v>0.8500000000000002</v>
      </c>
      <c r="AA36" s="70">
        <f t="shared" si="11"/>
        <v>0.82500000000000018</v>
      </c>
      <c r="AB36" s="70">
        <f t="shared" si="1"/>
        <v>0.63749999999999996</v>
      </c>
      <c r="AC36" s="70">
        <f t="shared" si="2"/>
        <v>0</v>
      </c>
      <c r="AD36" s="70">
        <f t="shared" si="3"/>
        <v>0</v>
      </c>
      <c r="AE36" s="70">
        <f t="shared" si="4"/>
        <v>3.1875000000000001E-2</v>
      </c>
      <c r="AF36" s="71">
        <f t="shared" si="12"/>
        <v>0</v>
      </c>
      <c r="AG36" s="72">
        <f t="shared" si="13"/>
        <v>1.911777210884354</v>
      </c>
      <c r="AH36" s="70">
        <f t="shared" si="14"/>
        <v>1.911777210884354</v>
      </c>
      <c r="AI36" s="73">
        <f t="shared" si="5"/>
        <v>0</v>
      </c>
      <c r="AJ36" s="73">
        <f t="shared" si="5"/>
        <v>3.1040359229603982E-2</v>
      </c>
      <c r="AK36" s="73">
        <f t="shared" si="5"/>
        <v>3.1040359229603982E-2</v>
      </c>
      <c r="AL36" s="74">
        <f t="shared" si="19"/>
        <v>0</v>
      </c>
      <c r="AM36" s="74">
        <f t="shared" si="15"/>
        <v>-8.7947684483877953E-3</v>
      </c>
      <c r="AN36" s="75">
        <f t="shared" si="16"/>
        <v>-8.7947684483877953E-3</v>
      </c>
      <c r="AO36" s="73">
        <f>SUM($AN$19:AN36)</f>
        <v>-0.1204889664334319</v>
      </c>
      <c r="AP36" s="70">
        <f t="shared" si="6"/>
        <v>1.8617176907551596</v>
      </c>
      <c r="AQ36" s="70">
        <f t="shared" si="7"/>
        <v>-0.52748667904729529</v>
      </c>
      <c r="AR36" s="76">
        <f t="shared" si="8"/>
        <v>37.234353815103191</v>
      </c>
      <c r="AS36" s="76">
        <f t="shared" si="8"/>
        <v>-10.549733580945905</v>
      </c>
      <c r="AT36" s="76">
        <f t="shared" si="17"/>
        <v>-9.3085884537757977</v>
      </c>
      <c r="AU36" s="76">
        <f t="shared" si="17"/>
        <v>2.6374333952364761</v>
      </c>
    </row>
    <row r="37" spans="1:47" s="57" customFormat="1" ht="12.75" x14ac:dyDescent="0.2">
      <c r="E37" s="48"/>
      <c r="L37" s="63"/>
      <c r="M37" s="59"/>
      <c r="N37" s="59"/>
      <c r="O37" s="59"/>
      <c r="P37" s="59"/>
      <c r="Q37" s="59"/>
      <c r="R37" s="59"/>
      <c r="S37" s="59"/>
      <c r="T37" s="59"/>
      <c r="U37" s="63"/>
      <c r="V37" s="62">
        <v>18</v>
      </c>
      <c r="W37" s="69">
        <f t="shared" si="0"/>
        <v>0.6499999999999998</v>
      </c>
      <c r="X37" s="69">
        <f t="shared" si="9"/>
        <v>-0.6499999999999998</v>
      </c>
      <c r="Y37" s="70">
        <f t="shared" si="18"/>
        <v>0.8500000000000002</v>
      </c>
      <c r="Z37" s="70">
        <f t="shared" si="10"/>
        <v>0.90000000000000024</v>
      </c>
      <c r="AA37" s="70">
        <f t="shared" si="11"/>
        <v>0.87500000000000022</v>
      </c>
      <c r="AB37" s="70">
        <f t="shared" si="1"/>
        <v>0.64583333333333337</v>
      </c>
      <c r="AC37" s="70">
        <f t="shared" si="2"/>
        <v>0</v>
      </c>
      <c r="AD37" s="70">
        <f t="shared" si="3"/>
        <v>0</v>
      </c>
      <c r="AE37" s="70">
        <f t="shared" si="4"/>
        <v>3.229166666666667E-2</v>
      </c>
      <c r="AF37" s="71">
        <f t="shared" si="12"/>
        <v>0</v>
      </c>
      <c r="AG37" s="72">
        <f t="shared" si="13"/>
        <v>1.9367677626606201</v>
      </c>
      <c r="AH37" s="70">
        <f t="shared" si="14"/>
        <v>1.9367677626606201</v>
      </c>
      <c r="AI37" s="73">
        <f t="shared" si="5"/>
        <v>0</v>
      </c>
      <c r="AJ37" s="73">
        <f t="shared" si="5"/>
        <v>3.1446115559402729E-2</v>
      </c>
      <c r="AK37" s="73">
        <f t="shared" si="5"/>
        <v>3.1446115559402729E-2</v>
      </c>
      <c r="AL37" s="74">
        <f t="shared" si="19"/>
        <v>0</v>
      </c>
      <c r="AM37" s="74">
        <f t="shared" si="15"/>
        <v>-9.0261998364952276E-3</v>
      </c>
      <c r="AN37" s="75">
        <f t="shared" si="16"/>
        <v>-9.0261998364952276E-3</v>
      </c>
      <c r="AO37" s="73">
        <f>SUM($AN$19:AN37)</f>
        <v>-0.12951516626992712</v>
      </c>
      <c r="AP37" s="70">
        <f t="shared" si="6"/>
        <v>1.8860538697192795</v>
      </c>
      <c r="AQ37" s="70">
        <f t="shared" si="7"/>
        <v>-0.5413673144564598</v>
      </c>
      <c r="AR37" s="76">
        <f t="shared" si="8"/>
        <v>37.721077394385588</v>
      </c>
      <c r="AS37" s="76">
        <f t="shared" si="8"/>
        <v>-10.827346289129196</v>
      </c>
      <c r="AT37" s="76">
        <f t="shared" si="17"/>
        <v>-9.4302693485963971</v>
      </c>
      <c r="AU37" s="76">
        <f t="shared" si="17"/>
        <v>2.7068365722822989</v>
      </c>
    </row>
    <row r="38" spans="1:47" s="57" customFormat="1" ht="12.75" x14ac:dyDescent="0.2">
      <c r="A38" s="60" t="s">
        <v>103</v>
      </c>
      <c r="B38" s="48"/>
      <c r="E38" s="48"/>
      <c r="F38" s="67"/>
      <c r="G38" s="66"/>
      <c r="L38" s="63"/>
      <c r="M38" s="59"/>
      <c r="N38" s="59"/>
      <c r="O38" s="59"/>
      <c r="P38" s="59"/>
      <c r="Q38" s="59"/>
      <c r="R38" s="59"/>
      <c r="S38" s="59"/>
      <c r="T38" s="59"/>
      <c r="U38" s="63"/>
      <c r="V38" s="62">
        <v>19</v>
      </c>
      <c r="W38" s="69">
        <f t="shared" si="0"/>
        <v>0.59999999999999976</v>
      </c>
      <c r="X38" s="69">
        <f t="shared" si="9"/>
        <v>-0.59999999999999976</v>
      </c>
      <c r="Y38" s="70">
        <f t="shared" si="18"/>
        <v>0.90000000000000024</v>
      </c>
      <c r="Z38" s="70">
        <f t="shared" si="10"/>
        <v>0.95000000000000029</v>
      </c>
      <c r="AA38" s="70">
        <f t="shared" si="11"/>
        <v>0.92500000000000027</v>
      </c>
      <c r="AB38" s="70">
        <f t="shared" si="1"/>
        <v>0.65416666666666667</v>
      </c>
      <c r="AC38" s="70">
        <f t="shared" si="2"/>
        <v>0</v>
      </c>
      <c r="AD38" s="70">
        <f t="shared" si="3"/>
        <v>0</v>
      </c>
      <c r="AE38" s="70">
        <f t="shared" si="4"/>
        <v>3.2708333333333332E-2</v>
      </c>
      <c r="AF38" s="71">
        <f t="shared" si="12"/>
        <v>0</v>
      </c>
      <c r="AG38" s="72">
        <f t="shared" si="13"/>
        <v>1.961758314436886</v>
      </c>
      <c r="AH38" s="70">
        <f t="shared" si="14"/>
        <v>1.961758314436886</v>
      </c>
      <c r="AI38" s="73">
        <f t="shared" si="5"/>
        <v>0</v>
      </c>
      <c r="AJ38" s="73">
        <f t="shared" si="5"/>
        <v>3.1851871889201466E-2</v>
      </c>
      <c r="AK38" s="73">
        <f t="shared" si="5"/>
        <v>3.1851871889201466E-2</v>
      </c>
      <c r="AL38" s="74">
        <f t="shared" si="19"/>
        <v>0</v>
      </c>
      <c r="AM38" s="74">
        <f t="shared" si="15"/>
        <v>-9.2606368270456117E-3</v>
      </c>
      <c r="AN38" s="75">
        <f t="shared" si="16"/>
        <v>-9.2606368270456117E-3</v>
      </c>
      <c r="AO38" s="73">
        <f>SUM($AN$19:AN38)</f>
        <v>-0.13877580309697274</v>
      </c>
      <c r="AP38" s="70">
        <f t="shared" si="6"/>
        <v>1.9103900486833987</v>
      </c>
      <c r="AQ38" s="70">
        <f t="shared" si="7"/>
        <v>-0.55542821785795116</v>
      </c>
      <c r="AR38" s="76">
        <f t="shared" si="8"/>
        <v>38.207800973667972</v>
      </c>
      <c r="AS38" s="76">
        <f t="shared" si="8"/>
        <v>-11.108564357159022</v>
      </c>
      <c r="AT38" s="76">
        <f t="shared" si="17"/>
        <v>-9.5519502434169929</v>
      </c>
      <c r="AU38" s="76">
        <f t="shared" si="17"/>
        <v>2.7771410892897554</v>
      </c>
    </row>
    <row r="39" spans="1:47" s="57" customFormat="1" ht="12.75" x14ac:dyDescent="0.2">
      <c r="A39" s="60" t="s">
        <v>104</v>
      </c>
      <c r="B39" s="48"/>
      <c r="C39" s="65"/>
      <c r="D39" s="66"/>
      <c r="E39" s="48"/>
      <c r="G39" s="60" t="s">
        <v>105</v>
      </c>
      <c r="L39" s="63"/>
      <c r="M39" s="59"/>
      <c r="N39" s="59"/>
      <c r="O39" s="59"/>
      <c r="P39" s="59"/>
      <c r="Q39" s="59"/>
      <c r="R39" s="59"/>
      <c r="S39" s="59"/>
      <c r="T39" s="59"/>
      <c r="U39" s="63"/>
      <c r="V39" s="62">
        <v>20</v>
      </c>
      <c r="W39" s="69">
        <f t="shared" si="0"/>
        <v>0.54999999999999971</v>
      </c>
      <c r="X39" s="69">
        <f t="shared" si="9"/>
        <v>-0.54999999999999971</v>
      </c>
      <c r="Y39" s="70">
        <f t="shared" si="18"/>
        <v>0.95000000000000029</v>
      </c>
      <c r="Z39" s="70">
        <f t="shared" si="10"/>
        <v>1.0000000000000002</v>
      </c>
      <c r="AA39" s="70">
        <f t="shared" si="11"/>
        <v>0.97500000000000031</v>
      </c>
      <c r="AB39" s="70">
        <f t="shared" si="1"/>
        <v>0.66250000000000009</v>
      </c>
      <c r="AC39" s="70">
        <f t="shared" si="2"/>
        <v>0</v>
      </c>
      <c r="AD39" s="70">
        <f t="shared" si="3"/>
        <v>0</v>
      </c>
      <c r="AE39" s="70">
        <f t="shared" si="4"/>
        <v>3.3125000000000009E-2</v>
      </c>
      <c r="AF39" s="71">
        <f t="shared" si="12"/>
        <v>0</v>
      </c>
      <c r="AG39" s="72">
        <f t="shared" si="13"/>
        <v>1.9867488662131527</v>
      </c>
      <c r="AH39" s="70">
        <f t="shared" si="14"/>
        <v>1.9867488662131527</v>
      </c>
      <c r="AI39" s="73">
        <f t="shared" si="5"/>
        <v>0</v>
      </c>
      <c r="AJ39" s="73">
        <f t="shared" si="5"/>
        <v>3.2257628219000224E-2</v>
      </c>
      <c r="AK39" s="73">
        <f t="shared" si="5"/>
        <v>3.2257628219000224E-2</v>
      </c>
      <c r="AL39" s="74">
        <f t="shared" si="19"/>
        <v>0</v>
      </c>
      <c r="AM39" s="74">
        <f t="shared" si="15"/>
        <v>-9.4980794200389563E-3</v>
      </c>
      <c r="AN39" s="75">
        <f t="shared" si="16"/>
        <v>-9.4980794200389563E-3</v>
      </c>
      <c r="AO39" s="73">
        <f>SUM($AN$19:AN39)</f>
        <v>-0.14827388251701171</v>
      </c>
      <c r="AP39" s="70">
        <f t="shared" si="6"/>
        <v>1.9347262276475192</v>
      </c>
      <c r="AQ39" s="70">
        <f t="shared" si="7"/>
        <v>-0.56966938925176969</v>
      </c>
      <c r="AR39" s="76">
        <f t="shared" si="8"/>
        <v>38.694524552950384</v>
      </c>
      <c r="AS39" s="76">
        <f t="shared" si="8"/>
        <v>-11.393387785035394</v>
      </c>
      <c r="AT39" s="76">
        <f t="shared" si="17"/>
        <v>-9.6736311382375959</v>
      </c>
      <c r="AU39" s="76">
        <f t="shared" si="17"/>
        <v>2.8483469462588484</v>
      </c>
    </row>
    <row r="40" spans="1:47" s="57" customFormat="1" ht="12.75" x14ac:dyDescent="0.2">
      <c r="A40" s="60" t="s">
        <v>106</v>
      </c>
      <c r="G40" s="60" t="s">
        <v>104</v>
      </c>
      <c r="L40" s="63"/>
      <c r="M40" s="59"/>
      <c r="N40" s="59"/>
      <c r="O40" s="59"/>
      <c r="P40" s="59"/>
      <c r="Q40" s="59"/>
      <c r="R40" s="59"/>
      <c r="S40" s="59"/>
      <c r="T40" s="59"/>
      <c r="U40" s="63"/>
      <c r="V40" s="62">
        <v>21</v>
      </c>
      <c r="W40" s="69">
        <f t="shared" si="0"/>
        <v>0.49999999999999978</v>
      </c>
      <c r="X40" s="69">
        <f t="shared" si="9"/>
        <v>-0.49999999999999978</v>
      </c>
      <c r="Y40" s="70">
        <f t="shared" si="18"/>
        <v>1.0000000000000002</v>
      </c>
      <c r="Z40" s="70">
        <f t="shared" si="10"/>
        <v>1.0500000000000003</v>
      </c>
      <c r="AA40" s="70">
        <f t="shared" si="11"/>
        <v>1.0250000000000004</v>
      </c>
      <c r="AB40" s="70">
        <f t="shared" si="1"/>
        <v>0.67083333333333339</v>
      </c>
      <c r="AC40" s="70">
        <f t="shared" si="2"/>
        <v>0</v>
      </c>
      <c r="AD40" s="70">
        <f t="shared" si="3"/>
        <v>0</v>
      </c>
      <c r="AE40" s="70">
        <f t="shared" si="4"/>
        <v>3.3541666666666671E-2</v>
      </c>
      <c r="AF40" s="71">
        <f t="shared" si="12"/>
        <v>0</v>
      </c>
      <c r="AG40" s="72">
        <f t="shared" si="13"/>
        <v>2.0117394179894186</v>
      </c>
      <c r="AH40" s="70">
        <f t="shared" si="14"/>
        <v>2.0117394179894186</v>
      </c>
      <c r="AI40" s="73">
        <f t="shared" si="5"/>
        <v>0</v>
      </c>
      <c r="AJ40" s="73">
        <f t="shared" si="5"/>
        <v>3.2663384548798968E-2</v>
      </c>
      <c r="AK40" s="73">
        <f t="shared" si="5"/>
        <v>3.2663384548798968E-2</v>
      </c>
      <c r="AL40" s="74">
        <f t="shared" si="19"/>
        <v>0</v>
      </c>
      <c r="AM40" s="74">
        <f t="shared" si="15"/>
        <v>-9.7385276154752492E-3</v>
      </c>
      <c r="AN40" s="75">
        <f t="shared" si="16"/>
        <v>-9.7385276154752492E-3</v>
      </c>
      <c r="AO40" s="73">
        <f>SUM($AN$19:AN40)</f>
        <v>-0.15801241013248696</v>
      </c>
      <c r="AP40" s="70">
        <f t="shared" si="6"/>
        <v>1.9590624066116389</v>
      </c>
      <c r="AQ40" s="70">
        <f t="shared" si="7"/>
        <v>-0.58409082863791462</v>
      </c>
      <c r="AR40" s="76">
        <f t="shared" si="8"/>
        <v>39.181248132232774</v>
      </c>
      <c r="AS40" s="76">
        <f t="shared" si="8"/>
        <v>-11.681816572758292</v>
      </c>
      <c r="AT40" s="76">
        <f t="shared" si="17"/>
        <v>-9.7953120330581935</v>
      </c>
      <c r="AU40" s="76">
        <f t="shared" si="17"/>
        <v>2.920454143189573</v>
      </c>
    </row>
    <row r="41" spans="1:47" s="57" customFormat="1" ht="12.75" x14ac:dyDescent="0.2">
      <c r="A41" s="86">
        <v>0.5</v>
      </c>
      <c r="B41" s="48"/>
      <c r="E41" s="48"/>
      <c r="G41" s="60" t="s">
        <v>106</v>
      </c>
      <c r="J41" s="84"/>
      <c r="L41" s="63"/>
      <c r="M41" s="59"/>
      <c r="N41" s="59"/>
      <c r="O41" s="59"/>
      <c r="P41" s="59"/>
      <c r="Q41" s="59"/>
      <c r="R41" s="59"/>
      <c r="S41" s="59"/>
      <c r="T41" s="59"/>
      <c r="U41" s="63"/>
      <c r="V41" s="62">
        <v>22</v>
      </c>
      <c r="W41" s="69">
        <f t="shared" si="0"/>
        <v>0.44999999999999973</v>
      </c>
      <c r="X41" s="69">
        <f t="shared" si="9"/>
        <v>-0.44999999999999973</v>
      </c>
      <c r="Y41" s="70">
        <f t="shared" si="18"/>
        <v>1.0500000000000003</v>
      </c>
      <c r="Z41" s="70">
        <f t="shared" si="10"/>
        <v>1.1000000000000003</v>
      </c>
      <c r="AA41" s="70">
        <f t="shared" si="11"/>
        <v>1.0750000000000002</v>
      </c>
      <c r="AB41" s="70">
        <f t="shared" si="1"/>
        <v>0.6791666666666667</v>
      </c>
      <c r="AC41" s="70">
        <f t="shared" si="2"/>
        <v>0</v>
      </c>
      <c r="AD41" s="70">
        <f t="shared" si="3"/>
        <v>0</v>
      </c>
      <c r="AE41" s="70">
        <f t="shared" si="4"/>
        <v>3.3958333333333333E-2</v>
      </c>
      <c r="AF41" s="71">
        <f t="shared" si="12"/>
        <v>0</v>
      </c>
      <c r="AG41" s="72">
        <f t="shared" si="13"/>
        <v>2.0367299697656844</v>
      </c>
      <c r="AH41" s="70">
        <f t="shared" si="14"/>
        <v>2.0367299697656844</v>
      </c>
      <c r="AI41" s="73">
        <f t="shared" si="5"/>
        <v>0</v>
      </c>
      <c r="AJ41" s="73">
        <f t="shared" si="5"/>
        <v>3.3069140878597705E-2</v>
      </c>
      <c r="AK41" s="73">
        <f t="shared" si="5"/>
        <v>3.3069140878597705E-2</v>
      </c>
      <c r="AL41" s="74">
        <f t="shared" si="19"/>
        <v>0</v>
      </c>
      <c r="AM41" s="74">
        <f t="shared" si="15"/>
        <v>-9.9819814133544921E-3</v>
      </c>
      <c r="AN41" s="75">
        <f t="shared" si="16"/>
        <v>-9.9819814133544921E-3</v>
      </c>
      <c r="AO41" s="73">
        <f>SUM($AN$19:AN41)</f>
        <v>-0.16799439154584145</v>
      </c>
      <c r="AP41" s="70">
        <f t="shared" si="6"/>
        <v>1.9833985855757583</v>
      </c>
      <c r="AQ41" s="70">
        <f t="shared" si="7"/>
        <v>-0.59869253601638628</v>
      </c>
      <c r="AR41" s="76">
        <f t="shared" si="8"/>
        <v>39.667971711515165</v>
      </c>
      <c r="AS41" s="76">
        <f t="shared" si="8"/>
        <v>-11.973850720327725</v>
      </c>
      <c r="AT41" s="76">
        <f t="shared" si="17"/>
        <v>-9.9169929278787912</v>
      </c>
      <c r="AU41" s="76">
        <f t="shared" si="17"/>
        <v>2.9934626800819313</v>
      </c>
    </row>
    <row r="42" spans="1:47" s="57" customFormat="1" ht="12.75" x14ac:dyDescent="0.2">
      <c r="A42" s="60" t="s">
        <v>48</v>
      </c>
      <c r="B42" s="48"/>
      <c r="C42" s="65"/>
      <c r="D42" s="67"/>
      <c r="E42" s="87"/>
      <c r="G42" s="86">
        <v>0.75</v>
      </c>
      <c r="L42" s="63"/>
      <c r="M42" s="59"/>
      <c r="N42" s="59"/>
      <c r="O42" s="59"/>
      <c r="P42" s="59"/>
      <c r="Q42" s="59"/>
      <c r="R42" s="59"/>
      <c r="S42" s="59"/>
      <c r="T42" s="59"/>
      <c r="U42" s="63"/>
      <c r="V42" s="62">
        <v>23</v>
      </c>
      <c r="W42" s="69">
        <f t="shared" si="0"/>
        <v>0.39999999999999969</v>
      </c>
      <c r="X42" s="69">
        <f t="shared" si="9"/>
        <v>-0.39999999999999969</v>
      </c>
      <c r="Y42" s="70">
        <f t="shared" si="18"/>
        <v>1.1000000000000003</v>
      </c>
      <c r="Z42" s="70">
        <f t="shared" si="10"/>
        <v>1.1500000000000004</v>
      </c>
      <c r="AA42" s="70">
        <f t="shared" si="11"/>
        <v>1.1250000000000004</v>
      </c>
      <c r="AB42" s="70">
        <f t="shared" si="1"/>
        <v>0.6875</v>
      </c>
      <c r="AC42" s="70">
        <f t="shared" si="2"/>
        <v>0</v>
      </c>
      <c r="AD42" s="70">
        <f t="shared" si="3"/>
        <v>0</v>
      </c>
      <c r="AE42" s="70">
        <f t="shared" si="4"/>
        <v>3.4375000000000003E-2</v>
      </c>
      <c r="AF42" s="71">
        <f t="shared" si="12"/>
        <v>0</v>
      </c>
      <c r="AG42" s="72">
        <f t="shared" si="13"/>
        <v>2.0617205215419503</v>
      </c>
      <c r="AH42" s="70">
        <f t="shared" si="14"/>
        <v>2.0617205215419503</v>
      </c>
      <c r="AI42" s="73">
        <f t="shared" si="5"/>
        <v>0</v>
      </c>
      <c r="AJ42" s="73">
        <f t="shared" si="5"/>
        <v>3.3474897208396449E-2</v>
      </c>
      <c r="AK42" s="73">
        <f t="shared" si="5"/>
        <v>3.3474897208396449E-2</v>
      </c>
      <c r="AL42" s="74">
        <f t="shared" si="19"/>
        <v>0</v>
      </c>
      <c r="AM42" s="74">
        <f t="shared" si="15"/>
        <v>-1.0228440813676694E-2</v>
      </c>
      <c r="AN42" s="75">
        <f t="shared" si="16"/>
        <v>-1.0228440813676694E-2</v>
      </c>
      <c r="AO42" s="73">
        <f>SUM($AN$19:AN42)</f>
        <v>-0.17822283235951814</v>
      </c>
      <c r="AP42" s="70">
        <f t="shared" si="6"/>
        <v>2.0077347645398778</v>
      </c>
      <c r="AQ42" s="70">
        <f t="shared" si="7"/>
        <v>-0.61347451138718501</v>
      </c>
      <c r="AR42" s="76">
        <f t="shared" si="8"/>
        <v>40.154695290797555</v>
      </c>
      <c r="AS42" s="76">
        <f t="shared" si="8"/>
        <v>-12.269490227743699</v>
      </c>
      <c r="AT42" s="76">
        <f t="shared" si="17"/>
        <v>-10.038673822699389</v>
      </c>
      <c r="AU42" s="76">
        <f t="shared" si="17"/>
        <v>3.0673725569359247</v>
      </c>
    </row>
    <row r="43" spans="1:47" s="57" customFormat="1" ht="12.75" x14ac:dyDescent="0.2">
      <c r="G43" s="60" t="s">
        <v>48</v>
      </c>
      <c r="J43" s="60"/>
      <c r="L43" s="63"/>
      <c r="M43" s="59"/>
      <c r="N43" s="59"/>
      <c r="O43" s="59"/>
      <c r="P43" s="59"/>
      <c r="Q43" s="59"/>
      <c r="R43" s="59"/>
      <c r="S43" s="59"/>
      <c r="T43" s="59"/>
      <c r="U43" s="63"/>
      <c r="V43" s="62">
        <v>24</v>
      </c>
      <c r="W43" s="69">
        <f t="shared" si="0"/>
        <v>0.34999999999999964</v>
      </c>
      <c r="X43" s="69">
        <f t="shared" si="9"/>
        <v>-0.34999999999999964</v>
      </c>
      <c r="Y43" s="70">
        <f t="shared" si="18"/>
        <v>1.1500000000000004</v>
      </c>
      <c r="Z43" s="70">
        <f t="shared" si="10"/>
        <v>1.2000000000000004</v>
      </c>
      <c r="AA43" s="70">
        <f t="shared" si="11"/>
        <v>1.1750000000000003</v>
      </c>
      <c r="AB43" s="70">
        <f t="shared" si="1"/>
        <v>0.6958333333333333</v>
      </c>
      <c r="AC43" s="70">
        <f t="shared" si="2"/>
        <v>0</v>
      </c>
      <c r="AD43" s="70">
        <f t="shared" si="3"/>
        <v>0</v>
      </c>
      <c r="AE43" s="70">
        <f t="shared" si="4"/>
        <v>3.4791666666666665E-2</v>
      </c>
      <c r="AF43" s="71">
        <f t="shared" si="12"/>
        <v>0</v>
      </c>
      <c r="AG43" s="72">
        <f t="shared" si="13"/>
        <v>2.0867110733182161</v>
      </c>
      <c r="AH43" s="70">
        <f t="shared" si="14"/>
        <v>2.0867110733182161</v>
      </c>
      <c r="AI43" s="73">
        <f t="shared" si="5"/>
        <v>0</v>
      </c>
      <c r="AJ43" s="73">
        <f t="shared" si="5"/>
        <v>3.3880653538195186E-2</v>
      </c>
      <c r="AK43" s="73">
        <f t="shared" si="5"/>
        <v>3.3880653538195186E-2</v>
      </c>
      <c r="AL43" s="74">
        <f t="shared" si="19"/>
        <v>0</v>
      </c>
      <c r="AM43" s="74">
        <f t="shared" si="15"/>
        <v>-1.0477905816441846E-2</v>
      </c>
      <c r="AN43" s="75">
        <f t="shared" si="16"/>
        <v>-1.0477905816441846E-2</v>
      </c>
      <c r="AO43" s="73">
        <f>SUM($AN$19:AN43)</f>
        <v>-0.18870073817595998</v>
      </c>
      <c r="AP43" s="70">
        <f t="shared" si="6"/>
        <v>2.0320709435039972</v>
      </c>
      <c r="AQ43" s="70">
        <f t="shared" si="7"/>
        <v>-0.62843675475031024</v>
      </c>
      <c r="AR43" s="76">
        <f t="shared" si="8"/>
        <v>40.641418870079939</v>
      </c>
      <c r="AS43" s="76">
        <f t="shared" si="8"/>
        <v>-12.568735095006204</v>
      </c>
      <c r="AT43" s="76">
        <f t="shared" si="17"/>
        <v>-10.160354717519985</v>
      </c>
      <c r="AU43" s="76">
        <f t="shared" si="17"/>
        <v>3.142183773751551</v>
      </c>
    </row>
    <row r="44" spans="1:47" s="57" customFormat="1" ht="12.75" x14ac:dyDescent="0.2">
      <c r="A44" s="48"/>
      <c r="B44" s="48"/>
      <c r="E44" s="48"/>
      <c r="F44" s="67"/>
      <c r="G44" s="66"/>
      <c r="I44" s="48"/>
      <c r="J44" s="78"/>
      <c r="L44" s="63"/>
      <c r="M44" s="59"/>
      <c r="N44" s="59"/>
      <c r="O44" s="59"/>
      <c r="P44" s="59"/>
      <c r="Q44" s="59"/>
      <c r="R44" s="59"/>
      <c r="S44" s="59"/>
      <c r="T44" s="59"/>
      <c r="U44" s="63"/>
      <c r="V44" s="62">
        <v>25</v>
      </c>
      <c r="W44" s="69">
        <f t="shared" si="0"/>
        <v>0.2999999999999996</v>
      </c>
      <c r="X44" s="69">
        <f t="shared" si="9"/>
        <v>-0.2999999999999996</v>
      </c>
      <c r="Y44" s="70">
        <f t="shared" si="18"/>
        <v>1.2000000000000004</v>
      </c>
      <c r="Z44" s="70">
        <f t="shared" si="10"/>
        <v>1.2500000000000004</v>
      </c>
      <c r="AA44" s="70">
        <f t="shared" si="11"/>
        <v>1.2250000000000005</v>
      </c>
      <c r="AB44" s="70">
        <f t="shared" si="1"/>
        <v>0.70416666666666672</v>
      </c>
      <c r="AC44" s="70">
        <f t="shared" si="2"/>
        <v>0</v>
      </c>
      <c r="AD44" s="70">
        <f t="shared" si="3"/>
        <v>0</v>
      </c>
      <c r="AE44" s="70">
        <f t="shared" si="4"/>
        <v>3.5208333333333335E-2</v>
      </c>
      <c r="AF44" s="71">
        <f t="shared" si="12"/>
        <v>0</v>
      </c>
      <c r="AG44" s="72">
        <f t="shared" si="13"/>
        <v>2.1117016250944824</v>
      </c>
      <c r="AH44" s="70">
        <f t="shared" si="14"/>
        <v>2.1117016250944824</v>
      </c>
      <c r="AI44" s="73">
        <f t="shared" si="5"/>
        <v>0</v>
      </c>
      <c r="AJ44" s="73">
        <f t="shared" si="5"/>
        <v>3.4286409867993937E-2</v>
      </c>
      <c r="AK44" s="73">
        <f t="shared" si="5"/>
        <v>3.4286409867993937E-2</v>
      </c>
      <c r="AL44" s="74">
        <f t="shared" si="19"/>
        <v>0</v>
      </c>
      <c r="AM44" s="74">
        <f t="shared" si="15"/>
        <v>-1.0730376421649956E-2</v>
      </c>
      <c r="AN44" s="75">
        <f t="shared" si="16"/>
        <v>-1.0730376421649956E-2</v>
      </c>
      <c r="AO44" s="73">
        <f>SUM($AN$19:AN44)</f>
        <v>-0.19943111459760993</v>
      </c>
      <c r="AP44" s="70">
        <f t="shared" si="6"/>
        <v>2.0564071224681171</v>
      </c>
      <c r="AQ44" s="70">
        <f t="shared" si="7"/>
        <v>-0.64357926610576277</v>
      </c>
      <c r="AR44" s="76">
        <f t="shared" si="8"/>
        <v>41.128142449362336</v>
      </c>
      <c r="AS44" s="76">
        <f t="shared" si="8"/>
        <v>-12.871585322115255</v>
      </c>
      <c r="AT44" s="76">
        <f t="shared" si="17"/>
        <v>-10.282035612340584</v>
      </c>
      <c r="AU44" s="76">
        <f t="shared" si="17"/>
        <v>3.2178963305288137</v>
      </c>
    </row>
    <row r="45" spans="1:47" s="57" customFormat="1" ht="12.75" x14ac:dyDescent="0.2">
      <c r="B45" s="48"/>
      <c r="C45" s="65"/>
      <c r="D45" s="66"/>
      <c r="E45" s="48"/>
      <c r="F45" s="67"/>
      <c r="L45" s="63"/>
      <c r="M45" s="59"/>
      <c r="N45" s="59"/>
      <c r="O45" s="59"/>
      <c r="P45" s="59"/>
      <c r="Q45" s="59"/>
      <c r="R45" s="59"/>
      <c r="S45" s="59"/>
      <c r="T45" s="59"/>
      <c r="U45" s="63"/>
      <c r="V45" s="62">
        <v>26</v>
      </c>
      <c r="W45" s="69">
        <f t="shared" si="0"/>
        <v>0.24999999999999956</v>
      </c>
      <c r="X45" s="69">
        <f t="shared" si="9"/>
        <v>-0.24999999999999956</v>
      </c>
      <c r="Y45" s="70">
        <f t="shared" si="18"/>
        <v>1.2500000000000004</v>
      </c>
      <c r="Z45" s="70">
        <f t="shared" si="10"/>
        <v>1.3000000000000005</v>
      </c>
      <c r="AA45" s="70">
        <f t="shared" si="11"/>
        <v>1.2750000000000004</v>
      </c>
      <c r="AB45" s="70">
        <f t="shared" si="1"/>
        <v>0.71250000000000002</v>
      </c>
      <c r="AC45" s="70">
        <f t="shared" si="2"/>
        <v>0</v>
      </c>
      <c r="AD45" s="70">
        <f t="shared" si="3"/>
        <v>0</v>
      </c>
      <c r="AE45" s="70">
        <f t="shared" si="4"/>
        <v>3.5625000000000004E-2</v>
      </c>
      <c r="AF45" s="71">
        <f t="shared" si="12"/>
        <v>0</v>
      </c>
      <c r="AG45" s="72">
        <f t="shared" si="13"/>
        <v>2.1366921768707487</v>
      </c>
      <c r="AH45" s="70">
        <f t="shared" si="14"/>
        <v>2.1366921768707487</v>
      </c>
      <c r="AI45" s="73">
        <f t="shared" si="5"/>
        <v>0</v>
      </c>
      <c r="AJ45" s="73">
        <f t="shared" si="5"/>
        <v>3.4692166197792688E-2</v>
      </c>
      <c r="AK45" s="73">
        <f t="shared" si="5"/>
        <v>3.4692166197792688E-2</v>
      </c>
      <c r="AL45" s="74">
        <f t="shared" si="19"/>
        <v>0</v>
      </c>
      <c r="AM45" s="74">
        <f t="shared" si="15"/>
        <v>-1.0985852629301018E-2</v>
      </c>
      <c r="AN45" s="75">
        <f t="shared" si="16"/>
        <v>-1.0985852629301018E-2</v>
      </c>
      <c r="AO45" s="73">
        <f>SUM($AN$19:AN45)</f>
        <v>-0.21041696722691094</v>
      </c>
      <c r="AP45" s="70">
        <f t="shared" si="6"/>
        <v>2.0807433014322374</v>
      </c>
      <c r="AQ45" s="70">
        <f t="shared" si="7"/>
        <v>-0.65890204545354181</v>
      </c>
      <c r="AR45" s="76">
        <f t="shared" si="8"/>
        <v>41.614866028644748</v>
      </c>
      <c r="AS45" s="76">
        <f t="shared" si="8"/>
        <v>-13.178040909070836</v>
      </c>
      <c r="AT45" s="76">
        <f t="shared" si="17"/>
        <v>-10.403716507161187</v>
      </c>
      <c r="AU45" s="76">
        <f t="shared" si="17"/>
        <v>3.2945102272677089</v>
      </c>
    </row>
    <row r="46" spans="1:47" s="57" customFormat="1" ht="12.75" x14ac:dyDescent="0.2">
      <c r="L46" s="63"/>
      <c r="M46" s="59"/>
      <c r="N46" s="59"/>
      <c r="O46" s="59"/>
      <c r="P46" s="59"/>
      <c r="Q46" s="59"/>
      <c r="R46" s="59"/>
      <c r="S46" s="59"/>
      <c r="T46" s="59"/>
      <c r="U46" s="63"/>
      <c r="V46" s="62">
        <v>27</v>
      </c>
      <c r="W46" s="69">
        <f t="shared" si="0"/>
        <v>0.19999999999999951</v>
      </c>
      <c r="X46" s="69">
        <f t="shared" si="9"/>
        <v>-0.19999999999999951</v>
      </c>
      <c r="Y46" s="70">
        <f t="shared" si="18"/>
        <v>1.3000000000000005</v>
      </c>
      <c r="Z46" s="70">
        <f t="shared" si="10"/>
        <v>1.3500000000000005</v>
      </c>
      <c r="AA46" s="70">
        <f t="shared" si="11"/>
        <v>1.3250000000000006</v>
      </c>
      <c r="AB46" s="70">
        <f t="shared" si="1"/>
        <v>0.72083333333333344</v>
      </c>
      <c r="AC46" s="70">
        <f t="shared" si="2"/>
        <v>0</v>
      </c>
      <c r="AD46" s="70">
        <f t="shared" si="3"/>
        <v>0</v>
      </c>
      <c r="AE46" s="70">
        <f t="shared" si="4"/>
        <v>3.6041666666666673E-2</v>
      </c>
      <c r="AF46" s="71">
        <f t="shared" si="12"/>
        <v>0</v>
      </c>
      <c r="AG46" s="72">
        <f t="shared" si="13"/>
        <v>2.1616827286470151</v>
      </c>
      <c r="AH46" s="70">
        <f t="shared" si="14"/>
        <v>2.1616827286470151</v>
      </c>
      <c r="AI46" s="73">
        <f t="shared" si="5"/>
        <v>0</v>
      </c>
      <c r="AJ46" s="73">
        <f t="shared" si="5"/>
        <v>3.5097922527591432E-2</v>
      </c>
      <c r="AK46" s="73">
        <f t="shared" si="5"/>
        <v>3.5097922527591432E-2</v>
      </c>
      <c r="AL46" s="74">
        <f t="shared" si="19"/>
        <v>0</v>
      </c>
      <c r="AM46" s="74">
        <f t="shared" si="15"/>
        <v>-1.1244334439395034E-2</v>
      </c>
      <c r="AN46" s="75">
        <f t="shared" si="16"/>
        <v>-1.1244334439395034E-2</v>
      </c>
      <c r="AO46" s="73">
        <f>SUM($AN$19:AN46)</f>
        <v>-0.22166130166630599</v>
      </c>
      <c r="AP46" s="70">
        <f t="shared" si="6"/>
        <v>2.1050794803963573</v>
      </c>
      <c r="AQ46" s="70">
        <f t="shared" si="7"/>
        <v>-0.6744050927936478</v>
      </c>
      <c r="AR46" s="76">
        <f t="shared" si="8"/>
        <v>42.101589607927146</v>
      </c>
      <c r="AS46" s="76">
        <f t="shared" si="8"/>
        <v>-13.488101855872955</v>
      </c>
      <c r="AT46" s="76">
        <f t="shared" si="17"/>
        <v>-10.525397401981786</v>
      </c>
      <c r="AU46" s="76">
        <f t="shared" si="17"/>
        <v>3.3720254639682388</v>
      </c>
    </row>
    <row r="47" spans="1:47" s="57" customFormat="1" ht="12.75" x14ac:dyDescent="0.2">
      <c r="A47" s="48"/>
      <c r="B47" s="88"/>
      <c r="D47" s="48" t="s">
        <v>107</v>
      </c>
      <c r="E47" s="80">
        <f>F49/2</f>
        <v>1.5</v>
      </c>
      <c r="F47" s="57" t="s">
        <v>48</v>
      </c>
      <c r="L47" s="63"/>
      <c r="M47" s="59"/>
      <c r="N47" s="59"/>
      <c r="O47" s="59"/>
      <c r="P47" s="59"/>
      <c r="Q47" s="59"/>
      <c r="R47" s="59"/>
      <c r="S47" s="59"/>
      <c r="T47" s="59"/>
      <c r="U47" s="63"/>
      <c r="V47" s="62">
        <v>28</v>
      </c>
      <c r="W47" s="69">
        <f t="shared" si="0"/>
        <v>0.14999999999999947</v>
      </c>
      <c r="X47" s="69">
        <f t="shared" si="9"/>
        <v>-0.14999999999999947</v>
      </c>
      <c r="Y47" s="70">
        <f t="shared" si="18"/>
        <v>1.3500000000000005</v>
      </c>
      <c r="Z47" s="70">
        <f t="shared" si="10"/>
        <v>1.4000000000000006</v>
      </c>
      <c r="AA47" s="70">
        <f t="shared" si="11"/>
        <v>1.3750000000000004</v>
      </c>
      <c r="AB47" s="70">
        <f t="shared" si="1"/>
        <v>0.72916666666666674</v>
      </c>
      <c r="AC47" s="70">
        <f t="shared" si="2"/>
        <v>0</v>
      </c>
      <c r="AD47" s="70">
        <f t="shared" si="3"/>
        <v>0</v>
      </c>
      <c r="AE47" s="70">
        <f t="shared" si="4"/>
        <v>3.6458333333333336E-2</v>
      </c>
      <c r="AF47" s="71">
        <f t="shared" si="12"/>
        <v>0</v>
      </c>
      <c r="AG47" s="72">
        <f t="shared" si="13"/>
        <v>2.1866732804232809</v>
      </c>
      <c r="AH47" s="70">
        <f t="shared" si="14"/>
        <v>2.1866732804232809</v>
      </c>
      <c r="AI47" s="73">
        <f t="shared" si="5"/>
        <v>0</v>
      </c>
      <c r="AJ47" s="73">
        <f t="shared" si="5"/>
        <v>3.5503678857390177E-2</v>
      </c>
      <c r="AK47" s="73">
        <f t="shared" si="5"/>
        <v>3.5503678857390177E-2</v>
      </c>
      <c r="AL47" s="74">
        <f t="shared" si="19"/>
        <v>0</v>
      </c>
      <c r="AM47" s="74">
        <f t="shared" si="15"/>
        <v>-1.1505821851932004E-2</v>
      </c>
      <c r="AN47" s="75">
        <f t="shared" si="16"/>
        <v>-1.1505821851932004E-2</v>
      </c>
      <c r="AO47" s="73">
        <f>SUM($AN$19:AN47)</f>
        <v>-0.23316712351823798</v>
      </c>
      <c r="AP47" s="70">
        <f t="shared" si="6"/>
        <v>2.1294156593604767</v>
      </c>
      <c r="AQ47" s="70">
        <f t="shared" si="7"/>
        <v>-0.69008840812608052</v>
      </c>
      <c r="AR47" s="76">
        <f t="shared" si="8"/>
        <v>42.588313187209529</v>
      </c>
      <c r="AS47" s="76">
        <f t="shared" si="8"/>
        <v>-13.80176816252161</v>
      </c>
      <c r="AT47" s="76">
        <f t="shared" si="17"/>
        <v>-10.647078296802382</v>
      </c>
      <c r="AU47" s="76">
        <f t="shared" si="17"/>
        <v>3.4504420406304024</v>
      </c>
    </row>
    <row r="48" spans="1:47" s="57" customFormat="1" ht="12.75" x14ac:dyDescent="0.2">
      <c r="B48" s="48"/>
      <c r="C48" s="65"/>
      <c r="D48" s="66"/>
      <c r="E48" s="48"/>
      <c r="F48" s="65"/>
      <c r="I48" s="89"/>
      <c r="L48" s="63"/>
      <c r="M48" s="59"/>
      <c r="N48" s="59"/>
      <c r="O48" s="59"/>
      <c r="P48" s="59"/>
      <c r="Q48" s="59"/>
      <c r="R48" s="59"/>
      <c r="S48" s="59"/>
      <c r="T48" s="59"/>
      <c r="U48" s="63"/>
      <c r="V48" s="62">
        <v>29</v>
      </c>
      <c r="W48" s="69">
        <f t="shared" si="0"/>
        <v>9.9999999999999423E-2</v>
      </c>
      <c r="X48" s="69">
        <f t="shared" si="9"/>
        <v>-9.9999999999999423E-2</v>
      </c>
      <c r="Y48" s="70">
        <f t="shared" si="18"/>
        <v>1.4000000000000006</v>
      </c>
      <c r="Z48" s="70">
        <f t="shared" si="10"/>
        <v>1.4500000000000006</v>
      </c>
      <c r="AA48" s="70">
        <f t="shared" si="11"/>
        <v>1.4250000000000007</v>
      </c>
      <c r="AB48" s="70">
        <f t="shared" si="1"/>
        <v>0.73750000000000004</v>
      </c>
      <c r="AC48" s="70">
        <f t="shared" si="2"/>
        <v>0</v>
      </c>
      <c r="AD48" s="70">
        <f t="shared" si="3"/>
        <v>0</v>
      </c>
      <c r="AE48" s="70">
        <f t="shared" si="4"/>
        <v>3.6875000000000005E-2</v>
      </c>
      <c r="AF48" s="71">
        <f t="shared" si="12"/>
        <v>0</v>
      </c>
      <c r="AG48" s="72">
        <f t="shared" si="13"/>
        <v>2.2116638321995468</v>
      </c>
      <c r="AH48" s="70">
        <f t="shared" si="14"/>
        <v>2.2116638321995468</v>
      </c>
      <c r="AI48" s="73">
        <f t="shared" si="5"/>
        <v>0</v>
      </c>
      <c r="AJ48" s="73">
        <f t="shared" si="5"/>
        <v>3.5909435187188921E-2</v>
      </c>
      <c r="AK48" s="73">
        <f t="shared" si="5"/>
        <v>3.5909435187188921E-2</v>
      </c>
      <c r="AL48" s="74">
        <f t="shared" si="19"/>
        <v>0</v>
      </c>
      <c r="AM48" s="74">
        <f t="shared" si="15"/>
        <v>-1.1770314866911926E-2</v>
      </c>
      <c r="AN48" s="75">
        <f t="shared" si="16"/>
        <v>-1.1770314866911926E-2</v>
      </c>
      <c r="AO48" s="73">
        <f>SUM($AN$19:AN48)</f>
        <v>-0.24493743838514992</v>
      </c>
      <c r="AP48" s="70">
        <f t="shared" si="6"/>
        <v>2.1537518383245966</v>
      </c>
      <c r="AQ48" s="70">
        <f t="shared" si="7"/>
        <v>-0.70595199145084009</v>
      </c>
      <c r="AR48" s="76">
        <f t="shared" si="8"/>
        <v>43.075036766491927</v>
      </c>
      <c r="AS48" s="76">
        <f t="shared" si="8"/>
        <v>-14.119039829016801</v>
      </c>
      <c r="AT48" s="76">
        <f t="shared" si="17"/>
        <v>-10.768759191622982</v>
      </c>
      <c r="AU48" s="76">
        <f t="shared" si="17"/>
        <v>3.5297599572542002</v>
      </c>
    </row>
    <row r="49" spans="1:47" s="57" customFormat="1" ht="12.75" x14ac:dyDescent="0.2">
      <c r="E49" s="48" t="s">
        <v>108</v>
      </c>
      <c r="F49" s="90">
        <v>3</v>
      </c>
      <c r="G49" s="57" t="s">
        <v>48</v>
      </c>
      <c r="L49" s="63"/>
      <c r="M49" s="59"/>
      <c r="N49" s="59"/>
      <c r="O49" s="59"/>
      <c r="P49" s="59"/>
      <c r="Q49" s="59"/>
      <c r="R49" s="59"/>
      <c r="S49" s="59"/>
      <c r="T49" s="59"/>
      <c r="U49" s="63"/>
      <c r="V49" s="62">
        <v>30</v>
      </c>
      <c r="W49" s="69">
        <f t="shared" si="0"/>
        <v>4.9999999999999378E-2</v>
      </c>
      <c r="X49" s="69">
        <f t="shared" si="9"/>
        <v>-4.9999999999999378E-2</v>
      </c>
      <c r="Y49" s="70">
        <f t="shared" si="18"/>
        <v>1.4500000000000006</v>
      </c>
      <c r="Z49" s="70">
        <f t="shared" si="10"/>
        <v>1.5000000000000007</v>
      </c>
      <c r="AA49" s="70">
        <f t="shared" si="11"/>
        <v>1.4750000000000005</v>
      </c>
      <c r="AB49" s="70">
        <f t="shared" si="1"/>
        <v>0.74583333333333335</v>
      </c>
      <c r="AC49" s="70">
        <f t="shared" si="2"/>
        <v>0</v>
      </c>
      <c r="AD49" s="70">
        <f t="shared" si="3"/>
        <v>0</v>
      </c>
      <c r="AE49" s="70">
        <f t="shared" si="4"/>
        <v>3.7291666666666667E-2</v>
      </c>
      <c r="AF49" s="71">
        <f t="shared" si="12"/>
        <v>0</v>
      </c>
      <c r="AG49" s="72">
        <f t="shared" si="13"/>
        <v>2.2366543839758126</v>
      </c>
      <c r="AH49" s="70">
        <f t="shared" si="14"/>
        <v>2.2366543839758126</v>
      </c>
      <c r="AI49" s="73">
        <f t="shared" si="5"/>
        <v>0</v>
      </c>
      <c r="AJ49" s="73">
        <f t="shared" si="5"/>
        <v>3.6315191516987658E-2</v>
      </c>
      <c r="AK49" s="73">
        <f t="shared" si="5"/>
        <v>3.6315191516987658E-2</v>
      </c>
      <c r="AL49" s="74">
        <f t="shared" si="19"/>
        <v>0</v>
      </c>
      <c r="AM49" s="74">
        <f t="shared" si="15"/>
        <v>-1.2037813484334798E-2</v>
      </c>
      <c r="AN49" s="75">
        <f t="shared" si="16"/>
        <v>-1.2037813484334798E-2</v>
      </c>
      <c r="AO49" s="73">
        <f>SUM($AN$19:AN49)</f>
        <v>-0.25697525186948472</v>
      </c>
      <c r="AP49" s="70">
        <f t="shared" si="6"/>
        <v>2.1780880172887156</v>
      </c>
      <c r="AQ49" s="70">
        <f t="shared" si="7"/>
        <v>-0.72199584276792617</v>
      </c>
      <c r="AR49" s="76">
        <f t="shared" si="8"/>
        <v>43.56176034577431</v>
      </c>
      <c r="AS49" s="76">
        <f t="shared" si="8"/>
        <v>-14.439916855358522</v>
      </c>
      <c r="AT49" s="76">
        <f t="shared" si="17"/>
        <v>-10.890440086443578</v>
      </c>
      <c r="AU49" s="76">
        <f t="shared" si="17"/>
        <v>3.6099792138396305</v>
      </c>
    </row>
    <row r="50" spans="1:47" s="57" customFormat="1" ht="12.75" x14ac:dyDescent="0.2">
      <c r="L50" s="63"/>
      <c r="M50" s="59"/>
      <c r="N50" s="59"/>
      <c r="O50" s="59"/>
      <c r="P50" s="59"/>
      <c r="Q50" s="59"/>
      <c r="R50" s="59"/>
      <c r="S50" s="59"/>
      <c r="T50" s="59"/>
      <c r="U50" s="63"/>
      <c r="V50" s="62"/>
      <c r="W50" s="62"/>
      <c r="X50" s="69">
        <f t="shared" si="9"/>
        <v>0</v>
      </c>
      <c r="Y50" s="91"/>
      <c r="Z50" s="60">
        <f t="shared" si="10"/>
        <v>0.05</v>
      </c>
      <c r="AA50" s="92">
        <f t="shared" si="11"/>
        <v>2.5000000000000001E-2</v>
      </c>
      <c r="AB50" s="93">
        <f t="shared" si="1"/>
        <v>0.50416666666666665</v>
      </c>
      <c r="AC50" s="92">
        <f t="shared" si="2"/>
        <v>0</v>
      </c>
      <c r="AD50" s="60">
        <f t="shared" si="3"/>
        <v>0</v>
      </c>
      <c r="AE50" s="60">
        <f t="shared" si="4"/>
        <v>2.5208333333333333E-2</v>
      </c>
      <c r="AF50" s="60">
        <f t="shared" si="12"/>
        <v>0</v>
      </c>
      <c r="AG50" s="60">
        <f t="shared" si="13"/>
        <v>1.5119283824640968</v>
      </c>
      <c r="AH50" s="57">
        <f t="shared" si="14"/>
        <v>1.5119283824640968</v>
      </c>
      <c r="AI50" s="57">
        <f t="shared" si="5"/>
        <v>0</v>
      </c>
      <c r="AJ50" s="60">
        <f t="shared" si="5"/>
        <v>2.454825795282406E-2</v>
      </c>
      <c r="AK50" s="60">
        <f t="shared" si="5"/>
        <v>2.454825795282406E-2</v>
      </c>
      <c r="AL50" s="57">
        <f t="shared" si="19"/>
        <v>0</v>
      </c>
      <c r="AM50" s="57">
        <f t="shared" si="15"/>
        <v>-5.5006281709105752E-3</v>
      </c>
      <c r="AN50" s="57">
        <f t="shared" si="16"/>
        <v>-5.5006281709105752E-3</v>
      </c>
      <c r="AP50" s="57">
        <f t="shared" si="6"/>
        <v>1.4723388273292437</v>
      </c>
      <c r="AQ50" s="57">
        <f t="shared" si="7"/>
        <v>-0.32991295945710825</v>
      </c>
      <c r="AR50" s="57">
        <f t="shared" si="8"/>
        <v>29.446776546584871</v>
      </c>
      <c r="AS50" s="57">
        <f t="shared" si="8"/>
        <v>-6.5982591891421647</v>
      </c>
      <c r="AT50" s="57">
        <f t="shared" si="17"/>
        <v>-7.3616941366462179</v>
      </c>
      <c r="AU50" s="57">
        <f t="shared" si="17"/>
        <v>1.6495647972855412</v>
      </c>
    </row>
    <row r="51" spans="1:47" s="57" customFormat="1" ht="12.75" x14ac:dyDescent="0.2">
      <c r="L51" s="63"/>
      <c r="M51" s="59"/>
      <c r="N51" s="59"/>
      <c r="O51" s="59"/>
      <c r="P51" s="59"/>
      <c r="Q51" s="59"/>
      <c r="R51" s="59"/>
      <c r="S51" s="59"/>
      <c r="T51" s="59"/>
      <c r="U51" s="63"/>
      <c r="V51" s="62"/>
      <c r="W51" s="62"/>
      <c r="Y51" s="91"/>
      <c r="Z51" s="60">
        <f t="shared" si="10"/>
        <v>0.05</v>
      </c>
      <c r="AA51" s="57">
        <f t="shared" si="11"/>
        <v>2.5000000000000001E-2</v>
      </c>
      <c r="AB51" s="94">
        <f t="shared" si="1"/>
        <v>0.50416666666666665</v>
      </c>
      <c r="AC51" s="48" t="s">
        <v>109</v>
      </c>
      <c r="AD51" s="70">
        <f>SUM(AD20:AD50)</f>
        <v>0</v>
      </c>
      <c r="AE51" s="70">
        <f>SUM(AE20:AE50)</f>
        <v>0.96270833333333328</v>
      </c>
      <c r="AF51" s="60"/>
      <c r="AG51" s="60"/>
      <c r="AH51" s="73">
        <f>SUM(AH20:AH50)</f>
        <v>57.740669879062743</v>
      </c>
      <c r="AI51" s="73"/>
      <c r="AK51" s="73">
        <f>SUM(AK20:AK50)</f>
        <v>0.9375</v>
      </c>
      <c r="AM51" s="57">
        <f t="shared" si="15"/>
        <v>-0.21006944444444442</v>
      </c>
      <c r="AN51" s="73">
        <f>SUM(AN20:AN50)</f>
        <v>-0.26247588004039529</v>
      </c>
      <c r="AP51" s="73">
        <f>SUM(AP20:AP50)</f>
        <v>56.228741496598623</v>
      </c>
      <c r="AQ51" s="73">
        <f>SUM(AQ20:AQ50)</f>
        <v>-15.742600968409199</v>
      </c>
    </row>
    <row r="52" spans="1:47" s="57" customFormat="1" ht="12.75" x14ac:dyDescent="0.2">
      <c r="B52" s="57" t="s">
        <v>110</v>
      </c>
      <c r="F52" s="85"/>
      <c r="H52" s="85"/>
      <c r="I52" s="85"/>
      <c r="L52" s="63"/>
      <c r="M52" s="59"/>
      <c r="N52" s="59"/>
      <c r="O52" s="59"/>
      <c r="P52" s="59"/>
      <c r="Q52" s="59"/>
      <c r="R52" s="59"/>
      <c r="S52" s="59"/>
      <c r="T52" s="59"/>
      <c r="U52" s="63"/>
      <c r="V52" s="62"/>
      <c r="W52" s="62"/>
      <c r="Y52" s="91"/>
      <c r="AP52" s="73"/>
    </row>
    <row r="53" spans="1:47" s="57" customFormat="1" ht="12.75" x14ac:dyDescent="0.2">
      <c r="B53" s="85"/>
      <c r="C53" s="87" t="s">
        <v>111</v>
      </c>
      <c r="D53" s="57" t="str">
        <f>[2]!xln(D54)</f>
        <v>1.5 × (0.75 + 0.5) / 2</v>
      </c>
      <c r="F53" s="62"/>
      <c r="G53" s="48" t="s">
        <v>112</v>
      </c>
      <c r="H53" s="57" t="str">
        <f>[2]!xln(H54)</f>
        <v>60 × 0.938</v>
      </c>
      <c r="I53" s="70"/>
      <c r="J53" s="84"/>
      <c r="K53" s="84"/>
      <c r="L53" s="63"/>
      <c r="M53" s="59"/>
      <c r="N53" s="59"/>
      <c r="O53" s="59"/>
      <c r="P53" s="59"/>
      <c r="Q53" s="59"/>
      <c r="R53" s="59"/>
      <c r="S53" s="59"/>
      <c r="T53" s="59"/>
      <c r="U53" s="63"/>
      <c r="V53" s="62"/>
      <c r="W53" s="62"/>
      <c r="Y53" s="91"/>
      <c r="AD53" s="48" t="s">
        <v>113</v>
      </c>
      <c r="AE53" s="70">
        <f>AD51+AE51</f>
        <v>0.96270833333333328</v>
      </c>
      <c r="AF53" s="60"/>
      <c r="AG53" s="60"/>
      <c r="AH53" s="60"/>
      <c r="AI53" s="60"/>
    </row>
    <row r="54" spans="1:47" s="57" customFormat="1" ht="12.75" x14ac:dyDescent="0.2">
      <c r="C54" s="48" t="s">
        <v>95</v>
      </c>
      <c r="D54" s="57">
        <f>E47*(G42+A41)/2</f>
        <v>0.9375</v>
      </c>
      <c r="E54" s="95" t="s">
        <v>114</v>
      </c>
      <c r="F54" s="62"/>
      <c r="G54" s="87" t="s">
        <v>95</v>
      </c>
      <c r="H54" s="80">
        <f>C32*D54</f>
        <v>56.228741496598644</v>
      </c>
      <c r="I54" s="81" t="s">
        <v>115</v>
      </c>
      <c r="J54" s="84"/>
      <c r="K54" s="84"/>
      <c r="L54" s="63"/>
      <c r="M54" s="59"/>
      <c r="N54" s="59"/>
      <c r="O54" s="59"/>
      <c r="P54" s="59"/>
      <c r="Q54" s="59"/>
      <c r="R54" s="59"/>
      <c r="S54" s="59"/>
      <c r="T54" s="59"/>
      <c r="U54" s="63"/>
      <c r="V54" s="62"/>
      <c r="W54" s="62"/>
      <c r="Y54" s="91"/>
    </row>
    <row r="55" spans="1:47" s="57" customFormat="1" ht="12.75" x14ac:dyDescent="0.2">
      <c r="B55" s="95" t="s">
        <v>116</v>
      </c>
      <c r="J55" s="84"/>
      <c r="K55" s="84"/>
      <c r="L55" s="63"/>
      <c r="M55" s="59"/>
      <c r="N55" s="59"/>
      <c r="O55" s="59"/>
      <c r="P55" s="59"/>
      <c r="Q55" s="59"/>
      <c r="R55" s="59"/>
      <c r="S55" s="59"/>
      <c r="T55" s="59"/>
      <c r="U55" s="63"/>
      <c r="V55" s="96"/>
      <c r="W55" s="62"/>
      <c r="Y55" s="91"/>
    </row>
    <row r="56" spans="1:47" s="5" customFormat="1" ht="12.75" x14ac:dyDescent="0.2">
      <c r="B56" s="97"/>
      <c r="C56" s="87" t="s">
        <v>111</v>
      </c>
      <c r="D56" s="98">
        <f>D54*2</f>
        <v>1.875</v>
      </c>
      <c r="E56" s="95" t="s">
        <v>114</v>
      </c>
      <c r="F56" s="99"/>
      <c r="G56" s="48" t="s">
        <v>112</v>
      </c>
      <c r="H56" s="98">
        <f>H54*2</f>
        <v>112.45748299319729</v>
      </c>
      <c r="I56" s="81" t="s">
        <v>115</v>
      </c>
      <c r="J56" s="49"/>
      <c r="K56" s="49"/>
      <c r="L56" s="7"/>
      <c r="M56" s="42"/>
      <c r="N56" s="42"/>
      <c r="O56" s="42"/>
      <c r="P56" s="42"/>
      <c r="Q56" s="42"/>
      <c r="R56" s="42"/>
      <c r="S56" s="42"/>
      <c r="T56" s="42"/>
      <c r="U56" s="7"/>
      <c r="Y56" s="100"/>
    </row>
    <row r="57" spans="1:47" s="5" customFormat="1" ht="12.75" x14ac:dyDescent="0.2">
      <c r="A57" s="101"/>
      <c r="B57" s="20"/>
      <c r="C57" s="102"/>
      <c r="D57" s="101"/>
      <c r="E57" s="101"/>
      <c r="F57" s="101"/>
      <c r="G57" s="102"/>
      <c r="H57" s="101"/>
      <c r="I57" s="101"/>
      <c r="J57" s="101"/>
      <c r="K57" s="101"/>
      <c r="L57" s="7"/>
      <c r="M57" s="42"/>
      <c r="N57" s="42"/>
      <c r="O57" s="42"/>
      <c r="P57" s="42"/>
      <c r="Q57" s="42"/>
      <c r="R57" s="42"/>
      <c r="S57" s="42"/>
      <c r="T57" s="42"/>
      <c r="U57" s="7"/>
      <c r="V57" s="7"/>
      <c r="W57" s="7"/>
      <c r="Y57" s="100"/>
    </row>
    <row r="58" spans="1:47" s="5" customFormat="1" ht="12.75" x14ac:dyDescent="0.2">
      <c r="A58" s="101"/>
      <c r="B58" s="20"/>
      <c r="C58" s="102"/>
      <c r="D58" s="101"/>
      <c r="E58" s="101"/>
      <c r="F58" s="101"/>
      <c r="G58" s="102"/>
      <c r="H58" s="101"/>
      <c r="I58" s="101"/>
      <c r="J58" s="101"/>
      <c r="K58" s="101"/>
      <c r="L58" s="7"/>
      <c r="M58" s="42"/>
      <c r="N58" s="42"/>
      <c r="O58" s="42"/>
      <c r="P58" s="42"/>
      <c r="Q58" s="42"/>
      <c r="R58" s="42"/>
      <c r="S58" s="42"/>
      <c r="T58" s="42"/>
      <c r="U58" s="7"/>
      <c r="V58" s="7"/>
      <c r="W58" s="7"/>
      <c r="Y58" s="100"/>
    </row>
    <row r="59" spans="1:47" s="5" customFormat="1" ht="12.75" x14ac:dyDescent="0.2">
      <c r="A59" s="101"/>
      <c r="B59" s="20"/>
      <c r="C59" s="102"/>
      <c r="D59" s="101"/>
      <c r="E59" s="101"/>
      <c r="F59" s="101"/>
      <c r="G59" s="102"/>
      <c r="H59" s="101"/>
      <c r="I59" s="101"/>
      <c r="J59" s="101"/>
      <c r="K59" s="101"/>
      <c r="L59" s="7"/>
      <c r="M59" s="42"/>
      <c r="N59" s="42"/>
      <c r="O59" s="42"/>
      <c r="P59" s="42"/>
      <c r="Q59" s="42"/>
      <c r="R59" s="42"/>
      <c r="S59" s="42"/>
      <c r="T59" s="42"/>
      <c r="U59" s="7"/>
      <c r="V59" s="7"/>
      <c r="W59" s="7"/>
      <c r="Y59" s="100"/>
    </row>
    <row r="60" spans="1:47" s="5" customFormat="1" ht="12.75" x14ac:dyDescent="0.2">
      <c r="A60" s="101"/>
      <c r="B60" s="20"/>
      <c r="C60" s="102"/>
      <c r="D60" s="101"/>
      <c r="E60" s="101"/>
      <c r="F60" s="101"/>
      <c r="G60" s="102"/>
      <c r="H60" s="101"/>
      <c r="I60" s="101"/>
      <c r="J60" s="101"/>
      <c r="K60" s="101"/>
      <c r="L60" s="7"/>
      <c r="M60" s="42"/>
      <c r="N60" s="42"/>
      <c r="O60" s="42"/>
      <c r="P60" s="42"/>
      <c r="Q60" s="42"/>
      <c r="R60" s="42"/>
      <c r="S60" s="42"/>
      <c r="T60" s="42"/>
      <c r="U60" s="7"/>
      <c r="V60" s="7"/>
      <c r="W60" s="7"/>
      <c r="Y60" s="100"/>
    </row>
    <row r="61" spans="1:47" s="5" customFormat="1" ht="12.75" x14ac:dyDescent="0.2">
      <c r="A61" s="101"/>
      <c r="B61" s="20"/>
      <c r="C61" s="102"/>
      <c r="D61" s="101"/>
      <c r="E61" s="101"/>
      <c r="F61" s="101"/>
      <c r="G61" s="102"/>
      <c r="H61" s="101"/>
      <c r="I61" s="101"/>
      <c r="J61" s="101"/>
      <c r="K61" s="101"/>
      <c r="L61" s="7"/>
      <c r="M61" s="42"/>
      <c r="N61" s="42"/>
      <c r="O61" s="42"/>
      <c r="P61" s="42"/>
      <c r="Q61" s="42"/>
      <c r="R61" s="42"/>
      <c r="S61" s="42"/>
      <c r="T61" s="42"/>
      <c r="U61" s="7"/>
      <c r="V61" s="7"/>
      <c r="W61" s="7"/>
      <c r="Y61" s="100"/>
    </row>
    <row r="62" spans="1:47" s="5" customFormat="1" ht="12.75" x14ac:dyDescent="0.2">
      <c r="A62" s="101"/>
      <c r="B62" s="20"/>
      <c r="C62" s="102"/>
      <c r="D62" s="101"/>
      <c r="E62" s="101"/>
      <c r="F62" s="101"/>
      <c r="G62" s="102"/>
      <c r="H62" s="101"/>
      <c r="I62" s="101"/>
      <c r="J62" s="101"/>
      <c r="K62" s="101"/>
      <c r="L62" s="7"/>
      <c r="M62" s="42"/>
      <c r="N62" s="42"/>
      <c r="O62" s="42"/>
      <c r="P62" s="42"/>
      <c r="Q62" s="42"/>
      <c r="R62" s="42"/>
      <c r="S62" s="42"/>
      <c r="T62" s="42"/>
      <c r="U62" s="7"/>
      <c r="V62" s="7"/>
      <c r="W62" s="7"/>
      <c r="Y62" s="100"/>
    </row>
    <row r="63" spans="1:47" s="5" customFormat="1" ht="12.75" x14ac:dyDescent="0.2">
      <c r="A63" s="103" t="s">
        <v>117</v>
      </c>
      <c r="B63" s="103"/>
      <c r="C63" s="103"/>
      <c r="D63" s="103"/>
      <c r="E63" s="103"/>
      <c r="F63" s="103"/>
      <c r="G63" s="104"/>
      <c r="H63" s="104"/>
      <c r="I63" s="104"/>
      <c r="J63" s="104"/>
      <c r="K63" s="105"/>
      <c r="L63" s="7"/>
      <c r="M63" s="42"/>
      <c r="N63" s="42"/>
      <c r="O63" s="42"/>
      <c r="P63" s="42"/>
      <c r="Q63" s="42"/>
      <c r="R63" s="42"/>
      <c r="S63" s="42"/>
      <c r="T63" s="42"/>
      <c r="U63" s="7"/>
      <c r="V63" s="7"/>
      <c r="W63" s="7"/>
      <c r="Y63" s="100"/>
    </row>
    <row r="64" spans="1:47" s="5" customFormat="1" ht="12.75" x14ac:dyDescent="0.2">
      <c r="A64" s="106"/>
      <c r="B64" s="106"/>
      <c r="C64" s="106"/>
      <c r="D64" s="107"/>
      <c r="E64" s="107"/>
      <c r="F64" s="108" t="s">
        <v>118</v>
      </c>
      <c r="G64" s="109" t="s">
        <v>119</v>
      </c>
      <c r="H64" s="110"/>
      <c r="I64" s="111"/>
      <c r="J64" s="111"/>
      <c r="K64" s="112"/>
      <c r="L64" s="7"/>
      <c r="M64" s="42"/>
      <c r="N64" s="42"/>
      <c r="O64" s="42"/>
      <c r="P64" s="42"/>
      <c r="Q64" s="42"/>
      <c r="R64" s="42"/>
      <c r="S64" s="42"/>
      <c r="T64" s="42"/>
      <c r="U64" s="7"/>
      <c r="V64" s="7"/>
      <c r="W64" s="7"/>
      <c r="X64" s="100"/>
    </row>
    <row r="65" spans="1:35" s="5" customFormat="1" ht="12.75" x14ac:dyDescent="0.2">
      <c r="A65" s="14"/>
      <c r="E65" s="15" t="s">
        <v>0</v>
      </c>
      <c r="F65" s="16" t="str">
        <f>$C$1</f>
        <v>R. Abbott</v>
      </c>
      <c r="H65" s="17"/>
      <c r="I65" s="15" t="s">
        <v>43</v>
      </c>
      <c r="J65" s="18" t="str">
        <f>$G$2</f>
        <v>AA-SM-515-004</v>
      </c>
      <c r="K65" s="19"/>
      <c r="L65" s="20"/>
      <c r="M65" s="42"/>
      <c r="N65" s="42"/>
      <c r="O65" s="42"/>
      <c r="P65" s="42"/>
      <c r="Q65" s="45"/>
      <c r="R65" s="46"/>
      <c r="S65" s="47"/>
      <c r="T65" s="44"/>
      <c r="X65" s="55"/>
    </row>
    <row r="66" spans="1:35" s="5" customFormat="1" ht="12.75" x14ac:dyDescent="0.2">
      <c r="E66" s="15" t="s">
        <v>3</v>
      </c>
      <c r="F66" s="17" t="str">
        <f>$C$2</f>
        <v xml:space="preserve"> </v>
      </c>
      <c r="H66" s="17"/>
      <c r="I66" s="15" t="s">
        <v>44</v>
      </c>
      <c r="J66" s="19" t="str">
        <f>$G$3</f>
        <v>IR</v>
      </c>
      <c r="K66" s="19"/>
      <c r="L66" s="20"/>
      <c r="M66" s="42">
        <v>1</v>
      </c>
      <c r="N66" s="42"/>
      <c r="O66" s="42"/>
      <c r="P66" s="42"/>
      <c r="Q66" s="45"/>
      <c r="R66" s="46"/>
      <c r="S66" s="47"/>
      <c r="T66" s="44"/>
    </row>
    <row r="67" spans="1:35" s="5" customFormat="1" ht="12.75" x14ac:dyDescent="0.2">
      <c r="E67" s="15" t="s">
        <v>6</v>
      </c>
      <c r="F67" s="17" t="str">
        <f>$C$3</f>
        <v>05/03/2017</v>
      </c>
      <c r="H67" s="17"/>
      <c r="I67" s="15" t="s">
        <v>45</v>
      </c>
      <c r="J67" s="16" t="str">
        <f>L67&amp;" of "&amp;$G$1</f>
        <v>2 of 2</v>
      </c>
      <c r="K67" s="17"/>
      <c r="L67" s="20">
        <f>SUM($M$1:M66)</f>
        <v>2</v>
      </c>
      <c r="M67" s="42"/>
      <c r="N67" s="42"/>
      <c r="O67" s="42"/>
      <c r="P67" s="42"/>
      <c r="Q67" s="45"/>
      <c r="R67" s="46"/>
      <c r="S67" s="47"/>
      <c r="T67" s="44"/>
    </row>
    <row r="68" spans="1:35" s="5" customFormat="1" ht="12.75" x14ac:dyDescent="0.2">
      <c r="E68" s="15" t="s">
        <v>46</v>
      </c>
      <c r="F68" s="17" t="str">
        <f>$C$5</f>
        <v>STANDARD SPREADSHEET METHOD</v>
      </c>
      <c r="I68" s="21"/>
      <c r="J68" s="16"/>
      <c r="M68" s="42"/>
      <c r="N68" s="42"/>
      <c r="O68" s="42"/>
      <c r="P68" s="42"/>
      <c r="Q68" s="42"/>
      <c r="R68" s="42"/>
      <c r="S68" s="43"/>
      <c r="T68" s="44"/>
    </row>
    <row r="69" spans="1:35" s="5" customFormat="1" x14ac:dyDescent="0.25">
      <c r="A69" s="50"/>
      <c r="B69" s="23" t="str">
        <f>$G$4</f>
        <v>SIMPLIFIED PART 23 LOADS - TAB LOADS</v>
      </c>
      <c r="C69" s="51"/>
      <c r="D69" s="51"/>
      <c r="E69" s="52"/>
      <c r="F69" s="51"/>
      <c r="G69" s="51"/>
      <c r="H69" s="51"/>
      <c r="I69" s="51"/>
      <c r="J69" s="51"/>
      <c r="K69" s="51"/>
      <c r="L69" s="7"/>
      <c r="M69" s="44"/>
      <c r="N69" s="42"/>
      <c r="O69" s="42"/>
      <c r="P69" s="42"/>
      <c r="Q69" s="42"/>
      <c r="R69" s="44"/>
      <c r="S69" s="44"/>
      <c r="T69" s="53"/>
    </row>
    <row r="70" spans="1:35" s="5" customFormat="1" ht="12.75" x14ac:dyDescent="0.2">
      <c r="A70" s="57"/>
      <c r="B70" s="57" t="s">
        <v>56</v>
      </c>
      <c r="C70" s="57"/>
      <c r="D70" s="57"/>
      <c r="E70" s="57"/>
      <c r="F70" s="57"/>
      <c r="G70" s="57"/>
      <c r="H70" s="57"/>
      <c r="I70" s="57"/>
      <c r="J70" s="57"/>
      <c r="K70" s="57"/>
      <c r="L70" s="20"/>
      <c r="M70" s="42"/>
      <c r="N70" s="42"/>
      <c r="O70" s="42"/>
      <c r="P70" s="42"/>
      <c r="Q70" s="42"/>
      <c r="R70" s="42"/>
      <c r="S70" s="42"/>
      <c r="T70" s="42"/>
    </row>
    <row r="71" spans="1:35" s="5" customFormat="1" ht="12.75" x14ac:dyDescent="0.2">
      <c r="A71" s="57"/>
      <c r="B71" s="58"/>
      <c r="C71" s="57"/>
      <c r="D71" s="48"/>
      <c r="E71" s="57"/>
      <c r="F71" s="57"/>
      <c r="G71" s="57"/>
      <c r="H71" s="57"/>
      <c r="I71" s="57"/>
      <c r="J71" s="57"/>
      <c r="K71" s="57"/>
      <c r="M71" s="42"/>
      <c r="N71" s="42"/>
      <c r="O71" s="42"/>
      <c r="P71" s="42"/>
      <c r="Q71" s="42"/>
      <c r="R71" s="42"/>
      <c r="S71" s="42"/>
      <c r="T71" s="42"/>
    </row>
    <row r="72" spans="1:35" s="5" customFormat="1" ht="12.75" x14ac:dyDescent="0.2">
      <c r="B72" s="5" t="s">
        <v>120</v>
      </c>
      <c r="M72" s="42"/>
      <c r="N72" s="42"/>
      <c r="O72" s="42"/>
      <c r="P72" s="42"/>
      <c r="Q72" s="42"/>
      <c r="R72" s="42"/>
      <c r="S72" s="42"/>
      <c r="T72" s="42"/>
      <c r="V72" s="99"/>
      <c r="W72" s="99"/>
      <c r="AC72" s="15"/>
    </row>
    <row r="73" spans="1:35" s="5" customFormat="1" ht="13.5" customHeight="1" x14ac:dyDescent="0.2">
      <c r="L73" s="7"/>
      <c r="M73" s="42"/>
      <c r="N73" s="42"/>
      <c r="O73" s="42"/>
      <c r="P73" s="42"/>
      <c r="Q73" s="42"/>
      <c r="R73" s="42"/>
      <c r="S73" s="42"/>
      <c r="T73" s="42"/>
      <c r="U73" s="7"/>
      <c r="V73" s="99"/>
      <c r="W73" s="99"/>
      <c r="X73" s="7"/>
      <c r="Z73" s="20"/>
      <c r="AA73" s="97"/>
      <c r="AB73" s="97"/>
    </row>
    <row r="74" spans="1:35" s="5" customFormat="1" ht="12.75" x14ac:dyDescent="0.2">
      <c r="L74" s="7"/>
      <c r="M74" s="42"/>
      <c r="N74" s="42"/>
      <c r="O74" s="42"/>
      <c r="P74" s="42"/>
      <c r="Q74" s="42"/>
      <c r="R74" s="42"/>
      <c r="S74" s="42"/>
      <c r="T74" s="42"/>
      <c r="U74" s="7"/>
      <c r="V74" s="99"/>
      <c r="W74" s="99"/>
      <c r="X74" s="7"/>
      <c r="Z74" s="97"/>
      <c r="AA74" s="20"/>
      <c r="AB74" s="54"/>
    </row>
    <row r="75" spans="1:35" s="5" customFormat="1" ht="12.75" x14ac:dyDescent="0.2">
      <c r="C75" s="15" t="s">
        <v>64</v>
      </c>
      <c r="L75" s="7"/>
      <c r="M75" s="42"/>
      <c r="N75" s="42"/>
      <c r="O75" s="42"/>
      <c r="P75" s="42"/>
      <c r="Q75" s="42"/>
      <c r="R75" s="42"/>
      <c r="S75" s="42"/>
      <c r="T75" s="42"/>
      <c r="U75" s="7"/>
      <c r="V75" s="99"/>
      <c r="W75" s="99"/>
      <c r="X75" s="7"/>
      <c r="Z75" s="97"/>
      <c r="AA75" s="20"/>
      <c r="AB75" s="54"/>
      <c r="AC75" s="49"/>
      <c r="AE75" s="113"/>
      <c r="AF75" s="49"/>
      <c r="AG75" s="49"/>
      <c r="AH75" s="49"/>
    </row>
    <row r="76" spans="1:35" s="5" customFormat="1" ht="12.75" x14ac:dyDescent="0.2">
      <c r="L76" s="7"/>
      <c r="M76" s="42"/>
      <c r="N76" s="42"/>
      <c r="O76" s="42"/>
      <c r="P76" s="42"/>
      <c r="Q76" s="42"/>
      <c r="R76" s="42"/>
      <c r="S76" s="42"/>
      <c r="T76" s="42"/>
      <c r="U76" s="7"/>
      <c r="V76" s="99"/>
      <c r="X76" s="114"/>
      <c r="Y76" s="114"/>
      <c r="Z76" s="115"/>
      <c r="AA76" s="115"/>
      <c r="AB76" s="115"/>
      <c r="AC76" s="115"/>
      <c r="AD76" s="49"/>
      <c r="AE76" s="49"/>
      <c r="AH76" s="49"/>
      <c r="AI76" s="27"/>
    </row>
    <row r="77" spans="1:35" s="5" customFormat="1" ht="12.75" x14ac:dyDescent="0.2">
      <c r="L77" s="7"/>
      <c r="M77" s="42"/>
      <c r="N77" s="42"/>
      <c r="O77" s="42"/>
      <c r="P77" s="42"/>
      <c r="Q77" s="42"/>
      <c r="R77" s="42"/>
      <c r="S77" s="42"/>
      <c r="T77" s="42"/>
      <c r="U77" s="7"/>
      <c r="V77" s="99"/>
      <c r="W77" s="99"/>
      <c r="X77" s="7"/>
      <c r="Y77" s="27"/>
      <c r="Z77" s="116"/>
      <c r="AA77" s="20"/>
      <c r="AB77" s="54"/>
      <c r="AC77" s="117"/>
      <c r="AD77" s="117"/>
      <c r="AE77" s="117"/>
      <c r="AG77" s="49"/>
      <c r="AH77" s="117"/>
      <c r="AI77" s="27"/>
    </row>
    <row r="78" spans="1:35" s="5" customFormat="1" ht="12.75" x14ac:dyDescent="0.2">
      <c r="L78" s="7"/>
      <c r="M78" s="42"/>
      <c r="N78" s="42"/>
      <c r="O78" s="42"/>
      <c r="P78" s="42"/>
      <c r="Q78" s="42"/>
      <c r="R78" s="42"/>
      <c r="S78" s="42"/>
      <c r="T78" s="42"/>
      <c r="U78" s="7"/>
      <c r="V78" s="99"/>
      <c r="W78" s="99"/>
    </row>
    <row r="79" spans="1:35" s="5" customFormat="1" ht="12.75" x14ac:dyDescent="0.2">
      <c r="L79" s="7"/>
      <c r="M79" s="42"/>
      <c r="N79" s="42"/>
      <c r="O79" s="42"/>
      <c r="P79" s="42"/>
      <c r="Q79" s="42"/>
      <c r="R79" s="42"/>
      <c r="S79" s="42"/>
      <c r="T79" s="42"/>
      <c r="U79" s="7"/>
      <c r="V79" s="99"/>
      <c r="W79" s="99"/>
      <c r="X79" s="27"/>
      <c r="Y79" s="27"/>
      <c r="Z79" s="27"/>
      <c r="AA79" s="27"/>
      <c r="AB79" s="27"/>
      <c r="AC79" s="27"/>
      <c r="AH79" s="117"/>
    </row>
    <row r="80" spans="1:35" s="5" customFormat="1" ht="12.75" x14ac:dyDescent="0.2">
      <c r="H80" s="5" t="s">
        <v>121</v>
      </c>
      <c r="L80" s="7"/>
      <c r="M80" s="42"/>
      <c r="N80" s="42"/>
      <c r="O80" s="42"/>
      <c r="P80" s="42"/>
      <c r="Q80" s="42"/>
      <c r="R80" s="42"/>
      <c r="S80" s="42"/>
      <c r="T80" s="42"/>
      <c r="U80" s="7"/>
      <c r="V80" s="99"/>
      <c r="W80" s="99"/>
      <c r="X80" s="7"/>
      <c r="AD80" s="20"/>
      <c r="AE80" s="20"/>
      <c r="AF80" s="20"/>
      <c r="AG80" s="20"/>
      <c r="AH80" s="117"/>
    </row>
    <row r="81" spans="1:35" s="5" customFormat="1" ht="12.75" x14ac:dyDescent="0.2">
      <c r="L81" s="7"/>
      <c r="M81" s="42"/>
      <c r="N81" s="42"/>
      <c r="O81" s="42"/>
      <c r="P81" s="42"/>
      <c r="Q81" s="42"/>
      <c r="R81" s="42"/>
      <c r="S81" s="42"/>
      <c r="T81" s="42"/>
      <c r="U81" s="7"/>
      <c r="V81" s="99"/>
      <c r="W81" s="99"/>
      <c r="X81" s="7"/>
      <c r="AD81" s="20"/>
      <c r="AE81" s="20"/>
      <c r="AF81" s="118"/>
      <c r="AG81" s="20"/>
      <c r="AH81" s="117"/>
    </row>
    <row r="82" spans="1:35" s="5" customFormat="1" ht="12.75" x14ac:dyDescent="0.2">
      <c r="A82" s="57"/>
      <c r="B82" s="57" t="s">
        <v>122</v>
      </c>
      <c r="C82" s="57"/>
      <c r="D82" s="48"/>
      <c r="E82" s="57"/>
      <c r="F82" s="57"/>
      <c r="G82" s="57"/>
      <c r="H82" s="57"/>
      <c r="I82" s="57"/>
      <c r="J82" s="57"/>
      <c r="K82" s="57"/>
      <c r="L82" s="7"/>
      <c r="M82" s="42"/>
      <c r="N82" s="42"/>
      <c r="O82" s="42"/>
      <c r="P82" s="42"/>
      <c r="Q82" s="42"/>
      <c r="R82" s="42"/>
      <c r="S82" s="42"/>
      <c r="T82" s="42"/>
      <c r="U82" s="7"/>
      <c r="V82" s="99"/>
      <c r="W82" s="99"/>
      <c r="X82" s="7"/>
      <c r="AD82" s="20"/>
      <c r="AE82" s="20"/>
      <c r="AF82" s="20"/>
      <c r="AG82" s="20"/>
    </row>
    <row r="83" spans="1:35" s="5" customFormat="1" ht="12.75" x14ac:dyDescent="0.2">
      <c r="L83" s="7"/>
      <c r="M83" s="42"/>
      <c r="N83" s="42"/>
      <c r="O83" s="42"/>
      <c r="P83" s="42"/>
      <c r="Q83" s="42"/>
      <c r="R83" s="42"/>
      <c r="S83" s="42"/>
      <c r="T83" s="42"/>
      <c r="U83" s="7"/>
      <c r="V83" s="99"/>
      <c r="W83" s="99"/>
      <c r="X83" s="119"/>
      <c r="Y83" s="119"/>
      <c r="Z83" s="119"/>
      <c r="AA83" s="119"/>
      <c r="AB83" s="119"/>
      <c r="AC83" s="119"/>
      <c r="AD83" s="20"/>
      <c r="AE83" s="20"/>
      <c r="AF83" s="20"/>
      <c r="AG83" s="20"/>
    </row>
    <row r="84" spans="1:35" s="5" customFormat="1" ht="12.75" x14ac:dyDescent="0.2">
      <c r="B84" s="17" t="s">
        <v>123</v>
      </c>
      <c r="L84" s="7"/>
      <c r="M84" s="42"/>
      <c r="N84" s="42"/>
      <c r="O84" s="42"/>
      <c r="P84" s="42"/>
      <c r="Q84" s="42"/>
      <c r="R84" s="42"/>
      <c r="S84" s="42"/>
      <c r="T84" s="42"/>
      <c r="U84" s="7"/>
      <c r="V84" s="99"/>
      <c r="W84" s="99"/>
      <c r="X84" s="119"/>
      <c r="Y84" s="119"/>
      <c r="Z84" s="119"/>
      <c r="AA84" s="119"/>
      <c r="AB84" s="119"/>
      <c r="AC84" s="119"/>
      <c r="AD84" s="20"/>
      <c r="AE84" s="99"/>
      <c r="AF84" s="119"/>
      <c r="AG84" s="119"/>
    </row>
    <row r="85" spans="1:35" s="5" customFormat="1" ht="12.75" x14ac:dyDescent="0.2">
      <c r="A85" s="57"/>
      <c r="B85" s="57"/>
      <c r="C85" s="57"/>
      <c r="D85" s="48"/>
      <c r="E85" s="57"/>
      <c r="F85" s="57"/>
      <c r="G85" s="57"/>
      <c r="H85" s="57"/>
      <c r="I85" s="57"/>
      <c r="J85" s="57"/>
      <c r="K85" s="57"/>
      <c r="L85" s="7"/>
      <c r="M85" s="42"/>
      <c r="N85" s="42"/>
      <c r="O85" s="42"/>
      <c r="P85" s="42"/>
      <c r="Q85" s="42"/>
      <c r="R85" s="42"/>
      <c r="S85" s="42"/>
      <c r="T85" s="42"/>
      <c r="U85" s="7"/>
      <c r="V85" s="99"/>
      <c r="W85" s="99"/>
      <c r="X85" s="119"/>
      <c r="Y85" s="119"/>
      <c r="Z85" s="119"/>
      <c r="AA85" s="119"/>
      <c r="AB85" s="119"/>
      <c r="AC85" s="119"/>
      <c r="AD85" s="20"/>
      <c r="AE85" s="117"/>
      <c r="AF85" s="120"/>
      <c r="AG85" s="117"/>
      <c r="AH85" s="117"/>
      <c r="AI85" s="27"/>
    </row>
    <row r="86" spans="1:35" s="5" customFormat="1" ht="12.75" x14ac:dyDescent="0.2">
      <c r="A86" s="57"/>
      <c r="B86" s="48"/>
      <c r="C86" s="48"/>
      <c r="D86" s="81"/>
      <c r="E86" s="57"/>
      <c r="F86" s="57"/>
      <c r="G86" s="57"/>
      <c r="H86" s="57"/>
      <c r="I86" s="57"/>
      <c r="J86" s="57"/>
      <c r="K86" s="57"/>
      <c r="L86" s="7"/>
      <c r="M86" s="42"/>
      <c r="N86" s="42"/>
      <c r="O86" s="42"/>
      <c r="P86" s="42"/>
      <c r="Q86" s="42"/>
      <c r="R86" s="42"/>
      <c r="S86" s="42"/>
      <c r="T86" s="42"/>
      <c r="U86" s="7"/>
      <c r="V86" s="99"/>
      <c r="W86" s="99"/>
      <c r="X86" s="119"/>
      <c r="Y86" s="119"/>
      <c r="Z86" s="119"/>
      <c r="AA86" s="119"/>
      <c r="AB86" s="119"/>
      <c r="AC86" s="119"/>
      <c r="AD86" s="20"/>
      <c r="AE86" s="121"/>
      <c r="AF86" s="121"/>
      <c r="AG86" s="121"/>
      <c r="AH86" s="121"/>
      <c r="AI86" s="122"/>
    </row>
    <row r="87" spans="1:35" s="5" customFormat="1" ht="12.75" x14ac:dyDescent="0.2">
      <c r="A87" s="57"/>
      <c r="B87" s="48"/>
      <c r="C87" s="80"/>
      <c r="D87" s="81"/>
      <c r="E87" s="57"/>
      <c r="F87" s="57"/>
      <c r="G87" s="57"/>
      <c r="H87" s="57"/>
      <c r="I87" s="57"/>
      <c r="J87" s="57"/>
      <c r="K87" s="57"/>
      <c r="L87" s="7"/>
      <c r="M87" s="42"/>
      <c r="N87" s="42"/>
      <c r="O87" s="42"/>
      <c r="P87" s="42"/>
      <c r="Q87" s="42"/>
      <c r="R87" s="42"/>
      <c r="S87" s="42"/>
      <c r="T87" s="42"/>
      <c r="U87" s="7"/>
      <c r="V87" s="99"/>
      <c r="W87" s="99"/>
      <c r="X87" s="119"/>
      <c r="Y87" s="119"/>
      <c r="Z87" s="119"/>
      <c r="AA87" s="119"/>
      <c r="AB87" s="119"/>
      <c r="AC87" s="119"/>
      <c r="AD87" s="20"/>
      <c r="AE87" s="121"/>
      <c r="AF87" s="121"/>
      <c r="AG87" s="121"/>
      <c r="AH87" s="121"/>
      <c r="AI87" s="122"/>
    </row>
    <row r="88" spans="1:35" s="5" customFormat="1" ht="12.75" x14ac:dyDescent="0.2">
      <c r="A88" s="57"/>
      <c r="B88" s="77"/>
      <c r="C88" s="67"/>
      <c r="D88" s="81"/>
      <c r="E88" s="57"/>
      <c r="F88" s="57"/>
      <c r="G88" s="57"/>
      <c r="H88" s="57"/>
      <c r="I88" s="57"/>
      <c r="J88" s="57"/>
      <c r="K88" s="57"/>
      <c r="L88" s="7"/>
      <c r="M88" s="42"/>
      <c r="N88" s="42"/>
      <c r="O88" s="42"/>
      <c r="P88" s="42"/>
      <c r="Q88" s="42"/>
      <c r="R88" s="42"/>
      <c r="S88" s="42"/>
      <c r="T88" s="42"/>
      <c r="U88" s="7"/>
      <c r="V88" s="99"/>
      <c r="W88" s="99"/>
      <c r="X88" s="119"/>
      <c r="Y88" s="119"/>
      <c r="Z88" s="119"/>
      <c r="AA88" s="119"/>
      <c r="AB88" s="119"/>
      <c r="AC88" s="119"/>
      <c r="AD88" s="20"/>
      <c r="AE88" s="121"/>
      <c r="AF88" s="121"/>
      <c r="AG88" s="121"/>
      <c r="AH88" s="121"/>
      <c r="AI88" s="122"/>
    </row>
    <row r="89" spans="1:35" s="5" customFormat="1" ht="12.75" x14ac:dyDescent="0.2">
      <c r="A89" s="61"/>
      <c r="B89" s="57"/>
      <c r="C89" s="57"/>
      <c r="D89" s="57"/>
      <c r="E89" s="57"/>
      <c r="F89" s="57"/>
      <c r="G89" s="57"/>
      <c r="H89" s="57"/>
      <c r="I89" s="57"/>
      <c r="J89" s="57"/>
      <c r="K89" s="57"/>
      <c r="L89" s="7"/>
      <c r="M89" s="42"/>
      <c r="N89" s="42"/>
      <c r="O89" s="42"/>
      <c r="P89" s="42"/>
      <c r="Q89" s="42"/>
      <c r="R89" s="42"/>
      <c r="S89" s="42"/>
      <c r="T89" s="42"/>
      <c r="U89" s="7"/>
      <c r="V89" s="99"/>
      <c r="W89" s="99"/>
      <c r="X89" s="119"/>
      <c r="Y89" s="119"/>
      <c r="Z89" s="119"/>
      <c r="AA89" s="119"/>
      <c r="AB89" s="119"/>
      <c r="AC89" s="119"/>
      <c r="AD89" s="20"/>
      <c r="AE89" s="121"/>
      <c r="AF89" s="121"/>
      <c r="AG89" s="121"/>
      <c r="AH89" s="121"/>
      <c r="AI89" s="122"/>
    </row>
    <row r="90" spans="1:35" s="5" customFormat="1" ht="12.75" x14ac:dyDescent="0.2">
      <c r="A90" s="57"/>
      <c r="B90" s="48"/>
      <c r="C90" s="48"/>
      <c r="D90" s="81"/>
      <c r="E90" s="57"/>
      <c r="F90" s="57"/>
      <c r="G90" s="57"/>
      <c r="H90" s="57"/>
      <c r="I90" s="57"/>
      <c r="J90" s="57"/>
      <c r="K90" s="57"/>
      <c r="L90" s="7"/>
      <c r="M90" s="42"/>
      <c r="N90" s="42"/>
      <c r="O90" s="42"/>
      <c r="P90" s="42"/>
      <c r="Q90" s="42"/>
      <c r="R90" s="42"/>
      <c r="S90" s="42"/>
      <c r="T90" s="42"/>
      <c r="U90" s="7"/>
      <c r="V90" s="99"/>
      <c r="W90" s="99"/>
      <c r="X90" s="119"/>
      <c r="Y90" s="119"/>
      <c r="Z90" s="119"/>
      <c r="AA90" s="119"/>
      <c r="AB90" s="119"/>
      <c r="AC90" s="119"/>
      <c r="AD90" s="20"/>
      <c r="AE90" s="99"/>
      <c r="AF90" s="119"/>
      <c r="AG90" s="119"/>
      <c r="AH90" s="121"/>
      <c r="AI90" s="122"/>
    </row>
    <row r="91" spans="1:35" s="5" customFormat="1" ht="12.75" x14ac:dyDescent="0.2">
      <c r="A91" s="57"/>
      <c r="B91" s="48"/>
      <c r="C91" s="80"/>
      <c r="D91" s="81"/>
      <c r="E91" s="57"/>
      <c r="F91" s="57"/>
      <c r="G91" s="57"/>
      <c r="H91" s="57"/>
      <c r="I91" s="57"/>
      <c r="J91" s="57"/>
      <c r="K91" s="57"/>
      <c r="L91" s="7"/>
      <c r="M91" s="42"/>
      <c r="N91" s="42"/>
      <c r="O91" s="42"/>
      <c r="P91" s="42"/>
      <c r="Q91" s="42"/>
      <c r="R91" s="42"/>
      <c r="S91" s="42"/>
      <c r="T91" s="42"/>
      <c r="U91" s="7"/>
      <c r="V91" s="99"/>
      <c r="W91" s="99"/>
      <c r="X91" s="119"/>
      <c r="Y91" s="119"/>
      <c r="Z91" s="119"/>
      <c r="AA91" s="119"/>
      <c r="AB91" s="119"/>
      <c r="AC91" s="119"/>
      <c r="AD91" s="20"/>
      <c r="AE91" s="54"/>
      <c r="AF91" s="120"/>
      <c r="AG91" s="56"/>
    </row>
    <row r="92" spans="1:35" s="5" customFormat="1" ht="12.75" x14ac:dyDescent="0.2">
      <c r="A92" s="57"/>
      <c r="B92" s="77"/>
      <c r="C92" s="67"/>
      <c r="D92" s="81"/>
      <c r="E92" s="57"/>
      <c r="F92" s="57"/>
      <c r="G92" s="57"/>
      <c r="H92" s="57"/>
      <c r="I92" s="57"/>
      <c r="J92" s="57"/>
      <c r="K92" s="57"/>
      <c r="L92" s="7"/>
      <c r="M92" s="42"/>
      <c r="N92" s="42"/>
      <c r="O92" s="42"/>
      <c r="P92" s="42"/>
      <c r="Q92" s="42"/>
      <c r="R92" s="42"/>
      <c r="S92" s="42"/>
      <c r="T92" s="42"/>
      <c r="U92" s="7"/>
      <c r="V92" s="99"/>
      <c r="W92" s="99"/>
      <c r="X92" s="119"/>
      <c r="Y92" s="119"/>
      <c r="Z92" s="119"/>
      <c r="AA92" s="119"/>
      <c r="AB92" s="119"/>
      <c r="AC92" s="119"/>
      <c r="AD92" s="20"/>
      <c r="AE92" s="123"/>
      <c r="AF92" s="123"/>
      <c r="AG92" s="123"/>
      <c r="AH92" s="123"/>
      <c r="AI92" s="123"/>
    </row>
    <row r="93" spans="1:35" s="5" customFormat="1" ht="12.75" x14ac:dyDescent="0.2">
      <c r="A93" s="57"/>
      <c r="B93" s="57"/>
      <c r="C93" s="57"/>
      <c r="D93" s="57"/>
      <c r="E93" s="57"/>
      <c r="F93" s="57"/>
      <c r="G93" s="57"/>
      <c r="H93" s="57"/>
      <c r="I93" s="57"/>
      <c r="J93" s="57"/>
      <c r="K93" s="57"/>
      <c r="L93" s="7"/>
      <c r="M93" s="42"/>
      <c r="N93" s="42"/>
      <c r="O93" s="42"/>
      <c r="P93" s="42"/>
      <c r="Q93" s="42"/>
      <c r="R93" s="42"/>
      <c r="S93" s="42"/>
      <c r="T93" s="42"/>
      <c r="U93" s="7"/>
      <c r="V93" s="99"/>
      <c r="W93" s="99"/>
      <c r="X93" s="119"/>
      <c r="Y93" s="119"/>
      <c r="Z93" s="119"/>
      <c r="AA93" s="119"/>
      <c r="AB93" s="119"/>
      <c r="AC93" s="119"/>
      <c r="AD93" s="20"/>
      <c r="AE93" s="123"/>
      <c r="AF93" s="118"/>
      <c r="AG93" s="118"/>
      <c r="AH93" s="123"/>
      <c r="AI93" s="123"/>
    </row>
    <row r="94" spans="1:35" s="5" customFormat="1" ht="12.75" x14ac:dyDescent="0.2">
      <c r="A94" s="57"/>
      <c r="B94" s="57"/>
      <c r="C94" s="57"/>
      <c r="D94" s="57"/>
      <c r="E94" s="57"/>
      <c r="F94" s="57"/>
      <c r="G94" s="57"/>
      <c r="H94" s="57"/>
      <c r="I94" s="57"/>
      <c r="J94" s="57"/>
      <c r="K94" s="57"/>
      <c r="L94" s="7"/>
      <c r="M94" s="42"/>
      <c r="N94" s="42"/>
      <c r="O94" s="42"/>
      <c r="P94" s="42"/>
      <c r="Q94" s="42"/>
      <c r="R94" s="42"/>
      <c r="S94" s="42"/>
      <c r="T94" s="42"/>
      <c r="U94" s="7"/>
      <c r="V94" s="99"/>
      <c r="W94" s="99"/>
      <c r="X94" s="119"/>
      <c r="Y94" s="119"/>
      <c r="Z94" s="119"/>
      <c r="AA94" s="119"/>
      <c r="AB94" s="119"/>
      <c r="AC94" s="119"/>
      <c r="AD94" s="20"/>
      <c r="AE94" s="123"/>
      <c r="AF94" s="118"/>
      <c r="AG94" s="118"/>
      <c r="AH94" s="123"/>
      <c r="AI94" s="123"/>
    </row>
    <row r="95" spans="1:35" s="5" customFormat="1" ht="12.75" x14ac:dyDescent="0.2">
      <c r="A95" s="61"/>
      <c r="B95" s="48"/>
      <c r="C95" s="57"/>
      <c r="D95" s="57"/>
      <c r="E95" s="57"/>
      <c r="F95" s="57"/>
      <c r="G95" s="57"/>
      <c r="H95" s="84"/>
      <c r="I95" s="57"/>
      <c r="J95" s="57"/>
      <c r="K95" s="57"/>
      <c r="L95" s="7"/>
      <c r="M95" s="42"/>
      <c r="N95" s="42"/>
      <c r="O95" s="42"/>
      <c r="P95" s="42"/>
      <c r="Q95" s="42"/>
      <c r="R95" s="42"/>
      <c r="S95" s="42"/>
      <c r="T95" s="42"/>
      <c r="U95" s="7"/>
      <c r="V95" s="99"/>
      <c r="W95" s="99"/>
      <c r="X95" s="119"/>
      <c r="Y95" s="119"/>
      <c r="Z95" s="119"/>
      <c r="AA95" s="119"/>
      <c r="AB95" s="119"/>
      <c r="AC95" s="119"/>
      <c r="AD95" s="20"/>
      <c r="AE95" s="123"/>
      <c r="AF95" s="118"/>
      <c r="AG95" s="118"/>
      <c r="AH95" s="123"/>
      <c r="AI95" s="123"/>
    </row>
    <row r="96" spans="1:35" s="5" customFormat="1" ht="12.75" x14ac:dyDescent="0.2">
      <c r="A96" s="61"/>
      <c r="B96" s="48"/>
      <c r="C96" s="79"/>
      <c r="D96" s="57"/>
      <c r="E96" s="57"/>
      <c r="F96" s="85"/>
      <c r="G96" s="57"/>
      <c r="H96" s="85"/>
      <c r="I96" s="57"/>
      <c r="J96" s="57"/>
      <c r="K96" s="57"/>
      <c r="L96" s="7"/>
      <c r="M96" s="42"/>
      <c r="N96" s="42"/>
      <c r="O96" s="42"/>
      <c r="P96" s="42"/>
      <c r="Q96" s="42"/>
      <c r="R96" s="42"/>
      <c r="S96" s="42"/>
      <c r="T96" s="42"/>
      <c r="U96" s="7"/>
      <c r="V96" s="99"/>
      <c r="W96" s="99"/>
      <c r="X96" s="119"/>
      <c r="Y96" s="119"/>
      <c r="Z96" s="119"/>
      <c r="AA96" s="119"/>
      <c r="AB96" s="119"/>
      <c r="AC96" s="119"/>
      <c r="AD96" s="20"/>
      <c r="AE96" s="123"/>
      <c r="AF96" s="118"/>
      <c r="AG96" s="118"/>
      <c r="AH96" s="123"/>
      <c r="AI96" s="123"/>
    </row>
    <row r="97" spans="1:35" s="5" customFormat="1" ht="12.75" x14ac:dyDescent="0.2">
      <c r="A97" s="57"/>
      <c r="B97" s="48"/>
      <c r="C97" s="57"/>
      <c r="D97" s="57"/>
      <c r="E97" s="57"/>
      <c r="F97" s="85"/>
      <c r="G97" s="57"/>
      <c r="H97" s="85"/>
      <c r="I97" s="57"/>
      <c r="J97" s="57"/>
      <c r="K97" s="57"/>
      <c r="L97" s="7"/>
      <c r="M97" s="42"/>
      <c r="N97" s="42"/>
      <c r="O97" s="42"/>
      <c r="P97" s="42"/>
      <c r="Q97" s="42"/>
      <c r="R97" s="42"/>
      <c r="S97" s="42"/>
      <c r="T97" s="42"/>
      <c r="U97" s="7"/>
      <c r="V97" s="99"/>
      <c r="W97" s="99"/>
      <c r="X97" s="119"/>
      <c r="Y97" s="119"/>
      <c r="Z97" s="119"/>
      <c r="AA97" s="119"/>
      <c r="AB97" s="119"/>
      <c r="AC97" s="119"/>
      <c r="AD97" s="20"/>
      <c r="AF97" s="118"/>
      <c r="AG97" s="118"/>
    </row>
    <row r="98" spans="1:35" s="5" customFormat="1" ht="12.75" x14ac:dyDescent="0.2">
      <c r="A98" s="61"/>
      <c r="B98" s="48"/>
      <c r="C98" s="84"/>
      <c r="D98" s="57"/>
      <c r="E98" s="57"/>
      <c r="F98" s="70"/>
      <c r="G98" s="57"/>
      <c r="H98" s="70"/>
      <c r="I98" s="57"/>
      <c r="J98" s="57"/>
      <c r="K98" s="57"/>
      <c r="L98" s="7"/>
      <c r="M98" s="42"/>
      <c r="N98" s="42"/>
      <c r="O98" s="42"/>
      <c r="P98" s="42"/>
      <c r="Q98" s="42"/>
      <c r="R98" s="42"/>
      <c r="S98" s="42"/>
      <c r="T98" s="42"/>
      <c r="U98" s="7"/>
      <c r="V98" s="99"/>
      <c r="W98" s="99"/>
      <c r="X98" s="119"/>
      <c r="Y98" s="119"/>
      <c r="Z98" s="119"/>
      <c r="AA98" s="119"/>
      <c r="AB98" s="119"/>
      <c r="AC98" s="119"/>
      <c r="AD98" s="20"/>
      <c r="AF98" s="118"/>
      <c r="AG98" s="118"/>
      <c r="AI98" s="117"/>
    </row>
    <row r="99" spans="1:35" s="5" customFormat="1" ht="12.75" x14ac:dyDescent="0.2">
      <c r="A99" s="61"/>
      <c r="B99" s="48"/>
      <c r="C99" s="61"/>
      <c r="D99" s="48"/>
      <c r="E99" s="57"/>
      <c r="F99" s="70"/>
      <c r="G99" s="57"/>
      <c r="H99" s="70"/>
      <c r="I99" s="57"/>
      <c r="J99" s="57"/>
      <c r="K99" s="57"/>
      <c r="L99" s="7"/>
      <c r="M99" s="42"/>
      <c r="N99" s="42"/>
      <c r="O99" s="42"/>
      <c r="P99" s="42"/>
      <c r="Q99" s="42"/>
      <c r="R99" s="42"/>
      <c r="S99" s="42"/>
      <c r="T99" s="42"/>
      <c r="U99" s="7"/>
      <c r="V99" s="99"/>
      <c r="W99" s="99"/>
      <c r="X99" s="119"/>
      <c r="Y99" s="119"/>
      <c r="Z99" s="119"/>
      <c r="AA99" s="119"/>
      <c r="AB99" s="119"/>
      <c r="AC99" s="119"/>
      <c r="AD99" s="20"/>
      <c r="AF99" s="118"/>
      <c r="AG99" s="118"/>
      <c r="AI99" s="117"/>
    </row>
    <row r="100" spans="1:35" s="5" customFormat="1" ht="12.75" x14ac:dyDescent="0.2">
      <c r="A100" s="61"/>
      <c r="B100" s="57"/>
      <c r="C100" s="57"/>
      <c r="D100" s="57"/>
      <c r="E100" s="57"/>
      <c r="F100" s="70"/>
      <c r="G100" s="57"/>
      <c r="H100" s="70"/>
      <c r="I100" s="57"/>
      <c r="J100" s="57"/>
      <c r="K100" s="61"/>
      <c r="L100" s="7"/>
      <c r="M100" s="42"/>
      <c r="N100" s="42"/>
      <c r="O100" s="42"/>
      <c r="P100" s="42"/>
      <c r="Q100" s="42"/>
      <c r="R100" s="42"/>
      <c r="S100" s="42"/>
      <c r="T100" s="42"/>
      <c r="U100" s="7"/>
      <c r="V100" s="99"/>
      <c r="W100" s="99"/>
      <c r="X100" s="119"/>
      <c r="Y100" s="119"/>
      <c r="Z100" s="119"/>
      <c r="AA100" s="119"/>
      <c r="AB100" s="119"/>
      <c r="AC100" s="119"/>
      <c r="AD100" s="20"/>
      <c r="AI100" s="117"/>
    </row>
    <row r="101" spans="1:35" s="5" customFormat="1" ht="12.75" x14ac:dyDescent="0.2">
      <c r="A101" s="61"/>
      <c r="B101" s="57"/>
      <c r="C101" s="57"/>
      <c r="D101" s="57"/>
      <c r="E101" s="57"/>
      <c r="F101" s="70"/>
      <c r="G101" s="57"/>
      <c r="H101" s="70"/>
      <c r="I101" s="57"/>
      <c r="J101" s="57"/>
      <c r="K101" s="61"/>
      <c r="L101" s="7"/>
      <c r="M101" s="42"/>
      <c r="N101" s="42"/>
      <c r="O101" s="42"/>
      <c r="P101" s="42"/>
      <c r="Q101" s="42"/>
      <c r="R101" s="42"/>
      <c r="S101" s="42"/>
      <c r="T101" s="42"/>
      <c r="U101" s="7"/>
      <c r="V101" s="99"/>
      <c r="W101" s="99"/>
      <c r="X101" s="119"/>
      <c r="Y101" s="119"/>
      <c r="Z101" s="119"/>
      <c r="AA101" s="119"/>
      <c r="AB101" s="119"/>
      <c r="AC101" s="119"/>
      <c r="AD101" s="20"/>
      <c r="AI101" s="117"/>
    </row>
    <row r="102" spans="1:35" s="5" customFormat="1" ht="12.75" x14ac:dyDescent="0.2">
      <c r="A102" s="57"/>
      <c r="B102" s="57"/>
      <c r="C102" s="57"/>
      <c r="D102" s="57"/>
      <c r="E102" s="57"/>
      <c r="F102" s="57"/>
      <c r="G102" s="57"/>
      <c r="H102" s="57"/>
      <c r="I102" s="57"/>
      <c r="J102" s="57"/>
      <c r="K102" s="57"/>
      <c r="L102" s="7"/>
      <c r="M102" s="42"/>
      <c r="N102" s="42"/>
      <c r="O102" s="42"/>
      <c r="P102" s="42"/>
      <c r="Q102" s="42"/>
      <c r="R102" s="42"/>
      <c r="S102" s="42"/>
      <c r="T102" s="42"/>
      <c r="U102" s="7"/>
      <c r="V102" s="99"/>
      <c r="W102" s="99"/>
      <c r="X102" s="119"/>
      <c r="Y102" s="119"/>
      <c r="Z102" s="119"/>
      <c r="AA102" s="119"/>
      <c r="AB102" s="119"/>
      <c r="AC102" s="119"/>
      <c r="AD102" s="20"/>
    </row>
    <row r="103" spans="1:35" s="5" customFormat="1" ht="12.75" x14ac:dyDescent="0.2">
      <c r="A103" s="57"/>
      <c r="B103" s="57"/>
      <c r="C103" s="57"/>
      <c r="D103" s="57"/>
      <c r="E103" s="57"/>
      <c r="F103" s="57"/>
      <c r="G103" s="57"/>
      <c r="H103" s="57"/>
      <c r="I103" s="57"/>
      <c r="J103" s="57"/>
      <c r="K103" s="57"/>
      <c r="L103" s="7"/>
      <c r="M103" s="42"/>
      <c r="N103" s="42"/>
      <c r="O103" s="42"/>
      <c r="P103" s="42"/>
      <c r="Q103" s="42"/>
      <c r="R103" s="42"/>
      <c r="S103" s="42"/>
      <c r="T103" s="42"/>
      <c r="U103" s="7"/>
      <c r="V103" s="99"/>
      <c r="W103" s="99"/>
      <c r="X103" s="119"/>
      <c r="Y103" s="119"/>
      <c r="Z103" s="119"/>
      <c r="AA103" s="119"/>
      <c r="AB103" s="119"/>
      <c r="AC103" s="119"/>
      <c r="AD103" s="20"/>
      <c r="AH103" s="117"/>
    </row>
    <row r="104" spans="1:35" s="5" customFormat="1" ht="12.75" x14ac:dyDescent="0.2">
      <c r="A104" s="48"/>
      <c r="B104" s="48"/>
      <c r="C104" s="95"/>
      <c r="D104" s="57"/>
      <c r="E104" s="57"/>
      <c r="F104" s="57"/>
      <c r="G104" s="57"/>
      <c r="H104" s="57"/>
      <c r="I104" s="57"/>
      <c r="J104" s="57"/>
      <c r="K104" s="57"/>
      <c r="L104" s="7"/>
      <c r="M104" s="42"/>
      <c r="N104" s="42"/>
      <c r="O104" s="42"/>
      <c r="P104" s="42"/>
      <c r="Q104" s="42"/>
      <c r="R104" s="42"/>
      <c r="S104" s="42"/>
      <c r="T104" s="42"/>
      <c r="U104" s="7"/>
      <c r="V104" s="99"/>
      <c r="W104" s="99"/>
      <c r="X104" s="119"/>
      <c r="Y104" s="119"/>
      <c r="Z104" s="119"/>
      <c r="AA104" s="119"/>
      <c r="AB104" s="119"/>
      <c r="AC104" s="119"/>
      <c r="AD104" s="20"/>
    </row>
    <row r="105" spans="1:35" s="5" customFormat="1" ht="12.75" x14ac:dyDescent="0.2">
      <c r="A105" s="48"/>
      <c r="B105" s="48"/>
      <c r="C105" s="95"/>
      <c r="D105" s="62"/>
      <c r="E105" s="57"/>
      <c r="F105" s="48"/>
      <c r="G105" s="79"/>
      <c r="H105" s="57"/>
      <c r="I105" s="57"/>
      <c r="J105" s="57"/>
      <c r="K105" s="57"/>
      <c r="L105" s="7"/>
      <c r="M105" s="42"/>
      <c r="N105" s="42"/>
      <c r="O105" s="42"/>
      <c r="P105" s="42"/>
      <c r="Q105" s="42"/>
      <c r="R105" s="42"/>
      <c r="S105" s="42"/>
      <c r="T105" s="42"/>
      <c r="U105" s="7"/>
      <c r="V105" s="99"/>
      <c r="W105" s="99"/>
      <c r="X105" s="7"/>
      <c r="Y105" s="124"/>
      <c r="Z105" s="124"/>
      <c r="AA105" s="124"/>
      <c r="AB105" s="124"/>
      <c r="AC105" s="124"/>
    </row>
    <row r="106" spans="1:35" s="5" customFormat="1" ht="12.75" x14ac:dyDescent="0.2">
      <c r="A106" s="48"/>
      <c r="B106" s="57"/>
      <c r="C106" s="57"/>
      <c r="D106" s="62"/>
      <c r="E106" s="57"/>
      <c r="F106" s="48"/>
      <c r="G106" s="57"/>
      <c r="H106" s="57"/>
      <c r="I106" s="57"/>
      <c r="J106" s="84"/>
      <c r="K106" s="84"/>
      <c r="L106" s="7"/>
      <c r="M106" s="42"/>
      <c r="N106" s="42"/>
      <c r="O106" s="42"/>
      <c r="P106" s="42"/>
      <c r="Q106" s="42"/>
      <c r="R106" s="42"/>
      <c r="S106" s="42"/>
      <c r="T106" s="42"/>
      <c r="U106" s="7"/>
      <c r="V106" s="99"/>
      <c r="W106" s="99"/>
      <c r="X106" s="7"/>
      <c r="Y106" s="124"/>
      <c r="Z106" s="20"/>
      <c r="AA106" s="123"/>
    </row>
    <row r="107" spans="1:35" s="5" customFormat="1" ht="12.75" x14ac:dyDescent="0.2">
      <c r="A107" s="48"/>
      <c r="C107" s="57"/>
      <c r="D107" s="57"/>
      <c r="E107" s="57" t="s">
        <v>124</v>
      </c>
      <c r="F107" s="57"/>
      <c r="G107" s="48"/>
      <c r="H107" s="84"/>
      <c r="I107" s="57"/>
      <c r="J107" s="84"/>
      <c r="K107" s="84"/>
      <c r="L107" s="7"/>
      <c r="M107" s="42"/>
      <c r="N107" s="42"/>
      <c r="O107" s="42"/>
      <c r="P107" s="42"/>
      <c r="Q107" s="42"/>
      <c r="R107" s="42"/>
      <c r="S107" s="42"/>
      <c r="T107" s="42"/>
      <c r="U107" s="7"/>
      <c r="V107" s="99"/>
      <c r="W107" s="99"/>
      <c r="X107" s="7"/>
      <c r="Y107" s="20"/>
      <c r="Z107" s="117"/>
      <c r="AA107" s="125"/>
      <c r="AB107" s="117"/>
    </row>
    <row r="108" spans="1:35" s="5" customFormat="1" ht="12.75" x14ac:dyDescent="0.2">
      <c r="A108" s="57"/>
      <c r="C108" s="57"/>
      <c r="D108" s="57"/>
      <c r="E108" s="57" t="s">
        <v>125</v>
      </c>
      <c r="F108" s="48"/>
      <c r="G108" s="57"/>
      <c r="H108" s="57"/>
      <c r="I108" s="57"/>
      <c r="J108" s="57"/>
      <c r="K108" s="57"/>
      <c r="L108" s="7"/>
      <c r="M108" s="42"/>
      <c r="N108" s="42"/>
      <c r="O108" s="42"/>
      <c r="P108" s="42"/>
      <c r="Q108" s="42"/>
      <c r="R108" s="42"/>
      <c r="S108" s="42"/>
      <c r="T108" s="42"/>
      <c r="U108" s="7"/>
      <c r="V108" s="99"/>
      <c r="W108" s="99"/>
      <c r="X108" s="7"/>
      <c r="Y108" s="20"/>
      <c r="AA108" s="123"/>
    </row>
    <row r="109" spans="1:35" s="5" customFormat="1" ht="12.75" x14ac:dyDescent="0.2">
      <c r="A109" s="57"/>
      <c r="B109" s="48"/>
      <c r="C109" s="57"/>
      <c r="D109" s="57"/>
      <c r="E109" s="48"/>
      <c r="F109" s="67"/>
      <c r="G109" s="66"/>
      <c r="H109" s="57"/>
      <c r="I109" s="57"/>
      <c r="J109" s="57"/>
      <c r="K109" s="57"/>
      <c r="L109" s="7"/>
      <c r="M109" s="42"/>
      <c r="N109" s="42"/>
      <c r="O109" s="42"/>
      <c r="P109" s="42"/>
      <c r="Q109" s="42"/>
      <c r="R109" s="42"/>
      <c r="S109" s="42"/>
      <c r="T109" s="42"/>
      <c r="U109" s="7"/>
      <c r="V109" s="99"/>
      <c r="W109" s="99"/>
      <c r="X109" s="7"/>
    </row>
    <row r="110" spans="1:35" s="5" customFormat="1" ht="12.75" x14ac:dyDescent="0.2">
      <c r="A110" s="57"/>
      <c r="C110" s="65"/>
      <c r="D110" s="66"/>
      <c r="E110" s="48" t="s">
        <v>126</v>
      </c>
      <c r="F110" s="80">
        <f>AP51*2</f>
        <v>112.45748299319725</v>
      </c>
      <c r="G110" s="57" t="s">
        <v>115</v>
      </c>
      <c r="H110" s="57"/>
      <c r="I110" s="57"/>
      <c r="J110" s="57"/>
      <c r="K110" s="57"/>
      <c r="L110" s="7"/>
      <c r="M110" s="42"/>
      <c r="N110" s="42"/>
      <c r="O110" s="42"/>
      <c r="P110" s="42"/>
      <c r="Q110" s="42"/>
      <c r="R110" s="42"/>
      <c r="S110" s="42"/>
      <c r="T110" s="42"/>
      <c r="U110" s="7"/>
      <c r="V110" s="99"/>
      <c r="W110" s="99"/>
      <c r="X110" s="7"/>
    </row>
    <row r="111" spans="1:35" s="5" customFormat="1" ht="12.75" x14ac:dyDescent="0.2">
      <c r="A111" s="57"/>
      <c r="C111" s="57"/>
      <c r="D111" s="57"/>
      <c r="E111" s="48" t="s">
        <v>127</v>
      </c>
      <c r="F111" s="80">
        <f>AQ51*2</f>
        <v>-31.485201936818399</v>
      </c>
      <c r="G111" s="57" t="s">
        <v>128</v>
      </c>
      <c r="H111" s="57"/>
      <c r="I111" s="57"/>
      <c r="J111" s="57"/>
      <c r="K111" s="57"/>
      <c r="L111" s="7"/>
      <c r="M111" s="42"/>
      <c r="N111" s="42"/>
      <c r="O111" s="42"/>
      <c r="P111" s="42"/>
      <c r="Q111" s="42"/>
      <c r="R111" s="42"/>
      <c r="S111" s="42"/>
      <c r="T111" s="42"/>
      <c r="U111" s="7"/>
      <c r="V111" s="99"/>
      <c r="W111" s="99"/>
      <c r="X111" s="7"/>
    </row>
    <row r="112" spans="1:35" s="5" customFormat="1" ht="12.75" x14ac:dyDescent="0.2">
      <c r="A112" s="57"/>
      <c r="C112" s="57"/>
      <c r="D112" s="57"/>
      <c r="E112" s="48"/>
      <c r="F112" s="80"/>
      <c r="G112" s="57"/>
      <c r="H112" s="57"/>
      <c r="I112" s="57"/>
      <c r="J112" s="57"/>
      <c r="K112" s="57"/>
      <c r="L112" s="7"/>
      <c r="M112" s="42"/>
      <c r="N112" s="42"/>
      <c r="O112" s="42"/>
      <c r="P112" s="42"/>
      <c r="Q112" s="42"/>
      <c r="R112" s="42"/>
      <c r="S112" s="42"/>
      <c r="T112" s="42"/>
      <c r="U112" s="7"/>
      <c r="V112" s="99"/>
      <c r="W112" s="99"/>
      <c r="X112" s="7"/>
    </row>
    <row r="113" spans="1:24" s="5" customFormat="1" ht="12.75" x14ac:dyDescent="0.2">
      <c r="A113" s="57"/>
      <c r="C113" s="57"/>
      <c r="D113" s="57"/>
      <c r="E113" s="48"/>
      <c r="F113" s="80"/>
      <c r="G113" s="57"/>
      <c r="H113" s="57"/>
      <c r="I113" s="57"/>
      <c r="J113" s="57"/>
      <c r="K113" s="57"/>
      <c r="L113" s="7"/>
      <c r="M113" s="42"/>
      <c r="N113" s="42"/>
      <c r="O113" s="42"/>
      <c r="P113" s="42"/>
      <c r="Q113" s="42"/>
      <c r="R113" s="42"/>
      <c r="S113" s="42"/>
      <c r="T113" s="42"/>
      <c r="U113" s="7"/>
      <c r="V113" s="99"/>
      <c r="W113" s="99"/>
      <c r="X113" s="7"/>
    </row>
    <row r="114" spans="1:24" s="5" customFormat="1" ht="12.75" x14ac:dyDescent="0.2">
      <c r="B114" s="5" t="s">
        <v>129</v>
      </c>
      <c r="L114" s="7"/>
      <c r="M114" s="42"/>
      <c r="N114" s="42"/>
      <c r="O114" s="42"/>
      <c r="P114" s="42"/>
      <c r="Q114" s="42"/>
      <c r="R114" s="42"/>
      <c r="S114" s="42"/>
      <c r="T114" s="42"/>
      <c r="U114" s="7"/>
      <c r="V114" s="126"/>
      <c r="W114" s="99"/>
      <c r="X114" s="7"/>
    </row>
    <row r="115" spans="1:24" s="5" customFormat="1" ht="12.75" x14ac:dyDescent="0.2">
      <c r="B115" s="97"/>
      <c r="C115" s="127"/>
      <c r="D115" s="54"/>
      <c r="E115" s="118"/>
      <c r="F115" s="99"/>
      <c r="H115" s="118"/>
      <c r="I115" s="99"/>
      <c r="J115" s="49"/>
      <c r="K115" s="49"/>
      <c r="L115" s="7"/>
      <c r="M115" s="42"/>
      <c r="N115" s="42"/>
      <c r="O115" s="42"/>
      <c r="P115" s="42"/>
      <c r="Q115" s="42"/>
      <c r="R115" s="42"/>
      <c r="S115" s="42"/>
      <c r="T115" s="42"/>
      <c r="U115" s="7"/>
      <c r="X115" s="7"/>
    </row>
    <row r="116" spans="1:24" s="5" customFormat="1" ht="12.75" x14ac:dyDescent="0.2">
      <c r="A116" s="101"/>
      <c r="B116" s="20"/>
      <c r="C116" s="102"/>
      <c r="D116" s="101"/>
      <c r="E116" s="101"/>
      <c r="F116" s="101"/>
      <c r="G116" s="102"/>
      <c r="H116" s="101"/>
      <c r="I116" s="101"/>
      <c r="J116" s="101"/>
      <c r="K116" s="101"/>
      <c r="L116" s="7"/>
      <c r="M116" s="42"/>
      <c r="N116" s="42"/>
      <c r="O116" s="42"/>
      <c r="P116" s="42"/>
      <c r="Q116" s="42"/>
      <c r="R116" s="42"/>
      <c r="S116" s="42"/>
      <c r="T116" s="42"/>
      <c r="U116" s="7"/>
      <c r="V116" s="7"/>
      <c r="W116" s="7"/>
      <c r="X116" s="7"/>
    </row>
    <row r="117" spans="1:24" s="5" customFormat="1" ht="12.75" x14ac:dyDescent="0.2">
      <c r="A117" s="101"/>
      <c r="B117" s="20"/>
      <c r="C117" s="102"/>
      <c r="D117" s="101"/>
      <c r="E117" s="101"/>
      <c r="F117" s="101"/>
      <c r="G117" s="102"/>
      <c r="H117" s="101"/>
      <c r="I117" s="101"/>
      <c r="J117" s="101"/>
      <c r="K117" s="101"/>
      <c r="L117" s="7"/>
      <c r="M117" s="42"/>
      <c r="N117" s="42"/>
      <c r="O117" s="42"/>
      <c r="P117" s="42"/>
      <c r="Q117" s="42"/>
      <c r="R117" s="42"/>
      <c r="S117" s="42"/>
      <c r="T117" s="42"/>
      <c r="U117" s="7"/>
      <c r="V117" s="7"/>
      <c r="W117" s="7"/>
      <c r="X117" s="7"/>
    </row>
    <row r="118" spans="1:24" s="5" customFormat="1" ht="12.75" x14ac:dyDescent="0.2">
      <c r="A118" s="101"/>
      <c r="B118" s="20"/>
      <c r="C118" s="102"/>
      <c r="D118" s="101"/>
      <c r="E118" s="101"/>
      <c r="F118" s="101"/>
      <c r="G118" s="102"/>
      <c r="H118" s="101"/>
      <c r="I118" s="101"/>
      <c r="J118" s="101"/>
      <c r="K118" s="101"/>
      <c r="L118" s="7"/>
      <c r="M118" s="42"/>
      <c r="N118" s="42"/>
      <c r="O118" s="42"/>
      <c r="P118" s="42"/>
      <c r="Q118" s="42"/>
      <c r="R118" s="42"/>
      <c r="S118" s="42"/>
      <c r="T118" s="42"/>
      <c r="U118" s="7"/>
      <c r="V118" s="7"/>
      <c r="W118" s="7"/>
      <c r="X118" s="7"/>
    </row>
    <row r="119" spans="1:24" s="5" customFormat="1" ht="12.75" x14ac:dyDescent="0.2">
      <c r="A119" s="101"/>
      <c r="B119" s="20"/>
      <c r="C119" s="102"/>
      <c r="D119" s="101"/>
      <c r="E119" s="101"/>
      <c r="F119" s="101"/>
      <c r="G119" s="102"/>
      <c r="H119" s="101"/>
      <c r="I119" s="101"/>
      <c r="J119" s="101"/>
      <c r="K119" s="101"/>
      <c r="L119" s="7"/>
      <c r="M119" s="42"/>
      <c r="N119" s="42"/>
      <c r="O119" s="42"/>
      <c r="P119" s="42"/>
      <c r="Q119" s="42"/>
      <c r="R119" s="42"/>
      <c r="S119" s="42"/>
      <c r="T119" s="42"/>
      <c r="U119" s="7"/>
      <c r="V119" s="7"/>
      <c r="W119" s="7"/>
      <c r="X119" s="7"/>
    </row>
    <row r="120" spans="1:24" s="5" customFormat="1" ht="12.75" x14ac:dyDescent="0.2">
      <c r="A120" s="101"/>
      <c r="B120" s="20"/>
      <c r="C120" s="102"/>
      <c r="D120" s="101"/>
      <c r="E120" s="101"/>
      <c r="F120" s="101"/>
      <c r="G120" s="102"/>
      <c r="H120" s="101"/>
      <c r="I120" s="101"/>
      <c r="J120" s="101"/>
      <c r="K120" s="101"/>
      <c r="L120" s="7"/>
      <c r="M120" s="42"/>
      <c r="N120" s="42"/>
      <c r="O120" s="42"/>
      <c r="P120" s="42"/>
      <c r="Q120" s="42"/>
      <c r="R120" s="42"/>
      <c r="S120" s="42"/>
      <c r="T120" s="42"/>
      <c r="U120" s="7"/>
      <c r="V120" s="7"/>
      <c r="W120" s="7"/>
      <c r="X120" s="7"/>
    </row>
    <row r="121" spans="1:24" s="5" customFormat="1" ht="12.75" x14ac:dyDescent="0.2">
      <c r="A121" s="101"/>
      <c r="B121" s="20"/>
      <c r="C121" s="102"/>
      <c r="D121" s="101"/>
      <c r="E121" s="101"/>
      <c r="F121" s="101"/>
      <c r="G121" s="102"/>
      <c r="H121" s="101"/>
      <c r="I121" s="101"/>
      <c r="J121" s="101"/>
      <c r="K121" s="101"/>
      <c r="L121" s="7"/>
      <c r="M121" s="42"/>
      <c r="N121" s="42"/>
      <c r="O121" s="42"/>
      <c r="P121" s="42"/>
      <c r="Q121" s="42"/>
      <c r="R121" s="42"/>
      <c r="S121" s="42"/>
      <c r="T121" s="42"/>
      <c r="U121" s="7"/>
      <c r="V121" s="7"/>
      <c r="W121" s="7"/>
      <c r="X121" s="7"/>
    </row>
    <row r="122" spans="1:24" s="5" customFormat="1" ht="12.75" x14ac:dyDescent="0.2">
      <c r="A122" s="103" t="s">
        <v>117</v>
      </c>
      <c r="B122" s="103"/>
      <c r="C122" s="103"/>
      <c r="D122" s="103"/>
      <c r="E122" s="103"/>
      <c r="F122" s="103"/>
      <c r="G122" s="104"/>
      <c r="H122" s="104"/>
      <c r="I122" s="104"/>
      <c r="J122" s="104"/>
      <c r="K122" s="105"/>
      <c r="L122" s="7"/>
      <c r="M122" s="42"/>
      <c r="N122" s="42"/>
      <c r="O122" s="42"/>
      <c r="P122" s="42"/>
      <c r="Q122" s="42"/>
      <c r="R122" s="42"/>
      <c r="S122" s="42"/>
      <c r="T122" s="42"/>
      <c r="U122" s="7"/>
      <c r="V122" s="7"/>
      <c r="W122" s="7"/>
      <c r="X122" s="7"/>
    </row>
    <row r="123" spans="1:24" s="5" customFormat="1" ht="12.75" x14ac:dyDescent="0.2">
      <c r="A123" s="106"/>
      <c r="B123" s="106"/>
      <c r="C123" s="106"/>
      <c r="D123" s="107"/>
      <c r="E123" s="107"/>
      <c r="F123" s="108" t="s">
        <v>118</v>
      </c>
      <c r="G123" s="109" t="s">
        <v>119</v>
      </c>
      <c r="H123" s="110"/>
      <c r="I123" s="111"/>
      <c r="J123" s="111"/>
      <c r="K123" s="112"/>
      <c r="L123" s="7"/>
      <c r="M123" s="42"/>
      <c r="N123" s="42"/>
      <c r="O123" s="42"/>
      <c r="P123" s="42"/>
      <c r="Q123" s="42"/>
      <c r="R123" s="42"/>
      <c r="S123" s="42"/>
      <c r="T123" s="42"/>
      <c r="U123" s="7"/>
      <c r="V123" s="7"/>
      <c r="W123" s="7"/>
      <c r="X123" s="7"/>
    </row>
    <row r="124" spans="1:24" s="5" customFormat="1" ht="12.75" x14ac:dyDescent="0.2">
      <c r="M124" s="42"/>
      <c r="N124" s="42"/>
      <c r="O124" s="42"/>
      <c r="P124" s="42"/>
      <c r="Q124" s="42"/>
      <c r="R124" s="42"/>
      <c r="S124" s="42"/>
      <c r="T124" s="42"/>
    </row>
    <row r="125" spans="1:24" s="5" customFormat="1" ht="12.75" x14ac:dyDescent="0.2">
      <c r="M125" s="42"/>
      <c r="N125" s="42"/>
      <c r="O125" s="42"/>
      <c r="P125" s="42"/>
      <c r="Q125" s="42"/>
      <c r="R125" s="42"/>
      <c r="S125" s="42"/>
      <c r="T125" s="42"/>
    </row>
    <row r="126" spans="1:24" s="5" customFormat="1" ht="12.75" x14ac:dyDescent="0.2">
      <c r="M126" s="42"/>
      <c r="N126" s="42"/>
      <c r="O126" s="42"/>
      <c r="P126" s="42"/>
      <c r="Q126" s="42"/>
      <c r="R126" s="42"/>
      <c r="S126" s="42"/>
      <c r="T126" s="42"/>
    </row>
    <row r="127" spans="1:24" s="5" customFormat="1" ht="12.75" x14ac:dyDescent="0.2">
      <c r="M127" s="42"/>
      <c r="N127" s="42"/>
      <c r="O127" s="42"/>
      <c r="P127" s="42"/>
      <c r="Q127" s="42"/>
      <c r="R127" s="42"/>
      <c r="S127" s="42"/>
      <c r="T127" s="42"/>
    </row>
    <row r="128" spans="1:24" s="5" customFormat="1" ht="12.75" x14ac:dyDescent="0.2">
      <c r="M128" s="42"/>
      <c r="N128" s="42"/>
      <c r="O128" s="42"/>
      <c r="P128" s="42"/>
      <c r="Q128" s="42"/>
      <c r="R128" s="42"/>
      <c r="S128" s="42"/>
      <c r="T128" s="42"/>
    </row>
    <row r="129" spans="13:20" s="5" customFormat="1" ht="12.75" x14ac:dyDescent="0.2">
      <c r="M129" s="42"/>
      <c r="N129" s="42"/>
      <c r="O129" s="42"/>
      <c r="P129" s="42"/>
      <c r="Q129" s="42"/>
      <c r="R129" s="42"/>
      <c r="S129" s="42"/>
      <c r="T129" s="42"/>
    </row>
    <row r="130" spans="13:20" s="5" customFormat="1" ht="12.75" x14ac:dyDescent="0.2">
      <c r="M130" s="42"/>
      <c r="N130" s="42"/>
      <c r="O130" s="42"/>
      <c r="P130" s="42"/>
      <c r="Q130" s="42"/>
      <c r="R130" s="42"/>
      <c r="S130" s="42"/>
      <c r="T130" s="42"/>
    </row>
    <row r="131" spans="13:20" s="5" customFormat="1" ht="12.75" x14ac:dyDescent="0.2">
      <c r="M131" s="42"/>
      <c r="N131" s="42"/>
      <c r="O131" s="42"/>
      <c r="P131" s="42"/>
      <c r="Q131" s="42"/>
      <c r="R131" s="42"/>
      <c r="S131" s="42"/>
      <c r="T131" s="42"/>
    </row>
    <row r="132" spans="13:20" s="5" customFormat="1" ht="12.75" x14ac:dyDescent="0.2">
      <c r="M132" s="42"/>
      <c r="N132" s="42"/>
      <c r="O132" s="42"/>
      <c r="P132" s="42"/>
      <c r="Q132" s="42"/>
      <c r="R132" s="42"/>
      <c r="S132" s="42"/>
      <c r="T132" s="42"/>
    </row>
    <row r="133" spans="13:20" s="5" customFormat="1" ht="12.75" x14ac:dyDescent="0.2">
      <c r="M133" s="42"/>
      <c r="N133" s="42"/>
      <c r="O133" s="42"/>
      <c r="P133" s="42"/>
      <c r="Q133" s="42"/>
      <c r="R133" s="42"/>
      <c r="S133" s="42"/>
      <c r="T133" s="42"/>
    </row>
    <row r="134" spans="13:20" s="5" customFormat="1" ht="12.75" x14ac:dyDescent="0.2">
      <c r="M134" s="42"/>
      <c r="N134" s="42"/>
      <c r="O134" s="42"/>
      <c r="P134" s="42"/>
      <c r="Q134" s="42"/>
      <c r="R134" s="42"/>
      <c r="S134" s="42"/>
      <c r="T134" s="42"/>
    </row>
    <row r="135" spans="13:20" s="5" customFormat="1" ht="12.75" x14ac:dyDescent="0.2">
      <c r="M135" s="42"/>
      <c r="N135" s="42"/>
      <c r="O135" s="42"/>
      <c r="P135" s="42"/>
      <c r="Q135" s="42"/>
      <c r="R135" s="42"/>
      <c r="S135" s="42"/>
      <c r="T135" s="42"/>
    </row>
    <row r="136" spans="13:20" s="5" customFormat="1" ht="12.75" x14ac:dyDescent="0.2">
      <c r="M136" s="42"/>
      <c r="N136" s="42"/>
      <c r="O136" s="42"/>
      <c r="P136" s="42"/>
      <c r="Q136" s="42"/>
      <c r="R136" s="42"/>
      <c r="S136" s="42"/>
      <c r="T136" s="42"/>
    </row>
    <row r="137" spans="13:20" s="5" customFormat="1" ht="12.75" x14ac:dyDescent="0.2">
      <c r="M137" s="42"/>
      <c r="N137" s="42"/>
      <c r="O137" s="42"/>
      <c r="P137" s="42"/>
      <c r="Q137" s="42"/>
      <c r="R137" s="42"/>
      <c r="S137" s="42"/>
      <c r="T137" s="42"/>
    </row>
    <row r="138" spans="13:20" s="5" customFormat="1" ht="12.75" x14ac:dyDescent="0.2">
      <c r="M138" s="42"/>
      <c r="N138" s="42"/>
      <c r="O138" s="42"/>
      <c r="P138" s="42"/>
      <c r="Q138" s="42"/>
      <c r="R138" s="42"/>
      <c r="S138" s="42"/>
      <c r="T138" s="42"/>
    </row>
    <row r="139" spans="13:20" s="5" customFormat="1" ht="12.75" x14ac:dyDescent="0.2">
      <c r="M139" s="42"/>
      <c r="N139" s="42"/>
      <c r="O139" s="42"/>
      <c r="P139" s="42"/>
      <c r="Q139" s="42"/>
      <c r="R139" s="42"/>
      <c r="S139" s="42"/>
      <c r="T139" s="42"/>
    </row>
    <row r="140" spans="13:20" s="5" customFormat="1" ht="12.75" x14ac:dyDescent="0.2">
      <c r="M140" s="42"/>
      <c r="N140" s="42"/>
      <c r="O140" s="42"/>
      <c r="P140" s="42"/>
      <c r="Q140" s="42"/>
      <c r="R140" s="42"/>
      <c r="S140" s="42"/>
      <c r="T140" s="42"/>
    </row>
    <row r="141" spans="13:20" s="5" customFormat="1" ht="12.75" x14ac:dyDescent="0.2">
      <c r="M141" s="42"/>
      <c r="N141" s="42"/>
      <c r="O141" s="42"/>
      <c r="P141" s="42"/>
      <c r="Q141" s="42"/>
      <c r="R141" s="42"/>
      <c r="S141" s="42"/>
      <c r="T141" s="42"/>
    </row>
    <row r="142" spans="13:20" s="5" customFormat="1" ht="12.75" x14ac:dyDescent="0.2">
      <c r="M142" s="42"/>
      <c r="N142" s="42"/>
      <c r="O142" s="42"/>
      <c r="P142" s="42"/>
      <c r="Q142" s="42"/>
      <c r="R142" s="42"/>
      <c r="S142" s="42"/>
      <c r="T142" s="42"/>
    </row>
    <row r="143" spans="13:20" s="5" customFormat="1" ht="12.75" x14ac:dyDescent="0.2">
      <c r="M143" s="42"/>
      <c r="N143" s="42"/>
      <c r="O143" s="42"/>
      <c r="P143" s="42"/>
      <c r="Q143" s="42"/>
      <c r="R143" s="42"/>
      <c r="S143" s="42"/>
      <c r="T143" s="42"/>
    </row>
    <row r="144" spans="13:20" s="5" customFormat="1" ht="12.75" x14ac:dyDescent="0.2">
      <c r="M144" s="42"/>
      <c r="N144" s="42"/>
      <c r="O144" s="42"/>
      <c r="P144" s="42"/>
      <c r="Q144" s="42"/>
      <c r="R144" s="42"/>
      <c r="S144" s="42"/>
      <c r="T144" s="42"/>
    </row>
    <row r="145" spans="13:20" s="5" customFormat="1" ht="12.75" x14ac:dyDescent="0.2">
      <c r="M145" s="42"/>
      <c r="N145" s="42"/>
      <c r="O145" s="42"/>
      <c r="P145" s="42"/>
      <c r="Q145" s="42"/>
      <c r="R145" s="42"/>
      <c r="S145" s="42"/>
      <c r="T145" s="42"/>
    </row>
    <row r="146" spans="13:20" s="5" customFormat="1" ht="12.75" x14ac:dyDescent="0.2">
      <c r="M146" s="42"/>
      <c r="N146" s="42"/>
      <c r="O146" s="42"/>
      <c r="P146" s="42"/>
      <c r="Q146" s="42"/>
      <c r="R146" s="42"/>
      <c r="S146" s="42"/>
      <c r="T146" s="42"/>
    </row>
    <row r="147" spans="13:20" s="5" customFormat="1" ht="12.75" x14ac:dyDescent="0.2">
      <c r="M147" s="42"/>
      <c r="N147" s="42"/>
      <c r="O147" s="42"/>
      <c r="P147" s="42"/>
      <c r="Q147" s="42"/>
      <c r="R147" s="42"/>
      <c r="S147" s="42"/>
      <c r="T147" s="42"/>
    </row>
    <row r="148" spans="13:20" s="5" customFormat="1" ht="12.75" x14ac:dyDescent="0.2">
      <c r="M148" s="42"/>
      <c r="N148" s="42"/>
      <c r="O148" s="42"/>
      <c r="P148" s="42"/>
      <c r="Q148" s="42"/>
      <c r="R148" s="42"/>
      <c r="S148" s="42"/>
      <c r="T148" s="42"/>
    </row>
    <row r="149" spans="13:20" s="5" customFormat="1" ht="12.75" x14ac:dyDescent="0.2">
      <c r="M149" s="42"/>
      <c r="N149" s="42"/>
      <c r="O149" s="42"/>
      <c r="P149" s="42"/>
      <c r="Q149" s="42"/>
      <c r="R149" s="42"/>
      <c r="S149" s="42"/>
      <c r="T149" s="42"/>
    </row>
    <row r="150" spans="13:20" s="5" customFormat="1" ht="12.75" x14ac:dyDescent="0.2">
      <c r="M150" s="42"/>
      <c r="N150" s="42"/>
      <c r="O150" s="42"/>
      <c r="P150" s="42"/>
      <c r="Q150" s="42"/>
      <c r="R150" s="42"/>
      <c r="S150" s="42"/>
      <c r="T150" s="42"/>
    </row>
    <row r="151" spans="13:20" s="5" customFormat="1" ht="12.75" x14ac:dyDescent="0.2">
      <c r="M151" s="42"/>
      <c r="N151" s="42"/>
      <c r="O151" s="42"/>
      <c r="P151" s="42"/>
      <c r="Q151" s="42"/>
      <c r="R151" s="42"/>
      <c r="S151" s="42"/>
      <c r="T151" s="42"/>
    </row>
    <row r="152" spans="13:20" s="5" customFormat="1" ht="12.75" x14ac:dyDescent="0.2">
      <c r="M152" s="42"/>
      <c r="N152" s="42"/>
      <c r="O152" s="42"/>
      <c r="P152" s="42"/>
      <c r="Q152" s="42"/>
      <c r="R152" s="42"/>
      <c r="S152" s="42"/>
      <c r="T152" s="42"/>
    </row>
    <row r="153" spans="13:20" s="5" customFormat="1" ht="12.75" x14ac:dyDescent="0.2">
      <c r="M153" s="42"/>
      <c r="N153" s="42"/>
      <c r="O153" s="42"/>
      <c r="P153" s="42"/>
      <c r="Q153" s="42"/>
      <c r="R153" s="42"/>
      <c r="S153" s="42"/>
      <c r="T153" s="42"/>
    </row>
    <row r="154" spans="13:20" s="5" customFormat="1" ht="12.75" x14ac:dyDescent="0.2">
      <c r="M154" s="42"/>
      <c r="N154" s="42"/>
      <c r="O154" s="42"/>
      <c r="P154" s="42"/>
      <c r="Q154" s="42"/>
      <c r="R154" s="42"/>
      <c r="S154" s="42"/>
      <c r="T154" s="42"/>
    </row>
    <row r="155" spans="13:20" s="5" customFormat="1" ht="12.75" x14ac:dyDescent="0.2">
      <c r="M155" s="42"/>
      <c r="N155" s="42"/>
      <c r="O155" s="42"/>
      <c r="P155" s="42"/>
      <c r="Q155" s="42"/>
      <c r="R155" s="42"/>
      <c r="S155" s="42"/>
      <c r="T155" s="42"/>
    </row>
    <row r="156" spans="13:20" s="5" customFormat="1" ht="12.75" x14ac:dyDescent="0.2">
      <c r="M156" s="42"/>
      <c r="N156" s="42"/>
      <c r="O156" s="42"/>
      <c r="P156" s="42"/>
      <c r="Q156" s="42"/>
      <c r="R156" s="42"/>
      <c r="S156" s="42"/>
      <c r="T156" s="42"/>
    </row>
    <row r="157" spans="13:20" s="5" customFormat="1" ht="12.75" x14ac:dyDescent="0.2">
      <c r="M157" s="42"/>
      <c r="N157" s="42"/>
      <c r="O157" s="42"/>
      <c r="P157" s="42"/>
      <c r="Q157" s="42"/>
      <c r="R157" s="42"/>
      <c r="S157" s="42"/>
      <c r="T157" s="42"/>
    </row>
    <row r="158" spans="13:20" s="5" customFormat="1" ht="12.75" x14ac:dyDescent="0.2">
      <c r="M158" s="42"/>
      <c r="N158" s="42"/>
      <c r="O158" s="42"/>
      <c r="P158" s="42"/>
      <c r="Q158" s="42"/>
      <c r="R158" s="42"/>
      <c r="S158" s="42"/>
      <c r="T158" s="42"/>
    </row>
    <row r="159" spans="13:20" s="5" customFormat="1" ht="12.75" x14ac:dyDescent="0.2">
      <c r="M159" s="42"/>
      <c r="N159" s="42"/>
      <c r="O159" s="42"/>
      <c r="P159" s="42"/>
      <c r="Q159" s="42"/>
      <c r="R159" s="42"/>
      <c r="S159" s="42"/>
      <c r="T159" s="42"/>
    </row>
    <row r="160" spans="13:20" s="5" customFormat="1" ht="12.75" x14ac:dyDescent="0.2">
      <c r="M160" s="42"/>
      <c r="N160" s="42"/>
      <c r="O160" s="42"/>
      <c r="P160" s="42"/>
      <c r="Q160" s="42"/>
      <c r="R160" s="42"/>
      <c r="S160" s="42"/>
      <c r="T160" s="42"/>
    </row>
    <row r="161" spans="13:20" s="5" customFormat="1" ht="12.75" x14ac:dyDescent="0.2">
      <c r="M161" s="42"/>
      <c r="N161" s="42"/>
      <c r="O161" s="42"/>
      <c r="P161" s="42"/>
      <c r="Q161" s="42"/>
      <c r="R161" s="42"/>
      <c r="S161" s="42"/>
      <c r="T161" s="42"/>
    </row>
    <row r="162" spans="13:20" s="5" customFormat="1" ht="12.75" x14ac:dyDescent="0.2">
      <c r="M162" s="42"/>
      <c r="N162" s="42"/>
      <c r="O162" s="42"/>
      <c r="P162" s="42"/>
      <c r="Q162" s="42"/>
      <c r="R162" s="42"/>
      <c r="S162" s="42"/>
      <c r="T162" s="42"/>
    </row>
    <row r="163" spans="13:20" s="5" customFormat="1" ht="12.75" x14ac:dyDescent="0.2">
      <c r="M163" s="42"/>
      <c r="N163" s="42"/>
      <c r="O163" s="42"/>
      <c r="P163" s="42"/>
      <c r="Q163" s="42"/>
      <c r="R163" s="42"/>
      <c r="S163" s="42"/>
      <c r="T163" s="42"/>
    </row>
    <row r="164" spans="13:20" s="5" customFormat="1" ht="12.75" x14ac:dyDescent="0.2">
      <c r="M164" s="42"/>
      <c r="N164" s="42"/>
      <c r="O164" s="42"/>
      <c r="P164" s="42"/>
      <c r="Q164" s="42"/>
      <c r="R164" s="42"/>
      <c r="S164" s="42"/>
      <c r="T164" s="42"/>
    </row>
    <row r="165" spans="13:20" s="5" customFormat="1" ht="12.75" x14ac:dyDescent="0.2">
      <c r="M165" s="42"/>
      <c r="N165" s="42"/>
      <c r="O165" s="42"/>
      <c r="P165" s="42"/>
      <c r="Q165" s="42"/>
      <c r="R165" s="42"/>
      <c r="S165" s="42"/>
      <c r="T165" s="42"/>
    </row>
    <row r="166" spans="13:20" s="5" customFormat="1" ht="12.75" x14ac:dyDescent="0.2">
      <c r="M166" s="42"/>
      <c r="N166" s="42"/>
      <c r="O166" s="42"/>
      <c r="P166" s="42"/>
      <c r="Q166" s="42"/>
      <c r="R166" s="42"/>
      <c r="S166" s="42"/>
      <c r="T166" s="42"/>
    </row>
    <row r="167" spans="13:20" s="5" customFormat="1" ht="12.75" x14ac:dyDescent="0.2">
      <c r="M167" s="42"/>
      <c r="N167" s="42"/>
      <c r="O167" s="42"/>
      <c r="P167" s="42"/>
      <c r="Q167" s="42"/>
      <c r="R167" s="42"/>
      <c r="S167" s="42"/>
      <c r="T167" s="42"/>
    </row>
    <row r="168" spans="13:20" s="5" customFormat="1" ht="12.75" x14ac:dyDescent="0.2">
      <c r="M168" s="42"/>
      <c r="N168" s="42"/>
      <c r="O168" s="42"/>
      <c r="P168" s="42"/>
      <c r="Q168" s="42"/>
      <c r="R168" s="42"/>
      <c r="S168" s="42"/>
      <c r="T168" s="42"/>
    </row>
    <row r="169" spans="13:20" s="5" customFormat="1" ht="12.75" x14ac:dyDescent="0.2">
      <c r="M169" s="42"/>
      <c r="N169" s="42"/>
      <c r="O169" s="42"/>
      <c r="P169" s="42"/>
      <c r="Q169" s="42"/>
      <c r="R169" s="42"/>
      <c r="S169" s="42"/>
      <c r="T169" s="42"/>
    </row>
    <row r="170" spans="13:20" s="5" customFormat="1" ht="12.75" x14ac:dyDescent="0.2">
      <c r="M170" s="42"/>
      <c r="N170" s="42"/>
      <c r="O170" s="42"/>
      <c r="P170" s="42"/>
      <c r="Q170" s="42"/>
      <c r="R170" s="42"/>
      <c r="S170" s="42"/>
      <c r="T170" s="42"/>
    </row>
    <row r="171" spans="13:20" s="5" customFormat="1" ht="12.75" x14ac:dyDescent="0.2">
      <c r="M171" s="42"/>
      <c r="N171" s="42"/>
      <c r="O171" s="42"/>
      <c r="P171" s="42"/>
      <c r="Q171" s="42"/>
      <c r="R171" s="42"/>
      <c r="S171" s="42"/>
      <c r="T171" s="42"/>
    </row>
    <row r="172" spans="13:20" s="5" customFormat="1" ht="12.75" x14ac:dyDescent="0.2">
      <c r="M172" s="42"/>
      <c r="N172" s="42"/>
      <c r="O172" s="42"/>
      <c r="P172" s="42"/>
      <c r="Q172" s="42"/>
      <c r="R172" s="42"/>
      <c r="S172" s="42"/>
      <c r="T172" s="42"/>
    </row>
    <row r="173" spans="13:20" s="5" customFormat="1" ht="12.75" x14ac:dyDescent="0.2">
      <c r="M173" s="42"/>
      <c r="N173" s="42"/>
      <c r="O173" s="42"/>
      <c r="P173" s="42"/>
      <c r="Q173" s="42"/>
      <c r="R173" s="42"/>
      <c r="S173" s="42"/>
      <c r="T173" s="42"/>
    </row>
    <row r="174" spans="13:20" s="5" customFormat="1" ht="12.75" x14ac:dyDescent="0.2">
      <c r="M174" s="42"/>
      <c r="N174" s="42"/>
      <c r="O174" s="42"/>
      <c r="P174" s="42"/>
      <c r="Q174" s="42"/>
      <c r="R174" s="42"/>
      <c r="S174" s="42"/>
      <c r="T174" s="42"/>
    </row>
    <row r="175" spans="13:20" s="5" customFormat="1" ht="12.75" x14ac:dyDescent="0.2">
      <c r="M175" s="42"/>
      <c r="N175" s="42"/>
      <c r="O175" s="42"/>
      <c r="P175" s="42"/>
      <c r="Q175" s="42"/>
      <c r="R175" s="42"/>
      <c r="S175" s="42"/>
      <c r="T175" s="42"/>
    </row>
    <row r="176" spans="13:20" s="5" customFormat="1" ht="12.75" x14ac:dyDescent="0.2">
      <c r="M176" s="42"/>
      <c r="N176" s="42"/>
      <c r="O176" s="42"/>
      <c r="P176" s="42"/>
      <c r="Q176" s="42"/>
      <c r="R176" s="42"/>
      <c r="S176" s="42"/>
      <c r="T176" s="42"/>
    </row>
    <row r="177" spans="13:20" s="5" customFormat="1" ht="12.75" x14ac:dyDescent="0.2">
      <c r="M177" s="42"/>
      <c r="N177" s="42"/>
      <c r="O177" s="42"/>
      <c r="P177" s="42"/>
      <c r="Q177" s="42"/>
      <c r="R177" s="42"/>
      <c r="S177" s="42"/>
      <c r="T177" s="42"/>
    </row>
    <row r="178" spans="13:20" s="5" customFormat="1" ht="12.75" x14ac:dyDescent="0.2">
      <c r="M178" s="42"/>
      <c r="N178" s="42"/>
      <c r="O178" s="42"/>
      <c r="P178" s="42"/>
      <c r="Q178" s="42"/>
      <c r="R178" s="42"/>
      <c r="S178" s="42"/>
      <c r="T178" s="42"/>
    </row>
    <row r="179" spans="13:20" s="5" customFormat="1" ht="12.75" x14ac:dyDescent="0.2">
      <c r="M179" s="42"/>
      <c r="N179" s="42"/>
      <c r="O179" s="42"/>
      <c r="P179" s="42"/>
      <c r="Q179" s="42"/>
      <c r="R179" s="42"/>
      <c r="S179" s="42"/>
      <c r="T179" s="42"/>
    </row>
    <row r="180" spans="13:20" s="5" customFormat="1" ht="12.75" x14ac:dyDescent="0.2">
      <c r="M180" s="42"/>
      <c r="N180" s="42"/>
      <c r="O180" s="42"/>
      <c r="P180" s="42"/>
      <c r="Q180" s="42"/>
      <c r="R180" s="42"/>
      <c r="S180" s="42"/>
      <c r="T180" s="42"/>
    </row>
    <row r="181" spans="13:20" s="5" customFormat="1" ht="12.75" x14ac:dyDescent="0.2">
      <c r="M181" s="42"/>
      <c r="N181" s="42"/>
      <c r="O181" s="42"/>
      <c r="P181" s="42"/>
      <c r="Q181" s="42"/>
      <c r="R181" s="42"/>
      <c r="S181" s="42"/>
      <c r="T181" s="42"/>
    </row>
    <row r="182" spans="13:20" s="5" customFormat="1" ht="12.75" x14ac:dyDescent="0.2">
      <c r="M182" s="42"/>
      <c r="N182" s="42"/>
      <c r="O182" s="42"/>
      <c r="P182" s="42"/>
      <c r="Q182" s="42"/>
      <c r="R182" s="42"/>
      <c r="S182" s="42"/>
      <c r="T182" s="42"/>
    </row>
    <row r="183" spans="13:20" s="5" customFormat="1" ht="12.75" x14ac:dyDescent="0.2">
      <c r="M183" s="42"/>
      <c r="N183" s="42"/>
      <c r="O183" s="42"/>
      <c r="P183" s="42"/>
      <c r="Q183" s="42"/>
      <c r="R183" s="42"/>
      <c r="S183" s="42"/>
      <c r="T183" s="42"/>
    </row>
    <row r="184" spans="13:20" s="5" customFormat="1" ht="12.75" x14ac:dyDescent="0.2">
      <c r="M184" s="42"/>
      <c r="N184" s="42"/>
      <c r="O184" s="42"/>
      <c r="P184" s="42"/>
      <c r="Q184" s="42"/>
      <c r="R184" s="42"/>
      <c r="S184" s="42"/>
      <c r="T184" s="42"/>
    </row>
    <row r="185" spans="13:20" s="5" customFormat="1" ht="12.75" x14ac:dyDescent="0.2">
      <c r="M185" s="42"/>
      <c r="N185" s="42"/>
      <c r="O185" s="42"/>
      <c r="P185" s="42"/>
      <c r="Q185" s="42"/>
      <c r="R185" s="42"/>
      <c r="S185" s="42"/>
      <c r="T185" s="42"/>
    </row>
    <row r="186" spans="13:20" s="5" customFormat="1" ht="12.75" x14ac:dyDescent="0.2">
      <c r="M186" s="42"/>
      <c r="N186" s="42"/>
      <c r="O186" s="42"/>
      <c r="P186" s="42"/>
      <c r="Q186" s="42"/>
      <c r="R186" s="42"/>
      <c r="S186" s="42"/>
      <c r="T186" s="42"/>
    </row>
    <row r="187" spans="13:20" s="5" customFormat="1" ht="12.75" x14ac:dyDescent="0.2">
      <c r="M187" s="42"/>
      <c r="N187" s="42"/>
      <c r="O187" s="42"/>
      <c r="P187" s="42"/>
      <c r="Q187" s="42"/>
      <c r="R187" s="42"/>
      <c r="S187" s="42"/>
      <c r="T187" s="42"/>
    </row>
    <row r="188" spans="13:20" s="5" customFormat="1" ht="12.75" x14ac:dyDescent="0.2">
      <c r="M188" s="42"/>
      <c r="N188" s="42"/>
      <c r="O188" s="42"/>
      <c r="P188" s="42"/>
      <c r="Q188" s="42"/>
      <c r="R188" s="42"/>
      <c r="S188" s="42"/>
      <c r="T188" s="42"/>
    </row>
    <row r="189" spans="13:20" s="5" customFormat="1" ht="12.75" x14ac:dyDescent="0.2">
      <c r="M189" s="42"/>
      <c r="N189" s="42"/>
      <c r="O189" s="42"/>
      <c r="P189" s="42"/>
      <c r="Q189" s="42"/>
      <c r="R189" s="42"/>
      <c r="S189" s="42"/>
      <c r="T189" s="42"/>
    </row>
    <row r="190" spans="13:20" s="5" customFormat="1" ht="12.75" x14ac:dyDescent="0.2">
      <c r="M190" s="42"/>
      <c r="N190" s="42"/>
      <c r="O190" s="42"/>
      <c r="P190" s="42"/>
      <c r="Q190" s="42"/>
      <c r="R190" s="42"/>
      <c r="S190" s="42"/>
      <c r="T190" s="42"/>
    </row>
    <row r="191" spans="13:20" s="5" customFormat="1" ht="12.75" x14ac:dyDescent="0.2">
      <c r="M191" s="42"/>
      <c r="N191" s="42"/>
      <c r="O191" s="42"/>
      <c r="P191" s="42"/>
      <c r="Q191" s="42"/>
      <c r="R191" s="42"/>
      <c r="S191" s="42"/>
      <c r="T191" s="42"/>
    </row>
    <row r="192" spans="13:20" s="5" customFormat="1" ht="12.75" x14ac:dyDescent="0.2">
      <c r="M192" s="42"/>
      <c r="N192" s="42"/>
      <c r="O192" s="42"/>
      <c r="P192" s="42"/>
      <c r="Q192" s="42"/>
      <c r="R192" s="42"/>
      <c r="S192" s="42"/>
      <c r="T192" s="42"/>
    </row>
    <row r="193" spans="13:20" s="5" customFormat="1" ht="12.75" x14ac:dyDescent="0.2">
      <c r="M193" s="42"/>
      <c r="N193" s="42"/>
      <c r="O193" s="42"/>
      <c r="P193" s="42"/>
      <c r="Q193" s="42"/>
      <c r="R193" s="42"/>
      <c r="S193" s="42"/>
      <c r="T193" s="42"/>
    </row>
    <row r="194" spans="13:20" s="5" customFormat="1" ht="12.75" x14ac:dyDescent="0.2">
      <c r="M194" s="42"/>
      <c r="N194" s="42"/>
      <c r="O194" s="42"/>
      <c r="P194" s="42"/>
      <c r="Q194" s="42"/>
      <c r="R194" s="42"/>
      <c r="S194" s="42"/>
      <c r="T194" s="42"/>
    </row>
    <row r="195" spans="13:20" s="5" customFormat="1" ht="12.75" x14ac:dyDescent="0.2">
      <c r="M195" s="42"/>
      <c r="N195" s="42"/>
      <c r="O195" s="42"/>
      <c r="P195" s="42"/>
      <c r="Q195" s="42"/>
      <c r="R195" s="42"/>
      <c r="S195" s="42"/>
      <c r="T195" s="42"/>
    </row>
    <row r="196" spans="13:20" s="5" customFormat="1" ht="12.75" x14ac:dyDescent="0.2">
      <c r="M196" s="42"/>
      <c r="N196" s="42"/>
      <c r="O196" s="42"/>
      <c r="P196" s="42"/>
      <c r="Q196" s="42"/>
      <c r="R196" s="42"/>
      <c r="S196" s="42"/>
      <c r="T196" s="42"/>
    </row>
    <row r="197" spans="13:20" s="5" customFormat="1" ht="12.75" x14ac:dyDescent="0.2">
      <c r="M197" s="42"/>
      <c r="N197" s="42"/>
      <c r="O197" s="42"/>
      <c r="P197" s="42"/>
      <c r="Q197" s="42"/>
      <c r="R197" s="42"/>
      <c r="S197" s="42"/>
      <c r="T197" s="42"/>
    </row>
    <row r="198" spans="13:20" s="5" customFormat="1" ht="12.75" x14ac:dyDescent="0.2">
      <c r="M198" s="42"/>
      <c r="N198" s="42"/>
      <c r="O198" s="42"/>
      <c r="P198" s="42"/>
      <c r="Q198" s="42"/>
      <c r="R198" s="42"/>
      <c r="S198" s="42"/>
      <c r="T198" s="42"/>
    </row>
    <row r="199" spans="13:20" s="5" customFormat="1" ht="12.75" x14ac:dyDescent="0.2">
      <c r="M199" s="42"/>
      <c r="N199" s="42"/>
      <c r="O199" s="42"/>
      <c r="P199" s="42"/>
      <c r="Q199" s="42"/>
      <c r="R199" s="42"/>
      <c r="S199" s="42"/>
      <c r="T199" s="42"/>
    </row>
    <row r="200" spans="13:20" s="5" customFormat="1" ht="12.75" x14ac:dyDescent="0.2">
      <c r="M200" s="42"/>
      <c r="N200" s="42"/>
      <c r="O200" s="42"/>
      <c r="P200" s="42"/>
      <c r="Q200" s="42"/>
      <c r="R200" s="42"/>
      <c r="S200" s="42"/>
      <c r="T200" s="42"/>
    </row>
    <row r="201" spans="13:20" s="5" customFormat="1" ht="12.75" x14ac:dyDescent="0.2">
      <c r="M201" s="42"/>
      <c r="N201" s="42"/>
      <c r="O201" s="42"/>
      <c r="P201" s="42"/>
      <c r="Q201" s="42"/>
      <c r="R201" s="42"/>
      <c r="S201" s="42"/>
      <c r="T201" s="42"/>
    </row>
    <row r="202" spans="13:20" s="5" customFormat="1" ht="12.75" x14ac:dyDescent="0.2">
      <c r="M202" s="42"/>
      <c r="N202" s="42"/>
      <c r="O202" s="42"/>
      <c r="P202" s="42"/>
      <c r="Q202" s="42"/>
      <c r="R202" s="42"/>
      <c r="S202" s="42"/>
      <c r="T202" s="42"/>
    </row>
    <row r="203" spans="13:20" s="5" customFormat="1" ht="12.75" x14ac:dyDescent="0.2">
      <c r="M203" s="42"/>
      <c r="N203" s="42"/>
      <c r="O203" s="42"/>
      <c r="P203" s="42"/>
      <c r="Q203" s="42"/>
      <c r="R203" s="42"/>
      <c r="S203" s="42"/>
      <c r="T203" s="42"/>
    </row>
    <row r="204" spans="13:20" s="5" customFormat="1" ht="12.75" x14ac:dyDescent="0.2">
      <c r="M204" s="42"/>
      <c r="N204" s="42"/>
      <c r="O204" s="42"/>
      <c r="P204" s="42"/>
      <c r="Q204" s="42"/>
      <c r="R204" s="42"/>
      <c r="S204" s="42"/>
      <c r="T204" s="42"/>
    </row>
    <row r="205" spans="13:20" s="5" customFormat="1" ht="12.75" x14ac:dyDescent="0.2">
      <c r="M205" s="42"/>
      <c r="N205" s="42"/>
      <c r="O205" s="42"/>
      <c r="P205" s="42"/>
      <c r="Q205" s="42"/>
      <c r="R205" s="42"/>
      <c r="S205" s="42"/>
      <c r="T205" s="42"/>
    </row>
    <row r="206" spans="13:20" s="5" customFormat="1" ht="12.75" x14ac:dyDescent="0.2">
      <c r="M206" s="42"/>
      <c r="N206" s="42"/>
      <c r="O206" s="42"/>
      <c r="P206" s="42"/>
      <c r="Q206" s="42"/>
      <c r="R206" s="42"/>
      <c r="S206" s="42"/>
      <c r="T206" s="42"/>
    </row>
    <row r="207" spans="13:20" s="5" customFormat="1" ht="12.75" x14ac:dyDescent="0.2">
      <c r="M207" s="42"/>
      <c r="N207" s="42"/>
      <c r="O207" s="42"/>
      <c r="P207" s="42"/>
      <c r="Q207" s="42"/>
      <c r="R207" s="42"/>
      <c r="S207" s="42"/>
      <c r="T207" s="42"/>
    </row>
    <row r="208" spans="13:20" s="5" customFormat="1" ht="12.75" x14ac:dyDescent="0.2">
      <c r="M208" s="42"/>
      <c r="N208" s="42"/>
      <c r="O208" s="42"/>
      <c r="P208" s="42"/>
      <c r="Q208" s="42"/>
      <c r="R208" s="42"/>
      <c r="S208" s="42"/>
      <c r="T208" s="42"/>
    </row>
    <row r="209" spans="13:20" s="5" customFormat="1" ht="12.75" x14ac:dyDescent="0.2">
      <c r="M209" s="42"/>
      <c r="N209" s="42"/>
      <c r="O209" s="42"/>
      <c r="P209" s="42"/>
      <c r="Q209" s="42"/>
      <c r="R209" s="42"/>
      <c r="S209" s="42"/>
      <c r="T209" s="42"/>
    </row>
    <row r="210" spans="13:20" s="5" customFormat="1" ht="12.75" x14ac:dyDescent="0.2">
      <c r="M210" s="42"/>
      <c r="N210" s="42"/>
      <c r="O210" s="42"/>
      <c r="P210" s="42"/>
      <c r="Q210" s="42"/>
      <c r="R210" s="42"/>
      <c r="S210" s="42"/>
      <c r="T210" s="42"/>
    </row>
    <row r="211" spans="13:20" s="5" customFormat="1" ht="12.75" x14ac:dyDescent="0.2">
      <c r="M211" s="42"/>
      <c r="N211" s="42"/>
      <c r="O211" s="42"/>
      <c r="P211" s="42"/>
      <c r="Q211" s="42"/>
      <c r="R211" s="42"/>
      <c r="S211" s="42"/>
      <c r="T211" s="42"/>
    </row>
    <row r="212" spans="13:20" s="5" customFormat="1" ht="12.75" x14ac:dyDescent="0.2">
      <c r="M212" s="42"/>
      <c r="N212" s="42"/>
      <c r="O212" s="42"/>
      <c r="P212" s="42"/>
      <c r="Q212" s="42"/>
      <c r="R212" s="42"/>
      <c r="S212" s="42"/>
      <c r="T212" s="42"/>
    </row>
    <row r="213" spans="13:20" s="5" customFormat="1" ht="12.75" x14ac:dyDescent="0.2">
      <c r="M213" s="42"/>
      <c r="N213" s="42"/>
      <c r="O213" s="42"/>
      <c r="P213" s="42"/>
      <c r="Q213" s="42"/>
      <c r="R213" s="42"/>
      <c r="S213" s="42"/>
      <c r="T213" s="42"/>
    </row>
    <row r="214" spans="13:20" s="5" customFormat="1" ht="12.75" x14ac:dyDescent="0.2">
      <c r="M214" s="42"/>
      <c r="N214" s="42"/>
      <c r="O214" s="42"/>
      <c r="P214" s="42"/>
      <c r="Q214" s="42"/>
      <c r="R214" s="42"/>
      <c r="S214" s="42"/>
      <c r="T214" s="42"/>
    </row>
    <row r="215" spans="13:20" s="5" customFormat="1" ht="12.75" x14ac:dyDescent="0.2">
      <c r="M215" s="42"/>
      <c r="N215" s="42"/>
      <c r="O215" s="42"/>
      <c r="P215" s="42"/>
      <c r="Q215" s="42"/>
      <c r="R215" s="42"/>
      <c r="S215" s="42"/>
      <c r="T215" s="42"/>
    </row>
    <row r="216" spans="13:20" s="5" customFormat="1" ht="12.75" x14ac:dyDescent="0.2">
      <c r="M216" s="42"/>
      <c r="N216" s="42"/>
      <c r="O216" s="42"/>
      <c r="P216" s="42"/>
      <c r="Q216" s="42"/>
      <c r="R216" s="42"/>
      <c r="S216" s="42"/>
      <c r="T216" s="42"/>
    </row>
    <row r="217" spans="13:20" s="5" customFormat="1" ht="12.75" x14ac:dyDescent="0.2">
      <c r="M217" s="42"/>
      <c r="N217" s="42"/>
      <c r="O217" s="42"/>
      <c r="P217" s="42"/>
      <c r="Q217" s="42"/>
      <c r="R217" s="42"/>
      <c r="S217" s="42"/>
      <c r="T217" s="42"/>
    </row>
    <row r="218" spans="13:20" s="5" customFormat="1" ht="12.75" x14ac:dyDescent="0.2">
      <c r="M218" s="42"/>
      <c r="N218" s="42"/>
      <c r="O218" s="42"/>
      <c r="P218" s="42"/>
      <c r="Q218" s="42"/>
      <c r="R218" s="42"/>
      <c r="S218" s="42"/>
      <c r="T218" s="42"/>
    </row>
    <row r="219" spans="13:20" s="5" customFormat="1" ht="12.75" x14ac:dyDescent="0.2">
      <c r="M219" s="42"/>
      <c r="N219" s="42"/>
      <c r="O219" s="42"/>
      <c r="P219" s="42"/>
      <c r="Q219" s="42"/>
      <c r="R219" s="42"/>
      <c r="S219" s="42"/>
      <c r="T219" s="42"/>
    </row>
    <row r="220" spans="13:20" s="5" customFormat="1" ht="12.75" x14ac:dyDescent="0.2">
      <c r="M220" s="42"/>
      <c r="N220" s="42"/>
      <c r="O220" s="42"/>
      <c r="P220" s="42"/>
      <c r="Q220" s="42"/>
      <c r="R220" s="42"/>
      <c r="S220" s="42"/>
      <c r="T220" s="42"/>
    </row>
    <row r="221" spans="13:20" s="5" customFormat="1" ht="12.75" x14ac:dyDescent="0.2">
      <c r="M221" s="42"/>
      <c r="N221" s="42"/>
      <c r="O221" s="42"/>
      <c r="P221" s="42"/>
      <c r="Q221" s="42"/>
      <c r="R221" s="42"/>
      <c r="S221" s="42"/>
      <c r="T221" s="42"/>
    </row>
    <row r="222" spans="13:20" s="5" customFormat="1" ht="12.75" x14ac:dyDescent="0.2">
      <c r="M222" s="42"/>
      <c r="N222" s="42"/>
      <c r="O222" s="42"/>
      <c r="P222" s="42"/>
      <c r="Q222" s="42"/>
      <c r="R222" s="42"/>
      <c r="S222" s="42"/>
      <c r="T222" s="42"/>
    </row>
    <row r="223" spans="13:20" s="5" customFormat="1" ht="12.75" x14ac:dyDescent="0.2">
      <c r="M223" s="42"/>
      <c r="N223" s="42"/>
      <c r="O223" s="42"/>
      <c r="P223" s="42"/>
      <c r="Q223" s="42"/>
      <c r="R223" s="42"/>
      <c r="S223" s="42"/>
      <c r="T223" s="42"/>
    </row>
    <row r="224" spans="13:20" s="5" customFormat="1" ht="12.75" x14ac:dyDescent="0.2">
      <c r="M224" s="42"/>
      <c r="N224" s="42"/>
      <c r="O224" s="42"/>
      <c r="P224" s="42"/>
      <c r="Q224" s="42"/>
      <c r="R224" s="42"/>
      <c r="S224" s="42"/>
      <c r="T224" s="42"/>
    </row>
    <row r="225" spans="13:20" s="5" customFormat="1" ht="12.75" x14ac:dyDescent="0.2">
      <c r="M225" s="42"/>
      <c r="N225" s="42"/>
      <c r="O225" s="42"/>
      <c r="P225" s="42"/>
      <c r="Q225" s="42"/>
      <c r="R225" s="42"/>
      <c r="S225" s="42"/>
      <c r="T225" s="42"/>
    </row>
    <row r="226" spans="13:20" s="5" customFormat="1" ht="12.75" x14ac:dyDescent="0.2">
      <c r="M226" s="42"/>
      <c r="N226" s="42"/>
      <c r="O226" s="42"/>
      <c r="P226" s="42"/>
      <c r="Q226" s="42"/>
      <c r="R226" s="42"/>
      <c r="S226" s="42"/>
      <c r="T226" s="42"/>
    </row>
    <row r="227" spans="13:20" s="5" customFormat="1" ht="12.75" x14ac:dyDescent="0.2">
      <c r="M227" s="42"/>
      <c r="N227" s="42"/>
      <c r="O227" s="42"/>
      <c r="P227" s="42"/>
      <c r="Q227" s="42"/>
      <c r="R227" s="42"/>
      <c r="S227" s="42"/>
      <c r="T227" s="42"/>
    </row>
    <row r="228" spans="13:20" s="5" customFormat="1" ht="12.75" x14ac:dyDescent="0.2">
      <c r="M228" s="42"/>
      <c r="N228" s="42"/>
      <c r="O228" s="42"/>
      <c r="P228" s="42"/>
      <c r="Q228" s="42"/>
      <c r="R228" s="42"/>
      <c r="S228" s="42"/>
      <c r="T228" s="42"/>
    </row>
    <row r="229" spans="13:20" s="5" customFormat="1" ht="12.75" x14ac:dyDescent="0.2">
      <c r="M229" s="42"/>
      <c r="N229" s="42"/>
      <c r="O229" s="42"/>
      <c r="P229" s="42"/>
      <c r="Q229" s="42"/>
      <c r="R229" s="42"/>
      <c r="S229" s="42"/>
      <c r="T229" s="42"/>
    </row>
    <row r="230" spans="13:20" s="5" customFormat="1" ht="12.75" x14ac:dyDescent="0.2">
      <c r="M230" s="42"/>
      <c r="N230" s="42"/>
      <c r="O230" s="42"/>
      <c r="P230" s="42"/>
      <c r="Q230" s="42"/>
      <c r="R230" s="42"/>
      <c r="S230" s="42"/>
      <c r="T230" s="42"/>
    </row>
    <row r="231" spans="13:20" s="5" customFormat="1" ht="12.75" x14ac:dyDescent="0.2">
      <c r="M231" s="42"/>
      <c r="N231" s="42"/>
      <c r="O231" s="42"/>
      <c r="P231" s="42"/>
      <c r="Q231" s="42"/>
      <c r="R231" s="42"/>
      <c r="S231" s="42"/>
      <c r="T231" s="42"/>
    </row>
    <row r="232" spans="13:20" s="5" customFormat="1" ht="12.75" x14ac:dyDescent="0.2">
      <c r="M232" s="42"/>
      <c r="N232" s="42"/>
      <c r="O232" s="42"/>
      <c r="P232" s="42"/>
      <c r="Q232" s="42"/>
      <c r="R232" s="42"/>
      <c r="S232" s="42"/>
      <c r="T232" s="42"/>
    </row>
    <row r="233" spans="13:20" s="5" customFormat="1" ht="12.75" x14ac:dyDescent="0.2">
      <c r="M233" s="42"/>
      <c r="N233" s="42"/>
      <c r="O233" s="42"/>
      <c r="P233" s="42"/>
      <c r="Q233" s="42"/>
      <c r="R233" s="42"/>
      <c r="S233" s="42"/>
      <c r="T233" s="42"/>
    </row>
    <row r="234" spans="13:20" s="5" customFormat="1" ht="12.75" x14ac:dyDescent="0.2">
      <c r="M234" s="42"/>
      <c r="N234" s="42"/>
      <c r="O234" s="42"/>
      <c r="P234" s="42"/>
      <c r="Q234" s="42"/>
      <c r="R234" s="42"/>
      <c r="S234" s="42"/>
      <c r="T234" s="42"/>
    </row>
    <row r="235" spans="13:20" s="5" customFormat="1" ht="12.75" x14ac:dyDescent="0.2">
      <c r="M235" s="42"/>
      <c r="N235" s="42"/>
      <c r="O235" s="42"/>
      <c r="P235" s="42"/>
      <c r="Q235" s="42"/>
      <c r="R235" s="42"/>
      <c r="S235" s="42"/>
      <c r="T235" s="42"/>
    </row>
    <row r="236" spans="13:20" s="5" customFormat="1" ht="12.75" x14ac:dyDescent="0.2">
      <c r="M236" s="42"/>
      <c r="N236" s="42"/>
      <c r="O236" s="42"/>
      <c r="P236" s="42"/>
      <c r="Q236" s="42"/>
      <c r="R236" s="42"/>
      <c r="S236" s="42"/>
      <c r="T236" s="42"/>
    </row>
    <row r="237" spans="13:20" s="5" customFormat="1" ht="12.75" x14ac:dyDescent="0.2">
      <c r="M237" s="42"/>
      <c r="N237" s="42"/>
      <c r="O237" s="42"/>
      <c r="P237" s="42"/>
      <c r="Q237" s="42"/>
      <c r="R237" s="42"/>
      <c r="S237" s="42"/>
      <c r="T237" s="42"/>
    </row>
    <row r="238" spans="13:20" s="5" customFormat="1" ht="12.75" x14ac:dyDescent="0.2">
      <c r="M238" s="42"/>
      <c r="N238" s="42"/>
      <c r="O238" s="42"/>
      <c r="P238" s="42"/>
      <c r="Q238" s="42"/>
      <c r="R238" s="42"/>
      <c r="S238" s="42"/>
      <c r="T238" s="42"/>
    </row>
    <row r="239" spans="13:20" s="5" customFormat="1" ht="12.75" x14ac:dyDescent="0.2">
      <c r="M239" s="42"/>
      <c r="N239" s="42"/>
      <c r="O239" s="42"/>
      <c r="P239" s="42"/>
      <c r="Q239" s="42"/>
      <c r="R239" s="42"/>
      <c r="S239" s="42"/>
      <c r="T239" s="42"/>
    </row>
    <row r="240" spans="13:20" s="5" customFormat="1" ht="12.75" x14ac:dyDescent="0.2">
      <c r="M240" s="42"/>
      <c r="N240" s="42"/>
      <c r="O240" s="42"/>
      <c r="P240" s="42"/>
      <c r="Q240" s="42"/>
      <c r="R240" s="42"/>
      <c r="S240" s="42"/>
      <c r="T240" s="42"/>
    </row>
    <row r="241" spans="13:20" s="5" customFormat="1" ht="12.75" x14ac:dyDescent="0.2">
      <c r="M241" s="42"/>
      <c r="N241" s="42"/>
      <c r="O241" s="42"/>
      <c r="P241" s="42"/>
      <c r="Q241" s="42"/>
      <c r="R241" s="42"/>
      <c r="S241" s="42"/>
      <c r="T241" s="42"/>
    </row>
    <row r="242" spans="13:20" s="5" customFormat="1" ht="12.75" x14ac:dyDescent="0.2">
      <c r="M242" s="42"/>
      <c r="N242" s="42"/>
      <c r="O242" s="42"/>
      <c r="P242" s="42"/>
      <c r="Q242" s="42"/>
      <c r="R242" s="42"/>
      <c r="S242" s="42"/>
      <c r="T242" s="42"/>
    </row>
    <row r="243" spans="13:20" s="5" customFormat="1" ht="12.75" x14ac:dyDescent="0.2">
      <c r="M243" s="42"/>
      <c r="N243" s="42"/>
      <c r="O243" s="42"/>
      <c r="P243" s="42"/>
      <c r="Q243" s="42"/>
      <c r="R243" s="42"/>
      <c r="S243" s="42"/>
      <c r="T243" s="42"/>
    </row>
    <row r="244" spans="13:20" s="5" customFormat="1" ht="12.75" x14ac:dyDescent="0.2">
      <c r="M244" s="42"/>
      <c r="N244" s="42"/>
      <c r="O244" s="42"/>
      <c r="P244" s="42"/>
      <c r="Q244" s="42"/>
      <c r="R244" s="42"/>
      <c r="S244" s="42"/>
      <c r="T244" s="42"/>
    </row>
    <row r="245" spans="13:20" s="5" customFormat="1" ht="12.75" x14ac:dyDescent="0.2">
      <c r="M245" s="42"/>
      <c r="N245" s="42"/>
      <c r="O245" s="42"/>
      <c r="P245" s="42"/>
      <c r="Q245" s="42"/>
      <c r="R245" s="42"/>
      <c r="S245" s="42"/>
      <c r="T245" s="42"/>
    </row>
    <row r="246" spans="13:20" s="5" customFormat="1" ht="12.75" x14ac:dyDescent="0.2">
      <c r="M246" s="42"/>
      <c r="N246" s="42"/>
      <c r="O246" s="42"/>
      <c r="P246" s="42"/>
      <c r="Q246" s="42"/>
      <c r="R246" s="42"/>
      <c r="S246" s="42"/>
      <c r="T246" s="42"/>
    </row>
    <row r="247" spans="13:20" s="5" customFormat="1" ht="12.75" x14ac:dyDescent="0.2">
      <c r="M247" s="42"/>
      <c r="N247" s="42"/>
      <c r="O247" s="42"/>
      <c r="P247" s="42"/>
      <c r="Q247" s="42"/>
      <c r="R247" s="42"/>
      <c r="S247" s="42"/>
      <c r="T247" s="42"/>
    </row>
    <row r="248" spans="13:20" s="5" customFormat="1" ht="12.75" x14ac:dyDescent="0.2">
      <c r="M248" s="42"/>
      <c r="N248" s="42"/>
      <c r="O248" s="42"/>
      <c r="P248" s="42"/>
      <c r="Q248" s="42"/>
      <c r="R248" s="42"/>
      <c r="S248" s="42"/>
      <c r="T248" s="42"/>
    </row>
    <row r="249" spans="13:20" s="5" customFormat="1" ht="12.75" x14ac:dyDescent="0.2">
      <c r="M249" s="42"/>
      <c r="N249" s="42"/>
      <c r="O249" s="42"/>
      <c r="P249" s="42"/>
      <c r="Q249" s="42"/>
      <c r="R249" s="42"/>
      <c r="S249" s="42"/>
      <c r="T249" s="42"/>
    </row>
    <row r="250" spans="13:20" s="5" customFormat="1" ht="12.75" x14ac:dyDescent="0.2">
      <c r="M250" s="42"/>
      <c r="N250" s="42"/>
      <c r="O250" s="42"/>
      <c r="P250" s="42"/>
      <c r="Q250" s="42"/>
      <c r="R250" s="42"/>
      <c r="S250" s="42"/>
      <c r="T250" s="42"/>
    </row>
    <row r="251" spans="13:20" s="5" customFormat="1" ht="12.75" x14ac:dyDescent="0.2">
      <c r="M251" s="42"/>
      <c r="N251" s="42"/>
      <c r="O251" s="42"/>
      <c r="P251" s="42"/>
      <c r="Q251" s="42"/>
      <c r="R251" s="42"/>
      <c r="S251" s="42"/>
      <c r="T251" s="42"/>
    </row>
    <row r="252" spans="13:20" s="5" customFormat="1" ht="12.75" x14ac:dyDescent="0.2">
      <c r="M252" s="42"/>
      <c r="N252" s="42"/>
      <c r="O252" s="42"/>
      <c r="P252" s="42"/>
      <c r="Q252" s="42"/>
      <c r="R252" s="42"/>
      <c r="S252" s="42"/>
      <c r="T252" s="42"/>
    </row>
    <row r="253" spans="13:20" s="5" customFormat="1" ht="12.75" x14ac:dyDescent="0.2">
      <c r="M253" s="42"/>
      <c r="N253" s="42"/>
      <c r="O253" s="42"/>
      <c r="P253" s="42"/>
      <c r="Q253" s="42"/>
      <c r="R253" s="42"/>
      <c r="S253" s="42"/>
      <c r="T253" s="42"/>
    </row>
    <row r="254" spans="13:20" s="5" customFormat="1" ht="12.75" x14ac:dyDescent="0.2">
      <c r="M254" s="42"/>
      <c r="N254" s="42"/>
      <c r="O254" s="42"/>
      <c r="P254" s="42"/>
      <c r="Q254" s="42"/>
      <c r="R254" s="42"/>
      <c r="S254" s="42"/>
      <c r="T254" s="42"/>
    </row>
    <row r="255" spans="13:20" s="5" customFormat="1" ht="12.75" x14ac:dyDescent="0.2">
      <c r="M255" s="42"/>
      <c r="N255" s="42"/>
      <c r="O255" s="42"/>
      <c r="P255" s="42"/>
      <c r="Q255" s="42"/>
      <c r="R255" s="42"/>
      <c r="S255" s="42"/>
      <c r="T255" s="42"/>
    </row>
    <row r="256" spans="13:20" s="5" customFormat="1" ht="12.75" x14ac:dyDescent="0.2">
      <c r="M256" s="42"/>
      <c r="N256" s="42"/>
      <c r="O256" s="42"/>
      <c r="P256" s="42"/>
      <c r="Q256" s="42"/>
      <c r="R256" s="42"/>
      <c r="S256" s="42"/>
      <c r="T256" s="42"/>
    </row>
    <row r="257" spans="13:20" s="5" customFormat="1" ht="12.75" x14ac:dyDescent="0.2">
      <c r="M257" s="42"/>
      <c r="N257" s="42"/>
      <c r="O257" s="42"/>
      <c r="P257" s="42"/>
      <c r="Q257" s="42"/>
      <c r="R257" s="42"/>
      <c r="S257" s="42"/>
      <c r="T257" s="42"/>
    </row>
    <row r="258" spans="13:20" s="5" customFormat="1" ht="12.75" x14ac:dyDescent="0.2">
      <c r="M258" s="42"/>
      <c r="N258" s="42"/>
      <c r="O258" s="42"/>
      <c r="P258" s="42"/>
      <c r="Q258" s="42"/>
      <c r="R258" s="42"/>
      <c r="S258" s="42"/>
      <c r="T258" s="42"/>
    </row>
    <row r="259" spans="13:20" s="5" customFormat="1" ht="12.75" x14ac:dyDescent="0.2">
      <c r="M259" s="42"/>
      <c r="N259" s="42"/>
      <c r="O259" s="42"/>
      <c r="P259" s="42"/>
      <c r="Q259" s="42"/>
      <c r="R259" s="42"/>
      <c r="S259" s="42"/>
      <c r="T259" s="42"/>
    </row>
    <row r="260" spans="13:20" s="5" customFormat="1" ht="12.75" x14ac:dyDescent="0.2">
      <c r="M260" s="42"/>
      <c r="N260" s="42"/>
      <c r="O260" s="42"/>
      <c r="P260" s="42"/>
      <c r="Q260" s="42"/>
      <c r="R260" s="42"/>
      <c r="S260" s="42"/>
      <c r="T260" s="42"/>
    </row>
    <row r="261" spans="13:20" s="5" customFormat="1" ht="12.75" x14ac:dyDescent="0.2">
      <c r="M261" s="42"/>
      <c r="N261" s="42"/>
      <c r="O261" s="42"/>
      <c r="P261" s="42"/>
      <c r="Q261" s="42"/>
      <c r="R261" s="42"/>
      <c r="S261" s="42"/>
      <c r="T261" s="42"/>
    </row>
    <row r="262" spans="13:20" s="5" customFormat="1" ht="12.75" x14ac:dyDescent="0.2">
      <c r="M262" s="42"/>
      <c r="N262" s="42"/>
      <c r="O262" s="42"/>
      <c r="P262" s="42"/>
      <c r="Q262" s="42"/>
      <c r="R262" s="42"/>
      <c r="S262" s="42"/>
      <c r="T262" s="42"/>
    </row>
    <row r="263" spans="13:20" s="5" customFormat="1" ht="12.75" x14ac:dyDescent="0.2">
      <c r="M263" s="42"/>
      <c r="N263" s="42"/>
      <c r="O263" s="42"/>
      <c r="P263" s="42"/>
      <c r="Q263" s="42"/>
      <c r="R263" s="42"/>
      <c r="S263" s="42"/>
      <c r="T263" s="42"/>
    </row>
    <row r="264" spans="13:20" s="5" customFormat="1" ht="12.75" x14ac:dyDescent="0.2">
      <c r="M264" s="42"/>
      <c r="N264" s="42"/>
      <c r="O264" s="42"/>
      <c r="P264" s="42"/>
      <c r="Q264" s="42"/>
      <c r="R264" s="42"/>
      <c r="S264" s="42"/>
      <c r="T264" s="42"/>
    </row>
    <row r="265" spans="13:20" s="5" customFormat="1" ht="12.75" x14ac:dyDescent="0.2">
      <c r="M265" s="42"/>
      <c r="N265" s="42"/>
      <c r="O265" s="42"/>
      <c r="P265" s="42"/>
      <c r="Q265" s="42"/>
      <c r="R265" s="42"/>
      <c r="S265" s="42"/>
      <c r="T265" s="42"/>
    </row>
    <row r="266" spans="13:20" s="5" customFormat="1" ht="12.75" x14ac:dyDescent="0.2">
      <c r="M266" s="42"/>
      <c r="N266" s="42"/>
      <c r="O266" s="42"/>
      <c r="P266" s="42"/>
      <c r="Q266" s="42"/>
      <c r="R266" s="42"/>
      <c r="S266" s="42"/>
      <c r="T266" s="42"/>
    </row>
    <row r="267" spans="13:20" s="5" customFormat="1" ht="12.75" x14ac:dyDescent="0.2">
      <c r="M267" s="42"/>
      <c r="N267" s="42"/>
      <c r="O267" s="42"/>
      <c r="P267" s="42"/>
      <c r="Q267" s="42"/>
      <c r="R267" s="42"/>
      <c r="S267" s="42"/>
      <c r="T267" s="42"/>
    </row>
    <row r="268" spans="13:20" s="5" customFormat="1" ht="12.75" x14ac:dyDescent="0.2">
      <c r="M268" s="42"/>
      <c r="N268" s="42"/>
      <c r="O268" s="42"/>
      <c r="P268" s="42"/>
      <c r="Q268" s="42"/>
      <c r="R268" s="42"/>
      <c r="S268" s="42"/>
      <c r="T268" s="42"/>
    </row>
    <row r="269" spans="13:20" s="5" customFormat="1" ht="12.75" x14ac:dyDescent="0.2">
      <c r="M269" s="42"/>
      <c r="N269" s="42"/>
      <c r="O269" s="42"/>
      <c r="P269" s="42"/>
      <c r="Q269" s="42"/>
      <c r="R269" s="42"/>
      <c r="S269" s="42"/>
      <c r="T269" s="42"/>
    </row>
    <row r="270" spans="13:20" s="5" customFormat="1" ht="12.75" x14ac:dyDescent="0.2">
      <c r="M270" s="42"/>
      <c r="N270" s="42"/>
      <c r="O270" s="42"/>
      <c r="P270" s="42"/>
      <c r="Q270" s="42"/>
      <c r="R270" s="42"/>
      <c r="S270" s="42"/>
      <c r="T270" s="42"/>
    </row>
    <row r="271" spans="13:20" s="5" customFormat="1" ht="12.75" x14ac:dyDescent="0.2">
      <c r="M271" s="42"/>
      <c r="N271" s="42"/>
      <c r="O271" s="42"/>
      <c r="P271" s="42"/>
      <c r="Q271" s="42"/>
      <c r="R271" s="42"/>
      <c r="S271" s="42"/>
      <c r="T271" s="42"/>
    </row>
    <row r="272" spans="13:20" s="5" customFormat="1" ht="12.75" x14ac:dyDescent="0.2">
      <c r="M272" s="42"/>
      <c r="N272" s="42"/>
      <c r="O272" s="42"/>
      <c r="P272" s="42"/>
      <c r="Q272" s="42"/>
      <c r="R272" s="42"/>
      <c r="S272" s="42"/>
      <c r="T272" s="42"/>
    </row>
    <row r="273" spans="13:20" s="5" customFormat="1" ht="12.75" x14ac:dyDescent="0.2">
      <c r="M273" s="42"/>
      <c r="N273" s="42"/>
      <c r="O273" s="42"/>
      <c r="P273" s="42"/>
      <c r="Q273" s="42"/>
      <c r="R273" s="42"/>
      <c r="S273" s="42"/>
      <c r="T273" s="42"/>
    </row>
    <row r="274" spans="13:20" s="5" customFormat="1" ht="12.75" x14ac:dyDescent="0.2">
      <c r="M274" s="42"/>
      <c r="N274" s="42"/>
      <c r="O274" s="42"/>
      <c r="P274" s="42"/>
      <c r="Q274" s="42"/>
      <c r="R274" s="42"/>
      <c r="S274" s="42"/>
      <c r="T274" s="42"/>
    </row>
    <row r="275" spans="13:20" s="5" customFormat="1" ht="12.75" x14ac:dyDescent="0.2">
      <c r="M275" s="42"/>
      <c r="N275" s="42"/>
      <c r="O275" s="42"/>
      <c r="P275" s="42"/>
      <c r="Q275" s="42"/>
      <c r="R275" s="42"/>
      <c r="S275" s="42"/>
      <c r="T275" s="42"/>
    </row>
    <row r="276" spans="13:20" s="5" customFormat="1" ht="12.75" x14ac:dyDescent="0.2">
      <c r="M276" s="42"/>
      <c r="N276" s="42"/>
      <c r="O276" s="42"/>
      <c r="P276" s="42"/>
      <c r="Q276" s="42"/>
      <c r="R276" s="42"/>
      <c r="S276" s="42"/>
      <c r="T276" s="42"/>
    </row>
    <row r="277" spans="13:20" s="5" customFormat="1" ht="12.75" x14ac:dyDescent="0.2">
      <c r="M277" s="42"/>
      <c r="N277" s="42"/>
      <c r="O277" s="42"/>
      <c r="P277" s="42"/>
      <c r="Q277" s="42"/>
      <c r="R277" s="42"/>
      <c r="S277" s="42"/>
      <c r="T277" s="42"/>
    </row>
    <row r="278" spans="13:20" s="5" customFormat="1" ht="12.75" x14ac:dyDescent="0.2">
      <c r="M278" s="42"/>
      <c r="N278" s="42"/>
      <c r="O278" s="42"/>
      <c r="P278" s="42"/>
      <c r="Q278" s="42"/>
      <c r="R278" s="42"/>
      <c r="S278" s="42"/>
      <c r="T278" s="42"/>
    </row>
    <row r="279" spans="13:20" s="5" customFormat="1" ht="12.75" x14ac:dyDescent="0.2">
      <c r="M279" s="42"/>
      <c r="N279" s="42"/>
      <c r="O279" s="42"/>
      <c r="P279" s="42"/>
      <c r="Q279" s="42"/>
      <c r="R279" s="42"/>
      <c r="S279" s="42"/>
      <c r="T279" s="42"/>
    </row>
    <row r="280" spans="13:20" s="5" customFormat="1" ht="12.75" x14ac:dyDescent="0.2">
      <c r="M280" s="42"/>
      <c r="N280" s="42"/>
      <c r="O280" s="42"/>
      <c r="P280" s="42"/>
      <c r="Q280" s="42"/>
      <c r="R280" s="42"/>
      <c r="S280" s="42"/>
      <c r="T280" s="42"/>
    </row>
    <row r="281" spans="13:20" s="5" customFormat="1" ht="12.75" x14ac:dyDescent="0.2">
      <c r="M281" s="42"/>
      <c r="N281" s="42"/>
      <c r="O281" s="42"/>
      <c r="P281" s="42"/>
      <c r="Q281" s="42"/>
      <c r="R281" s="42"/>
      <c r="S281" s="42"/>
      <c r="T281" s="42"/>
    </row>
    <row r="282" spans="13:20" s="5" customFormat="1" ht="12.75" x14ac:dyDescent="0.2">
      <c r="M282" s="42"/>
      <c r="N282" s="42"/>
      <c r="O282" s="42"/>
      <c r="P282" s="42"/>
      <c r="Q282" s="42"/>
      <c r="R282" s="42"/>
      <c r="S282" s="42"/>
      <c r="T282" s="42"/>
    </row>
    <row r="283" spans="13:20" s="5" customFormat="1" ht="12.75" x14ac:dyDescent="0.2">
      <c r="M283" s="42"/>
      <c r="N283" s="42"/>
      <c r="O283" s="42"/>
      <c r="P283" s="42"/>
      <c r="Q283" s="42"/>
      <c r="R283" s="42"/>
      <c r="S283" s="42"/>
      <c r="T283" s="42"/>
    </row>
    <row r="284" spans="13:20" s="5" customFormat="1" ht="12.75" x14ac:dyDescent="0.2">
      <c r="M284" s="42"/>
      <c r="N284" s="42"/>
      <c r="O284" s="42"/>
      <c r="P284" s="42"/>
      <c r="Q284" s="42"/>
      <c r="R284" s="42"/>
      <c r="S284" s="42"/>
      <c r="T284" s="42"/>
    </row>
    <row r="285" spans="13:20" s="5" customFormat="1" ht="12.75" x14ac:dyDescent="0.2">
      <c r="M285" s="42"/>
      <c r="N285" s="42"/>
      <c r="O285" s="42"/>
      <c r="P285" s="42"/>
      <c r="Q285" s="42"/>
      <c r="R285" s="42"/>
      <c r="S285" s="42"/>
      <c r="T285" s="42"/>
    </row>
    <row r="286" spans="13:20" s="5" customFormat="1" ht="12.75" x14ac:dyDescent="0.2">
      <c r="M286" s="42"/>
      <c r="N286" s="42"/>
      <c r="O286" s="42"/>
      <c r="P286" s="42"/>
      <c r="Q286" s="42"/>
      <c r="R286" s="42"/>
      <c r="S286" s="42"/>
      <c r="T286" s="42"/>
    </row>
    <row r="287" spans="13:20" s="5" customFormat="1" ht="12.75" x14ac:dyDescent="0.2">
      <c r="M287" s="42"/>
      <c r="N287" s="42"/>
      <c r="O287" s="42"/>
      <c r="P287" s="42"/>
      <c r="Q287" s="42"/>
      <c r="R287" s="42"/>
      <c r="S287" s="42"/>
      <c r="T287" s="42"/>
    </row>
    <row r="288" spans="13:20" s="5" customFormat="1" ht="12.75" x14ac:dyDescent="0.2">
      <c r="M288" s="42"/>
      <c r="N288" s="42"/>
      <c r="O288" s="42"/>
      <c r="P288" s="42"/>
      <c r="Q288" s="42"/>
      <c r="R288" s="42"/>
      <c r="S288" s="42"/>
      <c r="T288" s="42"/>
    </row>
    <row r="289" spans="13:20" s="5" customFormat="1" ht="12.75" x14ac:dyDescent="0.2">
      <c r="M289" s="42"/>
      <c r="N289" s="42"/>
      <c r="O289" s="42"/>
      <c r="P289" s="42"/>
      <c r="Q289" s="42"/>
      <c r="R289" s="42"/>
      <c r="S289" s="42"/>
      <c r="T289" s="42"/>
    </row>
    <row r="290" spans="13:20" s="5" customFormat="1" ht="12.75" x14ac:dyDescent="0.2">
      <c r="M290" s="42"/>
      <c r="N290" s="42"/>
      <c r="O290" s="42"/>
      <c r="P290" s="42"/>
      <c r="Q290" s="42"/>
      <c r="R290" s="42"/>
      <c r="S290" s="42"/>
      <c r="T290" s="42"/>
    </row>
    <row r="291" spans="13:20" s="5" customFormat="1" ht="12.75" x14ac:dyDescent="0.2">
      <c r="M291" s="42"/>
      <c r="N291" s="42"/>
      <c r="O291" s="42"/>
      <c r="P291" s="42"/>
      <c r="Q291" s="42"/>
      <c r="R291" s="42"/>
      <c r="S291" s="42"/>
      <c r="T291" s="42"/>
    </row>
    <row r="292" spans="13:20" s="5" customFormat="1" ht="12.75" x14ac:dyDescent="0.2">
      <c r="M292" s="42"/>
      <c r="N292" s="42"/>
      <c r="O292" s="42"/>
      <c r="P292" s="42"/>
      <c r="Q292" s="42"/>
      <c r="R292" s="42"/>
      <c r="S292" s="42"/>
      <c r="T292" s="42"/>
    </row>
    <row r="293" spans="13:20" s="5" customFormat="1" ht="12.75" x14ac:dyDescent="0.2">
      <c r="M293" s="42"/>
      <c r="N293" s="42"/>
      <c r="O293" s="42"/>
      <c r="P293" s="42"/>
      <c r="Q293" s="42"/>
      <c r="R293" s="42"/>
      <c r="S293" s="42"/>
      <c r="T293" s="42"/>
    </row>
    <row r="294" spans="13:20" s="5" customFormat="1" ht="12.75" x14ac:dyDescent="0.2">
      <c r="M294" s="42"/>
      <c r="N294" s="42"/>
      <c r="O294" s="42"/>
      <c r="P294" s="42"/>
      <c r="Q294" s="42"/>
      <c r="R294" s="42"/>
      <c r="S294" s="42"/>
      <c r="T294" s="42"/>
    </row>
    <row r="295" spans="13:20" s="5" customFormat="1" ht="12.75" x14ac:dyDescent="0.2">
      <c r="M295" s="42"/>
      <c r="N295" s="42"/>
      <c r="O295" s="42"/>
      <c r="P295" s="42"/>
      <c r="Q295" s="42"/>
      <c r="R295" s="42"/>
      <c r="S295" s="42"/>
      <c r="T295" s="42"/>
    </row>
    <row r="296" spans="13:20" s="5" customFormat="1" ht="12.75" x14ac:dyDescent="0.2">
      <c r="M296" s="42"/>
      <c r="N296" s="42"/>
      <c r="O296" s="42"/>
      <c r="P296" s="42"/>
      <c r="Q296" s="42"/>
      <c r="R296" s="42"/>
      <c r="S296" s="42"/>
      <c r="T296" s="42"/>
    </row>
    <row r="297" spans="13:20" s="5" customFormat="1" ht="12.75" x14ac:dyDescent="0.2">
      <c r="M297" s="42"/>
      <c r="N297" s="42"/>
      <c r="O297" s="42"/>
      <c r="P297" s="42"/>
      <c r="Q297" s="42"/>
      <c r="R297" s="42"/>
      <c r="S297" s="42"/>
      <c r="T297" s="42"/>
    </row>
    <row r="298" spans="13:20" s="5" customFormat="1" ht="12.75" x14ac:dyDescent="0.2">
      <c r="M298" s="42"/>
      <c r="N298" s="42"/>
      <c r="O298" s="42"/>
      <c r="P298" s="42"/>
      <c r="Q298" s="42"/>
      <c r="R298" s="42"/>
      <c r="S298" s="42"/>
      <c r="T298" s="42"/>
    </row>
    <row r="299" spans="13:20" s="5" customFormat="1" ht="12.75" x14ac:dyDescent="0.2">
      <c r="M299" s="42"/>
      <c r="N299" s="42"/>
      <c r="O299" s="42"/>
      <c r="P299" s="42"/>
      <c r="Q299" s="42"/>
      <c r="R299" s="42"/>
      <c r="S299" s="42"/>
      <c r="T299" s="42"/>
    </row>
    <row r="300" spans="13:20" s="5" customFormat="1" ht="12.75" x14ac:dyDescent="0.2">
      <c r="M300" s="42"/>
      <c r="N300" s="42"/>
      <c r="O300" s="42"/>
      <c r="P300" s="42"/>
      <c r="Q300" s="42"/>
      <c r="R300" s="42"/>
      <c r="S300" s="42"/>
      <c r="T300" s="42"/>
    </row>
    <row r="301" spans="13:20" s="5" customFormat="1" ht="12.75" x14ac:dyDescent="0.2">
      <c r="M301" s="42"/>
      <c r="N301" s="42"/>
      <c r="O301" s="42"/>
      <c r="P301" s="42"/>
      <c r="Q301" s="42"/>
      <c r="R301" s="42"/>
      <c r="S301" s="42"/>
      <c r="T301" s="42"/>
    </row>
    <row r="302" spans="13:20" s="5" customFormat="1" ht="12.75" x14ac:dyDescent="0.2">
      <c r="M302" s="42"/>
      <c r="N302" s="42"/>
      <c r="O302" s="42"/>
      <c r="P302" s="42"/>
      <c r="Q302" s="42"/>
      <c r="R302" s="42"/>
      <c r="S302" s="42"/>
      <c r="T302" s="42"/>
    </row>
    <row r="303" spans="13:20" s="5" customFormat="1" ht="12.75" x14ac:dyDescent="0.2">
      <c r="M303" s="42"/>
      <c r="N303" s="42"/>
      <c r="O303" s="42"/>
      <c r="P303" s="42"/>
      <c r="Q303" s="42"/>
      <c r="R303" s="42"/>
      <c r="S303" s="42"/>
      <c r="T303" s="42"/>
    </row>
    <row r="304" spans="13:20" s="5" customFormat="1" ht="12.75" x14ac:dyDescent="0.2">
      <c r="M304" s="42"/>
      <c r="N304" s="42"/>
      <c r="O304" s="42"/>
      <c r="P304" s="42"/>
      <c r="Q304" s="42"/>
      <c r="R304" s="42"/>
      <c r="S304" s="42"/>
      <c r="T304" s="42"/>
    </row>
    <row r="305" spans="13:20" s="5" customFormat="1" ht="12.75" x14ac:dyDescent="0.2">
      <c r="M305" s="42"/>
      <c r="N305" s="42"/>
      <c r="O305" s="42"/>
      <c r="P305" s="42"/>
      <c r="Q305" s="42"/>
      <c r="R305" s="42"/>
      <c r="S305" s="42"/>
      <c r="T305" s="42"/>
    </row>
    <row r="306" spans="13:20" s="5" customFormat="1" ht="12.75" x14ac:dyDescent="0.2">
      <c r="M306" s="42"/>
      <c r="N306" s="42"/>
      <c r="O306" s="42"/>
      <c r="P306" s="42"/>
      <c r="Q306" s="42"/>
      <c r="R306" s="42"/>
      <c r="S306" s="42"/>
      <c r="T306" s="42"/>
    </row>
    <row r="307" spans="13:20" s="5" customFormat="1" ht="12.75" x14ac:dyDescent="0.2">
      <c r="M307" s="42"/>
      <c r="N307" s="42"/>
      <c r="O307" s="42"/>
      <c r="P307" s="42"/>
      <c r="Q307" s="42"/>
      <c r="R307" s="42"/>
      <c r="S307" s="42"/>
      <c r="T307" s="42"/>
    </row>
    <row r="308" spans="13:20" s="5" customFormat="1" ht="12.75" x14ac:dyDescent="0.2">
      <c r="M308" s="42"/>
      <c r="N308" s="42"/>
      <c r="O308" s="42"/>
      <c r="P308" s="42"/>
      <c r="Q308" s="42"/>
      <c r="R308" s="42"/>
      <c r="S308" s="42"/>
      <c r="T308" s="42"/>
    </row>
    <row r="309" spans="13:20" s="5" customFormat="1" ht="12.75" x14ac:dyDescent="0.2">
      <c r="M309" s="42"/>
      <c r="N309" s="42"/>
      <c r="O309" s="42"/>
      <c r="P309" s="42"/>
      <c r="Q309" s="42"/>
      <c r="R309" s="42"/>
      <c r="S309" s="42"/>
      <c r="T309" s="42"/>
    </row>
    <row r="310" spans="13:20" s="5" customFormat="1" ht="12.75" x14ac:dyDescent="0.2">
      <c r="M310" s="42"/>
      <c r="N310" s="42"/>
      <c r="O310" s="42"/>
      <c r="P310" s="42"/>
      <c r="Q310" s="42"/>
      <c r="R310" s="42"/>
      <c r="S310" s="42"/>
      <c r="T310" s="42"/>
    </row>
    <row r="311" spans="13:20" s="5" customFormat="1" ht="12.75" x14ac:dyDescent="0.2">
      <c r="M311" s="42"/>
      <c r="N311" s="42"/>
      <c r="O311" s="42"/>
      <c r="P311" s="42"/>
      <c r="Q311" s="42"/>
      <c r="R311" s="42"/>
      <c r="S311" s="42"/>
      <c r="T311" s="42"/>
    </row>
    <row r="312" spans="13:20" s="5" customFormat="1" ht="12.75" x14ac:dyDescent="0.2">
      <c r="M312" s="42"/>
      <c r="N312" s="42"/>
      <c r="O312" s="42"/>
      <c r="P312" s="42"/>
      <c r="Q312" s="42"/>
      <c r="R312" s="42"/>
      <c r="S312" s="42"/>
      <c r="T312" s="42"/>
    </row>
    <row r="313" spans="13:20" s="5" customFormat="1" ht="12.75" x14ac:dyDescent="0.2">
      <c r="M313" s="42"/>
      <c r="N313" s="42"/>
      <c r="O313" s="42"/>
      <c r="P313" s="42"/>
      <c r="Q313" s="42"/>
      <c r="R313" s="42"/>
      <c r="S313" s="42"/>
      <c r="T313" s="42"/>
    </row>
    <row r="314" spans="13:20" s="5" customFormat="1" ht="12.75" x14ac:dyDescent="0.2">
      <c r="M314" s="42"/>
      <c r="N314" s="42"/>
      <c r="O314" s="42"/>
      <c r="P314" s="42"/>
      <c r="Q314" s="42"/>
      <c r="R314" s="42"/>
      <c r="S314" s="42"/>
      <c r="T314" s="42"/>
    </row>
    <row r="315" spans="13:20" s="5" customFormat="1" ht="12.75" x14ac:dyDescent="0.2">
      <c r="M315" s="42"/>
      <c r="N315" s="42"/>
      <c r="O315" s="42"/>
      <c r="P315" s="42"/>
      <c r="Q315" s="42"/>
      <c r="R315" s="42"/>
      <c r="S315" s="42"/>
      <c r="T315" s="42"/>
    </row>
    <row r="316" spans="13:20" s="5" customFormat="1" ht="12.75" x14ac:dyDescent="0.2">
      <c r="M316" s="42"/>
      <c r="N316" s="42"/>
      <c r="O316" s="42"/>
      <c r="P316" s="42"/>
      <c r="Q316" s="42"/>
      <c r="R316" s="42"/>
      <c r="S316" s="42"/>
      <c r="T316" s="42"/>
    </row>
    <row r="317" spans="13:20" s="5" customFormat="1" ht="12.75" x14ac:dyDescent="0.2">
      <c r="M317" s="42"/>
      <c r="N317" s="42"/>
      <c r="O317" s="42"/>
      <c r="P317" s="42"/>
      <c r="Q317" s="42"/>
      <c r="R317" s="42"/>
      <c r="S317" s="42"/>
      <c r="T317" s="42"/>
    </row>
    <row r="318" spans="13:20" s="5" customFormat="1" ht="12.75" x14ac:dyDescent="0.2">
      <c r="M318" s="42"/>
      <c r="N318" s="42"/>
      <c r="O318" s="42"/>
      <c r="P318" s="42"/>
      <c r="Q318" s="42"/>
      <c r="R318" s="42"/>
      <c r="S318" s="42"/>
      <c r="T318" s="42"/>
    </row>
    <row r="319" spans="13:20" s="5" customFormat="1" ht="12.75" x14ac:dyDescent="0.2">
      <c r="M319" s="42"/>
      <c r="N319" s="42"/>
      <c r="O319" s="42"/>
      <c r="P319" s="42"/>
      <c r="Q319" s="42"/>
      <c r="R319" s="42"/>
      <c r="S319" s="42"/>
      <c r="T319" s="42"/>
    </row>
    <row r="320" spans="13:20" s="5" customFormat="1" ht="12.75" x14ac:dyDescent="0.2">
      <c r="M320" s="42"/>
      <c r="N320" s="42"/>
      <c r="O320" s="42"/>
      <c r="P320" s="42"/>
      <c r="Q320" s="42"/>
      <c r="R320" s="42"/>
      <c r="S320" s="42"/>
      <c r="T320" s="42"/>
    </row>
    <row r="321" spans="13:20" s="5" customFormat="1" ht="12.75" x14ac:dyDescent="0.2">
      <c r="M321" s="42"/>
      <c r="N321" s="42"/>
      <c r="O321" s="42"/>
      <c r="P321" s="42"/>
      <c r="Q321" s="42"/>
      <c r="R321" s="42"/>
      <c r="S321" s="42"/>
      <c r="T321" s="42"/>
    </row>
    <row r="322" spans="13:20" s="5" customFormat="1" ht="12.75" x14ac:dyDescent="0.2">
      <c r="M322" s="42"/>
      <c r="N322" s="42"/>
      <c r="O322" s="42"/>
      <c r="P322" s="42"/>
      <c r="Q322" s="42"/>
      <c r="R322" s="42"/>
      <c r="S322" s="42"/>
      <c r="T322" s="42"/>
    </row>
    <row r="323" spans="13:20" s="5" customFormat="1" ht="12.75" x14ac:dyDescent="0.2">
      <c r="M323" s="42"/>
      <c r="N323" s="42"/>
      <c r="O323" s="42"/>
      <c r="P323" s="42"/>
      <c r="Q323" s="42"/>
      <c r="R323" s="42"/>
      <c r="S323" s="42"/>
      <c r="T323" s="42"/>
    </row>
    <row r="324" spans="13:20" s="5" customFormat="1" ht="12.75" x14ac:dyDescent="0.2">
      <c r="M324" s="42"/>
      <c r="N324" s="42"/>
      <c r="O324" s="42"/>
      <c r="P324" s="42"/>
      <c r="Q324" s="42"/>
      <c r="R324" s="42"/>
      <c r="S324" s="42"/>
      <c r="T324" s="42"/>
    </row>
    <row r="325" spans="13:20" s="5" customFormat="1" ht="12.75" x14ac:dyDescent="0.2">
      <c r="M325" s="42"/>
      <c r="N325" s="42"/>
      <c r="O325" s="42"/>
      <c r="P325" s="42"/>
      <c r="Q325" s="42"/>
      <c r="R325" s="42"/>
      <c r="S325" s="42"/>
      <c r="T325" s="42"/>
    </row>
    <row r="326" spans="13:20" s="5" customFormat="1" ht="12.75" x14ac:dyDescent="0.2">
      <c r="M326" s="42"/>
      <c r="N326" s="42"/>
      <c r="O326" s="42"/>
      <c r="P326" s="42"/>
      <c r="Q326" s="42"/>
      <c r="R326" s="42"/>
      <c r="S326" s="42"/>
      <c r="T326" s="42"/>
    </row>
    <row r="327" spans="13:20" s="5" customFormat="1" ht="12.75" x14ac:dyDescent="0.2">
      <c r="M327" s="42"/>
      <c r="N327" s="42"/>
      <c r="O327" s="42"/>
      <c r="P327" s="42"/>
      <c r="Q327" s="42"/>
      <c r="R327" s="42"/>
      <c r="S327" s="42"/>
      <c r="T327" s="42"/>
    </row>
    <row r="328" spans="13:20" s="5" customFormat="1" ht="12.75" x14ac:dyDescent="0.2">
      <c r="M328" s="42"/>
      <c r="N328" s="42"/>
      <c r="O328" s="42"/>
      <c r="P328" s="42"/>
      <c r="Q328" s="42"/>
      <c r="R328" s="42"/>
      <c r="S328" s="42"/>
      <c r="T328" s="42"/>
    </row>
    <row r="329" spans="13:20" s="5" customFormat="1" ht="12.75" x14ac:dyDescent="0.2">
      <c r="M329" s="42"/>
      <c r="N329" s="42"/>
      <c r="O329" s="42"/>
      <c r="P329" s="42"/>
      <c r="Q329" s="42"/>
      <c r="R329" s="42"/>
      <c r="S329" s="42"/>
      <c r="T329" s="42"/>
    </row>
    <row r="330" spans="13:20" s="5" customFormat="1" ht="12.75" x14ac:dyDescent="0.2">
      <c r="M330" s="42"/>
      <c r="N330" s="42"/>
      <c r="O330" s="42"/>
      <c r="P330" s="42"/>
      <c r="Q330" s="42"/>
      <c r="R330" s="42"/>
      <c r="S330" s="42"/>
      <c r="T330" s="42"/>
    </row>
    <row r="331" spans="13:20" s="5" customFormat="1" ht="12.75" x14ac:dyDescent="0.2">
      <c r="M331" s="42"/>
      <c r="N331" s="42"/>
      <c r="O331" s="42"/>
      <c r="P331" s="42"/>
      <c r="Q331" s="42"/>
      <c r="R331" s="42"/>
      <c r="S331" s="42"/>
      <c r="T331" s="42"/>
    </row>
    <row r="332" spans="13:20" s="5" customFormat="1" ht="12.75" x14ac:dyDescent="0.2">
      <c r="M332" s="42"/>
      <c r="N332" s="42"/>
      <c r="O332" s="42"/>
      <c r="P332" s="42"/>
      <c r="Q332" s="42"/>
      <c r="R332" s="42"/>
      <c r="S332" s="42"/>
      <c r="T332" s="42"/>
    </row>
    <row r="333" spans="13:20" s="5" customFormat="1" ht="12.75" x14ac:dyDescent="0.2">
      <c r="M333" s="42"/>
      <c r="N333" s="42"/>
      <c r="O333" s="42"/>
      <c r="P333" s="42"/>
      <c r="Q333" s="42"/>
      <c r="R333" s="42"/>
      <c r="S333" s="42"/>
      <c r="T333" s="42"/>
    </row>
    <row r="334" spans="13:20" s="5" customFormat="1" ht="12.75" x14ac:dyDescent="0.2">
      <c r="M334" s="42"/>
      <c r="N334" s="42"/>
      <c r="O334" s="42"/>
      <c r="P334" s="42"/>
      <c r="Q334" s="42"/>
      <c r="R334" s="42"/>
      <c r="S334" s="42"/>
      <c r="T334" s="42"/>
    </row>
    <row r="335" spans="13:20" s="5" customFormat="1" ht="12.75" x14ac:dyDescent="0.2">
      <c r="M335" s="42"/>
      <c r="N335" s="42"/>
      <c r="O335" s="42"/>
      <c r="P335" s="42"/>
      <c r="Q335" s="42"/>
      <c r="R335" s="42"/>
      <c r="S335" s="42"/>
      <c r="T335" s="42"/>
    </row>
    <row r="336" spans="13:20" s="5" customFormat="1" ht="12.75" x14ac:dyDescent="0.2">
      <c r="M336" s="42"/>
      <c r="N336" s="42"/>
      <c r="O336" s="42"/>
      <c r="P336" s="42"/>
      <c r="Q336" s="42"/>
      <c r="R336" s="42"/>
      <c r="S336" s="42"/>
      <c r="T336" s="42"/>
    </row>
    <row r="337" spans="13:20" s="5" customFormat="1" ht="12.75" x14ac:dyDescent="0.2">
      <c r="M337" s="42"/>
      <c r="N337" s="42"/>
      <c r="O337" s="42"/>
      <c r="P337" s="42"/>
      <c r="Q337" s="42"/>
      <c r="R337" s="42"/>
      <c r="S337" s="42"/>
      <c r="T337" s="42"/>
    </row>
    <row r="338" spans="13:20" s="5" customFormat="1" ht="12.75" x14ac:dyDescent="0.2">
      <c r="M338" s="42"/>
      <c r="N338" s="42"/>
      <c r="O338" s="42"/>
      <c r="P338" s="42"/>
      <c r="Q338" s="42"/>
      <c r="R338" s="42"/>
      <c r="S338" s="42"/>
      <c r="T338" s="42"/>
    </row>
    <row r="339" spans="13:20" s="5" customFormat="1" ht="12.75" x14ac:dyDescent="0.2">
      <c r="M339" s="42"/>
      <c r="N339" s="42"/>
      <c r="O339" s="42"/>
      <c r="P339" s="42"/>
      <c r="Q339" s="42"/>
      <c r="R339" s="42"/>
      <c r="S339" s="42"/>
      <c r="T339" s="42"/>
    </row>
    <row r="340" spans="13:20" s="5" customFormat="1" ht="12.75" x14ac:dyDescent="0.2">
      <c r="M340" s="42"/>
      <c r="N340" s="42"/>
      <c r="O340" s="42"/>
      <c r="P340" s="42"/>
      <c r="Q340" s="42"/>
      <c r="R340" s="42"/>
      <c r="S340" s="42"/>
      <c r="T340" s="42"/>
    </row>
    <row r="341" spans="13:20" s="5" customFormat="1" ht="12.75" x14ac:dyDescent="0.2">
      <c r="M341" s="42"/>
      <c r="N341" s="42"/>
      <c r="O341" s="42"/>
      <c r="P341" s="42"/>
      <c r="Q341" s="42"/>
      <c r="R341" s="42"/>
      <c r="S341" s="42"/>
      <c r="T341" s="42"/>
    </row>
    <row r="342" spans="13:20" s="5" customFormat="1" ht="12.75" x14ac:dyDescent="0.2">
      <c r="M342" s="42"/>
      <c r="N342" s="42"/>
      <c r="O342" s="42"/>
      <c r="P342" s="42"/>
      <c r="Q342" s="42"/>
      <c r="R342" s="42"/>
      <c r="S342" s="42"/>
      <c r="T342" s="42"/>
    </row>
    <row r="343" spans="13:20" s="5" customFormat="1" ht="12.75" x14ac:dyDescent="0.2">
      <c r="M343" s="42"/>
      <c r="N343" s="42"/>
      <c r="O343" s="42"/>
      <c r="P343" s="42"/>
      <c r="Q343" s="42"/>
      <c r="R343" s="42"/>
      <c r="S343" s="42"/>
      <c r="T343" s="42"/>
    </row>
    <row r="344" spans="13:20" s="5" customFormat="1" ht="12.75" x14ac:dyDescent="0.2">
      <c r="M344" s="42"/>
      <c r="N344" s="42"/>
      <c r="O344" s="42"/>
      <c r="P344" s="42"/>
      <c r="Q344" s="42"/>
      <c r="R344" s="42"/>
      <c r="S344" s="42"/>
      <c r="T344" s="42"/>
    </row>
    <row r="345" spans="13:20" s="5" customFormat="1" ht="12.75" x14ac:dyDescent="0.2">
      <c r="M345" s="42"/>
      <c r="N345" s="42"/>
      <c r="O345" s="42"/>
      <c r="P345" s="42"/>
      <c r="Q345" s="42"/>
      <c r="R345" s="42"/>
      <c r="S345" s="42"/>
      <c r="T345" s="42"/>
    </row>
    <row r="346" spans="13:20" s="5" customFormat="1" ht="12.75" x14ac:dyDescent="0.2">
      <c r="M346" s="42"/>
      <c r="N346" s="42"/>
      <c r="O346" s="42"/>
      <c r="P346" s="42"/>
      <c r="Q346" s="42"/>
      <c r="R346" s="42"/>
      <c r="S346" s="42"/>
      <c r="T346" s="42"/>
    </row>
    <row r="347" spans="13:20" s="5" customFormat="1" ht="12.75" x14ac:dyDescent="0.2">
      <c r="M347" s="42"/>
      <c r="N347" s="42"/>
      <c r="O347" s="42"/>
      <c r="P347" s="42"/>
      <c r="Q347" s="42"/>
      <c r="R347" s="42"/>
      <c r="S347" s="42"/>
      <c r="T347" s="42"/>
    </row>
    <row r="348" spans="13:20" s="5" customFormat="1" ht="12.75" x14ac:dyDescent="0.2">
      <c r="M348" s="42"/>
      <c r="N348" s="42"/>
      <c r="O348" s="42"/>
      <c r="P348" s="42"/>
      <c r="Q348" s="42"/>
      <c r="R348" s="42"/>
      <c r="S348" s="42"/>
      <c r="T348" s="42"/>
    </row>
    <row r="349" spans="13:20" s="5" customFormat="1" ht="12.75" x14ac:dyDescent="0.2">
      <c r="M349" s="42"/>
      <c r="N349" s="42"/>
      <c r="O349" s="42"/>
      <c r="P349" s="42"/>
      <c r="Q349" s="42"/>
      <c r="R349" s="42"/>
      <c r="S349" s="42"/>
      <c r="T349" s="42"/>
    </row>
    <row r="350" spans="13:20" s="5" customFormat="1" ht="12.75" x14ac:dyDescent="0.2">
      <c r="M350" s="42"/>
      <c r="N350" s="42"/>
      <c r="O350" s="42"/>
      <c r="P350" s="42"/>
      <c r="Q350" s="42"/>
      <c r="R350" s="42"/>
      <c r="S350" s="42"/>
      <c r="T350" s="42"/>
    </row>
    <row r="351" spans="13:20" s="5" customFormat="1" ht="12.75" x14ac:dyDescent="0.2">
      <c r="M351" s="42"/>
      <c r="N351" s="42"/>
      <c r="O351" s="42"/>
      <c r="P351" s="42"/>
      <c r="Q351" s="42"/>
      <c r="R351" s="42"/>
      <c r="S351" s="42"/>
      <c r="T351" s="42"/>
    </row>
    <row r="352" spans="13:20" s="5" customFormat="1" ht="12.75" x14ac:dyDescent="0.2">
      <c r="M352" s="42"/>
      <c r="N352" s="42"/>
      <c r="O352" s="42"/>
      <c r="P352" s="42"/>
      <c r="Q352" s="42"/>
      <c r="R352" s="42"/>
      <c r="S352" s="42"/>
      <c r="T352" s="42"/>
    </row>
    <row r="353" spans="13:20" s="5" customFormat="1" ht="12.75" x14ac:dyDescent="0.2">
      <c r="M353" s="42"/>
      <c r="N353" s="42"/>
      <c r="O353" s="42"/>
      <c r="P353" s="42"/>
      <c r="Q353" s="42"/>
      <c r="R353" s="42"/>
      <c r="S353" s="42"/>
      <c r="T353" s="42"/>
    </row>
    <row r="354" spans="13:20" s="5" customFormat="1" ht="12.75" x14ac:dyDescent="0.2">
      <c r="M354" s="42"/>
      <c r="N354" s="42"/>
      <c r="O354" s="42"/>
      <c r="P354" s="42"/>
      <c r="Q354" s="42"/>
      <c r="R354" s="42"/>
      <c r="S354" s="42"/>
      <c r="T354" s="42"/>
    </row>
    <row r="355" spans="13:20" s="5" customFormat="1" ht="12.75" x14ac:dyDescent="0.2">
      <c r="M355" s="42"/>
      <c r="N355" s="42"/>
      <c r="O355" s="42"/>
      <c r="P355" s="42"/>
      <c r="Q355" s="42"/>
      <c r="R355" s="42"/>
      <c r="S355" s="42"/>
      <c r="T355" s="42"/>
    </row>
    <row r="356" spans="13:20" s="5" customFormat="1" ht="12.75" x14ac:dyDescent="0.2">
      <c r="M356" s="42"/>
      <c r="N356" s="42"/>
      <c r="O356" s="42"/>
      <c r="P356" s="42"/>
      <c r="Q356" s="42"/>
      <c r="R356" s="42"/>
      <c r="S356" s="42"/>
      <c r="T356" s="42"/>
    </row>
    <row r="357" spans="13:20" s="5" customFormat="1" ht="12.75" x14ac:dyDescent="0.2">
      <c r="M357" s="42"/>
      <c r="N357" s="42"/>
      <c r="O357" s="42"/>
      <c r="P357" s="42"/>
      <c r="Q357" s="42"/>
      <c r="R357" s="42"/>
      <c r="S357" s="42"/>
      <c r="T357" s="42"/>
    </row>
    <row r="358" spans="13:20" s="5" customFormat="1" ht="12.75" x14ac:dyDescent="0.2">
      <c r="M358" s="42"/>
      <c r="N358" s="42"/>
      <c r="O358" s="42"/>
      <c r="P358" s="42"/>
      <c r="Q358" s="42"/>
      <c r="R358" s="42"/>
      <c r="S358" s="42"/>
      <c r="T358" s="42"/>
    </row>
    <row r="359" spans="13:20" s="5" customFormat="1" ht="12.75" x14ac:dyDescent="0.2">
      <c r="M359" s="42"/>
      <c r="N359" s="42"/>
      <c r="O359" s="42"/>
      <c r="P359" s="42"/>
      <c r="Q359" s="42"/>
      <c r="R359" s="42"/>
      <c r="S359" s="42"/>
      <c r="T359" s="42"/>
    </row>
    <row r="360" spans="13:20" s="5" customFormat="1" ht="12.75" x14ac:dyDescent="0.2">
      <c r="M360" s="42"/>
      <c r="N360" s="42"/>
      <c r="O360" s="42"/>
      <c r="P360" s="42"/>
      <c r="Q360" s="42"/>
      <c r="R360" s="42"/>
      <c r="S360" s="42"/>
      <c r="T360" s="42"/>
    </row>
    <row r="361" spans="13:20" s="5" customFormat="1" ht="12.75" x14ac:dyDescent="0.2">
      <c r="M361" s="42"/>
      <c r="N361" s="42"/>
      <c r="O361" s="42"/>
      <c r="P361" s="42"/>
      <c r="Q361" s="42"/>
      <c r="R361" s="42"/>
      <c r="S361" s="42"/>
      <c r="T361" s="42"/>
    </row>
    <row r="362" spans="13:20" s="5" customFormat="1" ht="12.75" x14ac:dyDescent="0.2">
      <c r="M362" s="42"/>
      <c r="N362" s="42"/>
      <c r="O362" s="42"/>
      <c r="P362" s="42"/>
      <c r="Q362" s="42"/>
      <c r="R362" s="42"/>
      <c r="S362" s="42"/>
      <c r="T362" s="42"/>
    </row>
    <row r="363" spans="13:20" s="5" customFormat="1" ht="12.75" x14ac:dyDescent="0.2">
      <c r="M363" s="42"/>
      <c r="N363" s="42"/>
      <c r="O363" s="42"/>
      <c r="P363" s="42"/>
      <c r="Q363" s="42"/>
      <c r="R363" s="42"/>
      <c r="S363" s="42"/>
      <c r="T363" s="42"/>
    </row>
    <row r="364" spans="13:20" s="5" customFormat="1" ht="12.75" x14ac:dyDescent="0.2">
      <c r="M364" s="42"/>
      <c r="N364" s="42"/>
      <c r="O364" s="42"/>
      <c r="P364" s="42"/>
      <c r="Q364" s="42"/>
      <c r="R364" s="42"/>
      <c r="S364" s="42"/>
      <c r="T364" s="42"/>
    </row>
    <row r="365" spans="13:20" s="5" customFormat="1" ht="12.75" x14ac:dyDescent="0.2">
      <c r="M365" s="42"/>
      <c r="N365" s="42"/>
      <c r="O365" s="42"/>
      <c r="P365" s="42"/>
      <c r="Q365" s="42"/>
      <c r="R365" s="42"/>
      <c r="S365" s="42"/>
      <c r="T365" s="42"/>
    </row>
    <row r="366" spans="13:20" s="5" customFormat="1" ht="12.75" x14ac:dyDescent="0.2">
      <c r="M366" s="42"/>
      <c r="N366" s="42"/>
      <c r="O366" s="42"/>
      <c r="P366" s="42"/>
      <c r="Q366" s="42"/>
      <c r="R366" s="42"/>
      <c r="S366" s="42"/>
      <c r="T366" s="42"/>
    </row>
    <row r="367" spans="13:20" s="5" customFormat="1" ht="12.75" x14ac:dyDescent="0.2">
      <c r="M367" s="42"/>
      <c r="N367" s="42"/>
      <c r="O367" s="42"/>
      <c r="P367" s="42"/>
      <c r="Q367" s="42"/>
      <c r="R367" s="42"/>
      <c r="S367" s="42"/>
      <c r="T367" s="42"/>
    </row>
    <row r="368" spans="13:20"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sheetData>
  <dataValidations count="1">
    <dataValidation type="list" allowBlank="1" showInputMessage="1" showErrorMessage="1" sqref="C102">
      <formula1>"Normal,Utility,Acrobatic"</formula1>
    </dataValidation>
  </dataValidations>
  <hyperlinks>
    <hyperlink ref="G64" r:id="rId1"/>
    <hyperlink ref="G123" r:id="rId2"/>
  </hyperlinks>
  <pageMargins left="0.47244094488188998" right="0.23622047244094499" top="0.31496062992126" bottom="0.25" header="0.43307086614173201" footer="0.25"/>
  <pageSetup scale="98" orientation="portrait" r:id="rId3"/>
  <headerFooter alignWithMargins="0"/>
  <rowBreaks count="1" manualBreakCount="1">
    <brk id="64"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Tab Load</vt:lpstr>
      <vt:lpstr>'READ ME'!Print_Area</vt:lpstr>
      <vt:lpstr>'Tab Load'!Print_Area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dcterms:created xsi:type="dcterms:W3CDTF">2017-03-06T01:39:53Z</dcterms:created>
  <dcterms:modified xsi:type="dcterms:W3CDTF">2017-03-06T01:58:53Z</dcterms:modified>
</cp:coreProperties>
</file>