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definedNames>
    <definedName name="_xlnm.Print_Area" localSheetId="1">Analysis!$A$8:$K$116</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13" i="31" l="1"/>
  <c r="C12" i="37" l="1"/>
  <c r="B67" i="31" l="1"/>
  <c r="BS113" i="31" l="1"/>
  <c r="CE88" i="31"/>
  <c r="CD88" i="31"/>
  <c r="CC88" i="31"/>
  <c r="CB88" i="31"/>
  <c r="CE87" i="31"/>
  <c r="CD87" i="31"/>
  <c r="CC87" i="31"/>
  <c r="CB87" i="31"/>
  <c r="CE86" i="31"/>
  <c r="CD86" i="31"/>
  <c r="CC86" i="31"/>
  <c r="CB86" i="31"/>
  <c r="CE85" i="31"/>
  <c r="CD85" i="31"/>
  <c r="CC85" i="31"/>
  <c r="CB85" i="31"/>
  <c r="CB90" i="31" s="1" a="1"/>
  <c r="CE84" i="31"/>
  <c r="CD84" i="31"/>
  <c r="CC84" i="31"/>
  <c r="CB84" i="31"/>
  <c r="BS73" i="31"/>
  <c r="BS74" i="31" s="1"/>
  <c r="BS75" i="31" s="1"/>
  <c r="BS76" i="31" s="1"/>
  <c r="BS77" i="31" s="1"/>
  <c r="BS78" i="31" s="1"/>
  <c r="BS79" i="31" s="1"/>
  <c r="BS80" i="31" s="1"/>
  <c r="BS81" i="31" s="1"/>
  <c r="BS82" i="31" s="1"/>
  <c r="BS83" i="31" s="1"/>
  <c r="BS84" i="31" s="1"/>
  <c r="BS85" i="31" s="1"/>
  <c r="BS86" i="31" s="1"/>
  <c r="BS87" i="31" s="1"/>
  <c r="BS88" i="31" s="1"/>
  <c r="BS89" i="31" s="1"/>
  <c r="BS90" i="31" s="1"/>
  <c r="BS91" i="31" s="1"/>
  <c r="BS92" i="31" s="1"/>
  <c r="BS93" i="31" s="1"/>
  <c r="BS94" i="31" s="1"/>
  <c r="BS95" i="31" s="1"/>
  <c r="BS96" i="31" s="1"/>
  <c r="BS97" i="31" s="1"/>
  <c r="BS98" i="31" s="1"/>
  <c r="BS99" i="31" s="1"/>
  <c r="BS100" i="31" s="1"/>
  <c r="BS101" i="31" s="1"/>
  <c r="BS102" i="31" s="1"/>
  <c r="BS103" i="31" s="1"/>
  <c r="BS104" i="31" s="1"/>
  <c r="BS105" i="31" s="1"/>
  <c r="BS106" i="31" s="1"/>
  <c r="BS107" i="31" s="1"/>
  <c r="BS108" i="31" s="1"/>
  <c r="BS109" i="31" s="1"/>
  <c r="BS110" i="31" s="1"/>
  <c r="BS111" i="31" s="1"/>
  <c r="BS112" i="31" s="1"/>
  <c r="CF94" i="31" l="1"/>
  <c r="CC93" i="31"/>
  <c r="CE91" i="31"/>
  <c r="CB90" i="31"/>
  <c r="CE94" i="31"/>
  <c r="CB93" i="31"/>
  <c r="CD91" i="31"/>
  <c r="CD94" i="31"/>
  <c r="CF92" i="31"/>
  <c r="CC91" i="31"/>
  <c r="CC94" i="31"/>
  <c r="CB94" i="31"/>
  <c r="CD92" i="31"/>
  <c r="CF90" i="31"/>
  <c r="CF93" i="31"/>
  <c r="CC92" i="31"/>
  <c r="CE90" i="31"/>
  <c r="CB91" i="31"/>
  <c r="CE93" i="31"/>
  <c r="CB92" i="31"/>
  <c r="CD90" i="31"/>
  <c r="CD93" i="31"/>
  <c r="CF91" i="31"/>
  <c r="CC90" i="31"/>
  <c r="CE92" i="31"/>
  <c r="C24" i="31"/>
  <c r="Z68" i="31" s="1"/>
  <c r="Z72" i="31" s="1"/>
  <c r="F66" i="31"/>
  <c r="L65" i="31"/>
  <c r="F65" i="31"/>
  <c r="J64" i="31"/>
  <c r="F64" i="31"/>
  <c r="J63" i="31"/>
  <c r="F63" i="31"/>
  <c r="V73" i="31"/>
  <c r="AO73" i="31"/>
  <c r="BD73" i="31"/>
  <c r="AI84" i="31"/>
  <c r="AJ84" i="31"/>
  <c r="AK84" i="31"/>
  <c r="AL84" i="31"/>
  <c r="AX84" i="31"/>
  <c r="AY84" i="31"/>
  <c r="AZ84" i="31"/>
  <c r="BA84" i="31"/>
  <c r="BM84" i="31"/>
  <c r="BN84" i="31"/>
  <c r="BO84" i="31"/>
  <c r="BP84" i="31"/>
  <c r="AI85" i="31"/>
  <c r="AJ85" i="31"/>
  <c r="AK85" i="31"/>
  <c r="AL85" i="31"/>
  <c r="AX85" i="31"/>
  <c r="AY85" i="31"/>
  <c r="AZ85" i="31"/>
  <c r="BA85" i="31"/>
  <c r="BM85" i="31"/>
  <c r="BN85" i="31"/>
  <c r="BO85" i="31"/>
  <c r="BP85" i="31"/>
  <c r="AI86" i="31"/>
  <c r="AJ86" i="31"/>
  <c r="AK86" i="31"/>
  <c r="AL86" i="31"/>
  <c r="AX86" i="31"/>
  <c r="AY86" i="31"/>
  <c r="AZ86" i="31"/>
  <c r="BA86" i="31"/>
  <c r="BM86" i="31"/>
  <c r="BN86" i="31"/>
  <c r="BO86" i="31"/>
  <c r="BP86" i="31"/>
  <c r="AI87" i="31"/>
  <c r="AJ87" i="31"/>
  <c r="AK87" i="31"/>
  <c r="AL87" i="31"/>
  <c r="AX87" i="31"/>
  <c r="AY87" i="31"/>
  <c r="AZ87" i="31"/>
  <c r="BA87" i="31"/>
  <c r="BM87" i="31"/>
  <c r="BN87" i="31"/>
  <c r="BO87" i="31"/>
  <c r="BP87" i="31"/>
  <c r="AI88" i="31"/>
  <c r="AJ88" i="31"/>
  <c r="AK88" i="31"/>
  <c r="AL88" i="31"/>
  <c r="AX88" i="31"/>
  <c r="AY88" i="31"/>
  <c r="AZ88" i="31"/>
  <c r="BA88" i="31"/>
  <c r="BM88" i="31"/>
  <c r="BN88" i="31"/>
  <c r="BO88" i="31"/>
  <c r="BP88" i="31"/>
  <c r="AE96" i="31"/>
  <c r="AT96" i="31"/>
  <c r="BI96" i="31"/>
  <c r="AE97" i="31"/>
  <c r="AT97" i="31"/>
  <c r="BI97" i="31"/>
  <c r="AE98" i="31"/>
  <c r="AT98" i="31"/>
  <c r="BI98" i="31"/>
  <c r="AE99" i="31"/>
  <c r="AT99" i="31"/>
  <c r="BI99" i="31"/>
  <c r="AE100" i="31"/>
  <c r="AT100" i="31"/>
  <c r="BI100" i="31"/>
  <c r="AI90" i="31" l="1" a="1"/>
  <c r="AI94" i="31" s="1"/>
  <c r="BM90" i="31" a="1"/>
  <c r="BQ90" i="31" s="1"/>
  <c r="AX90" i="31" a="1"/>
  <c r="AZ94" i="31" s="1"/>
  <c r="V113" i="31"/>
  <c r="V74" i="31" s="1"/>
  <c r="V75" i="31" s="1"/>
  <c r="V76" i="31" s="1"/>
  <c r="V77" i="31" s="1"/>
  <c r="V78" i="31" s="1"/>
  <c r="V79" i="31" s="1"/>
  <c r="V80" i="31" s="1"/>
  <c r="V81" i="31" s="1"/>
  <c r="V82" i="31" s="1"/>
  <c r="V83" i="31" s="1"/>
  <c r="V84" i="31" s="1"/>
  <c r="V85" i="31" s="1"/>
  <c r="V86" i="31" s="1"/>
  <c r="V87" i="31" s="1"/>
  <c r="V88" i="31" s="1"/>
  <c r="V89" i="31" s="1"/>
  <c r="V90" i="31" s="1"/>
  <c r="V91" i="31" s="1"/>
  <c r="V92" i="31" s="1"/>
  <c r="V93" i="31" s="1"/>
  <c r="V94" i="31" s="1"/>
  <c r="V95" i="31" s="1"/>
  <c r="V96" i="31" s="1"/>
  <c r="V97" i="31" s="1"/>
  <c r="V98" i="31" s="1"/>
  <c r="V99" i="31" s="1"/>
  <c r="V100" i="31" s="1"/>
  <c r="V101" i="31" s="1"/>
  <c r="V102" i="31" s="1"/>
  <c r="V103" i="31" s="1"/>
  <c r="V104" i="31" s="1"/>
  <c r="V105" i="31" s="1"/>
  <c r="V106" i="31" s="1"/>
  <c r="V107" i="31" s="1"/>
  <c r="V108" i="31" s="1"/>
  <c r="V109" i="31" s="1"/>
  <c r="V110" i="31" s="1"/>
  <c r="V111" i="31" s="1"/>
  <c r="V112" i="31" s="1"/>
  <c r="AO113" i="31"/>
  <c r="AO74" i="31" s="1"/>
  <c r="AO75" i="31" s="1"/>
  <c r="AO76" i="31" s="1"/>
  <c r="AO77" i="31" s="1"/>
  <c r="AO78" i="31" s="1"/>
  <c r="AO79" i="31" s="1"/>
  <c r="AO80" i="31" s="1"/>
  <c r="AO81" i="31" s="1"/>
  <c r="AO82" i="31" s="1"/>
  <c r="AO83" i="31" s="1"/>
  <c r="AO84" i="31" s="1"/>
  <c r="AO85" i="31" s="1"/>
  <c r="AO86" i="31" s="1"/>
  <c r="AO87" i="31" s="1"/>
  <c r="AO88" i="31" s="1"/>
  <c r="AO89" i="31" s="1"/>
  <c r="AO90" i="31" s="1"/>
  <c r="AO91" i="31" s="1"/>
  <c r="AO92" i="31" s="1"/>
  <c r="AO93" i="31" s="1"/>
  <c r="AO94" i="31" s="1"/>
  <c r="AO95" i="31" s="1"/>
  <c r="AO96" i="31" s="1"/>
  <c r="AO97" i="31" s="1"/>
  <c r="AO98" i="31" s="1"/>
  <c r="AO99" i="31" s="1"/>
  <c r="AO100" i="31" s="1"/>
  <c r="AO101" i="31" s="1"/>
  <c r="AO102" i="31" s="1"/>
  <c r="AO103" i="31" s="1"/>
  <c r="AO104" i="31" s="1"/>
  <c r="AO105" i="31" s="1"/>
  <c r="AO106" i="31" s="1"/>
  <c r="AO107" i="31" s="1"/>
  <c r="AO108" i="31" s="1"/>
  <c r="AO109" i="31" s="1"/>
  <c r="AO110" i="31" s="1"/>
  <c r="AO111" i="31" s="1"/>
  <c r="AO112" i="31" s="1"/>
  <c r="BD113" i="31"/>
  <c r="BD74" i="31" s="1"/>
  <c r="BD75" i="31" s="1"/>
  <c r="BD76" i="31" s="1"/>
  <c r="BD77" i="31" s="1"/>
  <c r="BD78" i="31" s="1"/>
  <c r="BD79" i="31" s="1"/>
  <c r="BD80" i="31" s="1"/>
  <c r="BD81" i="31" s="1"/>
  <c r="BD82" i="31" s="1"/>
  <c r="BD83" i="31" s="1"/>
  <c r="BD84" i="31" s="1"/>
  <c r="BD85" i="31" s="1"/>
  <c r="BD86" i="31" s="1"/>
  <c r="BD87" i="31" s="1"/>
  <c r="BD88" i="31" s="1"/>
  <c r="BD89" i="31" s="1"/>
  <c r="BD90" i="31" s="1"/>
  <c r="BD91" i="31" s="1"/>
  <c r="BD92" i="31" s="1"/>
  <c r="BD93" i="31" s="1"/>
  <c r="BD94" i="31" s="1"/>
  <c r="BD95" i="31" s="1"/>
  <c r="BD96" i="31" s="1"/>
  <c r="BD97" i="31" s="1"/>
  <c r="BD98" i="31" s="1"/>
  <c r="BD99" i="31" s="1"/>
  <c r="BD100" i="31" s="1"/>
  <c r="BD101" i="31" s="1"/>
  <c r="BD102" i="31" s="1"/>
  <c r="BD103" i="31" s="1"/>
  <c r="BD104" i="31" s="1"/>
  <c r="BD105" i="31" s="1"/>
  <c r="BD106" i="31" s="1"/>
  <c r="BD107" i="31" s="1"/>
  <c r="BD108" i="31" s="1"/>
  <c r="BD109" i="31" s="1"/>
  <c r="BD110" i="31" s="1"/>
  <c r="BD111" i="31" s="1"/>
  <c r="BD112" i="31" s="1"/>
  <c r="AZ93" i="31" l="1"/>
  <c r="BB91" i="31"/>
  <c r="AY90" i="31"/>
  <c r="BA94" i="31"/>
  <c r="AX91" i="31"/>
  <c r="BB93" i="31"/>
  <c r="BA90" i="31"/>
  <c r="BO93" i="31"/>
  <c r="BO91" i="31"/>
  <c r="BN94" i="31"/>
  <c r="AZ90" i="31"/>
  <c r="AZ91" i="31"/>
  <c r="BB92" i="31"/>
  <c r="AJ93" i="31"/>
  <c r="AM92" i="31"/>
  <c r="AK92" i="31"/>
  <c r="BQ91" i="31"/>
  <c r="BM94" i="31"/>
  <c r="BP92" i="31"/>
  <c r="AY92" i="31"/>
  <c r="AX90" i="31"/>
  <c r="AY91" i="31"/>
  <c r="AL91" i="31"/>
  <c r="AJ91" i="31"/>
  <c r="AL92" i="31"/>
  <c r="BM90" i="31"/>
  <c r="BQ93" i="31"/>
  <c r="BN90" i="31"/>
  <c r="BP94" i="31"/>
  <c r="BM91" i="31"/>
  <c r="BB94" i="31"/>
  <c r="BB90" i="31"/>
  <c r="AX94" i="31"/>
  <c r="AK90" i="31"/>
  <c r="AI90" i="31"/>
  <c r="AI91" i="31"/>
  <c r="BN92" i="31"/>
  <c r="BO92" i="31"/>
  <c r="BM93" i="31"/>
  <c r="BA93" i="31"/>
  <c r="AY93" i="31"/>
  <c r="AY94" i="31"/>
  <c r="AZ92" i="31"/>
  <c r="AL94" i="31"/>
  <c r="AL93" i="31"/>
  <c r="AM93" i="31"/>
  <c r="BP90" i="31"/>
  <c r="BQ94" i="31"/>
  <c r="BO94" i="31"/>
  <c r="AX92" i="31"/>
  <c r="BA91" i="31"/>
  <c r="BA92" i="31"/>
  <c r="AK93" i="31"/>
  <c r="AI93" i="31"/>
  <c r="AI92" i="31"/>
  <c r="AJ92" i="31"/>
  <c r="BM92" i="31"/>
  <c r="BP91" i="31"/>
  <c r="BN91" i="31"/>
  <c r="AL90" i="31"/>
  <c r="AJ90" i="31"/>
  <c r="AJ94" i="31"/>
  <c r="BP93" i="31"/>
  <c r="BN93" i="31"/>
  <c r="BQ92" i="31"/>
  <c r="AM91" i="31"/>
  <c r="AK91" i="31"/>
  <c r="AM90" i="31"/>
  <c r="BO90" i="31"/>
  <c r="AX93" i="31"/>
  <c r="AM94" i="31"/>
  <c r="AK94" i="31"/>
  <c r="C25" i="31"/>
  <c r="AE102" i="31" l="1" a="1"/>
  <c r="AE103" i="31" s="1"/>
  <c r="AT102" i="31" a="1"/>
  <c r="AE102" i="31"/>
  <c r="AE104" i="31"/>
  <c r="BI102" i="31" a="1"/>
  <c r="C18" i="31"/>
  <c r="AE29" i="31"/>
  <c r="AF29" i="31"/>
  <c r="AG29" i="31"/>
  <c r="AH29" i="31"/>
  <c r="AE30" i="31"/>
  <c r="AF30" i="31"/>
  <c r="AG30" i="31"/>
  <c r="AH30" i="31"/>
  <c r="AE31" i="31"/>
  <c r="AF31" i="31"/>
  <c r="AG31" i="31"/>
  <c r="AH31" i="31"/>
  <c r="AE32" i="31"/>
  <c r="AF32" i="31"/>
  <c r="AG32" i="31"/>
  <c r="AH32" i="31"/>
  <c r="AE33" i="31"/>
  <c r="AF33" i="31"/>
  <c r="AG33" i="31"/>
  <c r="AH33" i="31"/>
  <c r="AA41" i="31"/>
  <c r="AA42" i="31"/>
  <c r="AA43" i="31"/>
  <c r="AA44" i="31"/>
  <c r="AA45" i="31"/>
  <c r="V55" i="31"/>
  <c r="V15" i="31"/>
  <c r="AE106" i="31" l="1"/>
  <c r="AE105" i="31"/>
  <c r="W94" i="31"/>
  <c r="W104" i="31"/>
  <c r="W113" i="31"/>
  <c r="W100" i="31"/>
  <c r="W102" i="31"/>
  <c r="W98" i="31"/>
  <c r="W82" i="31"/>
  <c r="W109" i="31"/>
  <c r="W90" i="31"/>
  <c r="W78" i="31"/>
  <c r="W106" i="31"/>
  <c r="W96" i="31"/>
  <c r="W91" i="31"/>
  <c r="W85" i="31"/>
  <c r="W101" i="31"/>
  <c r="D88" i="31"/>
  <c r="W92" i="31"/>
  <c r="W103" i="31"/>
  <c r="W74" i="31"/>
  <c r="W105" i="31"/>
  <c r="W95" i="31"/>
  <c r="W99" i="31"/>
  <c r="W89" i="31"/>
  <c r="BI106" i="31"/>
  <c r="BI102" i="31"/>
  <c r="BI103" i="31"/>
  <c r="BI104" i="31"/>
  <c r="BI105" i="31"/>
  <c r="W108" i="31"/>
  <c r="W83" i="31"/>
  <c r="W84" i="31"/>
  <c r="W81" i="31"/>
  <c r="W97" i="31"/>
  <c r="W107" i="31"/>
  <c r="W79" i="31"/>
  <c r="W80" i="31"/>
  <c r="W77" i="31"/>
  <c r="W88" i="31"/>
  <c r="W112" i="31"/>
  <c r="W75" i="31"/>
  <c r="W76" i="31"/>
  <c r="W73" i="31"/>
  <c r="AT106" i="31"/>
  <c r="AT102" i="31"/>
  <c r="AT103" i="31"/>
  <c r="AT104" i="31"/>
  <c r="AT105" i="31"/>
  <c r="AE35" i="31" a="1"/>
  <c r="AE36" i="31" s="1"/>
  <c r="V16" i="31"/>
  <c r="V17" i="31" s="1"/>
  <c r="D90" i="31" l="1"/>
  <c r="W93" i="31"/>
  <c r="W87" i="31"/>
  <c r="W86" i="31"/>
  <c r="W110" i="31"/>
  <c r="W111" i="31"/>
  <c r="AP84" i="31"/>
  <c r="X84" i="31" s="1"/>
  <c r="Z84" i="31" s="1"/>
  <c r="AP75" i="31"/>
  <c r="X75" i="31" s="1"/>
  <c r="Z75" i="31" s="1"/>
  <c r="AP93" i="31"/>
  <c r="X93" i="31" s="1"/>
  <c r="Z93" i="31" s="1"/>
  <c r="AP102" i="31"/>
  <c r="X102" i="31" s="1"/>
  <c r="Z102" i="31" s="1"/>
  <c r="AP91" i="31"/>
  <c r="X91" i="31" s="1"/>
  <c r="Z91" i="31" s="1"/>
  <c r="AP88" i="31"/>
  <c r="X88" i="31" s="1"/>
  <c r="Z88" i="31" s="1"/>
  <c r="AP109" i="31"/>
  <c r="X109" i="31" s="1"/>
  <c r="Z109" i="31" s="1"/>
  <c r="AP90" i="31"/>
  <c r="X90" i="31" s="1"/>
  <c r="Z90" i="31" s="1"/>
  <c r="AP98" i="31"/>
  <c r="X98" i="31" s="1"/>
  <c r="Z98" i="31" s="1"/>
  <c r="AP79" i="31"/>
  <c r="X79" i="31" s="1"/>
  <c r="Z79" i="31" s="1"/>
  <c r="AP101" i="31"/>
  <c r="X101" i="31" s="1"/>
  <c r="Z101" i="31" s="1"/>
  <c r="AP73" i="31"/>
  <c r="X73" i="31" s="1"/>
  <c r="Z73" i="31" s="1"/>
  <c r="AP95" i="31"/>
  <c r="X95" i="31" s="1"/>
  <c r="Z95" i="31" s="1"/>
  <c r="AP105" i="31"/>
  <c r="X105" i="31" s="1"/>
  <c r="Z105" i="31" s="1"/>
  <c r="AP110" i="31"/>
  <c r="X110" i="31" s="1"/>
  <c r="Z110" i="31" s="1"/>
  <c r="AP89" i="31"/>
  <c r="X89" i="31" s="1"/>
  <c r="Z89" i="31" s="1"/>
  <c r="AP81" i="31"/>
  <c r="X81" i="31" s="1"/>
  <c r="Z81" i="31" s="1"/>
  <c r="AP112" i="31"/>
  <c r="X112" i="31" s="1"/>
  <c r="Z112" i="31" s="1"/>
  <c r="AP100" i="31"/>
  <c r="X100" i="31" s="1"/>
  <c r="Z100" i="31" s="1"/>
  <c r="AP107" i="31"/>
  <c r="X107" i="31" s="1"/>
  <c r="Z107" i="31" s="1"/>
  <c r="AP96" i="31"/>
  <c r="X96" i="31" s="1"/>
  <c r="Z96" i="31" s="1"/>
  <c r="AP83" i="31"/>
  <c r="X83" i="31" s="1"/>
  <c r="Z83" i="31" s="1"/>
  <c r="AP74" i="31"/>
  <c r="X74" i="31" s="1"/>
  <c r="Z74" i="31" s="1"/>
  <c r="AP77" i="31"/>
  <c r="X77" i="31" s="1"/>
  <c r="Z77" i="31" s="1"/>
  <c r="AP103" i="31"/>
  <c r="X103" i="31" s="1"/>
  <c r="Z103" i="31" s="1"/>
  <c r="AP113" i="31"/>
  <c r="X113" i="31" s="1"/>
  <c r="Z113" i="31" s="1"/>
  <c r="AP78" i="31"/>
  <c r="X78" i="31" s="1"/>
  <c r="Z78" i="31" s="1"/>
  <c r="AP104" i="31"/>
  <c r="X104" i="31" s="1"/>
  <c r="Z104" i="31" s="1"/>
  <c r="AP80" i="31"/>
  <c r="X80" i="31" s="1"/>
  <c r="Z80" i="31" s="1"/>
  <c r="AP108" i="31"/>
  <c r="X108" i="31" s="1"/>
  <c r="Z108" i="31" s="1"/>
  <c r="D89" i="31"/>
  <c r="AP82" i="31"/>
  <c r="X82" i="31" s="1"/>
  <c r="Z82" i="31" s="1"/>
  <c r="AP85" i="31"/>
  <c r="X85" i="31" s="1"/>
  <c r="Z85" i="31" s="1"/>
  <c r="AP99" i="31"/>
  <c r="X99" i="31" s="1"/>
  <c r="Z99" i="31" s="1"/>
  <c r="AP111" i="31"/>
  <c r="X111" i="31" s="1"/>
  <c r="Z111" i="31" s="1"/>
  <c r="AP92" i="31"/>
  <c r="X92" i="31" s="1"/>
  <c r="Z92" i="31" s="1"/>
  <c r="AP97" i="31"/>
  <c r="X97" i="31" s="1"/>
  <c r="Z97" i="31" s="1"/>
  <c r="AP94" i="31"/>
  <c r="X94" i="31" s="1"/>
  <c r="Z94" i="31" s="1"/>
  <c r="AP86" i="31"/>
  <c r="X86" i="31" s="1"/>
  <c r="Z86" i="31" s="1"/>
  <c r="AP87" i="31"/>
  <c r="X87" i="31" s="1"/>
  <c r="Z87" i="31" s="1"/>
  <c r="AP76" i="31"/>
  <c r="X76" i="31" s="1"/>
  <c r="Z76" i="31" s="1"/>
  <c r="AP106" i="31"/>
  <c r="X106" i="31" s="1"/>
  <c r="Z106" i="31" s="1"/>
  <c r="BE93" i="31"/>
  <c r="Y93" i="31" s="1"/>
  <c r="BE91" i="31"/>
  <c r="Y91" i="31" s="1"/>
  <c r="BE101" i="31"/>
  <c r="Y101" i="31" s="1"/>
  <c r="BE97" i="31"/>
  <c r="Y97" i="31" s="1"/>
  <c r="BE105" i="31"/>
  <c r="Y105" i="31" s="1"/>
  <c r="BE80" i="31"/>
  <c r="Y80" i="31" s="1"/>
  <c r="BE107" i="31"/>
  <c r="Y107" i="31" s="1"/>
  <c r="BE103" i="31"/>
  <c r="Y103" i="31" s="1"/>
  <c r="BE89" i="31"/>
  <c r="Y89" i="31" s="1"/>
  <c r="BE87" i="31"/>
  <c r="Y87" i="31" s="1"/>
  <c r="BE96" i="31"/>
  <c r="Y96" i="31" s="1"/>
  <c r="BE100" i="31"/>
  <c r="Y100" i="31" s="1"/>
  <c r="BE102" i="31"/>
  <c r="Y102" i="31" s="1"/>
  <c r="BE112" i="31"/>
  <c r="Y112" i="31" s="1"/>
  <c r="BE78" i="31"/>
  <c r="Y78" i="31" s="1"/>
  <c r="BE111" i="31"/>
  <c r="Y111" i="31" s="1"/>
  <c r="BE109" i="31"/>
  <c r="Y109" i="31" s="1"/>
  <c r="BE92" i="31"/>
  <c r="Y92" i="31" s="1"/>
  <c r="BE76" i="31"/>
  <c r="Y76" i="31" s="1"/>
  <c r="BE98" i="31"/>
  <c r="Y98" i="31" s="1"/>
  <c r="BE74" i="31"/>
  <c r="Y74" i="31" s="1"/>
  <c r="BE73" i="31"/>
  <c r="Y73" i="31" s="1"/>
  <c r="BE104" i="31"/>
  <c r="Y104" i="31" s="1"/>
  <c r="BE106" i="31"/>
  <c r="Y106" i="31" s="1"/>
  <c r="BE94" i="31"/>
  <c r="Y94" i="31" s="1"/>
  <c r="BE77" i="31"/>
  <c r="Y77" i="31" s="1"/>
  <c r="BE83" i="31"/>
  <c r="Y83" i="31" s="1"/>
  <c r="BE113" i="31"/>
  <c r="Y113" i="31" s="1"/>
  <c r="BE84" i="31"/>
  <c r="Y84" i="31" s="1"/>
  <c r="BE75" i="31"/>
  <c r="Y75" i="31" s="1"/>
  <c r="BE82" i="31"/>
  <c r="Y82" i="31" s="1"/>
  <c r="BE81" i="31"/>
  <c r="Y81" i="31" s="1"/>
  <c r="BE108" i="31"/>
  <c r="Y108" i="31" s="1"/>
  <c r="BE85" i="31"/>
  <c r="Y85" i="31" s="1"/>
  <c r="BE88" i="31"/>
  <c r="Y88" i="31" s="1"/>
  <c r="BE99" i="31"/>
  <c r="Y99" i="31" s="1"/>
  <c r="BE90" i="31"/>
  <c r="Y90" i="31" s="1"/>
  <c r="BE79" i="31"/>
  <c r="Y79" i="31" s="1"/>
  <c r="BE86" i="31"/>
  <c r="Y86" i="31" s="1"/>
  <c r="BE110" i="31"/>
  <c r="Y110" i="31" s="1"/>
  <c r="BE95" i="31"/>
  <c r="Y95" i="31" s="1"/>
  <c r="AG35" i="31"/>
  <c r="AG37" i="31"/>
  <c r="AE37" i="31"/>
  <c r="AH36" i="31"/>
  <c r="AG36" i="31"/>
  <c r="AE35" i="31"/>
  <c r="AE39" i="31"/>
  <c r="AG38" i="31"/>
  <c r="AG39" i="31"/>
  <c r="AI36" i="31"/>
  <c r="AI37" i="31"/>
  <c r="AI35" i="31"/>
  <c r="AF35" i="31"/>
  <c r="AF36" i="31"/>
  <c r="AI38" i="31"/>
  <c r="AE38" i="31"/>
  <c r="AF39" i="31"/>
  <c r="AF37" i="31"/>
  <c r="AH39" i="31"/>
  <c r="AI39" i="31"/>
  <c r="AH37" i="31"/>
  <c r="AH35" i="31"/>
  <c r="AH38" i="31"/>
  <c r="AF38" i="31"/>
  <c r="V18" i="31"/>
  <c r="AA47" i="31" l="1" a="1"/>
  <c r="AA51" i="31" s="1"/>
  <c r="V19" i="31"/>
  <c r="AA50" i="31" l="1"/>
  <c r="AA49" i="31"/>
  <c r="AA48" i="31"/>
  <c r="AA47" i="31"/>
  <c r="W16" i="31" s="1"/>
  <c r="C49" i="31"/>
  <c r="W55" i="31"/>
  <c r="D47" i="31"/>
  <c r="W15" i="31"/>
  <c r="V20" i="31"/>
  <c r="W19" i="31"/>
  <c r="AA72" i="31" l="1"/>
  <c r="AA88" i="31"/>
  <c r="AA86" i="31"/>
  <c r="AA105" i="31"/>
  <c r="AA92" i="31"/>
  <c r="AA100" i="31"/>
  <c r="AA75" i="31"/>
  <c r="AA74" i="31"/>
  <c r="AA81" i="31"/>
  <c r="AA101" i="31"/>
  <c r="AA84" i="31"/>
  <c r="AA104" i="31"/>
  <c r="AA93" i="31"/>
  <c r="BY74" i="31" s="1"/>
  <c r="BX98" i="31" s="1"/>
  <c r="AA102" i="31"/>
  <c r="AA87" i="31"/>
  <c r="AA110" i="31"/>
  <c r="AA97" i="31"/>
  <c r="AA107" i="31"/>
  <c r="AA82" i="31"/>
  <c r="AA109" i="31"/>
  <c r="AA80" i="31"/>
  <c r="AA73" i="31"/>
  <c r="BY72" i="31" s="1"/>
  <c r="BX96" i="31" s="1"/>
  <c r="AA106" i="31"/>
  <c r="AA103" i="31"/>
  <c r="BY75" i="31" s="1"/>
  <c r="BX99" i="31" s="1"/>
  <c r="AA78" i="31"/>
  <c r="AA77" i="31"/>
  <c r="AA98" i="31"/>
  <c r="AA96" i="31"/>
  <c r="AA99" i="31"/>
  <c r="AA79" i="31"/>
  <c r="AA89" i="31"/>
  <c r="AA94" i="31"/>
  <c r="AA95" i="31"/>
  <c r="AA85" i="31"/>
  <c r="AA113" i="31"/>
  <c r="BY76" i="31" s="1"/>
  <c r="BX100" i="31" s="1"/>
  <c r="AA112" i="31"/>
  <c r="AA76" i="31"/>
  <c r="AA90" i="31"/>
  <c r="AA108" i="31"/>
  <c r="AA91" i="31"/>
  <c r="AA111" i="31"/>
  <c r="AA83" i="31"/>
  <c r="BY73" i="31" s="1"/>
  <c r="BX97" i="31" s="1"/>
  <c r="W18" i="31"/>
  <c r="W17" i="31"/>
  <c r="V21" i="31"/>
  <c r="W20" i="31"/>
  <c r="BX102" i="31" l="1" a="1"/>
  <c r="V22" i="31"/>
  <c r="W21" i="31"/>
  <c r="B12" i="31"/>
  <c r="F11" i="31"/>
  <c r="L10" i="31"/>
  <c r="F10" i="31"/>
  <c r="J9" i="31"/>
  <c r="F9" i="31"/>
  <c r="J8" i="31"/>
  <c r="F8" i="31"/>
  <c r="X7" i="31"/>
  <c r="X6" i="31"/>
  <c r="X5" i="31"/>
  <c r="X4" i="31"/>
  <c r="X3" i="31"/>
  <c r="X2" i="31"/>
  <c r="X1" i="31"/>
  <c r="G1" i="31" s="1"/>
  <c r="J65" i="31" s="1"/>
  <c r="BX104" i="31" l="1"/>
  <c r="BX103" i="31"/>
  <c r="BX102" i="31"/>
  <c r="BX106" i="31"/>
  <c r="BX105" i="31"/>
  <c r="J10" i="31"/>
  <c r="V23" i="31"/>
  <c r="W22" i="31"/>
  <c r="D113" i="31" l="1"/>
  <c r="BT77" i="31"/>
  <c r="BT93" i="31"/>
  <c r="BT96" i="31"/>
  <c r="BT110" i="31"/>
  <c r="BT78" i="31"/>
  <c r="BT113" i="31"/>
  <c r="BT73" i="31"/>
  <c r="BT88" i="31"/>
  <c r="BT92" i="31"/>
  <c r="BT106" i="31"/>
  <c r="BT74" i="31"/>
  <c r="BT109" i="31"/>
  <c r="BT90" i="31"/>
  <c r="BT80" i="31"/>
  <c r="BT89" i="31"/>
  <c r="BT101" i="31"/>
  <c r="BT105" i="31"/>
  <c r="BT84" i="31"/>
  <c r="BT111" i="31"/>
  <c r="BT85" i="31"/>
  <c r="BT98" i="31"/>
  <c r="BT100" i="31"/>
  <c r="BT112" i="31"/>
  <c r="BT107" i="31"/>
  <c r="BT83" i="31"/>
  <c r="BT95" i="31"/>
  <c r="BT81" i="31"/>
  <c r="BT76" i="31"/>
  <c r="BT94" i="31"/>
  <c r="BT108" i="31"/>
  <c r="BT103" i="31"/>
  <c r="BT79" i="31"/>
  <c r="BT91" i="31"/>
  <c r="BT97" i="31"/>
  <c r="BT82" i="31"/>
  <c r="BT87" i="31"/>
  <c r="BT104" i="31"/>
  <c r="BT102" i="31"/>
  <c r="BT75" i="31"/>
  <c r="BT86" i="31"/>
  <c r="BT99" i="31"/>
  <c r="W23" i="31"/>
  <c r="V24" i="31"/>
  <c r="W24" i="31" l="1"/>
  <c r="V25" i="31"/>
  <c r="V26" i="31" l="1"/>
  <c r="W25" i="31"/>
  <c r="V27" i="31" l="1"/>
  <c r="W26" i="31"/>
  <c r="W27" i="31" l="1"/>
  <c r="V28" i="31"/>
  <c r="V29" i="31" l="1"/>
  <c r="W28" i="31"/>
  <c r="V30" i="31" l="1"/>
  <c r="W29" i="31"/>
  <c r="V31" i="31" l="1"/>
  <c r="W30" i="31"/>
  <c r="V32" i="31" l="1"/>
  <c r="W31" i="31"/>
  <c r="W32" i="31" l="1"/>
  <c r="V33" i="31"/>
  <c r="V34" i="31" l="1"/>
  <c r="W33" i="31"/>
  <c r="V35" i="31" l="1"/>
  <c r="W34" i="31"/>
  <c r="W35" i="31" l="1"/>
  <c r="V36" i="31"/>
  <c r="V37" i="31" l="1"/>
  <c r="W36" i="31"/>
  <c r="V38" i="31" l="1"/>
  <c r="W37" i="31"/>
  <c r="V39" i="31" l="1"/>
  <c r="W38" i="31"/>
  <c r="W39" i="31" l="1"/>
  <c r="V40" i="31"/>
  <c r="W40" i="31" l="1"/>
  <c r="V41" i="31"/>
  <c r="V42" i="31" l="1"/>
  <c r="W41" i="31"/>
  <c r="V43" i="31" l="1"/>
  <c r="W42" i="31"/>
  <c r="W43" i="31" l="1"/>
  <c r="V44" i="31"/>
  <c r="W44" i="31" l="1"/>
  <c r="V45" i="31"/>
  <c r="V46" i="31" l="1"/>
  <c r="W45" i="31"/>
  <c r="V47" i="31" l="1"/>
  <c r="W46" i="31"/>
  <c r="W47" i="31" l="1"/>
  <c r="V48" i="31"/>
  <c r="W48" i="31" l="1"/>
  <c r="V49" i="31"/>
  <c r="V50" i="31" l="1"/>
  <c r="W49" i="31"/>
  <c r="V51" i="31" l="1"/>
  <c r="W50" i="31"/>
  <c r="V52" i="31" l="1"/>
  <c r="W51" i="31"/>
  <c r="V53" i="31" l="1"/>
  <c r="W52" i="31"/>
  <c r="V54" i="31" l="1"/>
  <c r="W54" i="31" s="1"/>
  <c r="W53" i="31"/>
</calcChain>
</file>

<file path=xl/sharedStrings.xml><?xml version="1.0" encoding="utf-8"?>
<sst xmlns="http://schemas.openxmlformats.org/spreadsheetml/2006/main" count="570" uniqueCount="117">
  <si>
    <t>R. Abbott</t>
  </si>
  <si>
    <t>Author:</t>
  </si>
  <si>
    <t>Check:</t>
  </si>
  <si>
    <t>Date:</t>
  </si>
  <si>
    <t>Revision:</t>
  </si>
  <si>
    <t>Report:</t>
  </si>
  <si>
    <t>Page:</t>
  </si>
  <si>
    <t>Section:</t>
  </si>
  <si>
    <t>Document Number:</t>
  </si>
  <si>
    <t>Revision Level :</t>
  </si>
  <si>
    <t xml:space="preserve"> </t>
  </si>
  <si>
    <t>A</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</si>
  <si>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</si>
  <si>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</si>
  <si>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</si>
  <si>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</si>
  <si>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</si>
  <si>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</si>
  <si>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</si>
  <si>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</si>
  <si>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</si>
  <si>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</si>
  <si>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</si>
  <si>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</si>
  <si>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</si>
  <si>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</si>
  <si>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</si>
  <si>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</si>
  <si>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</si>
  <si>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</si>
  <si>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</si>
  <si>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</si>
  <si>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</si>
  <si>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</si>
  <si>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</si>
  <si>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AA-SM-510</t>
  </si>
  <si>
    <t>Ref R&amp;M Report 2622, The Aerodynamic Characteristics of Flaps, Young, 1953</t>
  </si>
  <si>
    <t>Curve Fit Spline:</t>
  </si>
  <si>
    <t>E</t>
  </si>
  <si>
    <t>D</t>
  </si>
  <si>
    <t>=</t>
  </si>
  <si>
    <t>C</t>
  </si>
  <si>
    <t>B</t>
  </si>
  <si>
    <t>y₅</t>
  </si>
  <si>
    <t>y₄</t>
  </si>
  <si>
    <t>y₃</t>
  </si>
  <si>
    <t>y₂</t>
  </si>
  <si>
    <t>y₁</t>
  </si>
  <si>
    <t>x₅</t>
  </si>
  <si>
    <t>x₅²</t>
  </si>
  <si>
    <t>x₅³</t>
  </si>
  <si>
    <t>x₅⁴</t>
  </si>
  <si>
    <t>x₄</t>
  </si>
  <si>
    <t>x₄²</t>
  </si>
  <si>
    <t>x₄³</t>
  </si>
  <si>
    <t>x₄⁴</t>
  </si>
  <si>
    <t>x₃</t>
  </si>
  <si>
    <t>x₃²</t>
  </si>
  <si>
    <t>x₃³</t>
  </si>
  <si>
    <t>x₃⁴</t>
  </si>
  <si>
    <t>x₂</t>
  </si>
  <si>
    <t>x₂²</t>
  </si>
  <si>
    <t>x₂³</t>
  </si>
  <si>
    <t>x₂⁴</t>
  </si>
  <si>
    <t>x₁</t>
  </si>
  <si>
    <t>x₁²</t>
  </si>
  <si>
    <t>x₁³</t>
  </si>
  <si>
    <t>x₁⁴</t>
  </si>
  <si>
    <t>Ax⁴ + Bx³ + C² + Dx + E</t>
  </si>
  <si>
    <t>A 4th order fit to the 5 points will be constructed in the form</t>
  </si>
  <si>
    <t>y</t>
  </si>
  <si>
    <t>x</t>
  </si>
  <si>
    <t>Reference Points</t>
  </si>
  <si>
    <t>Digitization of Figure 5</t>
  </si>
  <si>
    <t>λ₁ (Cf/c')</t>
  </si>
  <si>
    <t>(Cf/c')</t>
  </si>
  <si>
    <r>
      <t>λ₁(c</t>
    </r>
    <r>
      <rPr>
        <vertAlign val="subscript"/>
        <sz val="10"/>
        <rFont val="Calibri"/>
        <family val="2"/>
        <scheme val="minor"/>
      </rPr>
      <t>f</t>
    </r>
    <r>
      <rPr>
        <sz val="10"/>
        <rFont val="Calibri"/>
        <family val="2"/>
        <scheme val="minor"/>
      </rPr>
      <t>/c) =</t>
    </r>
  </si>
  <si>
    <r>
      <t>a</t>
    </r>
    <r>
      <rPr>
        <vertAlign val="subscript"/>
        <sz val="10"/>
        <rFont val="Calibri"/>
        <family val="2"/>
        <scheme val="minor"/>
      </rPr>
      <t>w</t>
    </r>
    <r>
      <rPr>
        <sz val="10"/>
        <rFont val="Calibri"/>
        <family val="2"/>
        <scheme val="minor"/>
      </rPr>
      <t xml:space="preserve"> =</t>
    </r>
  </si>
  <si>
    <t>β =</t>
  </si>
  <si>
    <t>Wing Lift-Curve Slope</t>
  </si>
  <si>
    <t>c =</t>
  </si>
  <si>
    <r>
      <t>c</t>
    </r>
    <r>
      <rPr>
        <vertAlign val="subscript"/>
        <sz val="10"/>
        <rFont val="Calibri"/>
        <family val="2"/>
        <scheme val="minor"/>
      </rPr>
      <t>f</t>
    </r>
    <r>
      <rPr>
        <sz val="10"/>
        <rFont val="Calibri"/>
        <family val="2"/>
        <scheme val="minor"/>
      </rPr>
      <t xml:space="preserve"> =</t>
    </r>
  </si>
  <si>
    <t>Parameter Derived from Graph (calculated)</t>
  </si>
  <si>
    <t>deg, Flap Angle</t>
  </si>
  <si>
    <t>ft, Flap Chord</t>
  </si>
  <si>
    <t>ft, Wing Chord</t>
  </si>
  <si>
    <r>
      <t>(c</t>
    </r>
    <r>
      <rPr>
        <vertAlign val="subscript"/>
        <sz val="10"/>
        <rFont val="Calibri"/>
        <family val="2"/>
        <scheme val="minor"/>
      </rPr>
      <t>f</t>
    </r>
    <r>
      <rPr>
        <sz val="10"/>
        <rFont val="Calibri"/>
        <family val="2"/>
        <scheme val="minor"/>
      </rPr>
      <t>/c) =</t>
    </r>
  </si>
  <si>
    <t>λ₂ (β)</t>
  </si>
  <si>
    <t>t/c = 0.12</t>
  </si>
  <si>
    <t>t/c = 0.21</t>
  </si>
  <si>
    <t>t/c = 0.30</t>
  </si>
  <si>
    <t>Digitization of Figure 6</t>
  </si>
  <si>
    <t>Wing and Flap Definition</t>
  </si>
  <si>
    <t>t =</t>
  </si>
  <si>
    <t>ft, Wing Airfol Thickness</t>
  </si>
  <si>
    <t>t/c =</t>
  </si>
  <si>
    <t>ΔCL</t>
  </si>
  <si>
    <r>
      <t>ΔC</t>
    </r>
    <r>
      <rPr>
        <vertAlign val="subscript"/>
        <sz val="10"/>
        <rFont val="Calibri"/>
        <family val="2"/>
        <scheme val="minor"/>
      </rPr>
      <t>L</t>
    </r>
    <r>
      <rPr>
        <sz val="10"/>
        <rFont val="Calibri"/>
        <family val="2"/>
        <scheme val="minor"/>
      </rPr>
      <t xml:space="preserve">' = </t>
    </r>
    <r>
      <rPr>
        <sz val="10"/>
        <rFont val="Calibri"/>
        <family val="2"/>
        <scheme val="minor"/>
      </rPr>
      <t>λ₁(c</t>
    </r>
    <r>
      <rPr>
        <vertAlign val="subscript"/>
        <sz val="10"/>
        <rFont val="Calibri"/>
        <family val="2"/>
        <scheme val="minor"/>
      </rPr>
      <t>f</t>
    </r>
    <r>
      <rPr>
        <sz val="10"/>
        <rFont val="Calibri"/>
        <family val="2"/>
        <scheme val="minor"/>
      </rPr>
      <t>/c)λ₂(β)</t>
    </r>
  </si>
  <si>
    <t>INCREMENTAL WING LIFT FOR PLAIN FLAPS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</si>
  <si>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</si>
  <si>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</si>
  <si>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</si>
  <si>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</si>
  <si>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</si>
  <si>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</si>
  <si>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</si>
  <si>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</si>
  <si>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</si>
  <si>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</si>
  <si>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</si>
  <si>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</si>
  <si>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</si>
  <si>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</si>
  <si>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</si>
  <si>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If you see errors on this spreadsheet it is because you do not have the XL-Viking Plugin, to find out more:</t>
  </si>
  <si>
    <t>www.xl-viking.com</t>
  </si>
  <si>
    <t>(ARC-TR-2622, 1953)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</si>
</sst>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b/>
      <i/>
      <sz val="10"/>
      <name val="Calibri"/>
      <family val="2"/>
      <scheme val="minor"/>
    </font>
    <font>
      <sz val="8"/>
      <name val="Calibri"/>
      <family val="2"/>
      <scheme val="minor"/>
    </font>
    <font>
      <sz val="8"/>
      <name val="Calibri"/>
      <family val="2"/>
    </font>
    <font>
      <b/>
      <sz val="10"/>
      <name val="Calibri"/>
      <family val="2"/>
    </font>
    <font>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2" fillId="0" borderId="0" applyNumberFormat="0" applyFill="0" applyBorder="0" applyAlignment="0" applyProtection="0"/>
  </cellStyleXfs>
  <cellXfs count="10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3" fillId="0" borderId="0" xfId="1" applyFont="1" applyAlignment="1">
      <alignment horizontal="center"/>
    </xf>
    <xf numFmtId="0" fontId="5" fillId="0" borderId="0" xfId="1" applyFont="1" applyAlignment="1">
      <alignment horizontal="right"/>
    </xf>
    <xf numFmtId="0" fontId="3" fillId="0" borderId="0" xfId="1" applyFont="1" applyBorder="1" applyAlignment="1">
      <alignment horizontal="center"/>
    </xf>
    <xf numFmtId="0" fontId="3" fillId="0" borderId="0" xfId="0" applyFont="1" applyFill="1"/>
    <xf numFmtId="0" fontId="3" fillId="0" borderId="0" xfId="0" applyFont="1" applyBorder="1"/>
    <xf numFmtId="0" fontId="3" fillId="0" borderId="0" xfId="1" applyFont="1" applyBorder="1"/>
    <xf numFmtId="0" fontId="3" fillId="0" borderId="0" xfId="0" applyFont="1" applyFill="1" applyAlignment="1">
      <alignment horizontal="right"/>
    </xf>
    <xf numFmtId="0" fontId="12" fillId="0" borderId="0" xfId="1" applyFont="1" applyAlignment="1">
      <alignment horizontal="center"/>
    </xf>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164" fontId="3" fillId="0" borderId="0" xfId="1" applyNumberFormat="1" applyFont="1"/>
    <xf numFmtId="165"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0" fontId="16" fillId="0" borderId="0" xfId="6" applyAlignment="1"/>
    <xf numFmtId="165" fontId="16" fillId="0" borderId="0" xfId="6" applyNumberFormat="1" applyAlignment="1">
      <alignment horizontal="center"/>
    </xf>
    <xf numFmtId="165" fontId="3" fillId="0" borderId="0" xfId="2" applyNumberFormat="1" applyFont="1" applyAlignment="1">
      <alignment horizontal="center"/>
    </xf>
    <xf numFmtId="0" fontId="17" fillId="0" borderId="0" xfId="2" quotePrefix="1" applyFont="1"/>
    <xf numFmtId="0" fontId="16" fillId="0" borderId="0" xfId="6" applyAlignment="1">
      <alignment horizontal="center"/>
    </xf>
    <xf numFmtId="166" fontId="18" fillId="0" borderId="0" xfId="2" applyNumberFormat="1" applyFont="1" applyAlignment="1">
      <alignment horizontal="center"/>
    </xf>
    <xf numFmtId="166" fontId="19" fillId="0" borderId="0" xfId="6" applyNumberFormat="1" applyFont="1" applyAlignment="1">
      <alignment horizontal="center"/>
    </xf>
    <xf numFmtId="2" fontId="3" fillId="0" borderId="0" xfId="2" applyNumberFormat="1" applyFont="1"/>
    <xf numFmtId="2" fontId="16" fillId="0" borderId="0" xfId="6" applyNumberFormat="1" applyAlignment="1"/>
    <xf numFmtId="2" fontId="3" fillId="0" borderId="0" xfId="2" applyNumberFormat="1" applyFont="1" applyAlignment="1">
      <alignment horizontal="center"/>
    </xf>
    <xf numFmtId="0" fontId="18" fillId="0" borderId="0" xfId="2" applyFont="1" applyAlignment="1">
      <alignment horizontal="center"/>
    </xf>
    <xf numFmtId="1" fontId="18" fillId="0" borderId="0" xfId="2" applyNumberFormat="1" applyFont="1" applyAlignment="1">
      <alignment horizontal="center"/>
    </xf>
    <xf numFmtId="0" fontId="5" fillId="0" borderId="0" xfId="2" applyFont="1" applyAlignment="1">
      <alignment horizontal="center"/>
    </xf>
    <xf numFmtId="0" fontId="20" fillId="0" borderId="0" xfId="6" applyFont="1" applyAlignment="1">
      <alignment horizontal="center"/>
    </xf>
    <xf numFmtId="0" fontId="3" fillId="0" borderId="0" xfId="2" applyFont="1" applyAlignment="1"/>
    <xf numFmtId="0" fontId="10" fillId="0" borderId="0" xfId="2" applyFont="1"/>
    <xf numFmtId="0" fontId="5" fillId="0" borderId="0" xfId="1" applyFont="1" applyAlignment="1">
      <alignment horizontal="center"/>
    </xf>
    <xf numFmtId="0" fontId="5" fillId="0" borderId="0" xfId="1" applyFont="1" applyAlignment="1">
      <alignment horizontal="center" wrapText="1"/>
    </xf>
    <xf numFmtId="0" fontId="3" fillId="0" borderId="0" xfId="0" applyFont="1" applyAlignment="1"/>
    <xf numFmtId="0" fontId="3" fillId="0" borderId="0" xfId="0" applyFont="1" applyAlignment="1">
      <alignment vertical="center"/>
    </xf>
    <xf numFmtId="1" fontId="3" fillId="0" borderId="0" xfId="0" applyNumberFormat="1" applyFont="1"/>
    <xf numFmtId="165" fontId="3" fillId="0" borderId="0" xfId="0" applyNumberFormat="1" applyFont="1"/>
    <xf numFmtId="164" fontId="3" fillId="0" borderId="0" xfId="0" applyNumberFormat="1" applyFont="1"/>
    <xf numFmtId="2" fontId="3" fillId="0" borderId="0" xfId="0" applyNumberFormat="1" applyFont="1"/>
    <xf numFmtId="2" fontId="13" fillId="0" borderId="0" xfId="0" applyNumberFormat="1" applyFont="1"/>
    <xf numFmtId="164" fontId="3" fillId="0" borderId="0" xfId="1" applyNumberFormat="1" applyFont="1" applyAlignment="1">
      <alignment horizontal="right"/>
    </xf>
    <xf numFmtId="0" fontId="21" fillId="0" borderId="0" xfId="1" applyFont="1" applyAlignment="1">
      <alignment horizontal="center"/>
    </xf>
    <xf numFmtId="2" fontId="16" fillId="0" borderId="0" xfId="6" applyNumberFormat="1" applyAlignment="1">
      <alignment horizontal="center"/>
    </xf>
    <xf numFmtId="164" fontId="3" fillId="0" borderId="0" xfId="1" applyNumberFormat="1" applyFont="1" applyAlignment="1">
      <alignment horizontal="center"/>
    </xf>
    <xf numFmtId="0" fontId="3" fillId="0" borderId="0" xfId="0"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3" fillId="0" borderId="0" xfId="7" applyFont="1" applyBorder="1" applyAlignment="1" applyProtection="1">
      <alignment horizontal="center"/>
    </xf>
    <xf numFmtId="0" fontId="22" fillId="0" borderId="0" xfId="7" applyBorder="1" applyAlignment="1">
      <alignment horizontal="center"/>
    </xf>
    <xf numFmtId="0" fontId="3" fillId="0" borderId="0" xfId="0" applyFont="1" applyBorder="1" applyProtection="1">
      <protection locked="0"/>
    </xf>
    <xf numFmtId="0" fontId="5"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7" fillId="0" borderId="0" xfId="0" applyFont="1" applyAlignment="1">
      <alignment horizontal="center"/>
    </xf>
    <xf numFmtId="0" fontId="24" fillId="0" borderId="0" xfId="7" applyFont="1" applyBorder="1" applyAlignment="1" applyProtection="1">
      <alignment horizontal="center"/>
      <protection locked="0"/>
    </xf>
    <xf numFmtId="0" fontId="23" fillId="0" borderId="0" xfId="7"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3175">
              <a:solidFill>
                <a:schemeClr val="tx1"/>
              </a:solidFill>
            </a:ln>
          </c:spPr>
          <c:marker>
            <c:symbol val="none"/>
          </c:marker>
          <c:xVal>
            <c:numRef>
              <c:f>Analysis!$V$15:$V$55</c:f>
              <c:numCache>
                <c:formatCode>0.0</c:formatCode>
                <c:ptCount val="41"/>
                <c:pt idx="0">
                  <c:v>0.1</c:v>
                </c:pt>
                <c:pt idx="1">
                  <c:v>0.1225</c:v>
                </c:pt>
                <c:pt idx="2">
                  <c:v>0.14499999999999999</c:v>
                </c:pt>
                <c:pt idx="3">
                  <c:v>0.16749999999999998</c:v>
                </c:pt>
                <c:pt idx="4">
                  <c:v>0.18999999999999997</c:v>
                </c:pt>
                <c:pt idx="5">
                  <c:v>0.21249999999999997</c:v>
                </c:pt>
                <c:pt idx="6">
                  <c:v>0.23499999999999996</c:v>
                </c:pt>
                <c:pt idx="7">
                  <c:v>0.25749999999999995</c:v>
                </c:pt>
                <c:pt idx="8">
                  <c:v>0.27999999999999997</c:v>
                </c:pt>
                <c:pt idx="9">
                  <c:v>0.30249999999999999</c:v>
                </c:pt>
                <c:pt idx="10">
                  <c:v>0.32500000000000001</c:v>
                </c:pt>
                <c:pt idx="11">
                  <c:v>0.34750000000000003</c:v>
                </c:pt>
                <c:pt idx="12">
                  <c:v>0.37000000000000005</c:v>
                </c:pt>
                <c:pt idx="13">
                  <c:v>0.39250000000000007</c:v>
                </c:pt>
                <c:pt idx="14">
                  <c:v>0.41500000000000009</c:v>
                </c:pt>
                <c:pt idx="15">
                  <c:v>0.43750000000000011</c:v>
                </c:pt>
                <c:pt idx="16">
                  <c:v>0.46000000000000013</c:v>
                </c:pt>
                <c:pt idx="17">
                  <c:v>0.48250000000000015</c:v>
                </c:pt>
                <c:pt idx="18">
                  <c:v>0.50500000000000012</c:v>
                </c:pt>
                <c:pt idx="19">
                  <c:v>0.52750000000000008</c:v>
                </c:pt>
                <c:pt idx="20">
                  <c:v>0.55000000000000004</c:v>
                </c:pt>
                <c:pt idx="21">
                  <c:v>0.57250000000000001</c:v>
                </c:pt>
                <c:pt idx="22">
                  <c:v>0.59499999999999997</c:v>
                </c:pt>
                <c:pt idx="23">
                  <c:v>0.61749999999999994</c:v>
                </c:pt>
                <c:pt idx="24">
                  <c:v>0.6399999999999999</c:v>
                </c:pt>
                <c:pt idx="25">
                  <c:v>0.66249999999999987</c:v>
                </c:pt>
                <c:pt idx="26">
                  <c:v>0.68499999999999983</c:v>
                </c:pt>
                <c:pt idx="27">
                  <c:v>0.7074999999999998</c:v>
                </c:pt>
                <c:pt idx="28">
                  <c:v>0.72999999999999976</c:v>
                </c:pt>
                <c:pt idx="29">
                  <c:v>0.75249999999999972</c:v>
                </c:pt>
                <c:pt idx="30">
                  <c:v>0.77499999999999969</c:v>
                </c:pt>
                <c:pt idx="31">
                  <c:v>0.79749999999999965</c:v>
                </c:pt>
                <c:pt idx="32">
                  <c:v>0.81999999999999962</c:v>
                </c:pt>
                <c:pt idx="33">
                  <c:v>0.84249999999999958</c:v>
                </c:pt>
                <c:pt idx="34">
                  <c:v>0.86499999999999955</c:v>
                </c:pt>
                <c:pt idx="35">
                  <c:v>0.88749999999999951</c:v>
                </c:pt>
                <c:pt idx="36">
                  <c:v>0.90999999999999948</c:v>
                </c:pt>
                <c:pt idx="37">
                  <c:v>0.93249999999999944</c:v>
                </c:pt>
                <c:pt idx="38">
                  <c:v>0.9549999999999994</c:v>
                </c:pt>
                <c:pt idx="39">
                  <c:v>0.97749999999999937</c:v>
                </c:pt>
                <c:pt idx="40">
                  <c:v>1</c:v>
                </c:pt>
              </c:numCache>
            </c:numRef>
          </c:xVal>
          <c:yVal>
            <c:numRef>
              <c:f>Analysis!$W$15:$W$55</c:f>
              <c:numCache>
                <c:formatCode>0.0</c:formatCode>
                <c:ptCount val="41"/>
                <c:pt idx="0">
                  <c:v>0.4</c:v>
                </c:pt>
                <c:pt idx="1">
                  <c:v>0.4366307306274414</c:v>
                </c:pt>
                <c:pt idx="2">
                  <c:v>0.47154508457031252</c:v>
                </c:pt>
                <c:pt idx="3">
                  <c:v>0.50479691812744132</c:v>
                </c:pt>
                <c:pt idx="4">
                  <c:v>0.53643944687499989</c:v>
                </c:pt>
                <c:pt idx="5">
                  <c:v>0.56652524566650386</c:v>
                </c:pt>
                <c:pt idx="6">
                  <c:v>0.59510624863281247</c:v>
                </c:pt>
                <c:pt idx="7">
                  <c:v>0.62223374918212893</c:v>
                </c:pt>
                <c:pt idx="8">
                  <c:v>0.64795839999999993</c:v>
                </c:pt>
                <c:pt idx="9">
                  <c:v>0.67233021304931639</c:v>
                </c:pt>
                <c:pt idx="10">
                  <c:v>0.69539855957031249</c:v>
                </c:pt>
                <c:pt idx="11">
                  <c:v>0.71721217008056648</c:v>
                </c:pt>
                <c:pt idx="12">
                  <c:v>0.73781913437500013</c:v>
                </c:pt>
                <c:pt idx="13">
                  <c:v>0.75726690152587905</c:v>
                </c:pt>
                <c:pt idx="14">
                  <c:v>0.77560227988281272</c:v>
                </c:pt>
                <c:pt idx="15">
                  <c:v>0.7928714370727542</c:v>
                </c:pt>
                <c:pt idx="16">
                  <c:v>0.80911990000000034</c:v>
                </c:pt>
                <c:pt idx="17">
                  <c:v>0.82439255484619178</c:v>
                </c:pt>
                <c:pt idx="18">
                  <c:v>0.83873364707031295</c:v>
                </c:pt>
                <c:pt idx="19">
                  <c:v>0.85218678140869208</c:v>
                </c:pt>
                <c:pt idx="20">
                  <c:v>0.86479492187500062</c:v>
                </c:pt>
                <c:pt idx="21">
                  <c:v>0.87660039176025462</c:v>
                </c:pt>
                <c:pt idx="22">
                  <c:v>0.88764487363281319</c:v>
                </c:pt>
                <c:pt idx="23">
                  <c:v>0.89796940933837976</c:v>
                </c:pt>
                <c:pt idx="24">
                  <c:v>0.90761440000000093</c:v>
                </c:pt>
                <c:pt idx="25">
                  <c:v>0.91661960601806736</c:v>
                </c:pt>
                <c:pt idx="26">
                  <c:v>0.92502414707031366</c:v>
                </c:pt>
                <c:pt idx="27">
                  <c:v>0.93286650211181776</c:v>
                </c:pt>
                <c:pt idx="28">
                  <c:v>0.94018450937500153</c:v>
                </c:pt>
                <c:pt idx="29">
                  <c:v>0.94701536636963057</c:v>
                </c:pt>
                <c:pt idx="30">
                  <c:v>0.95339562988281423</c:v>
                </c:pt>
                <c:pt idx="31">
                  <c:v>0.95936121597900559</c:v>
                </c:pt>
                <c:pt idx="32">
                  <c:v>0.9649474000000019</c:v>
                </c:pt>
                <c:pt idx="33">
                  <c:v>0.97018881656494338</c:v>
                </c:pt>
                <c:pt idx="34">
                  <c:v>0.97511945957031465</c:v>
                </c:pt>
                <c:pt idx="35">
                  <c:v>0.97977268218994362</c:v>
                </c:pt>
                <c:pt idx="36">
                  <c:v>0.98418119687500238</c:v>
                </c:pt>
                <c:pt idx="37">
                  <c:v>0.98837707535400632</c:v>
                </c:pt>
                <c:pt idx="38">
                  <c:v>0.99239174863281499</c:v>
                </c:pt>
                <c:pt idx="39">
                  <c:v>0.99625600699463168</c:v>
                </c:pt>
                <c:pt idx="40">
                  <c:v>1.0000000000000029</c:v>
                </c:pt>
              </c:numCache>
            </c:numRef>
          </c:yVal>
          <c:smooth val="0"/>
          <c:extLst>
            <c:ext xmlns:c16="http://schemas.microsoft.com/office/drawing/2014/chart" uri="{C3380CC4-5D6E-409C-BE32-E72D297353CC}">
              <c16:uniqueId val="{00000000-AE03-4F6B-B02A-B7BA57AF6C64}"/>
            </c:ext>
          </c:extLst>
        </c:ser>
        <c:dLbls>
          <c:showLegendKey val="0"/>
          <c:showVal val="0"/>
          <c:showCatName val="0"/>
          <c:showSerName val="0"/>
          <c:showPercent val="0"/>
          <c:showBubbleSize val="0"/>
        </c:dLbls>
        <c:axId val="1124786792"/>
        <c:axId val="1124791888"/>
      </c:scatterChart>
      <c:valAx>
        <c:axId val="1124786792"/>
        <c:scaling>
          <c:orientation val="minMax"/>
          <c:max val="1"/>
        </c:scaling>
        <c:delete val="0"/>
        <c:axPos val="b"/>
        <c:majorGridlines/>
        <c:title>
          <c:tx>
            <c:rich>
              <a:bodyPr/>
              <a:lstStyle/>
              <a:p>
                <a:pPr>
                  <a:defRPr/>
                </a:pPr>
                <a:r>
                  <a:rPr lang="en-US"/>
                  <a:t>Flap Chord</a:t>
                </a:r>
              </a:p>
            </c:rich>
          </c:tx>
          <c:overlay val="0"/>
        </c:title>
        <c:numFmt formatCode="0.0" sourceLinked="1"/>
        <c:majorTickMark val="out"/>
        <c:minorTickMark val="none"/>
        <c:tickLblPos val="nextTo"/>
        <c:crossAx val="1124791888"/>
        <c:crosses val="autoZero"/>
        <c:crossBetween val="midCat"/>
        <c:majorUnit val="0.1"/>
      </c:valAx>
      <c:valAx>
        <c:axId val="1124791888"/>
        <c:scaling>
          <c:orientation val="minMax"/>
          <c:max val="1"/>
          <c:min val="0"/>
        </c:scaling>
        <c:delete val="0"/>
        <c:axPos val="l"/>
        <c:majorGridlines/>
        <c:title>
          <c:tx>
            <c:rich>
              <a:bodyPr rot="-5400000" vert="horz"/>
              <a:lstStyle/>
              <a:p>
                <a:pPr>
                  <a:defRPr/>
                </a:pPr>
                <a:r>
                  <a:rPr lang="el-GR"/>
                  <a:t>λ₁ (</a:t>
                </a:r>
                <a:r>
                  <a:rPr lang="en-US"/>
                  <a:t>Cf/c')</a:t>
                </a:r>
              </a:p>
            </c:rich>
          </c:tx>
          <c:overlay val="0"/>
        </c:title>
        <c:numFmt formatCode="0.0" sourceLinked="1"/>
        <c:majorTickMark val="out"/>
        <c:minorTickMark val="none"/>
        <c:tickLblPos val="nextTo"/>
        <c:crossAx val="1124786792"/>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0"/>
          <c:spPr>
            <a:ln w="9525">
              <a:solidFill>
                <a:schemeClr val="tx1"/>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Analysis!$W$72:$W$113</c:f>
              <c:numCache>
                <c:formatCode>0.00</c:formatCode>
                <c:ptCount val="42"/>
                <c:pt idx="0">
                  <c:v>0</c:v>
                </c:pt>
                <c:pt idx="1">
                  <c:v>0.41999999999999987</c:v>
                </c:pt>
                <c:pt idx="2">
                  <c:v>0.50453624999999991</c:v>
                </c:pt>
                <c:pt idx="3">
                  <c:v>0.58431999999999973</c:v>
                </c:pt>
                <c:pt idx="4">
                  <c:v>0.65960624999999973</c:v>
                </c:pt>
                <c:pt idx="5">
                  <c:v>0.73063999999999973</c:v>
                </c:pt>
                <c:pt idx="6">
                  <c:v>0.79765624999999951</c:v>
                </c:pt>
                <c:pt idx="7">
                  <c:v>0.86087999999999942</c:v>
                </c:pt>
                <c:pt idx="8">
                  <c:v>0.92052624999999932</c:v>
                </c:pt>
                <c:pt idx="9">
                  <c:v>0.976799999999999</c:v>
                </c:pt>
                <c:pt idx="10">
                  <c:v>1.0298962499999988</c:v>
                </c:pt>
                <c:pt idx="11">
                  <c:v>1.0799999999999985</c:v>
                </c:pt>
                <c:pt idx="12">
                  <c:v>1.1272862499999983</c:v>
                </c:pt>
                <c:pt idx="13">
                  <c:v>1.1719199999999981</c:v>
                </c:pt>
                <c:pt idx="14">
                  <c:v>1.2140562499999981</c:v>
                </c:pt>
                <c:pt idx="15">
                  <c:v>1.2538399999999972</c:v>
                </c:pt>
                <c:pt idx="16">
                  <c:v>1.291406249999997</c:v>
                </c:pt>
                <c:pt idx="17">
                  <c:v>1.3268799999999965</c:v>
                </c:pt>
                <c:pt idx="18">
                  <c:v>1.3603762499999963</c:v>
                </c:pt>
                <c:pt idx="19">
                  <c:v>1.3919999999999957</c:v>
                </c:pt>
                <c:pt idx="20">
                  <c:v>1.4218462499999951</c:v>
                </c:pt>
                <c:pt idx="21">
                  <c:v>1.4499999999999942</c:v>
                </c:pt>
                <c:pt idx="22">
                  <c:v>1.4765362499999937</c:v>
                </c:pt>
                <c:pt idx="23">
                  <c:v>1.5015199999999929</c:v>
                </c:pt>
                <c:pt idx="24">
                  <c:v>1.5250062499999923</c:v>
                </c:pt>
                <c:pt idx="25">
                  <c:v>1.5470399999999913</c:v>
                </c:pt>
                <c:pt idx="26">
                  <c:v>1.5676562499999902</c:v>
                </c:pt>
                <c:pt idx="27">
                  <c:v>1.5868799999999894</c:v>
                </c:pt>
                <c:pt idx="28">
                  <c:v>1.6047262499999884</c:v>
                </c:pt>
                <c:pt idx="29">
                  <c:v>1.6211999999999878</c:v>
                </c:pt>
                <c:pt idx="30">
                  <c:v>1.636296249999986</c:v>
                </c:pt>
                <c:pt idx="31">
                  <c:v>1.6499999999999846</c:v>
                </c:pt>
                <c:pt idx="32">
                  <c:v>1.6622862499999835</c:v>
                </c:pt>
                <c:pt idx="33">
                  <c:v>1.673119999999982</c:v>
                </c:pt>
                <c:pt idx="34">
                  <c:v>1.6824562499999793</c:v>
                </c:pt>
                <c:pt idx="35">
                  <c:v>1.6902399999999773</c:v>
                </c:pt>
                <c:pt idx="36">
                  <c:v>1.6964062499999761</c:v>
                </c:pt>
                <c:pt idx="37">
                  <c:v>1.7008799999999737</c:v>
                </c:pt>
                <c:pt idx="38">
                  <c:v>1.7035762499999711</c:v>
                </c:pt>
                <c:pt idx="39">
                  <c:v>1.7043999999999693</c:v>
                </c:pt>
                <c:pt idx="40">
                  <c:v>1.7032462499999677</c:v>
                </c:pt>
                <c:pt idx="41">
                  <c:v>1.6999999999999649</c:v>
                </c:pt>
              </c:numCache>
            </c:numRef>
          </c:yVal>
          <c:smooth val="1"/>
          <c:extLst>
            <c:ext xmlns:c16="http://schemas.microsoft.com/office/drawing/2014/chart" uri="{C3380CC4-5D6E-409C-BE32-E72D297353CC}">
              <c16:uniqueId val="{00000000-CA2E-46B5-9102-BC182D5B5FC7}"/>
            </c:ext>
          </c:extLst>
        </c:ser>
        <c:ser>
          <c:idx val="4"/>
          <c:order val="1"/>
          <c:spPr>
            <a:ln w="9525">
              <a:solidFill>
                <a:srgbClr val="000000"/>
              </a:solidFill>
            </a:ln>
          </c:spPr>
          <c:marker>
            <c:symbol val="none"/>
          </c:marker>
          <c:xVal>
            <c:numRef>
              <c:f>Analysis!$AO$72:$AO$113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Analysis!$AP$72:$AP$113</c:f>
              <c:numCache>
                <c:formatCode>0.00</c:formatCode>
                <c:ptCount val="42"/>
                <c:pt idx="0">
                  <c:v>0</c:v>
                </c:pt>
                <c:pt idx="1">
                  <c:v>0.52000000000000046</c:v>
                </c:pt>
                <c:pt idx="2">
                  <c:v>0.64407062500000045</c:v>
                </c:pt>
                <c:pt idx="3">
                  <c:v>0.75984000000000052</c:v>
                </c:pt>
                <c:pt idx="4">
                  <c:v>0.86787562500000059</c:v>
                </c:pt>
                <c:pt idx="5">
                  <c:v>0.96872000000000025</c:v>
                </c:pt>
                <c:pt idx="6">
                  <c:v>1.0628906250000005</c:v>
                </c:pt>
                <c:pt idx="7">
                  <c:v>1.1508800000000003</c:v>
                </c:pt>
                <c:pt idx="8">
                  <c:v>1.2331556250000002</c:v>
                </c:pt>
                <c:pt idx="9">
                  <c:v>1.31016</c:v>
                </c:pt>
                <c:pt idx="10">
                  <c:v>1.3823106249999997</c:v>
                </c:pt>
                <c:pt idx="11">
                  <c:v>1.4499999999999993</c:v>
                </c:pt>
                <c:pt idx="12">
                  <c:v>1.5135956249999991</c:v>
                </c:pt>
                <c:pt idx="13">
                  <c:v>1.5734399999999988</c:v>
                </c:pt>
                <c:pt idx="14">
                  <c:v>1.6298506249999982</c:v>
                </c:pt>
                <c:pt idx="15">
                  <c:v>1.6831199999999975</c:v>
                </c:pt>
                <c:pt idx="16">
                  <c:v>1.7335156249999972</c:v>
                </c:pt>
                <c:pt idx="17">
                  <c:v>1.7812799999999966</c:v>
                </c:pt>
                <c:pt idx="18">
                  <c:v>1.826630624999996</c:v>
                </c:pt>
                <c:pt idx="19">
                  <c:v>1.869759999999995</c:v>
                </c:pt>
                <c:pt idx="20">
                  <c:v>1.9108356249999949</c:v>
                </c:pt>
                <c:pt idx="21">
                  <c:v>1.949999999999994</c:v>
                </c:pt>
                <c:pt idx="22">
                  <c:v>1.9873706249999934</c:v>
                </c:pt>
                <c:pt idx="23">
                  <c:v>2.0230399999999924</c:v>
                </c:pt>
                <c:pt idx="24">
                  <c:v>2.0570756249999915</c:v>
                </c:pt>
                <c:pt idx="25">
                  <c:v>2.0895199999999896</c:v>
                </c:pt>
                <c:pt idx="26">
                  <c:v>2.1203906249999891</c:v>
                </c:pt>
                <c:pt idx="27">
                  <c:v>2.1496799999999876</c:v>
                </c:pt>
                <c:pt idx="28">
                  <c:v>2.1773556249999864</c:v>
                </c:pt>
                <c:pt idx="29">
                  <c:v>2.2033599999999849</c:v>
                </c:pt>
                <c:pt idx="30">
                  <c:v>2.2276106249999836</c:v>
                </c:pt>
                <c:pt idx="31">
                  <c:v>2.2499999999999822</c:v>
                </c:pt>
                <c:pt idx="32">
                  <c:v>2.2703956249999795</c:v>
                </c:pt>
                <c:pt idx="33">
                  <c:v>2.2886399999999769</c:v>
                </c:pt>
                <c:pt idx="34">
                  <c:v>2.3045506249999752</c:v>
                </c:pt>
                <c:pt idx="35">
                  <c:v>2.3179199999999742</c:v>
                </c:pt>
                <c:pt idx="36">
                  <c:v>2.3285156249999703</c:v>
                </c:pt>
                <c:pt idx="37">
                  <c:v>2.3360799999999688</c:v>
                </c:pt>
                <c:pt idx="38">
                  <c:v>2.3403306249999662</c:v>
                </c:pt>
                <c:pt idx="39">
                  <c:v>2.3409599999999626</c:v>
                </c:pt>
                <c:pt idx="40">
                  <c:v>2.337635624999959</c:v>
                </c:pt>
                <c:pt idx="41">
                  <c:v>2.3299999999999574</c:v>
                </c:pt>
              </c:numCache>
            </c:numRef>
          </c:yVal>
          <c:smooth val="1"/>
          <c:extLst>
            <c:ext xmlns:c16="http://schemas.microsoft.com/office/drawing/2014/chart" uri="{C3380CC4-5D6E-409C-BE32-E72D297353CC}">
              <c16:uniqueId val="{00000001-CA2E-46B5-9102-BC182D5B5FC7}"/>
            </c:ext>
          </c:extLst>
        </c:ser>
        <c:ser>
          <c:idx val="5"/>
          <c:order val="2"/>
          <c:spPr>
            <a:ln w="9525">
              <a:solidFill>
                <a:srgbClr val="000000"/>
              </a:solidFill>
            </a:ln>
          </c:spPr>
          <c:marker>
            <c:symbol val="none"/>
          </c:marker>
          <c:xVal>
            <c:numRef>
              <c:f>Analysis!$BD$72:$BD$113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Analysis!$BE$72:$BE$113</c:f>
              <c:numCache>
                <c:formatCode>0.00</c:formatCode>
                <c:ptCount val="42"/>
                <c:pt idx="0">
                  <c:v>0</c:v>
                </c:pt>
                <c:pt idx="1">
                  <c:v>0.74000000000000066</c:v>
                </c:pt>
                <c:pt idx="2">
                  <c:v>0.85091725000000051</c:v>
                </c:pt>
                <c:pt idx="3">
                  <c:v>0.96017600000000036</c:v>
                </c:pt>
                <c:pt idx="4">
                  <c:v>1.0675472500000005</c:v>
                </c:pt>
                <c:pt idx="5">
                  <c:v>1.1728160000000005</c:v>
                </c:pt>
                <c:pt idx="6">
                  <c:v>1.2757812500000001</c:v>
                </c:pt>
                <c:pt idx="7">
                  <c:v>1.3762560000000001</c:v>
                </c:pt>
                <c:pt idx="8">
                  <c:v>1.4740672500000001</c:v>
                </c:pt>
                <c:pt idx="9">
                  <c:v>1.5690559999999998</c:v>
                </c:pt>
                <c:pt idx="10">
                  <c:v>1.6610772499999995</c:v>
                </c:pt>
                <c:pt idx="11">
                  <c:v>1.7499999999999991</c:v>
                </c:pt>
                <c:pt idx="12">
                  <c:v>1.8357072499999987</c:v>
                </c:pt>
                <c:pt idx="13">
                  <c:v>1.9180959999999985</c:v>
                </c:pt>
                <c:pt idx="14">
                  <c:v>1.9970772499999976</c:v>
                </c:pt>
                <c:pt idx="15">
                  <c:v>2.0725759999999971</c:v>
                </c:pt>
                <c:pt idx="16">
                  <c:v>2.1445312499999964</c:v>
                </c:pt>
                <c:pt idx="17">
                  <c:v>2.2128959999999953</c:v>
                </c:pt>
                <c:pt idx="18">
                  <c:v>2.277637249999994</c:v>
                </c:pt>
                <c:pt idx="19">
                  <c:v>2.3387359999999933</c:v>
                </c:pt>
                <c:pt idx="20">
                  <c:v>2.3961872499999917</c:v>
                </c:pt>
                <c:pt idx="21">
                  <c:v>2.4499999999999904</c:v>
                </c:pt>
                <c:pt idx="22">
                  <c:v>2.5001972499999887</c:v>
                </c:pt>
                <c:pt idx="23">
                  <c:v>2.5468159999999869</c:v>
                </c:pt>
                <c:pt idx="24">
                  <c:v>2.5899072499999845</c:v>
                </c:pt>
                <c:pt idx="25">
                  <c:v>2.6295359999999826</c:v>
                </c:pt>
                <c:pt idx="26">
                  <c:v>2.6657812499999798</c:v>
                </c:pt>
                <c:pt idx="27">
                  <c:v>2.6987359999999776</c:v>
                </c:pt>
                <c:pt idx="28">
                  <c:v>2.7285072499999745</c:v>
                </c:pt>
                <c:pt idx="29">
                  <c:v>2.7552159999999715</c:v>
                </c:pt>
                <c:pt idx="30">
                  <c:v>2.7789972499999682</c:v>
                </c:pt>
                <c:pt idx="31">
                  <c:v>2.7999999999999647</c:v>
                </c:pt>
                <c:pt idx="32">
                  <c:v>2.8183872499999607</c:v>
                </c:pt>
                <c:pt idx="33">
                  <c:v>2.8343359999999569</c:v>
                </c:pt>
                <c:pt idx="34">
                  <c:v>2.8480372499999524</c:v>
                </c:pt>
                <c:pt idx="35">
                  <c:v>2.8596959999999476</c:v>
                </c:pt>
                <c:pt idx="36">
                  <c:v>2.8695312499999424</c:v>
                </c:pt>
                <c:pt idx="37">
                  <c:v>2.8777759999999364</c:v>
                </c:pt>
                <c:pt idx="38">
                  <c:v>2.8846772499999309</c:v>
                </c:pt>
                <c:pt idx="39">
                  <c:v>2.8904959999999251</c:v>
                </c:pt>
                <c:pt idx="40">
                  <c:v>2.8955072499999184</c:v>
                </c:pt>
                <c:pt idx="41">
                  <c:v>2.899999999999912</c:v>
                </c:pt>
              </c:numCache>
            </c:numRef>
          </c:yVal>
          <c:smooth val="1"/>
          <c:extLst>
            <c:ext xmlns:c16="http://schemas.microsoft.com/office/drawing/2014/chart" uri="{C3380CC4-5D6E-409C-BE32-E72D297353CC}">
              <c16:uniqueId val="{00000002-CA2E-46B5-9102-BC182D5B5FC7}"/>
            </c:ext>
          </c:extLst>
        </c:ser>
        <c:ser>
          <c:idx val="0"/>
          <c:order val="3"/>
          <c:spPr>
            <a:ln w="9525">
              <a:solidFill>
                <a:srgbClr val="FF0000"/>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Analysis!$Z$72:$Z$113</c:f>
              <c:numCache>
                <c:formatCode>0.00</c:formatCode>
                <c:ptCount val="42"/>
                <c:pt idx="0">
                  <c:v>0</c:v>
                </c:pt>
                <c:pt idx="1">
                  <c:v>0.43481481481481477</c:v>
                </c:pt>
                <c:pt idx="2">
                  <c:v>0.52520800925925926</c:v>
                </c:pt>
                <c:pt idx="3">
                  <c:v>0.61032296296296284</c:v>
                </c:pt>
                <c:pt idx="4">
                  <c:v>0.69046097222222214</c:v>
                </c:pt>
                <c:pt idx="5">
                  <c:v>0.76591111111111099</c:v>
                </c:pt>
                <c:pt idx="6">
                  <c:v>0.83695023148148118</c:v>
                </c:pt>
                <c:pt idx="7">
                  <c:v>0.90384296296296252</c:v>
                </c:pt>
                <c:pt idx="8">
                  <c:v>0.9668417129629624</c:v>
                </c:pt>
                <c:pt idx="9">
                  <c:v>1.0261866666666659</c:v>
                </c:pt>
                <c:pt idx="10">
                  <c:v>1.0821057870370361</c:v>
                </c:pt>
                <c:pt idx="11">
                  <c:v>1.1348148148148134</c:v>
                </c:pt>
                <c:pt idx="12">
                  <c:v>1.184517268518517</c:v>
                </c:pt>
                <c:pt idx="13">
                  <c:v>1.2314044444444427</c:v>
                </c:pt>
                <c:pt idx="14">
                  <c:v>1.2756554166666647</c:v>
                </c:pt>
                <c:pt idx="15">
                  <c:v>1.3174370370370343</c:v>
                </c:pt>
                <c:pt idx="16">
                  <c:v>1.3569039351851822</c:v>
                </c:pt>
                <c:pt idx="17">
                  <c:v>1.3941985185185151</c:v>
                </c:pt>
                <c:pt idx="18">
                  <c:v>1.4294509722222184</c:v>
                </c:pt>
                <c:pt idx="19">
                  <c:v>1.4627792592592548</c:v>
                </c:pt>
                <c:pt idx="20">
                  <c:v>1.4942891203703654</c:v>
                </c:pt>
                <c:pt idx="21">
                  <c:v>1.5240740740740684</c:v>
                </c:pt>
                <c:pt idx="22">
                  <c:v>1.5522154166666604</c:v>
                </c:pt>
                <c:pt idx="23">
                  <c:v>1.578782222222215</c:v>
                </c:pt>
                <c:pt idx="24">
                  <c:v>1.6038313425925848</c:v>
                </c:pt>
                <c:pt idx="25">
                  <c:v>1.6274074074073985</c:v>
                </c:pt>
                <c:pt idx="26">
                  <c:v>1.6495428240740642</c:v>
                </c:pt>
                <c:pt idx="27">
                  <c:v>1.670257777777767</c:v>
                </c:pt>
                <c:pt idx="28">
                  <c:v>1.6895602314814695</c:v>
                </c:pt>
                <c:pt idx="29">
                  <c:v>1.7074459259259134</c:v>
                </c:pt>
                <c:pt idx="30">
                  <c:v>1.7238983796296152</c:v>
                </c:pt>
                <c:pt idx="31">
                  <c:v>1.7388888888888732</c:v>
                </c:pt>
                <c:pt idx="32">
                  <c:v>1.7523765277777608</c:v>
                </c:pt>
                <c:pt idx="33">
                  <c:v>1.7643081481481293</c:v>
                </c:pt>
                <c:pt idx="34">
                  <c:v>1.7746183796296084</c:v>
                </c:pt>
                <c:pt idx="35">
                  <c:v>1.7832296296296066</c:v>
                </c:pt>
                <c:pt idx="36">
                  <c:v>1.7900520833333087</c:v>
                </c:pt>
                <c:pt idx="37">
                  <c:v>1.7949837037036767</c:v>
                </c:pt>
                <c:pt idx="38">
                  <c:v>1.7979102314814519</c:v>
                </c:pt>
                <c:pt idx="39">
                  <c:v>1.7987051851851534</c:v>
                </c:pt>
                <c:pt idx="40">
                  <c:v>1.7972298611110775</c:v>
                </c:pt>
                <c:pt idx="41">
                  <c:v>1.793333333333297</c:v>
                </c:pt>
              </c:numCache>
            </c:numRef>
          </c:yVal>
          <c:smooth val="1"/>
          <c:extLst>
            <c:ext xmlns:c16="http://schemas.microsoft.com/office/drawing/2014/chart" uri="{C3380CC4-5D6E-409C-BE32-E72D297353CC}">
              <c16:uniqueId val="{00000003-CA2E-46B5-9102-BC182D5B5FC7}"/>
            </c:ext>
          </c:extLst>
        </c:ser>
        <c:dLbls>
          <c:showLegendKey val="0"/>
          <c:showVal val="0"/>
          <c:showCatName val="0"/>
          <c:showSerName val="0"/>
          <c:showPercent val="0"/>
          <c:showBubbleSize val="0"/>
        </c:dLbls>
        <c:axId val="1124794632"/>
        <c:axId val="1124792280"/>
      </c:scatterChart>
      <c:valAx>
        <c:axId val="1124794632"/>
        <c:scaling>
          <c:orientation val="minMax"/>
          <c:max val="100"/>
        </c:scaling>
        <c:delete val="0"/>
        <c:axPos val="b"/>
        <c:majorGridlines/>
        <c:title>
          <c:tx>
            <c:rich>
              <a:bodyPr/>
              <a:lstStyle/>
              <a:p>
                <a:pPr>
                  <a:defRPr/>
                </a:pPr>
                <a:r>
                  <a:rPr lang="en-US"/>
                  <a:t>Flap</a:t>
                </a:r>
                <a:r>
                  <a:rPr lang="en-US" baseline="0"/>
                  <a:t> Angle (deg)</a:t>
                </a:r>
                <a:endParaRPr lang="en-US"/>
              </a:p>
            </c:rich>
          </c:tx>
          <c:overlay val="0"/>
        </c:title>
        <c:numFmt formatCode="General" sourceLinked="1"/>
        <c:majorTickMark val="out"/>
        <c:minorTickMark val="none"/>
        <c:tickLblPos val="nextTo"/>
        <c:crossAx val="1124792280"/>
        <c:crosses val="autoZero"/>
        <c:crossBetween val="midCat"/>
        <c:majorUnit val="20"/>
      </c:valAx>
      <c:valAx>
        <c:axId val="1124792280"/>
        <c:scaling>
          <c:orientation val="minMax"/>
          <c:max val="3"/>
          <c:min val="0"/>
        </c:scaling>
        <c:delete val="0"/>
        <c:axPos val="l"/>
        <c:majorGridlines/>
        <c:title>
          <c:tx>
            <c:rich>
              <a:bodyPr rot="-5400000" vert="horz"/>
              <a:lstStyle/>
              <a:p>
                <a:pPr>
                  <a:defRPr/>
                </a:pPr>
                <a:r>
                  <a:rPr lang="el-GR"/>
                  <a:t>λ₂ (β</a:t>
                </a:r>
                <a:r>
                  <a:rPr lang="en-US"/>
                  <a:t>)</a:t>
                </a:r>
              </a:p>
            </c:rich>
          </c:tx>
          <c:overlay val="0"/>
        </c:title>
        <c:numFmt formatCode="0.00" sourceLinked="1"/>
        <c:majorTickMark val="out"/>
        <c:minorTickMark val="none"/>
        <c:tickLblPos val="nextTo"/>
        <c:crossAx val="1124794632"/>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9525">
              <a:solidFill>
                <a:srgbClr val="FF0000"/>
              </a:solidFill>
            </a:ln>
          </c:spPr>
          <c:marker>
            <c:symbol val="none"/>
          </c:marker>
          <c:xVal>
            <c:numRef>
              <c:f>Analysis!$V$72:$V$113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Analysis!$AA$72:$AA$113</c:f>
              <c:numCache>
                <c:formatCode>0.00</c:formatCode>
                <c:ptCount val="42"/>
                <c:pt idx="0">
                  <c:v>0</c:v>
                </c:pt>
                <c:pt idx="1">
                  <c:v>0.30594500838286842</c:v>
                </c:pt>
                <c:pt idx="2">
                  <c:v>0.36954759433394302</c:v>
                </c:pt>
                <c:pt idx="3">
                  <c:v>0.42943629714982468</c:v>
                </c:pt>
                <c:pt idx="4">
                  <c:v>0.48582311535208045</c:v>
                </c:pt>
                <c:pt idx="5">
                  <c:v>0.53891144764517596</c:v>
                </c:pt>
                <c:pt idx="6">
                  <c:v>0.58889609291647593</c:v>
                </c:pt>
                <c:pt idx="7">
                  <c:v>0.63596325023624423</c:v>
                </c:pt>
                <c:pt idx="8">
                  <c:v>0.68029051885764324</c:v>
                </c:pt>
                <c:pt idx="9">
                  <c:v>0.72204689821673473</c:v>
                </c:pt>
                <c:pt idx="10">
                  <c:v>0.76139278793247922</c:v>
                </c:pt>
                <c:pt idx="11">
                  <c:v>0.79847998780673579</c:v>
                </c:pt>
                <c:pt idx="12">
                  <c:v>0.83345169782426354</c:v>
                </c:pt>
                <c:pt idx="13">
                  <c:v>0.86644251815271944</c:v>
                </c:pt>
                <c:pt idx="14">
                  <c:v>0.89757844914265983</c:v>
                </c:pt>
                <c:pt idx="15">
                  <c:v>0.92697689132753969</c:v>
                </c:pt>
                <c:pt idx="16">
                  <c:v>0.95474664542371379</c:v>
                </c:pt>
                <c:pt idx="17">
                  <c:v>0.98098791233043503</c:v>
                </c:pt>
                <c:pt idx="18">
                  <c:v>1.0057922931298555</c:v>
                </c:pt>
                <c:pt idx="19">
                  <c:v>1.0292427890870264</c:v>
                </c:pt>
                <c:pt idx="20">
                  <c:v>1.0514138016498975</c:v>
                </c:pt>
                <c:pt idx="21">
                  <c:v>1.0723711324493177</c:v>
                </c:pt>
                <c:pt idx="22">
                  <c:v>1.0921719832990355</c:v>
                </c:pt>
                <c:pt idx="23">
                  <c:v>1.1108649561956969</c:v>
                </c:pt>
                <c:pt idx="24">
                  <c:v>1.1284900533188484</c:v>
                </c:pt>
                <c:pt idx="25">
                  <c:v>1.1450786770309342</c:v>
                </c:pt>
                <c:pt idx="26">
                  <c:v>1.1606536298772985</c:v>
                </c:pt>
                <c:pt idx="27">
                  <c:v>1.1752291145861835</c:v>
                </c:pt>
                <c:pt idx="28">
                  <c:v>1.1888107340687311</c:v>
                </c:pt>
                <c:pt idx="29">
                  <c:v>1.2013954914189822</c:v>
                </c:pt>
                <c:pt idx="30">
                  <c:v>1.212971789913875</c:v>
                </c:pt>
                <c:pt idx="31">
                  <c:v>1.2235194330132491</c:v>
                </c:pt>
                <c:pt idx="32">
                  <c:v>1.2330096243598418</c:v>
                </c:pt>
                <c:pt idx="33">
                  <c:v>1.2414049677792887</c:v>
                </c:pt>
                <c:pt idx="34">
                  <c:v>1.2486594672801254</c:v>
                </c:pt>
                <c:pt idx="35">
                  <c:v>1.2547185270537866</c:v>
                </c:pt>
                <c:pt idx="36">
                  <c:v>1.2595189514746055</c:v>
                </c:pt>
                <c:pt idx="37">
                  <c:v>1.2629889450998133</c:v>
                </c:pt>
                <c:pt idx="38">
                  <c:v>1.2650481126695419</c:v>
                </c:pt>
                <c:pt idx="39">
                  <c:v>1.2656074591068212</c:v>
                </c:pt>
                <c:pt idx="40">
                  <c:v>1.2645693895175805</c:v>
                </c:pt>
                <c:pt idx="41">
                  <c:v>1.2618277091906467</c:v>
                </c:pt>
              </c:numCache>
            </c:numRef>
          </c:yVal>
          <c:smooth val="1"/>
          <c:extLst>
            <c:ext xmlns:c16="http://schemas.microsoft.com/office/drawing/2014/chart" uri="{C3380CC4-5D6E-409C-BE32-E72D297353CC}">
              <c16:uniqueId val="{00000000-E94D-406F-B6CD-9E26CB652404}"/>
            </c:ext>
          </c:extLst>
        </c:ser>
        <c:ser>
          <c:idx val="1"/>
          <c:order val="1"/>
          <c:spPr>
            <a:ln>
              <a:noFill/>
            </a:ln>
          </c:spPr>
          <c:marker>
            <c:symbol val="square"/>
            <c:size val="3"/>
          </c:marker>
          <c:xVal>
            <c:numRef>
              <c:f>Analysis!$BS$72:$BS$113</c:f>
              <c:numCache>
                <c:formatCode>0.00</c:formatCode>
                <c:ptCount val="42"/>
                <c:pt idx="0" formatCode="General">
                  <c:v>0</c:v>
                </c:pt>
                <c:pt idx="1">
                  <c:v>10</c:v>
                </c:pt>
                <c:pt idx="2">
                  <c:v>12</c:v>
                </c:pt>
                <c:pt idx="3">
                  <c:v>14</c:v>
                </c:pt>
                <c:pt idx="4">
                  <c:v>16</c:v>
                </c:pt>
                <c:pt idx="5">
                  <c:v>18</c:v>
                </c:pt>
                <c:pt idx="6">
                  <c:v>20</c:v>
                </c:pt>
                <c:pt idx="7">
                  <c:v>22</c:v>
                </c:pt>
                <c:pt idx="8">
                  <c:v>24</c:v>
                </c:pt>
                <c:pt idx="9">
                  <c:v>26</c:v>
                </c:pt>
                <c:pt idx="10">
                  <c:v>28</c:v>
                </c:pt>
                <c:pt idx="11">
                  <c:v>30</c:v>
                </c:pt>
                <c:pt idx="12">
                  <c:v>32</c:v>
                </c:pt>
                <c:pt idx="13">
                  <c:v>34</c:v>
                </c:pt>
                <c:pt idx="14">
                  <c:v>36</c:v>
                </c:pt>
                <c:pt idx="15">
                  <c:v>38</c:v>
                </c:pt>
                <c:pt idx="16">
                  <c:v>40</c:v>
                </c:pt>
                <c:pt idx="17">
                  <c:v>42</c:v>
                </c:pt>
                <c:pt idx="18">
                  <c:v>44</c:v>
                </c:pt>
                <c:pt idx="19">
                  <c:v>46</c:v>
                </c:pt>
                <c:pt idx="20">
                  <c:v>48</c:v>
                </c:pt>
                <c:pt idx="21">
                  <c:v>50</c:v>
                </c:pt>
                <c:pt idx="22">
                  <c:v>52</c:v>
                </c:pt>
                <c:pt idx="23">
                  <c:v>54</c:v>
                </c:pt>
                <c:pt idx="24">
                  <c:v>56</c:v>
                </c:pt>
                <c:pt idx="25">
                  <c:v>58</c:v>
                </c:pt>
                <c:pt idx="26">
                  <c:v>60</c:v>
                </c:pt>
                <c:pt idx="27">
                  <c:v>62</c:v>
                </c:pt>
                <c:pt idx="28">
                  <c:v>64</c:v>
                </c:pt>
                <c:pt idx="29">
                  <c:v>66</c:v>
                </c:pt>
                <c:pt idx="30">
                  <c:v>68</c:v>
                </c:pt>
                <c:pt idx="31">
                  <c:v>70</c:v>
                </c:pt>
                <c:pt idx="32">
                  <c:v>72</c:v>
                </c:pt>
                <c:pt idx="33">
                  <c:v>74</c:v>
                </c:pt>
                <c:pt idx="34">
                  <c:v>76</c:v>
                </c:pt>
                <c:pt idx="35">
                  <c:v>78</c:v>
                </c:pt>
                <c:pt idx="36">
                  <c:v>80</c:v>
                </c:pt>
                <c:pt idx="37">
                  <c:v>82</c:v>
                </c:pt>
                <c:pt idx="38">
                  <c:v>84</c:v>
                </c:pt>
                <c:pt idx="39">
                  <c:v>86</c:v>
                </c:pt>
                <c:pt idx="40">
                  <c:v>88</c:v>
                </c:pt>
                <c:pt idx="41">
                  <c:v>90</c:v>
                </c:pt>
              </c:numCache>
            </c:numRef>
          </c:xVal>
          <c:yVal>
            <c:numRef>
              <c:f>Analysis!$BT$72:$BT$113</c:f>
              <c:numCache>
                <c:formatCode>0.00</c:formatCode>
                <c:ptCount val="42"/>
                <c:pt idx="0">
                  <c:v>0</c:v>
                </c:pt>
                <c:pt idx="1">
                  <c:v>0.30594500838286798</c:v>
                </c:pt>
                <c:pt idx="2">
                  <c:v>0.36954759433394241</c:v>
                </c:pt>
                <c:pt idx="3">
                  <c:v>0.42943629714982395</c:v>
                </c:pt>
                <c:pt idx="4">
                  <c:v>0.4858231153520795</c:v>
                </c:pt>
                <c:pt idx="5">
                  <c:v>0.53891144764517485</c:v>
                </c:pt>
                <c:pt idx="6">
                  <c:v>0.5888960929164746</c:v>
                </c:pt>
                <c:pt idx="7">
                  <c:v>0.63596325023624267</c:v>
                </c:pt>
                <c:pt idx="8">
                  <c:v>0.68029051885764114</c:v>
                </c:pt>
                <c:pt idx="9">
                  <c:v>0.72204689821673251</c:v>
                </c:pt>
                <c:pt idx="10">
                  <c:v>0.76139278793247622</c:v>
                </c:pt>
                <c:pt idx="11">
                  <c:v>0.79847998780673279</c:v>
                </c:pt>
                <c:pt idx="12">
                  <c:v>0.83345169782425965</c:v>
                </c:pt>
                <c:pt idx="13">
                  <c:v>0.86644251815271489</c:v>
                </c:pt>
                <c:pt idx="14">
                  <c:v>0.89757844914265439</c:v>
                </c:pt>
                <c:pt idx="15">
                  <c:v>0.9269768913275338</c:v>
                </c:pt>
                <c:pt idx="16">
                  <c:v>0.95474664542370724</c:v>
                </c:pt>
                <c:pt idx="17">
                  <c:v>0.98098791233042748</c:v>
                </c:pt>
                <c:pt idx="18">
                  <c:v>1.0057922931298469</c:v>
                </c:pt>
                <c:pt idx="19">
                  <c:v>1.0292427890870166</c:v>
                </c:pt>
                <c:pt idx="20">
                  <c:v>1.0514138016498866</c:v>
                </c:pt>
                <c:pt idx="21">
                  <c:v>1.0723711324493057</c:v>
                </c:pt>
                <c:pt idx="22">
                  <c:v>1.0921719832990222</c:v>
                </c:pt>
                <c:pt idx="23">
                  <c:v>1.110864956195682</c:v>
                </c:pt>
                <c:pt idx="24">
                  <c:v>1.1284900533188318</c:v>
                </c:pt>
                <c:pt idx="25">
                  <c:v>1.1450786770309163</c:v>
                </c:pt>
                <c:pt idx="26">
                  <c:v>1.1606536298772789</c:v>
                </c:pt>
                <c:pt idx="27">
                  <c:v>1.175229114586162</c:v>
                </c:pt>
                <c:pt idx="28">
                  <c:v>1.1888107340687075</c:v>
                </c:pt>
                <c:pt idx="29">
                  <c:v>1.2013954914189562</c:v>
                </c:pt>
                <c:pt idx="30">
                  <c:v>1.2129717899138468</c:v>
                </c:pt>
                <c:pt idx="31">
                  <c:v>1.2235194330132186</c:v>
                </c:pt>
                <c:pt idx="32">
                  <c:v>1.2330096243598081</c:v>
                </c:pt>
                <c:pt idx="33">
                  <c:v>1.2414049677792527</c:v>
                </c:pt>
                <c:pt idx="34">
                  <c:v>1.2486594672800864</c:v>
                </c:pt>
                <c:pt idx="35">
                  <c:v>1.2547185270537449</c:v>
                </c:pt>
                <c:pt idx="36">
                  <c:v>1.2595189514745606</c:v>
                </c:pt>
                <c:pt idx="37">
                  <c:v>1.2629889450997649</c:v>
                </c:pt>
                <c:pt idx="38">
                  <c:v>1.2650481126694901</c:v>
                </c:pt>
                <c:pt idx="39">
                  <c:v>1.2656074591067645</c:v>
                </c:pt>
                <c:pt idx="40">
                  <c:v>1.2645693895175196</c:v>
                </c:pt>
                <c:pt idx="41">
                  <c:v>1.2618277091905818</c:v>
                </c:pt>
              </c:numCache>
            </c:numRef>
          </c:yVal>
          <c:smooth val="0"/>
          <c:extLst>
            <c:ext xmlns:c16="http://schemas.microsoft.com/office/drawing/2014/chart" uri="{C3380CC4-5D6E-409C-BE32-E72D297353CC}">
              <c16:uniqueId val="{00000001-E94D-406F-B6CD-9E26CB652404}"/>
            </c:ext>
          </c:extLst>
        </c:ser>
        <c:dLbls>
          <c:showLegendKey val="0"/>
          <c:showVal val="0"/>
          <c:showCatName val="0"/>
          <c:showSerName val="0"/>
          <c:showPercent val="0"/>
          <c:showBubbleSize val="0"/>
        </c:dLbls>
        <c:axId val="1101426016"/>
        <c:axId val="1101416216"/>
      </c:scatterChart>
      <c:valAx>
        <c:axId val="1101426016"/>
        <c:scaling>
          <c:orientation val="minMax"/>
          <c:max val="100"/>
        </c:scaling>
        <c:delete val="0"/>
        <c:axPos val="b"/>
        <c:majorGridlines/>
        <c:title>
          <c:tx>
            <c:rich>
              <a:bodyPr/>
              <a:lstStyle/>
              <a:p>
                <a:pPr>
                  <a:defRPr/>
                </a:pPr>
                <a:r>
                  <a:rPr lang="en-US"/>
                  <a:t>Flap</a:t>
                </a:r>
                <a:r>
                  <a:rPr lang="en-US" baseline="0"/>
                  <a:t> Angle (deg)</a:t>
                </a:r>
                <a:endParaRPr lang="en-US"/>
              </a:p>
            </c:rich>
          </c:tx>
          <c:overlay val="0"/>
        </c:title>
        <c:numFmt formatCode="General" sourceLinked="1"/>
        <c:majorTickMark val="out"/>
        <c:minorTickMark val="none"/>
        <c:tickLblPos val="nextTo"/>
        <c:crossAx val="1101416216"/>
        <c:crosses val="autoZero"/>
        <c:crossBetween val="midCat"/>
        <c:majorUnit val="20"/>
      </c:valAx>
      <c:valAx>
        <c:axId val="1101416216"/>
        <c:scaling>
          <c:orientation val="minMax"/>
          <c:min val="0"/>
        </c:scaling>
        <c:delete val="0"/>
        <c:axPos val="l"/>
        <c:majorGridlines/>
        <c:title>
          <c:tx>
            <c:rich>
              <a:bodyPr rot="-5400000" vert="horz"/>
              <a:lstStyle/>
              <a:p>
                <a:pPr>
                  <a:defRPr/>
                </a:pPr>
                <a:r>
                  <a:rPr lang="el-GR"/>
                  <a:t>Δ</a:t>
                </a:r>
                <a:r>
                  <a:rPr lang="en-CA"/>
                  <a:t>C</a:t>
                </a:r>
                <a:r>
                  <a:rPr lang="en-CA" baseline="-25000"/>
                  <a:t>L</a:t>
                </a:r>
                <a:endParaRPr lang="en-US" baseline="-25000"/>
              </a:p>
            </c:rich>
          </c:tx>
          <c:overlay val="0"/>
        </c:title>
        <c:numFmt formatCode="0.00" sourceLinked="1"/>
        <c:majorTickMark val="out"/>
        <c:minorTickMark val="none"/>
        <c:tickLblPos val="nextTo"/>
        <c:crossAx val="1101426016"/>
        <c:crosses val="autoZero"/>
        <c:crossBetween val="midCat"/>
      </c:valAx>
    </c:plotArea>
    <c:plotVisOnly val="1"/>
    <c:dispBlanksAs val="gap"/>
    <c:showDLblsOverMax val="0"/>
  </c:chart>
  <c:spPr>
    <a:solidFill>
      <a:schemeClr val="bg1"/>
    </a:solidFill>
    <a:ln>
      <a:noFill/>
    </a:ln>
  </c:spPr>
  <c:txPr>
    <a:bodyPr/>
    <a:lstStyle/>
    <a:p>
      <a:pPr>
        <a:defRPr>
          <a:latin typeface="+mn-lt"/>
          <a:cs typeface="Arial" pitchFamily="34" charset="0"/>
        </a:defRPr>
      </a:pPr>
      <a:endParaRPr lang="en-US"/>
    </a:p>
  </c:tx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chart" Target="../charts/chart2.xml"/><Relationship Id="rId7" Type="http://schemas.openxmlformats.org/officeDocument/2006/relationships/hyperlink" Target="http://www.abbottaerospace.com/technical-library/donate/" TargetMode="External"/><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19878</xdr:colOff>
      <xdr:row>25</xdr:row>
      <xdr:rowOff>66262</xdr:rowOff>
    </xdr:from>
    <xdr:to>
      <xdr:col>10</xdr:col>
      <xdr:colOff>0</xdr:colOff>
      <xdr:row>43</xdr:row>
      <xdr:rowOff>149679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39</xdr:col>
      <xdr:colOff>130691</xdr:colOff>
      <xdr:row>10</xdr:row>
      <xdr:rowOff>98964</xdr:rowOff>
    </xdr:from>
    <xdr:to>
      <xdr:col>47</xdr:col>
      <xdr:colOff>543607</xdr:colOff>
      <xdr:row>42</xdr:row>
      <xdr:rowOff>42857</xdr:rowOff>
    </xdr:to>
    <xdr:pic>
      <xdr:nvPicPr>
        <xdr:cNvPr id="8" name="Picture 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60000">
          <a:off x="20947146" y="1657600"/>
          <a:ext cx="5262006" cy="5075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533400</xdr:colOff>
      <xdr:row>28</xdr:row>
      <xdr:rowOff>3726</xdr:rowOff>
    </xdr:from>
    <xdr:to>
      <xdr:col>35</xdr:col>
      <xdr:colOff>3312</xdr:colOff>
      <xdr:row>33</xdr:row>
      <xdr:rowOff>3726</xdr:rowOff>
    </xdr:to>
    <xdr:sp macro="" textlink="">
      <xdr:nvSpPr>
        <xdr:cNvPr id="15" name="Double Brace 14"/>
        <xdr:cNvSpPr/>
      </xdr:nvSpPr>
      <xdr:spPr bwMode="auto">
        <a:xfrm>
          <a:off x="3609975" y="4413801"/>
          <a:ext cx="3127512"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29</xdr:col>
      <xdr:colOff>542925</xdr:colOff>
      <xdr:row>34</xdr:row>
      <xdr:rowOff>0</xdr:rowOff>
    </xdr:from>
    <xdr:to>
      <xdr:col>35</xdr:col>
      <xdr:colOff>3312</xdr:colOff>
      <xdr:row>39</xdr:row>
      <xdr:rowOff>0</xdr:rowOff>
    </xdr:to>
    <xdr:sp macro="" textlink="">
      <xdr:nvSpPr>
        <xdr:cNvPr id="16" name="Double Brace 15"/>
        <xdr:cNvSpPr/>
      </xdr:nvSpPr>
      <xdr:spPr bwMode="auto">
        <a:xfrm>
          <a:off x="3619500" y="5381625"/>
          <a:ext cx="3117987"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0</xdr:colOff>
      <xdr:row>46</xdr:row>
      <xdr:rowOff>0</xdr:rowOff>
    </xdr:from>
    <xdr:to>
      <xdr:col>27</xdr:col>
      <xdr:colOff>0</xdr:colOff>
      <xdr:row>51</xdr:row>
      <xdr:rowOff>0</xdr:rowOff>
    </xdr:to>
    <xdr:sp macro="" textlink="">
      <xdr:nvSpPr>
        <xdr:cNvPr id="17" name="Double Brace 16"/>
        <xdr:cNvSpPr/>
      </xdr:nvSpPr>
      <xdr:spPr bwMode="auto">
        <a:xfrm>
          <a:off x="1219200" y="7324725"/>
          <a:ext cx="6381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0</xdr:colOff>
      <xdr:row>40</xdr:row>
      <xdr:rowOff>0</xdr:rowOff>
    </xdr:from>
    <xdr:to>
      <xdr:col>27</xdr:col>
      <xdr:colOff>0</xdr:colOff>
      <xdr:row>45</xdr:row>
      <xdr:rowOff>0</xdr:rowOff>
    </xdr:to>
    <xdr:sp macro="" textlink="">
      <xdr:nvSpPr>
        <xdr:cNvPr id="18" name="Double Brace 17"/>
        <xdr:cNvSpPr/>
      </xdr:nvSpPr>
      <xdr:spPr bwMode="auto">
        <a:xfrm>
          <a:off x="1219200" y="6353175"/>
          <a:ext cx="6381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46</xdr:row>
      <xdr:rowOff>0</xdr:rowOff>
    </xdr:from>
    <xdr:to>
      <xdr:col>25</xdr:col>
      <xdr:colOff>4481</xdr:colOff>
      <xdr:row>51</xdr:row>
      <xdr:rowOff>0</xdr:rowOff>
    </xdr:to>
    <xdr:sp macro="" textlink="">
      <xdr:nvSpPr>
        <xdr:cNvPr id="19" name="Double Brace 18"/>
        <xdr:cNvSpPr/>
      </xdr:nvSpPr>
      <xdr:spPr bwMode="auto">
        <a:xfrm>
          <a:off x="0" y="7324725"/>
          <a:ext cx="614081"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27</xdr:col>
      <xdr:colOff>0</xdr:colOff>
      <xdr:row>22</xdr:row>
      <xdr:rowOff>0</xdr:rowOff>
    </xdr:from>
    <xdr:to>
      <xdr:col>32</xdr:col>
      <xdr:colOff>0</xdr:colOff>
      <xdr:row>27</xdr:row>
      <xdr:rowOff>0</xdr:rowOff>
    </xdr:to>
    <xdr:sp macro="" textlink="">
      <xdr:nvSpPr>
        <xdr:cNvPr id="20" name="Double Brace 19"/>
        <xdr:cNvSpPr/>
      </xdr:nvSpPr>
      <xdr:spPr bwMode="auto">
        <a:xfrm>
          <a:off x="1857375" y="3438525"/>
          <a:ext cx="3048000"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32</xdr:col>
      <xdr:colOff>108858</xdr:colOff>
      <xdr:row>22</xdr:row>
      <xdr:rowOff>0</xdr:rowOff>
    </xdr:from>
    <xdr:to>
      <xdr:col>32</xdr:col>
      <xdr:colOff>503464</xdr:colOff>
      <xdr:row>27</xdr:row>
      <xdr:rowOff>0</xdr:rowOff>
    </xdr:to>
    <xdr:sp macro="" textlink="">
      <xdr:nvSpPr>
        <xdr:cNvPr id="21" name="Double Brace 20"/>
        <xdr:cNvSpPr/>
      </xdr:nvSpPr>
      <xdr:spPr bwMode="auto">
        <a:xfrm>
          <a:off x="5014233" y="3438525"/>
          <a:ext cx="394606"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26</xdr:col>
      <xdr:colOff>136072</xdr:colOff>
      <xdr:row>22</xdr:row>
      <xdr:rowOff>0</xdr:rowOff>
    </xdr:from>
    <xdr:to>
      <xdr:col>26</xdr:col>
      <xdr:colOff>503464</xdr:colOff>
      <xdr:row>27</xdr:row>
      <xdr:rowOff>0</xdr:rowOff>
    </xdr:to>
    <xdr:sp macro="" textlink="">
      <xdr:nvSpPr>
        <xdr:cNvPr id="22" name="Double Brace 21"/>
        <xdr:cNvSpPr/>
      </xdr:nvSpPr>
      <xdr:spPr bwMode="auto">
        <a:xfrm>
          <a:off x="1355272" y="3438525"/>
          <a:ext cx="367392"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26</xdr:col>
      <xdr:colOff>446686</xdr:colOff>
      <xdr:row>23</xdr:row>
      <xdr:rowOff>118241</xdr:rowOff>
    </xdr:from>
    <xdr:ext cx="254942" cy="264560"/>
    <xdr:sp macro="" textlink="">
      <xdr:nvSpPr>
        <xdr:cNvPr id="23" name="TextBox 22"/>
        <xdr:cNvSpPr txBox="1"/>
      </xdr:nvSpPr>
      <xdr:spPr>
        <a:xfrm>
          <a:off x="1665886" y="371869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31</xdr:col>
      <xdr:colOff>486104</xdr:colOff>
      <xdr:row>21</xdr:row>
      <xdr:rowOff>284</xdr:rowOff>
    </xdr:from>
    <xdr:ext cx="299377" cy="264560"/>
    <xdr:sp macro="" textlink="">
      <xdr:nvSpPr>
        <xdr:cNvPr id="24" name="TextBox 23"/>
        <xdr:cNvSpPr txBox="1"/>
      </xdr:nvSpPr>
      <xdr:spPr>
        <a:xfrm>
          <a:off x="4781879" y="3276884"/>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28</xdr:col>
      <xdr:colOff>495628</xdr:colOff>
      <xdr:row>33</xdr:row>
      <xdr:rowOff>33830</xdr:rowOff>
    </xdr:from>
    <xdr:ext cx="227883" cy="264560"/>
    <xdr:sp macro="" textlink="">
      <xdr:nvSpPr>
        <xdr:cNvPr id="25" name="TextBox 24"/>
        <xdr:cNvSpPr txBox="1"/>
      </xdr:nvSpPr>
      <xdr:spPr>
        <a:xfrm>
          <a:off x="2962603" y="5253530"/>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24</xdr:col>
      <xdr:colOff>108858</xdr:colOff>
      <xdr:row>40</xdr:row>
      <xdr:rowOff>0</xdr:rowOff>
    </xdr:from>
    <xdr:to>
      <xdr:col>24</xdr:col>
      <xdr:colOff>503464</xdr:colOff>
      <xdr:row>45</xdr:row>
      <xdr:rowOff>0</xdr:rowOff>
    </xdr:to>
    <xdr:sp macro="" textlink="">
      <xdr:nvSpPr>
        <xdr:cNvPr id="26" name="Double Brace 25"/>
        <xdr:cNvSpPr/>
      </xdr:nvSpPr>
      <xdr:spPr bwMode="auto">
        <a:xfrm>
          <a:off x="108858" y="6353175"/>
          <a:ext cx="394606"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28</xdr:row>
      <xdr:rowOff>0</xdr:rowOff>
    </xdr:from>
    <xdr:to>
      <xdr:col>29</xdr:col>
      <xdr:colOff>0</xdr:colOff>
      <xdr:row>33</xdr:row>
      <xdr:rowOff>0</xdr:rowOff>
    </xdr:to>
    <xdr:sp macro="" textlink="">
      <xdr:nvSpPr>
        <xdr:cNvPr id="27" name="Double Brace 26"/>
        <xdr:cNvSpPr/>
      </xdr:nvSpPr>
      <xdr:spPr bwMode="auto">
        <a:xfrm>
          <a:off x="0" y="4410075"/>
          <a:ext cx="30765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24</xdr:col>
      <xdr:colOff>0</xdr:colOff>
      <xdr:row>34</xdr:row>
      <xdr:rowOff>0</xdr:rowOff>
    </xdr:from>
    <xdr:to>
      <xdr:col>29</xdr:col>
      <xdr:colOff>0</xdr:colOff>
      <xdr:row>39</xdr:row>
      <xdr:rowOff>0</xdr:rowOff>
    </xdr:to>
    <xdr:sp macro="" textlink="">
      <xdr:nvSpPr>
        <xdr:cNvPr id="28" name="Double Brace 27"/>
        <xdr:cNvSpPr/>
      </xdr:nvSpPr>
      <xdr:spPr bwMode="auto">
        <a:xfrm>
          <a:off x="0" y="5381625"/>
          <a:ext cx="3076575" cy="8096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28</xdr:col>
      <xdr:colOff>486104</xdr:colOff>
      <xdr:row>33</xdr:row>
      <xdr:rowOff>284</xdr:rowOff>
    </xdr:from>
    <xdr:ext cx="299377" cy="264560"/>
    <xdr:sp macro="" textlink="">
      <xdr:nvSpPr>
        <xdr:cNvPr id="29" name="TextBox 28"/>
        <xdr:cNvSpPr txBox="1"/>
      </xdr:nvSpPr>
      <xdr:spPr>
        <a:xfrm>
          <a:off x="2953079" y="5219984"/>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33</xdr:col>
      <xdr:colOff>533400</xdr:colOff>
      <xdr:row>83</xdr:row>
      <xdr:rowOff>3726</xdr:rowOff>
    </xdr:from>
    <xdr:to>
      <xdr:col>39</xdr:col>
      <xdr:colOff>3312</xdr:colOff>
      <xdr:row>88</xdr:row>
      <xdr:rowOff>3726</xdr:rowOff>
    </xdr:to>
    <xdr:sp macro="" textlink="">
      <xdr:nvSpPr>
        <xdr:cNvPr id="32" name="Double Brace 31"/>
        <xdr:cNvSpPr/>
      </xdr:nvSpPr>
      <xdr:spPr bwMode="auto">
        <a:xfrm>
          <a:off x="15335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33</xdr:col>
      <xdr:colOff>542925</xdr:colOff>
      <xdr:row>89</xdr:row>
      <xdr:rowOff>0</xdr:rowOff>
    </xdr:from>
    <xdr:to>
      <xdr:col>39</xdr:col>
      <xdr:colOff>3312</xdr:colOff>
      <xdr:row>94</xdr:row>
      <xdr:rowOff>0</xdr:rowOff>
    </xdr:to>
    <xdr:sp macro="" textlink="">
      <xdr:nvSpPr>
        <xdr:cNvPr id="33" name="Double Brace 32"/>
        <xdr:cNvSpPr/>
      </xdr:nvSpPr>
      <xdr:spPr bwMode="auto">
        <a:xfrm>
          <a:off x="15344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0</xdr:colOff>
      <xdr:row>101</xdr:row>
      <xdr:rowOff>0</xdr:rowOff>
    </xdr:from>
    <xdr:to>
      <xdr:col>31</xdr:col>
      <xdr:colOff>0</xdr:colOff>
      <xdr:row>106</xdr:row>
      <xdr:rowOff>0</xdr:rowOff>
    </xdr:to>
    <xdr:sp macro="" textlink="">
      <xdr:nvSpPr>
        <xdr:cNvPr id="34" name="Double Brace 33"/>
        <xdr:cNvSpPr/>
      </xdr:nvSpPr>
      <xdr:spPr bwMode="auto">
        <a:xfrm>
          <a:off x="12973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0</xdr:colOff>
      <xdr:row>95</xdr:row>
      <xdr:rowOff>0</xdr:rowOff>
    </xdr:from>
    <xdr:to>
      <xdr:col>31</xdr:col>
      <xdr:colOff>0</xdr:colOff>
      <xdr:row>100</xdr:row>
      <xdr:rowOff>0</xdr:rowOff>
    </xdr:to>
    <xdr:sp macro="" textlink="">
      <xdr:nvSpPr>
        <xdr:cNvPr id="35" name="Double Brace 34"/>
        <xdr:cNvSpPr/>
      </xdr:nvSpPr>
      <xdr:spPr bwMode="auto">
        <a:xfrm>
          <a:off x="12973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101</xdr:row>
      <xdr:rowOff>0</xdr:rowOff>
    </xdr:from>
    <xdr:to>
      <xdr:col>29</xdr:col>
      <xdr:colOff>4481</xdr:colOff>
      <xdr:row>106</xdr:row>
      <xdr:rowOff>0</xdr:rowOff>
    </xdr:to>
    <xdr:sp macro="" textlink="">
      <xdr:nvSpPr>
        <xdr:cNvPr id="36" name="Double Brace 35"/>
        <xdr:cNvSpPr/>
      </xdr:nvSpPr>
      <xdr:spPr bwMode="auto">
        <a:xfrm>
          <a:off x="11753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31</xdr:col>
      <xdr:colOff>0</xdr:colOff>
      <xdr:row>77</xdr:row>
      <xdr:rowOff>0</xdr:rowOff>
    </xdr:from>
    <xdr:to>
      <xdr:col>36</xdr:col>
      <xdr:colOff>0</xdr:colOff>
      <xdr:row>82</xdr:row>
      <xdr:rowOff>0</xdr:rowOff>
    </xdr:to>
    <xdr:sp macro="" textlink="">
      <xdr:nvSpPr>
        <xdr:cNvPr id="37" name="Double Brace 36"/>
        <xdr:cNvSpPr/>
      </xdr:nvSpPr>
      <xdr:spPr bwMode="auto">
        <a:xfrm>
          <a:off x="13582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36</xdr:col>
      <xdr:colOff>108858</xdr:colOff>
      <xdr:row>77</xdr:row>
      <xdr:rowOff>0</xdr:rowOff>
    </xdr:from>
    <xdr:to>
      <xdr:col>36</xdr:col>
      <xdr:colOff>503464</xdr:colOff>
      <xdr:row>82</xdr:row>
      <xdr:rowOff>0</xdr:rowOff>
    </xdr:to>
    <xdr:sp macro="" textlink="">
      <xdr:nvSpPr>
        <xdr:cNvPr id="38" name="Double Brace 37"/>
        <xdr:cNvSpPr/>
      </xdr:nvSpPr>
      <xdr:spPr bwMode="auto">
        <a:xfrm>
          <a:off x="16739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30</xdr:col>
      <xdr:colOff>136072</xdr:colOff>
      <xdr:row>77</xdr:row>
      <xdr:rowOff>0</xdr:rowOff>
    </xdr:from>
    <xdr:to>
      <xdr:col>30</xdr:col>
      <xdr:colOff>503464</xdr:colOff>
      <xdr:row>82</xdr:row>
      <xdr:rowOff>0</xdr:rowOff>
    </xdr:to>
    <xdr:sp macro="" textlink="">
      <xdr:nvSpPr>
        <xdr:cNvPr id="39" name="Double Brace 38"/>
        <xdr:cNvSpPr/>
      </xdr:nvSpPr>
      <xdr:spPr bwMode="auto">
        <a:xfrm>
          <a:off x="13109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30</xdr:col>
      <xdr:colOff>446686</xdr:colOff>
      <xdr:row>78</xdr:row>
      <xdr:rowOff>118241</xdr:rowOff>
    </xdr:from>
    <xdr:ext cx="254942" cy="264560"/>
    <xdr:sp macro="" textlink="">
      <xdr:nvSpPr>
        <xdr:cNvPr id="40" name="TextBox 39"/>
        <xdr:cNvSpPr txBox="1"/>
      </xdr:nvSpPr>
      <xdr:spPr>
        <a:xfrm>
          <a:off x="13419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35</xdr:col>
      <xdr:colOff>486104</xdr:colOff>
      <xdr:row>76</xdr:row>
      <xdr:rowOff>284</xdr:rowOff>
    </xdr:from>
    <xdr:ext cx="299377" cy="264560"/>
    <xdr:sp macro="" textlink="">
      <xdr:nvSpPr>
        <xdr:cNvPr id="41" name="TextBox 40"/>
        <xdr:cNvSpPr txBox="1"/>
      </xdr:nvSpPr>
      <xdr:spPr>
        <a:xfrm>
          <a:off x="16507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32</xdr:col>
      <xdr:colOff>495628</xdr:colOff>
      <xdr:row>88</xdr:row>
      <xdr:rowOff>33830</xdr:rowOff>
    </xdr:from>
    <xdr:ext cx="227883" cy="264560"/>
    <xdr:sp macro="" textlink="">
      <xdr:nvSpPr>
        <xdr:cNvPr id="42" name="TextBox 41"/>
        <xdr:cNvSpPr txBox="1"/>
      </xdr:nvSpPr>
      <xdr:spPr>
        <a:xfrm>
          <a:off x="14687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28</xdr:col>
      <xdr:colOff>108858</xdr:colOff>
      <xdr:row>95</xdr:row>
      <xdr:rowOff>0</xdr:rowOff>
    </xdr:from>
    <xdr:to>
      <xdr:col>28</xdr:col>
      <xdr:colOff>503464</xdr:colOff>
      <xdr:row>100</xdr:row>
      <xdr:rowOff>0</xdr:rowOff>
    </xdr:to>
    <xdr:sp macro="" textlink="">
      <xdr:nvSpPr>
        <xdr:cNvPr id="43" name="Double Brace 42"/>
        <xdr:cNvSpPr/>
      </xdr:nvSpPr>
      <xdr:spPr bwMode="auto">
        <a:xfrm>
          <a:off x="11862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83</xdr:row>
      <xdr:rowOff>0</xdr:rowOff>
    </xdr:from>
    <xdr:to>
      <xdr:col>33</xdr:col>
      <xdr:colOff>0</xdr:colOff>
      <xdr:row>88</xdr:row>
      <xdr:rowOff>0</xdr:rowOff>
    </xdr:to>
    <xdr:sp macro="" textlink="">
      <xdr:nvSpPr>
        <xdr:cNvPr id="44" name="Double Brace 43"/>
        <xdr:cNvSpPr/>
      </xdr:nvSpPr>
      <xdr:spPr bwMode="auto">
        <a:xfrm>
          <a:off x="11753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28</xdr:col>
      <xdr:colOff>0</xdr:colOff>
      <xdr:row>89</xdr:row>
      <xdr:rowOff>0</xdr:rowOff>
    </xdr:from>
    <xdr:to>
      <xdr:col>33</xdr:col>
      <xdr:colOff>0</xdr:colOff>
      <xdr:row>94</xdr:row>
      <xdr:rowOff>0</xdr:rowOff>
    </xdr:to>
    <xdr:sp macro="" textlink="">
      <xdr:nvSpPr>
        <xdr:cNvPr id="45" name="Double Brace 44"/>
        <xdr:cNvSpPr/>
      </xdr:nvSpPr>
      <xdr:spPr bwMode="auto">
        <a:xfrm>
          <a:off x="11753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32</xdr:col>
      <xdr:colOff>486104</xdr:colOff>
      <xdr:row>88</xdr:row>
      <xdr:rowOff>284</xdr:rowOff>
    </xdr:from>
    <xdr:ext cx="299377" cy="264560"/>
    <xdr:sp macro="" textlink="">
      <xdr:nvSpPr>
        <xdr:cNvPr id="46" name="TextBox 45"/>
        <xdr:cNvSpPr txBox="1"/>
      </xdr:nvSpPr>
      <xdr:spPr>
        <a:xfrm>
          <a:off x="14678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48</xdr:col>
      <xdr:colOff>533400</xdr:colOff>
      <xdr:row>83</xdr:row>
      <xdr:rowOff>3726</xdr:rowOff>
    </xdr:from>
    <xdr:to>
      <xdr:col>54</xdr:col>
      <xdr:colOff>3312</xdr:colOff>
      <xdr:row>88</xdr:row>
      <xdr:rowOff>3726</xdr:rowOff>
    </xdr:to>
    <xdr:sp macro="" textlink="">
      <xdr:nvSpPr>
        <xdr:cNvPr id="47" name="Double Brace 46"/>
        <xdr:cNvSpPr/>
      </xdr:nvSpPr>
      <xdr:spPr bwMode="auto">
        <a:xfrm>
          <a:off x="24479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48</xdr:col>
      <xdr:colOff>542925</xdr:colOff>
      <xdr:row>89</xdr:row>
      <xdr:rowOff>0</xdr:rowOff>
    </xdr:from>
    <xdr:to>
      <xdr:col>54</xdr:col>
      <xdr:colOff>3312</xdr:colOff>
      <xdr:row>94</xdr:row>
      <xdr:rowOff>0</xdr:rowOff>
    </xdr:to>
    <xdr:sp macro="" textlink="">
      <xdr:nvSpPr>
        <xdr:cNvPr id="48" name="Double Brace 47"/>
        <xdr:cNvSpPr/>
      </xdr:nvSpPr>
      <xdr:spPr bwMode="auto">
        <a:xfrm>
          <a:off x="24488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0</xdr:colOff>
      <xdr:row>101</xdr:row>
      <xdr:rowOff>0</xdr:rowOff>
    </xdr:from>
    <xdr:to>
      <xdr:col>46</xdr:col>
      <xdr:colOff>0</xdr:colOff>
      <xdr:row>106</xdr:row>
      <xdr:rowOff>0</xdr:rowOff>
    </xdr:to>
    <xdr:sp macro="" textlink="">
      <xdr:nvSpPr>
        <xdr:cNvPr id="49" name="Double Brace 48"/>
        <xdr:cNvSpPr/>
      </xdr:nvSpPr>
      <xdr:spPr bwMode="auto">
        <a:xfrm>
          <a:off x="22117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0</xdr:colOff>
      <xdr:row>95</xdr:row>
      <xdr:rowOff>0</xdr:rowOff>
    </xdr:from>
    <xdr:to>
      <xdr:col>46</xdr:col>
      <xdr:colOff>0</xdr:colOff>
      <xdr:row>100</xdr:row>
      <xdr:rowOff>0</xdr:rowOff>
    </xdr:to>
    <xdr:sp macro="" textlink="">
      <xdr:nvSpPr>
        <xdr:cNvPr id="50" name="Double Brace 49"/>
        <xdr:cNvSpPr/>
      </xdr:nvSpPr>
      <xdr:spPr bwMode="auto">
        <a:xfrm>
          <a:off x="22117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101</xdr:row>
      <xdr:rowOff>0</xdr:rowOff>
    </xdr:from>
    <xdr:to>
      <xdr:col>44</xdr:col>
      <xdr:colOff>4481</xdr:colOff>
      <xdr:row>106</xdr:row>
      <xdr:rowOff>0</xdr:rowOff>
    </xdr:to>
    <xdr:sp macro="" textlink="">
      <xdr:nvSpPr>
        <xdr:cNvPr id="51" name="Double Brace 50"/>
        <xdr:cNvSpPr/>
      </xdr:nvSpPr>
      <xdr:spPr bwMode="auto">
        <a:xfrm>
          <a:off x="20897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46</xdr:col>
      <xdr:colOff>0</xdr:colOff>
      <xdr:row>77</xdr:row>
      <xdr:rowOff>0</xdr:rowOff>
    </xdr:from>
    <xdr:to>
      <xdr:col>51</xdr:col>
      <xdr:colOff>0</xdr:colOff>
      <xdr:row>82</xdr:row>
      <xdr:rowOff>0</xdr:rowOff>
    </xdr:to>
    <xdr:sp macro="" textlink="">
      <xdr:nvSpPr>
        <xdr:cNvPr id="52" name="Double Brace 51"/>
        <xdr:cNvSpPr/>
      </xdr:nvSpPr>
      <xdr:spPr bwMode="auto">
        <a:xfrm>
          <a:off x="22726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51</xdr:col>
      <xdr:colOff>108858</xdr:colOff>
      <xdr:row>77</xdr:row>
      <xdr:rowOff>0</xdr:rowOff>
    </xdr:from>
    <xdr:to>
      <xdr:col>51</xdr:col>
      <xdr:colOff>503464</xdr:colOff>
      <xdr:row>82</xdr:row>
      <xdr:rowOff>0</xdr:rowOff>
    </xdr:to>
    <xdr:sp macro="" textlink="">
      <xdr:nvSpPr>
        <xdr:cNvPr id="53" name="Double Brace 52"/>
        <xdr:cNvSpPr/>
      </xdr:nvSpPr>
      <xdr:spPr bwMode="auto">
        <a:xfrm>
          <a:off x="25883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45</xdr:col>
      <xdr:colOff>136072</xdr:colOff>
      <xdr:row>77</xdr:row>
      <xdr:rowOff>0</xdr:rowOff>
    </xdr:from>
    <xdr:to>
      <xdr:col>45</xdr:col>
      <xdr:colOff>503464</xdr:colOff>
      <xdr:row>82</xdr:row>
      <xdr:rowOff>0</xdr:rowOff>
    </xdr:to>
    <xdr:sp macro="" textlink="">
      <xdr:nvSpPr>
        <xdr:cNvPr id="54" name="Double Brace 53"/>
        <xdr:cNvSpPr/>
      </xdr:nvSpPr>
      <xdr:spPr bwMode="auto">
        <a:xfrm>
          <a:off x="22253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45</xdr:col>
      <xdr:colOff>446686</xdr:colOff>
      <xdr:row>78</xdr:row>
      <xdr:rowOff>118241</xdr:rowOff>
    </xdr:from>
    <xdr:ext cx="254942" cy="264560"/>
    <xdr:sp macro="" textlink="">
      <xdr:nvSpPr>
        <xdr:cNvPr id="55" name="TextBox 54"/>
        <xdr:cNvSpPr txBox="1"/>
      </xdr:nvSpPr>
      <xdr:spPr>
        <a:xfrm>
          <a:off x="22563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50</xdr:col>
      <xdr:colOff>486104</xdr:colOff>
      <xdr:row>76</xdr:row>
      <xdr:rowOff>284</xdr:rowOff>
    </xdr:from>
    <xdr:ext cx="299377" cy="264560"/>
    <xdr:sp macro="" textlink="">
      <xdr:nvSpPr>
        <xdr:cNvPr id="56" name="TextBox 55"/>
        <xdr:cNvSpPr txBox="1"/>
      </xdr:nvSpPr>
      <xdr:spPr>
        <a:xfrm>
          <a:off x="25651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47</xdr:col>
      <xdr:colOff>495628</xdr:colOff>
      <xdr:row>88</xdr:row>
      <xdr:rowOff>33830</xdr:rowOff>
    </xdr:from>
    <xdr:ext cx="227883" cy="264560"/>
    <xdr:sp macro="" textlink="">
      <xdr:nvSpPr>
        <xdr:cNvPr id="57" name="TextBox 56"/>
        <xdr:cNvSpPr txBox="1"/>
      </xdr:nvSpPr>
      <xdr:spPr>
        <a:xfrm>
          <a:off x="23831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43</xdr:col>
      <xdr:colOff>108858</xdr:colOff>
      <xdr:row>95</xdr:row>
      <xdr:rowOff>0</xdr:rowOff>
    </xdr:from>
    <xdr:to>
      <xdr:col>43</xdr:col>
      <xdr:colOff>503464</xdr:colOff>
      <xdr:row>100</xdr:row>
      <xdr:rowOff>0</xdr:rowOff>
    </xdr:to>
    <xdr:sp macro="" textlink="">
      <xdr:nvSpPr>
        <xdr:cNvPr id="58" name="Double Brace 57"/>
        <xdr:cNvSpPr/>
      </xdr:nvSpPr>
      <xdr:spPr bwMode="auto">
        <a:xfrm>
          <a:off x="21006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83</xdr:row>
      <xdr:rowOff>0</xdr:rowOff>
    </xdr:from>
    <xdr:to>
      <xdr:col>48</xdr:col>
      <xdr:colOff>0</xdr:colOff>
      <xdr:row>88</xdr:row>
      <xdr:rowOff>0</xdr:rowOff>
    </xdr:to>
    <xdr:sp macro="" textlink="">
      <xdr:nvSpPr>
        <xdr:cNvPr id="59" name="Double Brace 58"/>
        <xdr:cNvSpPr/>
      </xdr:nvSpPr>
      <xdr:spPr bwMode="auto">
        <a:xfrm>
          <a:off x="20897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43</xdr:col>
      <xdr:colOff>0</xdr:colOff>
      <xdr:row>89</xdr:row>
      <xdr:rowOff>0</xdr:rowOff>
    </xdr:from>
    <xdr:to>
      <xdr:col>48</xdr:col>
      <xdr:colOff>0</xdr:colOff>
      <xdr:row>94</xdr:row>
      <xdr:rowOff>0</xdr:rowOff>
    </xdr:to>
    <xdr:sp macro="" textlink="">
      <xdr:nvSpPr>
        <xdr:cNvPr id="60" name="Double Brace 59"/>
        <xdr:cNvSpPr/>
      </xdr:nvSpPr>
      <xdr:spPr bwMode="auto">
        <a:xfrm>
          <a:off x="20897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47</xdr:col>
      <xdr:colOff>486104</xdr:colOff>
      <xdr:row>88</xdr:row>
      <xdr:rowOff>284</xdr:rowOff>
    </xdr:from>
    <xdr:ext cx="299377" cy="264560"/>
    <xdr:sp macro="" textlink="">
      <xdr:nvSpPr>
        <xdr:cNvPr id="61" name="TextBox 60"/>
        <xdr:cNvSpPr txBox="1"/>
      </xdr:nvSpPr>
      <xdr:spPr>
        <a:xfrm>
          <a:off x="23822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63</xdr:col>
      <xdr:colOff>533400</xdr:colOff>
      <xdr:row>83</xdr:row>
      <xdr:rowOff>3726</xdr:rowOff>
    </xdr:from>
    <xdr:to>
      <xdr:col>69</xdr:col>
      <xdr:colOff>3312</xdr:colOff>
      <xdr:row>88</xdr:row>
      <xdr:rowOff>3726</xdr:rowOff>
    </xdr:to>
    <xdr:sp macro="" textlink="">
      <xdr:nvSpPr>
        <xdr:cNvPr id="62" name="Double Brace 61"/>
        <xdr:cNvSpPr/>
      </xdr:nvSpPr>
      <xdr:spPr bwMode="auto">
        <a:xfrm>
          <a:off x="33623250" y="5337726"/>
          <a:ext cx="312751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63</xdr:col>
      <xdr:colOff>542925</xdr:colOff>
      <xdr:row>89</xdr:row>
      <xdr:rowOff>0</xdr:rowOff>
    </xdr:from>
    <xdr:to>
      <xdr:col>69</xdr:col>
      <xdr:colOff>3312</xdr:colOff>
      <xdr:row>94</xdr:row>
      <xdr:rowOff>0</xdr:rowOff>
    </xdr:to>
    <xdr:sp macro="" textlink="">
      <xdr:nvSpPr>
        <xdr:cNvPr id="63" name="Double Brace 62"/>
        <xdr:cNvSpPr/>
      </xdr:nvSpPr>
      <xdr:spPr bwMode="auto">
        <a:xfrm>
          <a:off x="33632775" y="6534150"/>
          <a:ext cx="3117987"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0</xdr:colOff>
      <xdr:row>101</xdr:row>
      <xdr:rowOff>0</xdr:rowOff>
    </xdr:from>
    <xdr:to>
      <xdr:col>61</xdr:col>
      <xdr:colOff>0</xdr:colOff>
      <xdr:row>106</xdr:row>
      <xdr:rowOff>0</xdr:rowOff>
    </xdr:to>
    <xdr:sp macro="" textlink="">
      <xdr:nvSpPr>
        <xdr:cNvPr id="64" name="Double Brace 63"/>
        <xdr:cNvSpPr/>
      </xdr:nvSpPr>
      <xdr:spPr bwMode="auto">
        <a:xfrm>
          <a:off x="31261050" y="893445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0</xdr:colOff>
      <xdr:row>95</xdr:row>
      <xdr:rowOff>0</xdr:rowOff>
    </xdr:from>
    <xdr:to>
      <xdr:col>61</xdr:col>
      <xdr:colOff>0</xdr:colOff>
      <xdr:row>100</xdr:row>
      <xdr:rowOff>0</xdr:rowOff>
    </xdr:to>
    <xdr:sp macro="" textlink="">
      <xdr:nvSpPr>
        <xdr:cNvPr id="65" name="Double Brace 64"/>
        <xdr:cNvSpPr/>
      </xdr:nvSpPr>
      <xdr:spPr bwMode="auto">
        <a:xfrm>
          <a:off x="31261050" y="7734300"/>
          <a:ext cx="6096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101</xdr:row>
      <xdr:rowOff>0</xdr:rowOff>
    </xdr:from>
    <xdr:to>
      <xdr:col>59</xdr:col>
      <xdr:colOff>4481</xdr:colOff>
      <xdr:row>106</xdr:row>
      <xdr:rowOff>0</xdr:rowOff>
    </xdr:to>
    <xdr:sp macro="" textlink="">
      <xdr:nvSpPr>
        <xdr:cNvPr id="66" name="Double Brace 65"/>
        <xdr:cNvSpPr/>
      </xdr:nvSpPr>
      <xdr:spPr bwMode="auto">
        <a:xfrm>
          <a:off x="30041850" y="8934450"/>
          <a:ext cx="614081"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61</xdr:col>
      <xdr:colOff>0</xdr:colOff>
      <xdr:row>77</xdr:row>
      <xdr:rowOff>0</xdr:rowOff>
    </xdr:from>
    <xdr:to>
      <xdr:col>66</xdr:col>
      <xdr:colOff>0</xdr:colOff>
      <xdr:row>82</xdr:row>
      <xdr:rowOff>0</xdr:rowOff>
    </xdr:to>
    <xdr:sp macro="" textlink="">
      <xdr:nvSpPr>
        <xdr:cNvPr id="67" name="Double Brace 66"/>
        <xdr:cNvSpPr/>
      </xdr:nvSpPr>
      <xdr:spPr bwMode="auto">
        <a:xfrm>
          <a:off x="31870650" y="41338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66</xdr:col>
      <xdr:colOff>108858</xdr:colOff>
      <xdr:row>77</xdr:row>
      <xdr:rowOff>0</xdr:rowOff>
    </xdr:from>
    <xdr:to>
      <xdr:col>66</xdr:col>
      <xdr:colOff>503464</xdr:colOff>
      <xdr:row>82</xdr:row>
      <xdr:rowOff>0</xdr:rowOff>
    </xdr:to>
    <xdr:sp macro="" textlink="">
      <xdr:nvSpPr>
        <xdr:cNvPr id="68" name="Double Brace 67"/>
        <xdr:cNvSpPr/>
      </xdr:nvSpPr>
      <xdr:spPr bwMode="auto">
        <a:xfrm>
          <a:off x="35027508" y="413385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60</xdr:col>
      <xdr:colOff>136072</xdr:colOff>
      <xdr:row>77</xdr:row>
      <xdr:rowOff>0</xdr:rowOff>
    </xdr:from>
    <xdr:to>
      <xdr:col>60</xdr:col>
      <xdr:colOff>503464</xdr:colOff>
      <xdr:row>82</xdr:row>
      <xdr:rowOff>0</xdr:rowOff>
    </xdr:to>
    <xdr:sp macro="" textlink="">
      <xdr:nvSpPr>
        <xdr:cNvPr id="69" name="Double Brace 68"/>
        <xdr:cNvSpPr/>
      </xdr:nvSpPr>
      <xdr:spPr bwMode="auto">
        <a:xfrm>
          <a:off x="31397122" y="4133850"/>
          <a:ext cx="367392"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60</xdr:col>
      <xdr:colOff>446686</xdr:colOff>
      <xdr:row>78</xdr:row>
      <xdr:rowOff>118241</xdr:rowOff>
    </xdr:from>
    <xdr:ext cx="254942" cy="264560"/>
    <xdr:sp macro="" textlink="">
      <xdr:nvSpPr>
        <xdr:cNvPr id="70" name="TextBox 69"/>
        <xdr:cNvSpPr txBox="1"/>
      </xdr:nvSpPr>
      <xdr:spPr>
        <a:xfrm>
          <a:off x="31707736" y="445211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65</xdr:col>
      <xdr:colOff>486104</xdr:colOff>
      <xdr:row>76</xdr:row>
      <xdr:rowOff>284</xdr:rowOff>
    </xdr:from>
    <xdr:ext cx="299377" cy="264560"/>
    <xdr:sp macro="" textlink="">
      <xdr:nvSpPr>
        <xdr:cNvPr id="71" name="TextBox 70"/>
        <xdr:cNvSpPr txBox="1"/>
      </xdr:nvSpPr>
      <xdr:spPr>
        <a:xfrm>
          <a:off x="34795154" y="39341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62</xdr:col>
      <xdr:colOff>495628</xdr:colOff>
      <xdr:row>88</xdr:row>
      <xdr:rowOff>33830</xdr:rowOff>
    </xdr:from>
    <xdr:ext cx="227883" cy="264560"/>
    <xdr:sp macro="" textlink="">
      <xdr:nvSpPr>
        <xdr:cNvPr id="72" name="TextBox 71"/>
        <xdr:cNvSpPr txBox="1"/>
      </xdr:nvSpPr>
      <xdr:spPr>
        <a:xfrm>
          <a:off x="32975878" y="6367955"/>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58</xdr:col>
      <xdr:colOff>108858</xdr:colOff>
      <xdr:row>95</xdr:row>
      <xdr:rowOff>0</xdr:rowOff>
    </xdr:from>
    <xdr:to>
      <xdr:col>58</xdr:col>
      <xdr:colOff>503464</xdr:colOff>
      <xdr:row>100</xdr:row>
      <xdr:rowOff>0</xdr:rowOff>
    </xdr:to>
    <xdr:sp macro="" textlink="">
      <xdr:nvSpPr>
        <xdr:cNvPr id="73" name="Double Brace 72"/>
        <xdr:cNvSpPr/>
      </xdr:nvSpPr>
      <xdr:spPr bwMode="auto">
        <a:xfrm>
          <a:off x="30150708" y="7734300"/>
          <a:ext cx="394606"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83</xdr:row>
      <xdr:rowOff>0</xdr:rowOff>
    </xdr:from>
    <xdr:to>
      <xdr:col>63</xdr:col>
      <xdr:colOff>0</xdr:colOff>
      <xdr:row>88</xdr:row>
      <xdr:rowOff>0</xdr:rowOff>
    </xdr:to>
    <xdr:sp macro="" textlink="">
      <xdr:nvSpPr>
        <xdr:cNvPr id="74" name="Double Brace 73"/>
        <xdr:cNvSpPr/>
      </xdr:nvSpPr>
      <xdr:spPr bwMode="auto">
        <a:xfrm>
          <a:off x="30041850" y="533400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58</xdr:col>
      <xdr:colOff>0</xdr:colOff>
      <xdr:row>89</xdr:row>
      <xdr:rowOff>0</xdr:rowOff>
    </xdr:from>
    <xdr:to>
      <xdr:col>63</xdr:col>
      <xdr:colOff>0</xdr:colOff>
      <xdr:row>94</xdr:row>
      <xdr:rowOff>0</xdr:rowOff>
    </xdr:to>
    <xdr:sp macro="" textlink="">
      <xdr:nvSpPr>
        <xdr:cNvPr id="75" name="Double Brace 74"/>
        <xdr:cNvSpPr/>
      </xdr:nvSpPr>
      <xdr:spPr bwMode="auto">
        <a:xfrm>
          <a:off x="30041850" y="6534150"/>
          <a:ext cx="3048000" cy="1000125"/>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62</xdr:col>
      <xdr:colOff>486104</xdr:colOff>
      <xdr:row>88</xdr:row>
      <xdr:rowOff>284</xdr:rowOff>
    </xdr:from>
    <xdr:ext cx="299377" cy="264560"/>
    <xdr:sp macro="" textlink="">
      <xdr:nvSpPr>
        <xdr:cNvPr id="76" name="TextBox 75"/>
        <xdr:cNvSpPr txBox="1"/>
      </xdr:nvSpPr>
      <xdr:spPr>
        <a:xfrm>
          <a:off x="32966354" y="6334409"/>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5</xdr:col>
      <xdr:colOff>68035</xdr:colOff>
      <xdr:row>68</xdr:row>
      <xdr:rowOff>142875</xdr:rowOff>
    </xdr:from>
    <xdr:to>
      <xdr:col>10</xdr:col>
      <xdr:colOff>447895</xdr:colOff>
      <xdr:row>86</xdr:row>
      <xdr:rowOff>55225</xdr:rowOff>
    </xdr:to>
    <xdr:graphicFrame macro="">
      <xdr:nvGraphicFramePr>
        <xdr:cNvPr id="77" name="Chart 7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488620</xdr:colOff>
      <xdr:row>92</xdr:row>
      <xdr:rowOff>110093</xdr:rowOff>
    </xdr:from>
    <xdr:to>
      <xdr:col>8</xdr:col>
      <xdr:colOff>12370</xdr:colOff>
      <xdr:row>111</xdr:row>
      <xdr:rowOff>161364</xdr:rowOff>
    </xdr:to>
    <xdr:graphicFrame macro="">
      <xdr:nvGraphicFramePr>
        <xdr:cNvPr id="78" name="Chart 7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78</xdr:col>
      <xdr:colOff>533400</xdr:colOff>
      <xdr:row>83</xdr:row>
      <xdr:rowOff>3726</xdr:rowOff>
    </xdr:from>
    <xdr:to>
      <xdr:col>84</xdr:col>
      <xdr:colOff>3312</xdr:colOff>
      <xdr:row>88</xdr:row>
      <xdr:rowOff>3726</xdr:rowOff>
    </xdr:to>
    <xdr:sp macro="" textlink="">
      <xdr:nvSpPr>
        <xdr:cNvPr id="79" name="Double Brace 78"/>
        <xdr:cNvSpPr/>
      </xdr:nvSpPr>
      <xdr:spPr bwMode="auto">
        <a:xfrm>
          <a:off x="36633150" y="14005476"/>
          <a:ext cx="3184662"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78</xdr:col>
      <xdr:colOff>542925</xdr:colOff>
      <xdr:row>89</xdr:row>
      <xdr:rowOff>0</xdr:rowOff>
    </xdr:from>
    <xdr:to>
      <xdr:col>84</xdr:col>
      <xdr:colOff>3312</xdr:colOff>
      <xdr:row>94</xdr:row>
      <xdr:rowOff>0</xdr:rowOff>
    </xdr:to>
    <xdr:sp macro="" textlink="">
      <xdr:nvSpPr>
        <xdr:cNvPr id="80" name="Double Brace 79"/>
        <xdr:cNvSpPr/>
      </xdr:nvSpPr>
      <xdr:spPr bwMode="auto">
        <a:xfrm>
          <a:off x="36642675" y="15001875"/>
          <a:ext cx="3175137" cy="8572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0</xdr:colOff>
      <xdr:row>101</xdr:row>
      <xdr:rowOff>0</xdr:rowOff>
    </xdr:from>
    <xdr:to>
      <xdr:col>76</xdr:col>
      <xdr:colOff>0</xdr:colOff>
      <xdr:row>106</xdr:row>
      <xdr:rowOff>0</xdr:rowOff>
    </xdr:to>
    <xdr:sp macro="" textlink="">
      <xdr:nvSpPr>
        <xdr:cNvPr id="81" name="Double Brace 80"/>
        <xdr:cNvSpPr/>
      </xdr:nvSpPr>
      <xdr:spPr bwMode="auto">
        <a:xfrm>
          <a:off x="34242375" y="17025938"/>
          <a:ext cx="619125"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0</xdr:colOff>
      <xdr:row>95</xdr:row>
      <xdr:rowOff>0</xdr:rowOff>
    </xdr:from>
    <xdr:to>
      <xdr:col>76</xdr:col>
      <xdr:colOff>0</xdr:colOff>
      <xdr:row>100</xdr:row>
      <xdr:rowOff>0</xdr:rowOff>
    </xdr:to>
    <xdr:sp macro="" textlink="">
      <xdr:nvSpPr>
        <xdr:cNvPr id="82" name="Double Brace 81"/>
        <xdr:cNvSpPr/>
      </xdr:nvSpPr>
      <xdr:spPr bwMode="auto">
        <a:xfrm>
          <a:off x="34242375" y="16025813"/>
          <a:ext cx="619125"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101</xdr:row>
      <xdr:rowOff>0</xdr:rowOff>
    </xdr:from>
    <xdr:to>
      <xdr:col>74</xdr:col>
      <xdr:colOff>4481</xdr:colOff>
      <xdr:row>106</xdr:row>
      <xdr:rowOff>0</xdr:rowOff>
    </xdr:to>
    <xdr:sp macro="" textlink="">
      <xdr:nvSpPr>
        <xdr:cNvPr id="83" name="Double Brace 82"/>
        <xdr:cNvSpPr/>
      </xdr:nvSpPr>
      <xdr:spPr bwMode="auto">
        <a:xfrm>
          <a:off x="33004125" y="17025938"/>
          <a:ext cx="623606"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76</xdr:col>
      <xdr:colOff>0</xdr:colOff>
      <xdr:row>77</xdr:row>
      <xdr:rowOff>0</xdr:rowOff>
    </xdr:from>
    <xdr:to>
      <xdr:col>81</xdr:col>
      <xdr:colOff>0</xdr:colOff>
      <xdr:row>82</xdr:row>
      <xdr:rowOff>0</xdr:rowOff>
    </xdr:to>
    <xdr:sp macro="" textlink="">
      <xdr:nvSpPr>
        <xdr:cNvPr id="84" name="Double Brace 83"/>
        <xdr:cNvSpPr/>
      </xdr:nvSpPr>
      <xdr:spPr bwMode="auto">
        <a:xfrm>
          <a:off x="34861500" y="13001625"/>
          <a:ext cx="3095625"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81</xdr:col>
      <xdr:colOff>108858</xdr:colOff>
      <xdr:row>77</xdr:row>
      <xdr:rowOff>0</xdr:rowOff>
    </xdr:from>
    <xdr:to>
      <xdr:col>81</xdr:col>
      <xdr:colOff>503464</xdr:colOff>
      <xdr:row>82</xdr:row>
      <xdr:rowOff>0</xdr:rowOff>
    </xdr:to>
    <xdr:sp macro="" textlink="">
      <xdr:nvSpPr>
        <xdr:cNvPr id="85" name="Double Brace 84"/>
        <xdr:cNvSpPr/>
      </xdr:nvSpPr>
      <xdr:spPr bwMode="auto">
        <a:xfrm>
          <a:off x="38065983" y="13001625"/>
          <a:ext cx="394606"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75</xdr:col>
      <xdr:colOff>136072</xdr:colOff>
      <xdr:row>77</xdr:row>
      <xdr:rowOff>0</xdr:rowOff>
    </xdr:from>
    <xdr:to>
      <xdr:col>75</xdr:col>
      <xdr:colOff>503464</xdr:colOff>
      <xdr:row>82</xdr:row>
      <xdr:rowOff>0</xdr:rowOff>
    </xdr:to>
    <xdr:sp macro="" textlink="">
      <xdr:nvSpPr>
        <xdr:cNvPr id="86" name="Double Brace 85"/>
        <xdr:cNvSpPr/>
      </xdr:nvSpPr>
      <xdr:spPr bwMode="auto">
        <a:xfrm>
          <a:off x="34378447" y="13001625"/>
          <a:ext cx="367392"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75</xdr:col>
      <xdr:colOff>446686</xdr:colOff>
      <xdr:row>78</xdr:row>
      <xdr:rowOff>118241</xdr:rowOff>
    </xdr:from>
    <xdr:ext cx="254942" cy="264560"/>
    <xdr:sp macro="" textlink="">
      <xdr:nvSpPr>
        <xdr:cNvPr id="87" name="TextBox 86"/>
        <xdr:cNvSpPr txBox="1"/>
      </xdr:nvSpPr>
      <xdr:spPr>
        <a:xfrm>
          <a:off x="34689061" y="13286554"/>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oneCellAnchor>
    <xdr:from>
      <xdr:col>80</xdr:col>
      <xdr:colOff>486104</xdr:colOff>
      <xdr:row>76</xdr:row>
      <xdr:rowOff>284</xdr:rowOff>
    </xdr:from>
    <xdr:ext cx="299377" cy="264560"/>
    <xdr:sp macro="" textlink="">
      <xdr:nvSpPr>
        <xdr:cNvPr id="88" name="TextBox 87"/>
        <xdr:cNvSpPr txBox="1"/>
      </xdr:nvSpPr>
      <xdr:spPr>
        <a:xfrm>
          <a:off x="37824104" y="12835222"/>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oneCellAnchor>
    <xdr:from>
      <xdr:col>77</xdr:col>
      <xdr:colOff>495628</xdr:colOff>
      <xdr:row>88</xdr:row>
      <xdr:rowOff>33830</xdr:rowOff>
    </xdr:from>
    <xdr:ext cx="227883" cy="264560"/>
    <xdr:sp macro="" textlink="">
      <xdr:nvSpPr>
        <xdr:cNvPr id="89" name="TextBox 88"/>
        <xdr:cNvSpPr txBox="1"/>
      </xdr:nvSpPr>
      <xdr:spPr>
        <a:xfrm>
          <a:off x="35976253" y="14869018"/>
          <a:ext cx="22788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73</xdr:col>
      <xdr:colOff>108858</xdr:colOff>
      <xdr:row>95</xdr:row>
      <xdr:rowOff>0</xdr:rowOff>
    </xdr:from>
    <xdr:to>
      <xdr:col>73</xdr:col>
      <xdr:colOff>503464</xdr:colOff>
      <xdr:row>100</xdr:row>
      <xdr:rowOff>0</xdr:rowOff>
    </xdr:to>
    <xdr:sp macro="" textlink="">
      <xdr:nvSpPr>
        <xdr:cNvPr id="90" name="Double Brace 89"/>
        <xdr:cNvSpPr/>
      </xdr:nvSpPr>
      <xdr:spPr bwMode="auto">
        <a:xfrm>
          <a:off x="33112983" y="16025813"/>
          <a:ext cx="394606" cy="833437"/>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83</xdr:row>
      <xdr:rowOff>0</xdr:rowOff>
    </xdr:from>
    <xdr:to>
      <xdr:col>78</xdr:col>
      <xdr:colOff>0</xdr:colOff>
      <xdr:row>88</xdr:row>
      <xdr:rowOff>0</xdr:rowOff>
    </xdr:to>
    <xdr:sp macro="" textlink="">
      <xdr:nvSpPr>
        <xdr:cNvPr id="91" name="Double Brace 90"/>
        <xdr:cNvSpPr/>
      </xdr:nvSpPr>
      <xdr:spPr bwMode="auto">
        <a:xfrm>
          <a:off x="33004125" y="14001750"/>
          <a:ext cx="3095625" cy="833438"/>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73</xdr:col>
      <xdr:colOff>0</xdr:colOff>
      <xdr:row>89</xdr:row>
      <xdr:rowOff>0</xdr:rowOff>
    </xdr:from>
    <xdr:to>
      <xdr:col>78</xdr:col>
      <xdr:colOff>0</xdr:colOff>
      <xdr:row>94</xdr:row>
      <xdr:rowOff>0</xdr:rowOff>
    </xdr:to>
    <xdr:sp macro="" textlink="">
      <xdr:nvSpPr>
        <xdr:cNvPr id="92" name="Double Brace 91"/>
        <xdr:cNvSpPr/>
      </xdr:nvSpPr>
      <xdr:spPr bwMode="auto">
        <a:xfrm>
          <a:off x="33004125" y="15001875"/>
          <a:ext cx="3095625" cy="857250"/>
        </a:xfrm>
        <a:prstGeom prst="bracePair">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77</xdr:col>
      <xdr:colOff>486104</xdr:colOff>
      <xdr:row>88</xdr:row>
      <xdr:rowOff>284</xdr:rowOff>
    </xdr:from>
    <xdr:ext cx="299377" cy="264560"/>
    <xdr:sp macro="" textlink="">
      <xdr:nvSpPr>
        <xdr:cNvPr id="93" name="TextBox 92"/>
        <xdr:cNvSpPr txBox="1"/>
      </xdr:nvSpPr>
      <xdr:spPr>
        <a:xfrm>
          <a:off x="35966729" y="14835472"/>
          <a:ext cx="29937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-1</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94" name="Group 93"/>
        <xdr:cNvGrpSpPr/>
      </xdr:nvGrpSpPr>
      <xdr:grpSpPr>
        <a:xfrm>
          <a:off x="40822" y="1301585"/>
          <a:ext cx="2561235" cy="644742"/>
          <a:chOff x="40822" y="1267641"/>
          <a:chExt cx="2570933" cy="630195"/>
        </a:xfrm>
      </xdr:grpSpPr>
      <xdr:pic>
        <xdr:nvPicPr>
          <xdr:cNvPr id="95" name="Picture 94">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6" name="Picture 95"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97" name="Group 96"/>
        <xdr:cNvGrpSpPr/>
      </xdr:nvGrpSpPr>
      <xdr:grpSpPr>
        <a:xfrm>
          <a:off x="40822" y="11276857"/>
          <a:ext cx="2561235" cy="644743"/>
          <a:chOff x="40822" y="1267641"/>
          <a:chExt cx="2570933" cy="630195"/>
        </a:xfrm>
      </xdr:grpSpPr>
      <xdr:pic>
        <xdr:nvPicPr>
          <xdr:cNvPr id="98" name="Picture 9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9" name="Picture 9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rc-tr-2622"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7"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90" customWidth="1"/>
    <col min="18" max="19" width="5.33203125" style="91" customWidth="1"/>
    <col min="20" max="25" width="9.109375" style="93"/>
    <col min="26" max="16384" width="9.109375" style="20"/>
  </cols>
  <sheetData>
    <row r="1" spans="1:25" s="5" customFormat="1" ht="13.8" x14ac:dyDescent="0.3">
      <c r="A1" s="1"/>
      <c r="B1" s="2" t="s">
        <v>1</v>
      </c>
      <c r="C1" s="3" t="s">
        <v>0</v>
      </c>
      <c r="D1" s="1"/>
      <c r="E1" s="1"/>
      <c r="F1" s="2" t="s">
        <v>12</v>
      </c>
      <c r="G1" s="4"/>
      <c r="H1" s="1"/>
      <c r="I1" s="1"/>
      <c r="J1" s="1"/>
      <c r="K1" s="1"/>
      <c r="M1" s="86"/>
      <c r="N1" s="86"/>
      <c r="O1" s="86"/>
      <c r="P1" s="86"/>
      <c r="Q1" s="86"/>
      <c r="R1" s="86"/>
      <c r="S1" s="86"/>
      <c r="T1" s="87"/>
      <c r="U1" s="87"/>
      <c r="V1" s="87"/>
      <c r="W1" s="88"/>
      <c r="X1" s="89"/>
      <c r="Y1" s="87"/>
    </row>
    <row r="2" spans="1:25" s="5" customFormat="1" ht="13.8" x14ac:dyDescent="0.3">
      <c r="A2" s="1"/>
      <c r="B2" s="2" t="s">
        <v>2</v>
      </c>
      <c r="C2" s="3" t="s">
        <v>10</v>
      </c>
      <c r="D2" s="1"/>
      <c r="E2" s="1"/>
      <c r="F2" s="2" t="s">
        <v>5</v>
      </c>
      <c r="G2" s="3"/>
      <c r="H2" s="1"/>
      <c r="I2" s="1"/>
      <c r="J2" s="1"/>
      <c r="K2" s="1"/>
      <c r="M2" s="86"/>
      <c r="N2" s="86"/>
      <c r="O2" s="86"/>
      <c r="P2" s="86"/>
      <c r="Q2" s="86"/>
      <c r="R2" s="86"/>
      <c r="S2" s="86"/>
      <c r="T2" s="87"/>
      <c r="U2" s="87"/>
      <c r="V2" s="87"/>
      <c r="W2" s="88"/>
      <c r="X2" s="89"/>
      <c r="Y2" s="87"/>
    </row>
    <row r="3" spans="1:25" s="5" customFormat="1" ht="13.8" x14ac:dyDescent="0.3">
      <c r="A3" s="1"/>
      <c r="B3" s="2" t="s">
        <v>3</v>
      </c>
      <c r="C3" s="10"/>
      <c r="D3" s="1"/>
      <c r="E3" s="1"/>
      <c r="F3" s="2" t="s">
        <v>4</v>
      </c>
      <c r="G3" s="3"/>
      <c r="H3" s="1"/>
      <c r="I3" s="1"/>
      <c r="J3" s="1"/>
      <c r="K3" s="1"/>
      <c r="M3" s="86"/>
      <c r="N3" s="86"/>
      <c r="O3" s="86"/>
      <c r="P3" s="86"/>
      <c r="Q3" s="86"/>
      <c r="R3" s="86"/>
      <c r="S3" s="86"/>
      <c r="T3" s="87"/>
      <c r="U3" s="87"/>
      <c r="V3" s="87"/>
      <c r="W3" s="88"/>
      <c r="X3" s="89"/>
      <c r="Y3" s="87"/>
    </row>
    <row r="4" spans="1:25" s="5" customFormat="1" ht="13.8" x14ac:dyDescent="0.3">
      <c r="A4" s="1"/>
      <c r="B4" s="2" t="s">
        <v>24</v>
      </c>
      <c r="C4" s="4"/>
      <c r="D4" s="1"/>
      <c r="E4" s="1"/>
      <c r="F4" s="2" t="s">
        <v>25</v>
      </c>
      <c r="G4" s="3" t="s">
        <v>26</v>
      </c>
      <c r="H4" s="1"/>
      <c r="I4" s="1"/>
      <c r="J4" s="1"/>
      <c r="K4" s="1"/>
      <c r="M4" s="86"/>
      <c r="N4" s="86"/>
      <c r="O4" s="86"/>
      <c r="P4" s="86"/>
      <c r="Q4" s="90"/>
      <c r="R4" s="91"/>
      <c r="S4" s="91"/>
      <c r="T4" s="87"/>
      <c r="U4" s="87"/>
      <c r="V4" s="87"/>
      <c r="W4" s="88"/>
      <c r="X4" s="89"/>
      <c r="Y4" s="87"/>
    </row>
    <row r="5" spans="1:25" s="5" customFormat="1" ht="13.8" x14ac:dyDescent="0.3">
      <c r="A5" s="1"/>
      <c r="B5" s="2" t="s">
        <v>27</v>
      </c>
      <c r="C5" s="4"/>
      <c r="D5" s="1"/>
      <c r="E5" s="2"/>
      <c r="F5" s="1"/>
      <c r="G5" s="1"/>
      <c r="H5" s="1"/>
      <c r="I5" s="1"/>
      <c r="J5" s="1"/>
      <c r="K5" s="1"/>
      <c r="M5" s="86"/>
      <c r="N5" s="86"/>
      <c r="O5" s="86"/>
      <c r="P5" s="86"/>
      <c r="Q5" s="90"/>
      <c r="R5" s="91"/>
      <c r="S5" s="91"/>
      <c r="T5" s="87"/>
      <c r="U5" s="87"/>
      <c r="V5" s="87"/>
      <c r="W5" s="88"/>
      <c r="X5" s="89"/>
      <c r="Y5" s="87"/>
    </row>
    <row r="6" spans="1:25" s="5" customFormat="1" ht="13.8" x14ac:dyDescent="0.3">
      <c r="A6" s="1"/>
      <c r="B6" s="1" t="s">
        <v>7</v>
      </c>
      <c r="C6" s="13"/>
      <c r="D6" s="1"/>
      <c r="E6" s="1"/>
      <c r="F6" s="1"/>
      <c r="G6" s="1"/>
      <c r="H6" s="1"/>
      <c r="I6" s="1"/>
      <c r="J6" s="1"/>
      <c r="K6" s="1"/>
      <c r="M6" s="86"/>
      <c r="N6" s="86"/>
      <c r="O6" s="86"/>
      <c r="P6" s="86"/>
      <c r="Q6" s="90"/>
      <c r="R6" s="91"/>
      <c r="S6" s="91"/>
      <c r="T6" s="87"/>
      <c r="U6" s="87"/>
      <c r="V6" s="87"/>
      <c r="W6" s="88"/>
      <c r="X6" s="89"/>
      <c r="Y6" s="87"/>
    </row>
    <row r="7" spans="1:25" s="5" customFormat="1" ht="13.8" x14ac:dyDescent="0.3">
      <c r="A7" s="1"/>
      <c r="B7" s="1"/>
      <c r="C7" s="1"/>
      <c r="D7" s="1"/>
      <c r="E7" s="1"/>
      <c r="F7" s="1"/>
      <c r="G7" s="1"/>
      <c r="H7" s="1"/>
      <c r="I7" s="1"/>
      <c r="J7" s="1"/>
      <c r="K7" s="1"/>
      <c r="M7" s="86"/>
      <c r="N7" s="86"/>
      <c r="O7" s="86"/>
      <c r="P7" s="86"/>
      <c r="Q7" s="90"/>
      <c r="R7" s="91"/>
      <c r="S7" s="91"/>
      <c r="T7" s="87"/>
      <c r="U7" s="87"/>
      <c r="V7" s="87"/>
      <c r="W7" s="88"/>
      <c r="X7" s="89"/>
      <c r="Y7" s="87"/>
    </row>
    <row r="8" spans="1:25" s="5" customFormat="1" ht="13.8" x14ac:dyDescent="0.3">
      <c r="A8" s="14"/>
      <c r="E8" s="7"/>
      <c r="F8" s="8"/>
      <c r="H8" s="15"/>
      <c r="I8" s="7"/>
      <c r="J8" s="16"/>
      <c r="K8" s="17"/>
      <c r="L8" s="18"/>
      <c r="M8" s="86"/>
      <c r="N8" s="86"/>
      <c r="O8" s="86"/>
      <c r="P8" s="86"/>
      <c r="Q8" s="90"/>
      <c r="R8" s="91"/>
      <c r="S8" s="91"/>
      <c r="T8" s="87"/>
      <c r="U8" s="87"/>
      <c r="V8" s="87"/>
      <c r="W8" s="87"/>
      <c r="X8" s="87"/>
      <c r="Y8" s="87"/>
    </row>
    <row r="9" spans="1:25" s="5" customFormat="1" ht="13.8" x14ac:dyDescent="0.3">
      <c r="E9" s="7"/>
      <c r="F9" s="15"/>
      <c r="H9" s="15"/>
      <c r="I9" s="7"/>
      <c r="J9" s="17"/>
      <c r="K9" s="17"/>
      <c r="L9" s="18"/>
      <c r="M9" s="86"/>
      <c r="N9" s="86"/>
      <c r="O9" s="86"/>
      <c r="P9" s="86"/>
      <c r="Q9" s="90"/>
      <c r="R9" s="91"/>
      <c r="S9" s="91"/>
      <c r="T9" s="87"/>
      <c r="U9" s="87"/>
      <c r="V9" s="87"/>
      <c r="W9" s="87"/>
      <c r="X9" s="87"/>
      <c r="Y9" s="87"/>
    </row>
    <row r="10" spans="1:25" s="5" customFormat="1" ht="13.8" x14ac:dyDescent="0.3">
      <c r="E10" s="7"/>
      <c r="F10" s="15"/>
      <c r="H10" s="15"/>
      <c r="I10" s="7"/>
      <c r="J10" s="8"/>
      <c r="K10" s="15"/>
      <c r="L10" s="18"/>
      <c r="M10" s="86"/>
      <c r="N10" s="86"/>
      <c r="O10" s="86"/>
      <c r="P10" s="86"/>
      <c r="Q10" s="90"/>
      <c r="R10" s="91"/>
      <c r="S10" s="91"/>
      <c r="T10" s="87"/>
      <c r="U10" s="87"/>
      <c r="V10" s="87"/>
      <c r="W10" s="87"/>
      <c r="X10" s="87"/>
      <c r="Y10" s="87"/>
    </row>
    <row r="11" spans="1:25" s="5" customFormat="1" ht="13.8" x14ac:dyDescent="0.3">
      <c r="E11" s="7"/>
      <c r="F11" s="15"/>
      <c r="I11" s="19"/>
      <c r="J11" s="8"/>
      <c r="M11" s="86"/>
      <c r="N11" s="86"/>
      <c r="O11" s="86"/>
      <c r="P11" s="86"/>
      <c r="Q11" s="86"/>
      <c r="R11" s="86"/>
      <c r="S11" s="86"/>
      <c r="T11" s="87"/>
      <c r="U11" s="87"/>
      <c r="V11" s="87"/>
      <c r="W11" s="87"/>
      <c r="X11" s="87"/>
      <c r="Y11" s="87"/>
    </row>
    <row r="12" spans="1:25" x14ac:dyDescent="0.3">
      <c r="C12" s="21" t="str">
        <f>G4</f>
        <v>IMPORTANT INFORMATION</v>
      </c>
      <c r="M12" s="86"/>
      <c r="N12" s="86"/>
      <c r="O12" s="86"/>
      <c r="P12" s="86"/>
      <c r="Q12" s="92"/>
      <c r="R12" s="92"/>
      <c r="S12" s="92"/>
    </row>
    <row r="13" spans="1:25" s="5" customFormat="1" ht="13.8" x14ac:dyDescent="0.3">
      <c r="M13" s="86"/>
      <c r="N13" s="86"/>
      <c r="O13" s="86"/>
      <c r="P13" s="86"/>
      <c r="Q13" s="86"/>
      <c r="R13" s="86"/>
      <c r="S13" s="86"/>
      <c r="T13" s="87"/>
      <c r="U13" s="87"/>
      <c r="V13" s="87"/>
      <c r="W13" s="87"/>
      <c r="X13" s="87"/>
      <c r="Y13" s="87"/>
    </row>
    <row r="14" spans="1:25" s="5" customFormat="1" ht="13.8" x14ac:dyDescent="0.3">
      <c r="B14" s="22" t="s">
        <v>31</v>
      </c>
      <c r="M14" s="86"/>
      <c r="N14" s="86"/>
      <c r="O14" s="86"/>
      <c r="P14" s="86"/>
      <c r="Q14" s="86"/>
      <c r="R14" s="86"/>
      <c r="S14" s="86"/>
      <c r="T14" s="87"/>
      <c r="U14" s="87"/>
      <c r="V14" s="87"/>
      <c r="W14" s="87"/>
      <c r="X14" s="87"/>
      <c r="Y14" s="87"/>
    </row>
    <row r="15" spans="1:25" s="5" customFormat="1" ht="13.8" x14ac:dyDescent="0.3">
      <c r="A15" s="23"/>
      <c r="K15" s="23"/>
      <c r="M15" s="90"/>
      <c r="N15" s="90"/>
      <c r="O15" s="90"/>
      <c r="P15" s="90"/>
      <c r="Q15" s="90"/>
      <c r="R15" s="91"/>
      <c r="S15" s="91"/>
      <c r="T15" s="87"/>
      <c r="U15" s="87"/>
      <c r="V15" s="87"/>
      <c r="W15" s="87"/>
      <c r="X15" s="87"/>
      <c r="Y15" s="87"/>
    </row>
    <row r="16" spans="1:25" s="5" customFormat="1" ht="12.75" customHeight="1" x14ac:dyDescent="0.3">
      <c r="B16" s="106" t="s">
        <v>101</v>
      </c>
      <c r="C16" s="106"/>
      <c r="D16" s="106"/>
      <c r="E16" s="106"/>
      <c r="F16" s="106"/>
      <c r="G16" s="106"/>
      <c r="H16" s="106"/>
      <c r="I16" s="106"/>
      <c r="J16" s="106"/>
      <c r="M16" s="90"/>
      <c r="N16" s="90"/>
      <c r="O16" s="90"/>
      <c r="P16" s="90"/>
      <c r="Q16" s="90"/>
      <c r="R16" s="91"/>
      <c r="S16" s="91"/>
      <c r="T16" s="87"/>
      <c r="U16" s="87"/>
      <c r="V16" s="87"/>
      <c r="W16" s="87"/>
      <c r="X16" s="87"/>
      <c r="Y16" s="87"/>
    </row>
    <row r="17" spans="1:25" s="5" customFormat="1" ht="13.8" x14ac:dyDescent="0.3">
      <c r="B17" s="106"/>
      <c r="C17" s="106"/>
      <c r="D17" s="106"/>
      <c r="E17" s="106"/>
      <c r="F17" s="106"/>
      <c r="G17" s="106"/>
      <c r="H17" s="106"/>
      <c r="I17" s="106"/>
      <c r="J17" s="106"/>
      <c r="M17" s="90"/>
      <c r="N17" s="90"/>
      <c r="O17" s="90"/>
      <c r="P17" s="90"/>
      <c r="Q17" s="90"/>
      <c r="R17" s="91"/>
      <c r="S17" s="91"/>
      <c r="T17" s="87"/>
      <c r="U17" s="87"/>
      <c r="V17" s="87"/>
      <c r="W17" s="87"/>
      <c r="X17" s="87"/>
      <c r="Y17" s="87"/>
    </row>
    <row r="18" spans="1:25" s="5" customFormat="1" ht="13.8" x14ac:dyDescent="0.3">
      <c r="B18" s="106"/>
      <c r="C18" s="106"/>
      <c r="D18" s="106"/>
      <c r="E18" s="106"/>
      <c r="F18" s="106"/>
      <c r="G18" s="106"/>
      <c r="H18" s="106"/>
      <c r="I18" s="106"/>
      <c r="J18" s="106"/>
      <c r="M18" s="90"/>
      <c r="N18" s="90"/>
      <c r="O18" s="90"/>
      <c r="P18" s="90"/>
      <c r="Q18" s="90"/>
      <c r="R18" s="91"/>
      <c r="S18" s="91"/>
      <c r="T18" s="87"/>
      <c r="U18" s="87"/>
      <c r="V18" s="87"/>
      <c r="W18" s="87"/>
      <c r="X18" s="87"/>
      <c r="Y18" s="87"/>
    </row>
    <row r="19" spans="1:25" s="5" customFormat="1" ht="13.8" x14ac:dyDescent="0.3">
      <c r="B19" s="106"/>
      <c r="C19" s="106"/>
      <c r="D19" s="106"/>
      <c r="E19" s="106"/>
      <c r="F19" s="106"/>
      <c r="G19" s="106"/>
      <c r="H19" s="106"/>
      <c r="I19" s="106"/>
      <c r="J19" s="106"/>
      <c r="M19" s="90"/>
      <c r="N19" s="90"/>
      <c r="O19" s="90"/>
      <c r="P19" s="90"/>
      <c r="Q19" s="90"/>
      <c r="R19" s="91"/>
      <c r="S19" s="91"/>
      <c r="T19" s="87"/>
      <c r="U19" s="87"/>
      <c r="V19" s="87"/>
      <c r="W19" s="87"/>
      <c r="X19" s="87"/>
      <c r="Y19" s="87"/>
    </row>
    <row r="20" spans="1:25" s="5" customFormat="1" ht="12.75" customHeight="1" x14ac:dyDescent="0.3">
      <c r="A20" s="23"/>
      <c r="B20" s="24" t="s">
        <v>99</v>
      </c>
      <c r="C20" s="23"/>
      <c r="D20" s="23"/>
      <c r="E20" s="23"/>
      <c r="F20" s="23"/>
      <c r="G20" s="23"/>
      <c r="H20" s="23"/>
      <c r="I20" s="23"/>
      <c r="J20" s="23"/>
      <c r="K20" s="23"/>
      <c r="M20" s="90"/>
      <c r="N20" s="90"/>
      <c r="O20" s="90"/>
      <c r="P20" s="90"/>
      <c r="Q20" s="90"/>
      <c r="R20" s="91"/>
      <c r="S20" s="91"/>
      <c r="T20" s="87"/>
      <c r="U20" s="87"/>
      <c r="V20" s="87"/>
      <c r="W20" s="87"/>
      <c r="X20" s="87"/>
      <c r="Y20" s="87"/>
    </row>
    <row r="21" spans="1:25" s="5" customFormat="1" ht="13.8" x14ac:dyDescent="0.3">
      <c r="A21" s="23"/>
      <c r="B21" s="24"/>
      <c r="C21" s="23"/>
      <c r="D21" s="23"/>
      <c r="E21" s="23"/>
      <c r="F21" s="23"/>
      <c r="G21" s="23"/>
      <c r="H21" s="23"/>
      <c r="I21" s="23"/>
      <c r="J21" s="23"/>
      <c r="K21" s="23"/>
      <c r="M21" s="90"/>
      <c r="N21" s="90"/>
      <c r="O21" s="90"/>
      <c r="P21" s="90"/>
      <c r="Q21" s="90"/>
      <c r="R21" s="91"/>
      <c r="S21" s="91"/>
      <c r="T21" s="87"/>
      <c r="U21" s="87"/>
      <c r="V21" s="87"/>
      <c r="W21" s="87"/>
      <c r="X21" s="87"/>
      <c r="Y21" s="87"/>
    </row>
    <row r="22" spans="1:25" s="5" customFormat="1" ht="13.8" x14ac:dyDescent="0.3">
      <c r="A22" s="23"/>
      <c r="B22" s="106" t="s">
        <v>102</v>
      </c>
      <c r="C22" s="106"/>
      <c r="D22" s="106"/>
      <c r="E22" s="106"/>
      <c r="F22" s="106"/>
      <c r="G22" s="106"/>
      <c r="H22" s="106"/>
      <c r="I22" s="106"/>
      <c r="J22" s="106"/>
      <c r="K22" s="23"/>
      <c r="M22" s="90"/>
      <c r="N22" s="90"/>
      <c r="O22" s="90"/>
      <c r="P22" s="90"/>
      <c r="Q22" s="90"/>
      <c r="R22" s="91"/>
      <c r="S22" s="91"/>
      <c r="T22" s="87"/>
      <c r="U22" s="87"/>
      <c r="V22" s="87"/>
      <c r="W22" s="87"/>
      <c r="X22" s="87"/>
      <c r="Y22" s="87"/>
    </row>
    <row r="23" spans="1:25" s="5" customFormat="1" ht="13.8" x14ac:dyDescent="0.3">
      <c r="A23" s="23"/>
      <c r="B23" s="106"/>
      <c r="C23" s="106"/>
      <c r="D23" s="106"/>
      <c r="E23" s="106"/>
      <c r="F23" s="106"/>
      <c r="G23" s="106"/>
      <c r="H23" s="106"/>
      <c r="I23" s="106"/>
      <c r="J23" s="106"/>
      <c r="K23" s="23"/>
      <c r="M23" s="90"/>
      <c r="N23" s="90"/>
      <c r="O23" s="90"/>
      <c r="P23" s="90"/>
      <c r="Q23" s="90"/>
      <c r="R23" s="91"/>
      <c r="S23" s="94"/>
      <c r="T23" s="87"/>
      <c r="U23" s="87"/>
      <c r="V23" s="87"/>
      <c r="W23" s="87"/>
      <c r="X23" s="87"/>
      <c r="Y23" s="87"/>
    </row>
    <row r="24" spans="1:25" s="5" customFormat="1" ht="13.8" x14ac:dyDescent="0.3">
      <c r="A24" s="23"/>
      <c r="B24" s="106"/>
      <c r="C24" s="106"/>
      <c r="D24" s="106"/>
      <c r="E24" s="106"/>
      <c r="F24" s="106"/>
      <c r="G24" s="106"/>
      <c r="H24" s="106"/>
      <c r="I24" s="106"/>
      <c r="J24" s="106"/>
      <c r="K24" s="23"/>
      <c r="M24" s="90"/>
      <c r="N24" s="90"/>
      <c r="O24" s="90"/>
      <c r="P24" s="90"/>
      <c r="Q24" s="90"/>
      <c r="R24" s="91"/>
      <c r="S24" s="94"/>
      <c r="T24" s="87"/>
      <c r="U24" s="87"/>
      <c r="V24" s="87"/>
      <c r="W24" s="87"/>
      <c r="X24" s="87"/>
      <c r="Y24" s="87"/>
    </row>
    <row r="25" spans="1:25" s="5" customFormat="1" ht="12.75" customHeight="1" x14ac:dyDescent="0.3">
      <c r="A25" s="23"/>
      <c r="B25" s="96"/>
      <c r="C25" s="96"/>
      <c r="D25" s="96"/>
      <c r="E25" s="96"/>
      <c r="F25" s="97" t="s">
        <v>103</v>
      </c>
      <c r="G25" s="96"/>
      <c r="H25" s="96"/>
      <c r="I25" s="96"/>
      <c r="J25" s="96"/>
      <c r="K25" s="23"/>
      <c r="M25" s="90"/>
      <c r="N25" s="90"/>
      <c r="O25" s="90"/>
      <c r="P25" s="90"/>
      <c r="Q25" s="90"/>
      <c r="R25" s="91"/>
      <c r="S25" s="91"/>
      <c r="T25" s="87"/>
      <c r="U25" s="87"/>
      <c r="V25" s="87"/>
      <c r="W25" s="87"/>
      <c r="X25" s="87"/>
      <c r="Y25" s="87"/>
    </row>
    <row r="26" spans="1:25" s="5" customFormat="1" ht="13.8" x14ac:dyDescent="0.3">
      <c r="A26" s="23"/>
      <c r="B26" s="106" t="s">
        <v>104</v>
      </c>
      <c r="C26" s="106"/>
      <c r="D26" s="106"/>
      <c r="E26" s="106"/>
      <c r="F26" s="106"/>
      <c r="G26" s="106"/>
      <c r="H26" s="106"/>
      <c r="I26" s="106"/>
      <c r="J26" s="106"/>
      <c r="K26" s="23"/>
      <c r="M26" s="90"/>
      <c r="N26" s="90"/>
      <c r="O26" s="90"/>
      <c r="P26" s="90"/>
      <c r="Q26" s="90"/>
      <c r="R26" s="91"/>
      <c r="S26" s="91"/>
      <c r="T26" s="87"/>
      <c r="U26" s="87"/>
      <c r="V26" s="87"/>
      <c r="W26" s="87"/>
      <c r="X26" s="87"/>
      <c r="Y26" s="87"/>
    </row>
    <row r="27" spans="1:25" s="5" customFormat="1" ht="13.8" x14ac:dyDescent="0.3">
      <c r="A27" s="23"/>
      <c r="B27" s="106"/>
      <c r="C27" s="106"/>
      <c r="D27" s="106"/>
      <c r="E27" s="106"/>
      <c r="F27" s="106"/>
      <c r="G27" s="106"/>
      <c r="H27" s="106"/>
      <c r="I27" s="106"/>
      <c r="J27" s="106"/>
      <c r="K27" s="23"/>
      <c r="M27" s="90"/>
      <c r="N27" s="90"/>
      <c r="O27" s="90"/>
      <c r="P27" s="90"/>
      <c r="Q27" s="90"/>
      <c r="R27" s="91"/>
      <c r="S27" s="91"/>
      <c r="T27" s="87"/>
      <c r="U27" s="87"/>
      <c r="V27" s="87"/>
      <c r="W27" s="87"/>
      <c r="X27" s="87"/>
      <c r="Y27" s="87"/>
    </row>
    <row r="28" spans="1:25" s="5" customFormat="1" ht="13.8" x14ac:dyDescent="0.3">
      <c r="A28" s="23"/>
      <c r="B28" s="96"/>
      <c r="C28" s="96"/>
      <c r="D28" s="96"/>
      <c r="E28" s="96"/>
      <c r="F28" s="96"/>
      <c r="G28" s="96"/>
      <c r="H28" s="96"/>
      <c r="I28" s="96"/>
      <c r="J28" s="96"/>
      <c r="K28" s="23"/>
      <c r="M28" s="90"/>
      <c r="N28" s="90"/>
      <c r="O28" s="90"/>
      <c r="P28" s="90"/>
      <c r="Q28" s="90"/>
      <c r="R28" s="91"/>
      <c r="S28" s="91"/>
      <c r="T28" s="87"/>
      <c r="U28" s="87"/>
      <c r="V28" s="87"/>
      <c r="W28" s="87"/>
      <c r="X28" s="87"/>
      <c r="Y28" s="87"/>
    </row>
    <row r="29" spans="1:25" s="5" customFormat="1" ht="13.8" x14ac:dyDescent="0.3">
      <c r="A29" s="23"/>
      <c r="B29" s="106" t="s">
        <v>105</v>
      </c>
      <c r="C29" s="106"/>
      <c r="D29" s="106"/>
      <c r="E29" s="106"/>
      <c r="F29" s="106"/>
      <c r="G29" s="106"/>
      <c r="H29" s="106"/>
      <c r="I29" s="106"/>
      <c r="J29" s="106"/>
      <c r="K29" s="23"/>
      <c r="M29" s="90"/>
      <c r="N29" s="90"/>
      <c r="O29" s="90"/>
      <c r="P29" s="90"/>
      <c r="Q29" s="90"/>
      <c r="R29" s="91"/>
      <c r="S29" s="91"/>
      <c r="T29" s="87"/>
      <c r="U29" s="87"/>
      <c r="V29" s="87"/>
      <c r="W29" s="87"/>
      <c r="X29" s="87"/>
      <c r="Y29" s="87"/>
    </row>
    <row r="30" spans="1:25" s="5" customFormat="1" ht="13.8" x14ac:dyDescent="0.3">
      <c r="A30" s="23"/>
      <c r="B30" s="106"/>
      <c r="C30" s="106"/>
      <c r="D30" s="106"/>
      <c r="E30" s="106"/>
      <c r="F30" s="106"/>
      <c r="G30" s="106"/>
      <c r="H30" s="106"/>
      <c r="I30" s="106"/>
      <c r="J30" s="106"/>
      <c r="K30" s="23"/>
      <c r="M30" s="90"/>
      <c r="N30" s="90"/>
      <c r="O30" s="90"/>
      <c r="P30" s="90"/>
      <c r="Q30" s="90"/>
      <c r="R30" s="91"/>
      <c r="S30" s="91"/>
      <c r="T30" s="87"/>
      <c r="U30" s="87"/>
      <c r="V30" s="87"/>
      <c r="W30" s="87"/>
      <c r="X30" s="87"/>
      <c r="Y30" s="87"/>
    </row>
    <row r="31" spans="1:25" s="5" customFormat="1" ht="12.75" customHeight="1" x14ac:dyDescent="0.3">
      <c r="A31" s="23"/>
      <c r="B31" s="106"/>
      <c r="C31" s="106"/>
      <c r="D31" s="106"/>
      <c r="E31" s="106"/>
      <c r="F31" s="106"/>
      <c r="G31" s="106"/>
      <c r="H31" s="106"/>
      <c r="I31" s="106"/>
      <c r="J31" s="106"/>
      <c r="K31" s="23"/>
      <c r="M31" s="90"/>
      <c r="N31" s="90"/>
      <c r="O31" s="90"/>
      <c r="P31" s="90"/>
      <c r="Q31" s="90"/>
      <c r="R31" s="91"/>
      <c r="S31" s="91"/>
      <c r="T31" s="87"/>
      <c r="U31" s="87"/>
      <c r="V31" s="87"/>
      <c r="W31" s="87"/>
      <c r="X31" s="87"/>
      <c r="Y31" s="87"/>
    </row>
    <row r="32" spans="1:25" s="5" customFormat="1" ht="13.8" x14ac:dyDescent="0.3">
      <c r="A32" s="23"/>
      <c r="B32" s="106"/>
      <c r="C32" s="106"/>
      <c r="D32" s="106"/>
      <c r="E32" s="106"/>
      <c r="F32" s="106"/>
      <c r="G32" s="106"/>
      <c r="H32" s="106"/>
      <c r="I32" s="106"/>
      <c r="J32" s="106"/>
      <c r="K32" s="23"/>
      <c r="M32" s="90"/>
      <c r="N32" s="90"/>
      <c r="O32" s="90"/>
      <c r="P32" s="90"/>
      <c r="Q32" s="90"/>
      <c r="R32" s="91"/>
      <c r="S32" s="91"/>
      <c r="T32" s="87"/>
      <c r="U32" s="87"/>
      <c r="V32" s="87"/>
      <c r="W32" s="87"/>
      <c r="X32" s="87"/>
      <c r="Y32" s="87"/>
    </row>
    <row r="33" spans="1:25" s="5" customFormat="1" ht="12.75" customHeight="1" x14ac:dyDescent="0.3">
      <c r="A33" s="23"/>
      <c r="B33" s="106"/>
      <c r="C33" s="106"/>
      <c r="D33" s="106"/>
      <c r="E33" s="106"/>
      <c r="F33" s="106"/>
      <c r="G33" s="106"/>
      <c r="H33" s="106"/>
      <c r="I33" s="106"/>
      <c r="J33" s="106"/>
      <c r="K33" s="23"/>
      <c r="M33" s="90"/>
      <c r="N33" s="90"/>
      <c r="O33" s="90"/>
      <c r="P33" s="90"/>
      <c r="Q33" s="90"/>
      <c r="R33" s="91"/>
      <c r="S33" s="91"/>
      <c r="T33" s="87"/>
      <c r="U33" s="87"/>
      <c r="V33" s="87"/>
      <c r="W33" s="87"/>
      <c r="X33" s="87"/>
      <c r="Y33" s="87"/>
    </row>
    <row r="34" spans="1:25" s="5" customFormat="1" ht="13.8" x14ac:dyDescent="0.3">
      <c r="A34" s="23"/>
      <c r="B34" s="96"/>
      <c r="C34" s="96"/>
      <c r="D34" s="108" t="s">
        <v>32</v>
      </c>
      <c r="E34" s="108"/>
      <c r="F34" s="108"/>
      <c r="G34" s="108"/>
      <c r="H34" s="108"/>
      <c r="I34" s="96"/>
      <c r="J34" s="96"/>
      <c r="K34" s="23"/>
      <c r="M34" s="90"/>
      <c r="N34" s="90"/>
      <c r="O34" s="90"/>
      <c r="P34" s="90"/>
      <c r="Q34" s="90"/>
      <c r="R34" s="91"/>
      <c r="S34" s="94"/>
      <c r="T34" s="87"/>
      <c r="U34" s="87"/>
      <c r="V34" s="87"/>
      <c r="W34" s="87"/>
      <c r="X34" s="87"/>
      <c r="Y34" s="87"/>
    </row>
    <row r="35" spans="1:25" s="5" customFormat="1" ht="13.8" x14ac:dyDescent="0.3">
      <c r="A35" s="23"/>
      <c r="B35" s="23"/>
      <c r="C35" s="23"/>
      <c r="I35" s="23"/>
      <c r="J35" s="23"/>
      <c r="K35" s="23"/>
      <c r="M35" s="90"/>
      <c r="N35" s="90"/>
      <c r="O35" s="90"/>
      <c r="P35" s="90"/>
      <c r="Q35" s="90"/>
      <c r="R35" s="91"/>
      <c r="S35" s="94"/>
      <c r="T35" s="87"/>
      <c r="U35" s="87"/>
      <c r="V35" s="87"/>
      <c r="W35" s="87"/>
      <c r="X35" s="87"/>
      <c r="Y35" s="87"/>
    </row>
    <row r="36" spans="1:25" s="5" customFormat="1" ht="12.75" customHeight="1" x14ac:dyDescent="0.3">
      <c r="A36" s="23"/>
      <c r="B36" s="24" t="s">
        <v>33</v>
      </c>
      <c r="C36" s="23"/>
      <c r="D36" s="23"/>
      <c r="E36" s="23"/>
      <c r="F36" s="95"/>
      <c r="G36" s="23"/>
      <c r="H36" s="23"/>
      <c r="I36" s="23"/>
      <c r="J36" s="23"/>
      <c r="K36" s="23"/>
      <c r="M36" s="90"/>
      <c r="N36" s="90"/>
      <c r="O36" s="90"/>
      <c r="P36" s="90"/>
      <c r="Q36" s="90"/>
      <c r="R36" s="91"/>
      <c r="S36" s="91"/>
      <c r="T36" s="87"/>
      <c r="U36" s="87"/>
      <c r="V36" s="87"/>
      <c r="W36" s="87"/>
      <c r="X36" s="87"/>
      <c r="Y36" s="87"/>
    </row>
    <row r="37" spans="1:25" s="5" customFormat="1" ht="13.8" x14ac:dyDescent="0.3">
      <c r="A37" s="23"/>
      <c r="B37" s="24"/>
      <c r="C37" s="23"/>
      <c r="D37" s="23"/>
      <c r="E37" s="23"/>
      <c r="F37" s="95"/>
      <c r="G37" s="23"/>
      <c r="H37" s="23"/>
      <c r="I37" s="23"/>
      <c r="J37" s="23"/>
      <c r="K37" s="23"/>
      <c r="M37" s="90"/>
      <c r="N37" s="90"/>
      <c r="O37" s="90"/>
      <c r="P37" s="90"/>
      <c r="Q37" s="90"/>
      <c r="R37" s="91"/>
      <c r="S37" s="91"/>
      <c r="T37" s="87"/>
      <c r="U37" s="87"/>
      <c r="V37" s="87"/>
      <c r="W37" s="87"/>
      <c r="X37" s="87"/>
      <c r="Y37" s="87"/>
    </row>
    <row r="38" spans="1:25" s="5" customFormat="1" ht="13.8" x14ac:dyDescent="0.3">
      <c r="A38" s="23"/>
      <c r="B38" s="106" t="s">
        <v>106</v>
      </c>
      <c r="C38" s="106"/>
      <c r="D38" s="106"/>
      <c r="E38" s="106"/>
      <c r="F38" s="106"/>
      <c r="G38" s="106"/>
      <c r="H38" s="106"/>
      <c r="I38" s="106"/>
      <c r="J38" s="106"/>
      <c r="K38" s="23"/>
      <c r="M38" s="90"/>
      <c r="N38" s="90"/>
      <c r="O38" s="90"/>
      <c r="P38" s="90"/>
      <c r="Q38" s="90"/>
      <c r="R38" s="91"/>
      <c r="S38" s="91"/>
      <c r="T38" s="87"/>
      <c r="U38" s="87"/>
      <c r="V38" s="87"/>
      <c r="W38" s="87"/>
      <c r="X38" s="87"/>
      <c r="Y38" s="87"/>
    </row>
    <row r="39" spans="1:25" s="5" customFormat="1" ht="13.8" x14ac:dyDescent="0.3">
      <c r="A39" s="23"/>
      <c r="B39" s="106"/>
      <c r="C39" s="106"/>
      <c r="D39" s="106"/>
      <c r="E39" s="106"/>
      <c r="F39" s="106"/>
      <c r="G39" s="106"/>
      <c r="H39" s="106"/>
      <c r="I39" s="106"/>
      <c r="J39" s="106"/>
      <c r="K39" s="23"/>
      <c r="M39" s="90"/>
      <c r="N39" s="90"/>
      <c r="O39" s="90"/>
      <c r="P39" s="90"/>
      <c r="Q39" s="90"/>
      <c r="R39" s="91"/>
      <c r="S39" s="91"/>
      <c r="T39" s="87"/>
      <c r="U39" s="87"/>
      <c r="V39" s="87"/>
      <c r="W39" s="87"/>
      <c r="X39" s="87"/>
      <c r="Y39" s="87"/>
    </row>
    <row r="40" spans="1:25" s="5" customFormat="1" ht="13.8" x14ac:dyDescent="0.3">
      <c r="A40" s="23"/>
      <c r="B40" s="96"/>
      <c r="C40" s="96"/>
      <c r="D40" s="96"/>
      <c r="E40" s="96"/>
      <c r="F40" s="96"/>
      <c r="G40" s="96"/>
      <c r="H40" s="96"/>
      <c r="I40" s="96"/>
      <c r="J40" s="96"/>
      <c r="K40" s="23"/>
      <c r="M40" s="90"/>
      <c r="N40" s="90"/>
      <c r="O40" s="90"/>
      <c r="P40" s="90"/>
      <c r="Q40" s="90"/>
      <c r="R40" s="91"/>
      <c r="S40" s="91"/>
      <c r="T40" s="87"/>
      <c r="U40" s="87"/>
      <c r="V40" s="87"/>
      <c r="W40" s="87"/>
      <c r="X40" s="87"/>
      <c r="Y40" s="87"/>
    </row>
    <row r="41" spans="1:25" s="5" customFormat="1" ht="13.8" x14ac:dyDescent="0.3">
      <c r="A41" s="23"/>
      <c r="B41" s="106" t="s">
        <v>107</v>
      </c>
      <c r="C41" s="106"/>
      <c r="D41" s="106"/>
      <c r="E41" s="106"/>
      <c r="F41" s="106"/>
      <c r="G41" s="106"/>
      <c r="H41" s="106"/>
      <c r="I41" s="106"/>
      <c r="J41" s="106"/>
      <c r="K41" s="23"/>
      <c r="M41" s="90"/>
      <c r="N41" s="90"/>
      <c r="O41" s="90"/>
      <c r="P41" s="90"/>
      <c r="Q41" s="90"/>
      <c r="R41" s="91"/>
      <c r="S41" s="91"/>
      <c r="T41" s="87"/>
      <c r="U41" s="87"/>
      <c r="V41" s="87"/>
      <c r="W41" s="87"/>
      <c r="X41" s="87"/>
      <c r="Y41" s="87"/>
    </row>
    <row r="42" spans="1:25" s="5" customFormat="1" ht="13.8" x14ac:dyDescent="0.3">
      <c r="A42" s="23"/>
      <c r="B42" s="106"/>
      <c r="C42" s="106"/>
      <c r="D42" s="106"/>
      <c r="E42" s="106"/>
      <c r="F42" s="106"/>
      <c r="G42" s="106"/>
      <c r="H42" s="106"/>
      <c r="I42" s="106"/>
      <c r="J42" s="106"/>
      <c r="K42" s="23"/>
      <c r="M42" s="90"/>
      <c r="N42" s="90"/>
      <c r="O42" s="90"/>
      <c r="P42" s="90"/>
      <c r="Q42" s="90"/>
      <c r="R42" s="91"/>
      <c r="S42" s="91"/>
      <c r="T42" s="87"/>
      <c r="U42" s="87"/>
      <c r="V42" s="87"/>
      <c r="W42" s="87"/>
      <c r="X42" s="87"/>
      <c r="Y42" s="87"/>
    </row>
    <row r="43" spans="1:25" s="5" customFormat="1" ht="13.8" x14ac:dyDescent="0.3">
      <c r="A43" s="23"/>
      <c r="B43" s="106"/>
      <c r="C43" s="106"/>
      <c r="D43" s="106"/>
      <c r="E43" s="106"/>
      <c r="F43" s="106"/>
      <c r="G43" s="106"/>
      <c r="H43" s="106"/>
      <c r="I43" s="106"/>
      <c r="J43" s="106"/>
      <c r="K43" s="23"/>
      <c r="M43" s="90"/>
      <c r="N43" s="90"/>
      <c r="O43" s="90"/>
      <c r="P43" s="90"/>
      <c r="Q43" s="90"/>
      <c r="R43" s="91"/>
      <c r="S43" s="91"/>
      <c r="T43" s="87"/>
      <c r="U43" s="87"/>
      <c r="V43" s="87"/>
      <c r="W43" s="87"/>
      <c r="X43" s="87"/>
      <c r="Y43" s="87"/>
    </row>
    <row r="44" spans="1:25" s="5" customFormat="1" ht="13.8" x14ac:dyDescent="0.3">
      <c r="A44" s="23"/>
      <c r="B44" s="96"/>
      <c r="C44" s="96"/>
      <c r="D44" s="96"/>
      <c r="E44" s="96"/>
      <c r="F44" s="96"/>
      <c r="G44" s="96"/>
      <c r="H44" s="96"/>
      <c r="I44" s="96"/>
      <c r="J44" s="96"/>
      <c r="K44" s="23"/>
      <c r="M44" s="90"/>
      <c r="N44" s="90"/>
      <c r="O44" s="90"/>
      <c r="P44" s="90"/>
      <c r="Q44" s="90"/>
      <c r="R44" s="91"/>
      <c r="S44" s="91"/>
      <c r="T44" s="87"/>
      <c r="U44" s="87"/>
      <c r="V44" s="87"/>
      <c r="W44" s="87"/>
      <c r="X44" s="87"/>
      <c r="Y44" s="87"/>
    </row>
    <row r="45" spans="1:25" s="5" customFormat="1" ht="12.75" customHeight="1" x14ac:dyDescent="0.3">
      <c r="A45" s="23"/>
      <c r="B45" s="106" t="s">
        <v>100</v>
      </c>
      <c r="C45" s="106"/>
      <c r="D45" s="106"/>
      <c r="E45" s="106"/>
      <c r="F45" s="106"/>
      <c r="G45" s="106"/>
      <c r="H45" s="106"/>
      <c r="I45" s="106"/>
      <c r="J45" s="106"/>
      <c r="K45" s="23"/>
      <c r="M45" s="90"/>
      <c r="N45" s="90"/>
      <c r="O45" s="90"/>
      <c r="P45" s="90"/>
      <c r="Q45" s="90"/>
      <c r="R45" s="91"/>
      <c r="S45" s="91"/>
      <c r="T45" s="87"/>
      <c r="U45" s="87"/>
      <c r="V45" s="87"/>
      <c r="W45" s="87"/>
      <c r="X45" s="87"/>
      <c r="Y45" s="87"/>
    </row>
    <row r="46" spans="1:25" s="5" customFormat="1" ht="13.8" x14ac:dyDescent="0.3">
      <c r="A46" s="23"/>
      <c r="B46" s="106"/>
      <c r="C46" s="106"/>
      <c r="D46" s="106"/>
      <c r="E46" s="106"/>
      <c r="F46" s="106"/>
      <c r="G46" s="106"/>
      <c r="H46" s="106"/>
      <c r="I46" s="106"/>
      <c r="J46" s="106"/>
      <c r="K46" s="23"/>
      <c r="M46" s="90"/>
      <c r="N46" s="90"/>
      <c r="O46" s="90"/>
      <c r="P46" s="90"/>
      <c r="Q46" s="90"/>
      <c r="R46" s="91"/>
      <c r="S46" s="91"/>
      <c r="T46" s="87"/>
      <c r="U46" s="87"/>
      <c r="V46" s="87"/>
      <c r="W46" s="87"/>
      <c r="X46" s="87"/>
      <c r="Y46" s="87"/>
    </row>
    <row r="47" spans="1:25" s="5" customFormat="1" ht="13.8" x14ac:dyDescent="0.3">
      <c r="A47" s="23"/>
      <c r="B47" s="106"/>
      <c r="C47" s="106"/>
      <c r="D47" s="106"/>
      <c r="E47" s="106"/>
      <c r="F47" s="106"/>
      <c r="G47" s="106"/>
      <c r="H47" s="106"/>
      <c r="I47" s="106"/>
      <c r="J47" s="106"/>
      <c r="K47" s="23"/>
      <c r="M47" s="90"/>
      <c r="N47" s="90"/>
      <c r="O47" s="90"/>
      <c r="P47" s="90"/>
      <c r="Q47" s="90"/>
      <c r="R47" s="91"/>
      <c r="S47" s="91"/>
      <c r="T47" s="87"/>
      <c r="U47" s="87"/>
      <c r="V47" s="87"/>
      <c r="W47" s="87"/>
      <c r="X47" s="87"/>
      <c r="Y47" s="87"/>
    </row>
    <row r="48" spans="1:25" s="5" customFormat="1" ht="12.75" customHeight="1" x14ac:dyDescent="0.3">
      <c r="A48" s="23"/>
      <c r="B48" s="106"/>
      <c r="C48" s="106"/>
      <c r="D48" s="106"/>
      <c r="E48" s="106"/>
      <c r="F48" s="106"/>
      <c r="G48" s="106"/>
      <c r="H48" s="106"/>
      <c r="I48" s="106"/>
      <c r="J48" s="106"/>
      <c r="K48" s="23"/>
      <c r="M48" s="90"/>
      <c r="N48" s="90"/>
      <c r="O48" s="90"/>
      <c r="P48" s="90"/>
      <c r="Q48" s="90"/>
      <c r="R48" s="91"/>
      <c r="S48" s="91"/>
      <c r="T48" s="87"/>
      <c r="U48" s="87"/>
      <c r="V48" s="87"/>
      <c r="W48" s="87"/>
      <c r="X48" s="87"/>
      <c r="Y48" s="87"/>
    </row>
    <row r="49" spans="1:25" s="5" customFormat="1" ht="13.8" x14ac:dyDescent="0.3">
      <c r="A49" s="23"/>
      <c r="B49" s="23" t="s">
        <v>108</v>
      </c>
      <c r="C49" s="23"/>
      <c r="D49" s="23"/>
      <c r="E49" s="23"/>
      <c r="F49" s="23"/>
      <c r="G49" s="23"/>
      <c r="H49" s="23"/>
      <c r="I49" s="23"/>
      <c r="J49" s="23"/>
      <c r="K49" s="23"/>
      <c r="M49" s="90"/>
      <c r="N49" s="90"/>
      <c r="O49" s="90"/>
      <c r="P49" s="90"/>
      <c r="Q49" s="90"/>
      <c r="R49" s="91"/>
      <c r="S49" s="91"/>
      <c r="T49" s="87"/>
      <c r="U49" s="87"/>
      <c r="V49" s="87"/>
      <c r="W49" s="87"/>
      <c r="X49" s="87"/>
      <c r="Y49" s="87"/>
    </row>
    <row r="50" spans="1:25" s="5" customFormat="1" ht="13.8" x14ac:dyDescent="0.3">
      <c r="A50" s="23"/>
      <c r="B50" s="23"/>
      <c r="C50" s="23"/>
      <c r="D50" s="23"/>
      <c r="F50" s="97" t="s">
        <v>109</v>
      </c>
      <c r="G50" s="95"/>
      <c r="H50" s="23"/>
      <c r="I50" s="23"/>
      <c r="J50" s="23"/>
      <c r="K50" s="23"/>
      <c r="M50" s="90"/>
      <c r="N50" s="90"/>
      <c r="O50" s="90"/>
      <c r="P50" s="90"/>
      <c r="Q50" s="90"/>
      <c r="R50" s="91"/>
      <c r="S50" s="91"/>
      <c r="T50" s="87"/>
      <c r="U50" s="87"/>
      <c r="V50" s="87"/>
      <c r="W50" s="87"/>
      <c r="X50" s="87"/>
      <c r="Y50" s="87"/>
    </row>
    <row r="51" spans="1:25" s="5" customFormat="1" ht="13.8" x14ac:dyDescent="0.3">
      <c r="A51" s="23"/>
      <c r="B51" s="23"/>
      <c r="C51" s="23"/>
      <c r="D51" s="23"/>
      <c r="E51" s="23"/>
      <c r="F51" s="23"/>
      <c r="G51" s="23"/>
      <c r="H51" s="23"/>
      <c r="I51" s="23"/>
      <c r="J51" s="23"/>
      <c r="K51" s="23"/>
      <c r="M51" s="90"/>
      <c r="N51" s="90"/>
      <c r="O51" s="90"/>
      <c r="P51" s="90"/>
      <c r="Q51" s="90"/>
      <c r="R51" s="91"/>
      <c r="S51" s="91"/>
      <c r="T51" s="87"/>
      <c r="U51" s="87"/>
      <c r="V51" s="87"/>
      <c r="W51" s="87"/>
      <c r="X51" s="87"/>
      <c r="Y51" s="87"/>
    </row>
    <row r="52" spans="1:25" s="5" customFormat="1" ht="12.75" customHeight="1" x14ac:dyDescent="0.3">
      <c r="A52" s="23"/>
      <c r="B52" s="24" t="s">
        <v>110</v>
      </c>
      <c r="C52" s="23"/>
      <c r="D52" s="23"/>
      <c r="E52" s="23"/>
      <c r="F52" s="23"/>
      <c r="G52" s="23"/>
      <c r="H52" s="23"/>
      <c r="I52" s="23"/>
      <c r="J52" s="23"/>
      <c r="K52" s="23"/>
      <c r="M52" s="90"/>
      <c r="N52" s="90"/>
      <c r="O52" s="90"/>
      <c r="P52" s="90"/>
      <c r="Q52" s="90"/>
      <c r="R52" s="91"/>
      <c r="S52" s="91"/>
      <c r="T52" s="87"/>
      <c r="U52" s="87"/>
      <c r="V52" s="87"/>
      <c r="W52" s="87"/>
      <c r="X52" s="87"/>
      <c r="Y52" s="87"/>
    </row>
    <row r="53" spans="1:25" s="5" customFormat="1" ht="13.8" x14ac:dyDescent="0.3">
      <c r="A53" s="23"/>
      <c r="B53" s="23"/>
      <c r="C53" s="23"/>
      <c r="D53" s="23"/>
      <c r="E53" s="23"/>
      <c r="F53" s="23"/>
      <c r="G53" s="23"/>
      <c r="H53" s="23"/>
      <c r="I53" s="23"/>
      <c r="J53" s="23"/>
      <c r="K53" s="23"/>
      <c r="M53" s="90"/>
      <c r="N53" s="90"/>
      <c r="O53" s="90"/>
      <c r="P53" s="90"/>
      <c r="Q53" s="90"/>
      <c r="R53" s="91"/>
      <c r="S53" s="91"/>
      <c r="T53" s="87"/>
      <c r="U53" s="87"/>
      <c r="V53" s="87"/>
      <c r="W53" s="87"/>
      <c r="X53" s="87"/>
      <c r="Y53" s="87"/>
    </row>
    <row r="54" spans="1:25" s="5" customFormat="1" ht="13.8" x14ac:dyDescent="0.3">
      <c r="A54" s="23"/>
      <c r="B54" s="107" t="s">
        <v>111</v>
      </c>
      <c r="C54" s="107"/>
      <c r="D54" s="107"/>
      <c r="E54" s="107"/>
      <c r="F54" s="107"/>
      <c r="G54" s="107"/>
      <c r="H54" s="107"/>
      <c r="I54" s="107"/>
      <c r="J54" s="107"/>
      <c r="K54" s="23"/>
      <c r="M54" s="90"/>
      <c r="N54" s="90"/>
      <c r="O54" s="90"/>
      <c r="P54" s="90"/>
      <c r="Q54" s="90"/>
      <c r="R54" s="91"/>
      <c r="S54" s="91"/>
      <c r="T54" s="87"/>
      <c r="U54" s="87"/>
      <c r="V54" s="87"/>
      <c r="W54" s="87"/>
      <c r="X54" s="87"/>
      <c r="Y54" s="87"/>
    </row>
    <row r="55" spans="1:25" s="5" customFormat="1" ht="13.8" x14ac:dyDescent="0.3">
      <c r="A55" s="23"/>
      <c r="B55" s="107"/>
      <c r="C55" s="107"/>
      <c r="D55" s="107"/>
      <c r="E55" s="107"/>
      <c r="F55" s="107"/>
      <c r="G55" s="107"/>
      <c r="H55" s="107"/>
      <c r="I55" s="107"/>
      <c r="J55" s="107"/>
      <c r="K55" s="23"/>
      <c r="M55" s="90"/>
      <c r="N55" s="90"/>
      <c r="O55" s="90"/>
      <c r="P55" s="90"/>
      <c r="Q55" s="90"/>
      <c r="R55" s="91"/>
      <c r="S55" s="91"/>
      <c r="T55" s="87"/>
      <c r="U55" s="87"/>
      <c r="V55" s="87"/>
      <c r="W55" s="87"/>
      <c r="X55" s="87"/>
      <c r="Y55" s="87"/>
    </row>
    <row r="56" spans="1:25" s="5" customFormat="1" ht="13.8" x14ac:dyDescent="0.3">
      <c r="A56" s="23"/>
      <c r="B56" s="107"/>
      <c r="C56" s="107"/>
      <c r="D56" s="107"/>
      <c r="E56" s="107"/>
      <c r="F56" s="107"/>
      <c r="G56" s="107"/>
      <c r="H56" s="107"/>
      <c r="I56" s="107"/>
      <c r="J56" s="107"/>
      <c r="K56" s="23"/>
      <c r="M56" s="90"/>
      <c r="N56" s="90"/>
      <c r="O56"/>
      <c r="P56" s="90"/>
      <c r="Q56" s="90"/>
      <c r="R56" s="91"/>
      <c r="S56" s="91"/>
      <c r="T56" s="87"/>
      <c r="U56" s="87"/>
      <c r="V56" s="87"/>
      <c r="W56" s="87"/>
      <c r="X56" s="87"/>
      <c r="Y56" s="87"/>
    </row>
    <row r="57" spans="1:25" s="5" customFormat="1" ht="13.8" x14ac:dyDescent="0.3">
      <c r="A57" s="23"/>
      <c r="B57" s="23"/>
      <c r="C57" s="23"/>
      <c r="D57" s="23"/>
      <c r="F57" s="95"/>
      <c r="G57" s="23"/>
      <c r="H57" s="23"/>
      <c r="I57" s="23"/>
      <c r="J57" s="23"/>
      <c r="K57" s="23"/>
      <c r="M57" s="90"/>
      <c r="N57" s="90"/>
      <c r="O57" s="90"/>
      <c r="P57" s="90"/>
      <c r="Q57" s="90"/>
      <c r="R57" s="91"/>
      <c r="S57" s="91"/>
      <c r="T57" s="87"/>
      <c r="U57" s="87"/>
      <c r="V57" s="87"/>
      <c r="W57" s="87"/>
      <c r="X57" s="87"/>
      <c r="Y57" s="87"/>
    </row>
    <row r="58" spans="1:25" s="5" customFormat="1" ht="13.8" x14ac:dyDescent="0.3">
      <c r="A58" s="23"/>
      <c r="B58" s="23"/>
      <c r="C58" s="23"/>
      <c r="D58" s="23"/>
      <c r="E58" s="23"/>
      <c r="F58" s="23"/>
      <c r="G58" s="23"/>
      <c r="H58" s="23"/>
      <c r="I58" s="23"/>
      <c r="J58" s="23"/>
      <c r="K58" s="23"/>
      <c r="M58" s="90"/>
      <c r="N58" s="90"/>
      <c r="O58" s="90"/>
      <c r="P58" s="90"/>
      <c r="Q58" s="90"/>
      <c r="R58" s="91"/>
      <c r="S58" s="91"/>
      <c r="T58" s="87"/>
      <c r="U58" s="87"/>
      <c r="V58" s="87"/>
      <c r="W58" s="87"/>
      <c r="X58" s="87"/>
      <c r="Y58" s="87"/>
    </row>
    <row r="59" spans="1:25" s="5" customFormat="1" ht="13.8" x14ac:dyDescent="0.3">
      <c r="K59" s="23"/>
      <c r="M59" s="90"/>
      <c r="N59" s="90"/>
      <c r="O59" s="98"/>
      <c r="P59" s="90"/>
      <c r="Q59" s="90"/>
      <c r="R59" s="91"/>
      <c r="S59" s="91"/>
      <c r="T59" s="87"/>
      <c r="U59" s="87"/>
      <c r="V59" s="87"/>
      <c r="W59" s="87"/>
      <c r="X59" s="87"/>
      <c r="Y59" s="87"/>
    </row>
    <row r="60" spans="1:25" s="5" customFormat="1" ht="13.8" x14ac:dyDescent="0.3">
      <c r="A60" s="23"/>
      <c r="B60" s="23" t="s">
        <v>112</v>
      </c>
      <c r="C60" s="23"/>
      <c r="D60" s="23"/>
      <c r="E60" s="23"/>
      <c r="F60" s="23"/>
      <c r="G60" s="23"/>
      <c r="H60" s="23"/>
      <c r="I60" s="23"/>
      <c r="J60" s="23"/>
      <c r="K60" s="23"/>
      <c r="M60" s="90"/>
      <c r="N60" s="90"/>
      <c r="O60" s="90"/>
      <c r="P60" s="90"/>
      <c r="Q60" s="90"/>
      <c r="R60" s="91"/>
      <c r="S60" s="91"/>
      <c r="T60" s="87"/>
      <c r="U60" s="87"/>
      <c r="V60" s="87"/>
      <c r="W60" s="87"/>
      <c r="X60" s="87"/>
      <c r="Y60" s="87"/>
    </row>
    <row r="61" spans="1:25" s="5" customFormat="1" ht="13.8" x14ac:dyDescent="0.3">
      <c r="A61" s="23"/>
      <c r="C61" s="23"/>
      <c r="D61" s="23"/>
      <c r="F61" s="97" t="s">
        <v>113</v>
      </c>
      <c r="G61" s="85"/>
      <c r="H61" s="23"/>
      <c r="I61" s="23"/>
      <c r="J61" s="23"/>
      <c r="K61" s="23"/>
      <c r="M61" s="90"/>
      <c r="N61" s="90"/>
      <c r="O61" s="90"/>
      <c r="P61" s="90"/>
      <c r="Q61" s="90"/>
      <c r="R61" s="91"/>
      <c r="S61" s="91"/>
      <c r="T61" s="87"/>
      <c r="U61" s="87"/>
      <c r="V61" s="87"/>
      <c r="W61" s="87"/>
      <c r="X61" s="87"/>
      <c r="Y61" s="87"/>
    </row>
    <row r="62" spans="1:25" s="5" customFormat="1" ht="13.8" x14ac:dyDescent="0.3">
      <c r="A62" s="23"/>
      <c r="B62" s="23"/>
      <c r="C62" s="23"/>
      <c r="D62" s="23"/>
      <c r="E62" s="23"/>
      <c r="F62" s="23"/>
      <c r="G62" s="23"/>
      <c r="H62" s="23"/>
      <c r="I62" s="23"/>
      <c r="J62" s="23"/>
      <c r="K62" s="23"/>
      <c r="M62" s="90"/>
      <c r="N62" s="90"/>
      <c r="O62" s="90"/>
      <c r="P62" s="90"/>
      <c r="Q62" s="90"/>
      <c r="R62" s="91"/>
      <c r="S62" s="91"/>
      <c r="T62" s="87"/>
      <c r="U62" s="87"/>
      <c r="V62" s="87"/>
      <c r="W62" s="87"/>
      <c r="X62" s="87"/>
      <c r="Y62" s="8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7814"/>
  <sheetViews>
    <sheetView tabSelected="1" view="pageBreakPreview" zoomScale="55" zoomScaleNormal="100" zoomScaleSheetLayoutView="55" workbookViewId="0">
      <selection activeCell="G4" sqref="G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12</v>
      </c>
      <c r="G1" s="4">
        <f>X1</f>
        <v>2</v>
      </c>
      <c r="H1" s="1"/>
      <c r="I1" s="1"/>
      <c r="J1" s="1"/>
      <c r="K1" s="1"/>
      <c r="M1" s="6" t="s">
        <v>13</v>
      </c>
      <c r="N1" s="6" t="s">
        <v>14</v>
      </c>
      <c r="O1" s="6" t="s">
        <v>15</v>
      </c>
      <c r="P1" s="6" t="s">
        <v>15</v>
      </c>
      <c r="Q1" s="6" t="s">
        <v>15</v>
      </c>
      <c r="R1" s="6" t="s">
        <v>16</v>
      </c>
      <c r="S1" s="45" t="s">
        <v>17</v>
      </c>
      <c r="T1" s="46" t="s">
        <v>18</v>
      </c>
      <c r="W1" s="7" t="s">
        <v>19</v>
      </c>
      <c r="X1" s="8">
        <f>SUM(M:M)</f>
        <v>2</v>
      </c>
    </row>
    <row r="2" spans="1:35" s="5" customFormat="1" ht="13.8" x14ac:dyDescent="0.3">
      <c r="A2" s="1"/>
      <c r="B2" s="2" t="s">
        <v>2</v>
      </c>
      <c r="C2" s="3" t="s">
        <v>10</v>
      </c>
      <c r="D2" s="1"/>
      <c r="E2" s="1"/>
      <c r="F2" s="2" t="s">
        <v>5</v>
      </c>
      <c r="G2" s="3" t="s">
        <v>35</v>
      </c>
      <c r="H2" s="1"/>
      <c r="I2" s="1"/>
      <c r="J2" s="1"/>
      <c r="K2" s="1"/>
      <c r="M2" s="9" t="s">
        <v>20</v>
      </c>
      <c r="N2" s="9" t="s">
        <v>20</v>
      </c>
      <c r="O2" s="9" t="s">
        <v>14</v>
      </c>
      <c r="P2" s="9" t="s">
        <v>14</v>
      </c>
      <c r="Q2" s="9" t="s">
        <v>14</v>
      </c>
      <c r="R2" s="9" t="s">
        <v>20</v>
      </c>
      <c r="S2" s="47" t="s">
        <v>20</v>
      </c>
      <c r="T2" s="48"/>
      <c r="W2" s="7" t="s">
        <v>21</v>
      </c>
      <c r="X2" s="8">
        <f>SUM(N:N)</f>
        <v>0</v>
      </c>
    </row>
    <row r="3" spans="1:35" s="5" customFormat="1" ht="13.8" x14ac:dyDescent="0.3">
      <c r="A3" s="1"/>
      <c r="B3" s="2" t="s">
        <v>3</v>
      </c>
      <c r="C3" s="10" t="s">
        <v>22</v>
      </c>
      <c r="D3" s="1"/>
      <c r="E3" s="1"/>
      <c r="F3" s="2" t="s">
        <v>4</v>
      </c>
      <c r="G3" s="3" t="s">
        <v>11</v>
      </c>
      <c r="H3" s="1"/>
      <c r="I3" s="1"/>
      <c r="J3" s="1"/>
      <c r="K3" s="1"/>
      <c r="M3" s="9"/>
      <c r="N3" s="9"/>
      <c r="O3" s="9"/>
      <c r="P3" s="9"/>
      <c r="Q3" s="9"/>
      <c r="R3" s="9"/>
      <c r="S3" s="47"/>
      <c r="T3" s="48"/>
      <c r="W3" s="7" t="s">
        <v>23</v>
      </c>
      <c r="X3" s="8">
        <f>SUM(O:O)</f>
        <v>0</v>
      </c>
    </row>
    <row r="4" spans="1:35" s="5" customFormat="1" ht="13.8" x14ac:dyDescent="0.3">
      <c r="A4" s="1"/>
      <c r="B4" s="2" t="s">
        <v>24</v>
      </c>
      <c r="C4" s="4"/>
      <c r="D4" s="1"/>
      <c r="E4" s="1"/>
      <c r="F4" s="2" t="s">
        <v>25</v>
      </c>
      <c r="G4" s="3" t="s">
        <v>98</v>
      </c>
      <c r="H4" s="1"/>
      <c r="I4" s="1"/>
      <c r="J4" s="1"/>
      <c r="K4" s="1"/>
      <c r="M4" s="9"/>
      <c r="N4" s="9"/>
      <c r="O4" s="9"/>
      <c r="P4" s="9"/>
      <c r="Q4" s="11"/>
      <c r="R4" s="12"/>
      <c r="S4" s="49"/>
      <c r="T4" s="48"/>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49"/>
      <c r="T5" s="48"/>
      <c r="W5" s="7" t="s">
        <v>23</v>
      </c>
      <c r="X5" s="8">
        <f>SUM(Q:Q)</f>
        <v>0</v>
      </c>
    </row>
    <row r="6" spans="1:35" s="5" customFormat="1" ht="13.8" x14ac:dyDescent="0.3">
      <c r="A6" s="1"/>
      <c r="B6" s="1" t="s">
        <v>7</v>
      </c>
      <c r="C6" s="13"/>
      <c r="D6" s="1"/>
      <c r="E6" s="1"/>
      <c r="F6" s="1"/>
      <c r="G6" s="1"/>
      <c r="H6" s="1"/>
      <c r="I6" s="1"/>
      <c r="J6" s="1"/>
      <c r="K6" s="1"/>
      <c r="M6" s="9"/>
      <c r="N6" s="9"/>
      <c r="O6" s="9"/>
      <c r="P6" s="9"/>
      <c r="Q6" s="11"/>
      <c r="R6" s="12"/>
      <c r="S6" s="49"/>
      <c r="T6" s="48"/>
      <c r="W6" s="7" t="s">
        <v>28</v>
      </c>
      <c r="X6" s="8">
        <f>SUM(R:R)</f>
        <v>0</v>
      </c>
    </row>
    <row r="7" spans="1:35" s="5" customFormat="1" ht="13.8" x14ac:dyDescent="0.3">
      <c r="A7" s="1"/>
      <c r="B7" s="1"/>
      <c r="C7" s="1"/>
      <c r="D7" s="1"/>
      <c r="E7" s="1"/>
      <c r="F7" s="1"/>
      <c r="G7" s="1"/>
      <c r="H7" s="1"/>
      <c r="I7" s="1"/>
      <c r="J7" s="1"/>
      <c r="K7" s="1"/>
      <c r="M7" s="9"/>
      <c r="N7" s="9"/>
      <c r="O7" s="9"/>
      <c r="P7" s="9"/>
      <c r="Q7" s="11"/>
      <c r="R7" s="12"/>
      <c r="S7" s="49"/>
      <c r="T7" s="48"/>
      <c r="W7" s="7" t="s">
        <v>29</v>
      </c>
      <c r="X7" s="8">
        <f>SUM(S:S)</f>
        <v>0</v>
      </c>
    </row>
    <row r="8" spans="1:35" s="5" customFormat="1" ht="13.8" x14ac:dyDescent="0.3">
      <c r="A8" s="14"/>
      <c r="E8" s="7" t="s">
        <v>1</v>
      </c>
      <c r="F8" s="8" t="str">
        <f>$C$1</f>
        <v>R. Abbott</v>
      </c>
      <c r="H8" s="15"/>
      <c r="I8" s="7" t="s">
        <v>8</v>
      </c>
      <c r="J8" s="16" t="str">
        <f>$G$2</f>
        <v>AA-SM-510</v>
      </c>
      <c r="K8" s="17"/>
      <c r="L8" s="18"/>
      <c r="M8" s="9"/>
      <c r="N8" s="9"/>
      <c r="O8" s="9"/>
      <c r="P8" s="9"/>
      <c r="Q8" s="11"/>
      <c r="R8" s="12"/>
      <c r="S8" s="49"/>
      <c r="T8" s="48"/>
    </row>
    <row r="9" spans="1:35" s="5" customFormat="1" ht="13.8" x14ac:dyDescent="0.3">
      <c r="E9" s="7" t="s">
        <v>2</v>
      </c>
      <c r="F9" s="15" t="str">
        <f>$C$2</f>
        <v xml:space="preserve"> </v>
      </c>
      <c r="H9" s="15"/>
      <c r="I9" s="7" t="s">
        <v>9</v>
      </c>
      <c r="J9" s="17" t="str">
        <f>$G$3</f>
        <v>A</v>
      </c>
      <c r="K9" s="17"/>
      <c r="L9" s="18"/>
      <c r="M9" s="9">
        <v>1</v>
      </c>
      <c r="N9" s="9"/>
      <c r="O9" s="9"/>
      <c r="P9" s="9"/>
      <c r="Q9" s="11"/>
      <c r="R9" s="12"/>
      <c r="S9" s="49"/>
      <c r="T9" s="48"/>
    </row>
    <row r="10" spans="1:35" s="5" customFormat="1" ht="13.8" x14ac:dyDescent="0.3">
      <c r="E10" s="7" t="s">
        <v>3</v>
      </c>
      <c r="F10" s="15" t="str">
        <f>$C$3</f>
        <v>20/10/2013</v>
      </c>
      <c r="H10" s="15"/>
      <c r="I10" s="7" t="s">
        <v>6</v>
      </c>
      <c r="J10" s="8" t="str">
        <f>L10&amp;" of "&amp;$G$1</f>
        <v>1 of 2</v>
      </c>
      <c r="K10" s="15"/>
      <c r="L10" s="18">
        <f>SUM($M$1:M9)</f>
        <v>1</v>
      </c>
      <c r="M10" s="9"/>
      <c r="N10" s="9"/>
      <c r="O10" s="9"/>
      <c r="P10" s="9"/>
      <c r="Q10" s="11"/>
      <c r="R10" s="12"/>
      <c r="S10" s="49"/>
      <c r="T10" s="48"/>
    </row>
    <row r="11" spans="1:35" s="5" customFormat="1" ht="13.8" x14ac:dyDescent="0.3">
      <c r="A11" s="26"/>
      <c r="B11" s="26"/>
      <c r="C11" s="26"/>
      <c r="D11" s="26"/>
      <c r="E11" s="7" t="s">
        <v>30</v>
      </c>
      <c r="F11" s="15" t="str">
        <f>$C$5</f>
        <v>STANDARD SPREADSHEET METHOD</v>
      </c>
      <c r="I11" s="19"/>
      <c r="J11" s="8"/>
      <c r="M11" s="9"/>
      <c r="N11" s="9"/>
      <c r="O11" s="9"/>
      <c r="P11" s="9"/>
      <c r="Q11" s="9"/>
      <c r="R11" s="9"/>
      <c r="S11" s="47"/>
      <c r="T11" s="48"/>
    </row>
    <row r="12" spans="1:35" s="28" customFormat="1" x14ac:dyDescent="0.3">
      <c r="A12" s="20"/>
      <c r="B12" s="21" t="str">
        <f>$G$4</f>
        <v>INCREMENTAL WING LIFT FOR PLAIN FLAPS</v>
      </c>
      <c r="C12" s="50"/>
      <c r="D12" s="50"/>
      <c r="E12" s="51"/>
      <c r="F12" s="50"/>
      <c r="G12" s="50"/>
      <c r="H12" s="50"/>
      <c r="I12" s="50"/>
      <c r="J12" s="50"/>
      <c r="K12" s="50"/>
      <c r="L12" s="36"/>
      <c r="M12" s="52"/>
      <c r="N12" s="53"/>
      <c r="O12" s="53"/>
      <c r="P12" s="53"/>
      <c r="Q12" s="53"/>
      <c r="R12" s="52"/>
      <c r="S12" s="52"/>
      <c r="T12" s="54"/>
    </row>
    <row r="13" spans="1:35" s="26" customFormat="1" ht="13.8" x14ac:dyDescent="0.3">
      <c r="B13" s="105" t="s">
        <v>116</v>
      </c>
      <c r="E13" s="31"/>
      <c r="F13" s="31"/>
      <c r="G13" s="31"/>
      <c r="H13" s="31"/>
      <c r="I13" s="31"/>
      <c r="J13" s="31"/>
      <c r="K13" s="31"/>
      <c r="L13" s="32"/>
      <c r="M13" s="27"/>
      <c r="N13" s="27"/>
      <c r="O13" s="27"/>
      <c r="P13" s="27"/>
      <c r="Q13" s="27"/>
      <c r="R13" s="27"/>
      <c r="S13" s="27"/>
      <c r="T13" s="27"/>
    </row>
    <row r="14" spans="1:35" s="26" customFormat="1" ht="13.8" x14ac:dyDescent="0.3">
      <c r="M14" s="27"/>
      <c r="N14" s="27"/>
      <c r="O14" s="27"/>
      <c r="P14" s="27"/>
      <c r="Q14" s="27"/>
      <c r="R14" s="27"/>
      <c r="S14" s="27"/>
      <c r="T14" s="27"/>
    </row>
    <row r="15" spans="1:35" s="26" customFormat="1" ht="15" x14ac:dyDescent="0.35">
      <c r="C15" s="28" t="s">
        <v>97</v>
      </c>
      <c r="M15" s="27"/>
      <c r="N15" s="27"/>
      <c r="O15" s="27"/>
      <c r="P15" s="27"/>
      <c r="Q15" s="27"/>
      <c r="R15" s="27"/>
      <c r="S15" s="27"/>
      <c r="T15" s="27"/>
      <c r="V15" s="57">
        <f>MIN(Analysis!AA17:AA21)</f>
        <v>0.1</v>
      </c>
      <c r="W15" s="57">
        <f>Analysis!$AA$47*V15^4+Analysis!$AA$48*V15^3+Analysis!$AA$49*V15^2+Analysis!$AA$50*V15+Analysis!$AA$51</f>
        <v>0.4</v>
      </c>
      <c r="Y15" s="5"/>
      <c r="Z15" s="5" t="s">
        <v>72</v>
      </c>
      <c r="AA15" s="5"/>
      <c r="AB15" s="5"/>
      <c r="AC15" s="7"/>
      <c r="AD15" s="5"/>
      <c r="AE15" s="5"/>
      <c r="AF15" s="5"/>
      <c r="AG15" s="5"/>
      <c r="AH15" s="5"/>
      <c r="AI15" s="5"/>
    </row>
    <row r="16" spans="1:35" s="28" customFormat="1" ht="13.5" customHeight="1" x14ac:dyDescent="0.3">
      <c r="L16" s="36"/>
      <c r="M16" s="27"/>
      <c r="N16" s="27"/>
      <c r="O16" s="27"/>
      <c r="P16" s="27"/>
      <c r="Q16" s="27"/>
      <c r="R16" s="27"/>
      <c r="S16" s="27"/>
      <c r="T16" s="27"/>
      <c r="U16" s="36"/>
      <c r="V16" s="57">
        <f t="shared" ref="V16:V54" si="0">V15+($V$55-$V$15)/40</f>
        <v>0.1225</v>
      </c>
      <c r="W16" s="57">
        <f>Analysis!$AA$47*V16^4+Analysis!$AA$48*V16^3+Analysis!$AA$49*V16^2+Analysis!$AA$50*V16+Analysis!$AA$51</f>
        <v>0.4366307306274414</v>
      </c>
      <c r="X16" s="36"/>
      <c r="Y16" s="5"/>
      <c r="Z16" s="18"/>
      <c r="AA16" s="67" t="s">
        <v>71</v>
      </c>
      <c r="AB16" s="67" t="s">
        <v>70</v>
      </c>
      <c r="AC16" s="5"/>
      <c r="AD16" s="5"/>
      <c r="AE16" s="5"/>
      <c r="AF16" s="5"/>
      <c r="AG16" s="5"/>
      <c r="AH16" s="5"/>
      <c r="AI16" s="5"/>
    </row>
    <row r="17" spans="1:35" s="28" customFormat="1" ht="13.8" x14ac:dyDescent="0.3">
      <c r="A17" s="26"/>
      <c r="B17" s="26" t="s">
        <v>92</v>
      </c>
      <c r="C17" s="26"/>
      <c r="D17" s="26"/>
      <c r="E17" s="26"/>
      <c r="F17" s="26"/>
      <c r="G17" s="26"/>
      <c r="H17" s="26"/>
      <c r="I17" s="26"/>
      <c r="J17" s="26"/>
      <c r="K17" s="26"/>
      <c r="L17" s="36"/>
      <c r="M17" s="27"/>
      <c r="N17" s="27"/>
      <c r="O17" s="27"/>
      <c r="P17" s="27"/>
      <c r="Q17" s="27"/>
      <c r="R17" s="27"/>
      <c r="S17" s="27"/>
      <c r="T17" s="27"/>
      <c r="U17" s="36"/>
      <c r="V17" s="57">
        <f t="shared" si="0"/>
        <v>0.14499999999999999</v>
      </c>
      <c r="W17" s="57">
        <f>Analysis!$AA$47*V17^4+Analysis!$AA$48*V17^3+Analysis!$AA$49*V17^2+Analysis!$AA$50*V17+Analysis!$AA$51</f>
        <v>0.47154508457031252</v>
      </c>
      <c r="X17" s="36"/>
      <c r="Y17" s="5"/>
      <c r="Z17" s="67">
        <v>1</v>
      </c>
      <c r="AA17" s="32">
        <v>0.1</v>
      </c>
      <c r="AB17" s="40">
        <v>0.4</v>
      </c>
      <c r="AC17" s="5"/>
      <c r="AD17" s="5" t="s">
        <v>69</v>
      </c>
      <c r="AE17" s="5"/>
      <c r="AF17" s="5"/>
      <c r="AG17" s="5"/>
      <c r="AH17" s="5"/>
      <c r="AI17" s="5"/>
    </row>
    <row r="18" spans="1:35" s="28" customFormat="1" ht="15" x14ac:dyDescent="0.35">
      <c r="B18" s="42" t="s">
        <v>77</v>
      </c>
      <c r="C18" s="79">
        <f>2*PI()</f>
        <v>6.2831853071795862</v>
      </c>
      <c r="D18" s="28" t="s">
        <v>79</v>
      </c>
      <c r="L18" s="36"/>
      <c r="M18" s="27"/>
      <c r="N18" s="27"/>
      <c r="O18" s="27"/>
      <c r="P18" s="27"/>
      <c r="Q18" s="27"/>
      <c r="R18" s="27"/>
      <c r="S18" s="27"/>
      <c r="T18" s="27"/>
      <c r="U18" s="36"/>
      <c r="V18" s="57">
        <f t="shared" si="0"/>
        <v>0.16749999999999998</v>
      </c>
      <c r="W18" s="57">
        <f>Analysis!$AA$47*V18^4+Analysis!$AA$48*V18^3+Analysis!$AA$49*V18^2+Analysis!$AA$50*V18+Analysis!$AA$51</f>
        <v>0.50479691812744132</v>
      </c>
      <c r="X18" s="36"/>
      <c r="Y18" s="5"/>
      <c r="Z18" s="67">
        <v>2</v>
      </c>
      <c r="AA18" s="32">
        <v>0.2</v>
      </c>
      <c r="AB18" s="40">
        <v>0.55000000000000004</v>
      </c>
      <c r="AC18" s="69"/>
      <c r="AD18" s="5"/>
      <c r="AE18" s="70" t="s">
        <v>68</v>
      </c>
      <c r="AF18" s="69"/>
      <c r="AG18" s="69"/>
      <c r="AH18" s="69"/>
      <c r="AI18" s="5"/>
    </row>
    <row r="19" spans="1:35" s="28" customFormat="1" ht="13.8" x14ac:dyDescent="0.3">
      <c r="B19" s="42" t="s">
        <v>80</v>
      </c>
      <c r="C19" s="79">
        <v>6</v>
      </c>
      <c r="D19" s="73" t="s">
        <v>85</v>
      </c>
      <c r="L19" s="36"/>
      <c r="M19" s="27"/>
      <c r="N19" s="27"/>
      <c r="O19" s="27"/>
      <c r="P19" s="27"/>
      <c r="Q19" s="27"/>
      <c r="R19" s="27"/>
      <c r="S19" s="27"/>
      <c r="T19" s="27"/>
      <c r="U19" s="36"/>
      <c r="V19" s="57">
        <f t="shared" si="0"/>
        <v>0.18999999999999997</v>
      </c>
      <c r="W19" s="57">
        <f>Analysis!$AA$47*V19^4+Analysis!$AA$48*V19^3+Analysis!$AA$49*V19^2+Analysis!$AA$50*V19+Analysis!$AA$51</f>
        <v>0.53643944687499989</v>
      </c>
      <c r="X19" s="36"/>
      <c r="Y19" s="23"/>
      <c r="Z19" s="67">
        <v>3</v>
      </c>
      <c r="AA19" s="32">
        <v>0.6</v>
      </c>
      <c r="AB19" s="40">
        <v>0.89</v>
      </c>
      <c r="AC19" s="69"/>
      <c r="AD19" s="69"/>
      <c r="AE19" s="69"/>
      <c r="AF19" s="69"/>
      <c r="AG19" s="69"/>
      <c r="AH19" s="69"/>
      <c r="AI19" s="23"/>
    </row>
    <row r="20" spans="1:35" s="28" customFormat="1" ht="15" x14ac:dyDescent="0.35">
      <c r="B20" s="42" t="s">
        <v>81</v>
      </c>
      <c r="C20" s="79">
        <v>2</v>
      </c>
      <c r="D20" s="73" t="s">
        <v>84</v>
      </c>
      <c r="L20" s="36"/>
      <c r="M20" s="27"/>
      <c r="N20" s="27"/>
      <c r="O20" s="27"/>
      <c r="P20" s="27"/>
      <c r="Q20" s="27"/>
      <c r="R20" s="27"/>
      <c r="S20" s="27"/>
      <c r="T20" s="27"/>
      <c r="U20" s="36"/>
      <c r="V20" s="57">
        <f t="shared" si="0"/>
        <v>0.21249999999999997</v>
      </c>
      <c r="W20" s="57">
        <f>Analysis!$AA$47*V20^4+Analysis!$AA$48*V20^3+Analysis!$AA$49*V20^2+Analysis!$AA$50*V20+Analysis!$AA$51</f>
        <v>0.56652524566650386</v>
      </c>
      <c r="X20" s="36"/>
      <c r="Y20" s="23"/>
      <c r="Z20" s="68">
        <v>4</v>
      </c>
      <c r="AA20" s="32">
        <v>0.8</v>
      </c>
      <c r="AB20" s="40">
        <v>0.96</v>
      </c>
      <c r="AC20" s="55"/>
      <c r="AD20" s="55"/>
      <c r="AE20" s="55"/>
      <c r="AF20" s="55"/>
      <c r="AG20" s="55"/>
      <c r="AH20" s="55"/>
      <c r="AI20" s="23"/>
    </row>
    <row r="21" spans="1:35" s="28" customFormat="1" ht="13.8" x14ac:dyDescent="0.3">
      <c r="B21" s="42" t="s">
        <v>93</v>
      </c>
      <c r="C21" s="28">
        <v>0.8</v>
      </c>
      <c r="D21" s="28" t="s">
        <v>94</v>
      </c>
      <c r="L21" s="36"/>
      <c r="M21" s="27"/>
      <c r="N21" s="27"/>
      <c r="O21" s="27"/>
      <c r="P21" s="27"/>
      <c r="Q21" s="27"/>
      <c r="R21" s="27"/>
      <c r="S21" s="27"/>
      <c r="T21" s="27"/>
      <c r="U21" s="36"/>
      <c r="V21" s="57">
        <f t="shared" si="0"/>
        <v>0.23499999999999996</v>
      </c>
      <c r="W21" s="57">
        <f>Analysis!$AA$47*V21^4+Analysis!$AA$48*V21^3+Analysis!$AA$49*V21^2+Analysis!$AA$50*V21+Analysis!$AA$51</f>
        <v>0.59510624863281247</v>
      </c>
      <c r="X21" s="36"/>
      <c r="Y21" s="5"/>
      <c r="Z21" s="67">
        <v>5</v>
      </c>
      <c r="AA21" s="18">
        <v>1</v>
      </c>
      <c r="AB21" s="64">
        <v>1</v>
      </c>
      <c r="AC21" s="5"/>
      <c r="AD21" s="5"/>
      <c r="AE21" s="5"/>
      <c r="AF21" s="5"/>
      <c r="AG21" s="5"/>
      <c r="AH21" s="5"/>
      <c r="AI21" s="5"/>
    </row>
    <row r="22" spans="1:35" s="28" customFormat="1" ht="13.8" x14ac:dyDescent="0.3">
      <c r="B22" s="29" t="s">
        <v>78</v>
      </c>
      <c r="C22" s="41">
        <v>55</v>
      </c>
      <c r="D22" s="28" t="s">
        <v>83</v>
      </c>
      <c r="L22" s="36"/>
      <c r="M22" s="27"/>
      <c r="N22" s="27"/>
      <c r="O22" s="27"/>
      <c r="P22" s="27"/>
      <c r="Q22" s="27"/>
      <c r="R22" s="27"/>
      <c r="S22" s="27"/>
      <c r="T22" s="27"/>
      <c r="U22" s="36"/>
      <c r="V22" s="57">
        <f t="shared" si="0"/>
        <v>0.25749999999999995</v>
      </c>
      <c r="W22" s="57">
        <f>Analysis!$AA$47*V22^4+Analysis!$AA$48*V22^3+Analysis!$AA$49*V22^2+Analysis!$AA$50*V22+Analysis!$AA$51</f>
        <v>0.62223374918212893</v>
      </c>
      <c r="X22" s="36"/>
      <c r="Y22" s="23"/>
      <c r="Z22" s="5"/>
      <c r="AA22" s="55"/>
      <c r="AB22" s="5"/>
      <c r="AC22" s="5"/>
      <c r="AD22" s="5"/>
      <c r="AE22" s="5"/>
      <c r="AF22" s="5"/>
      <c r="AG22" s="5"/>
      <c r="AH22" s="55"/>
      <c r="AI22" s="5"/>
    </row>
    <row r="23" spans="1:35" s="28" customFormat="1" ht="13.8" x14ac:dyDescent="0.3">
      <c r="L23" s="36"/>
      <c r="M23" s="27"/>
      <c r="N23" s="27"/>
      <c r="O23" s="27"/>
      <c r="P23" s="27"/>
      <c r="Q23" s="27"/>
      <c r="R23" s="27"/>
      <c r="S23" s="27"/>
      <c r="T23" s="27"/>
      <c r="U23" s="36"/>
      <c r="V23" s="57">
        <f t="shared" si="0"/>
        <v>0.27999999999999997</v>
      </c>
      <c r="W23" s="57">
        <f>Analysis!$AA$47*V23^4+Analysis!$AA$48*V23^3+Analysis!$AA$49*V23^2+Analysis!$AA$50*V23+Analysis!$AA$51</f>
        <v>0.64795839999999993</v>
      </c>
      <c r="X23" s="36"/>
      <c r="Y23" s="5"/>
      <c r="Z23" s="5"/>
      <c r="AA23" s="18" t="s">
        <v>11</v>
      </c>
      <c r="AB23" s="18" t="s">
        <v>67</v>
      </c>
      <c r="AC23" s="18" t="s">
        <v>66</v>
      </c>
      <c r="AD23" s="18" t="s">
        <v>65</v>
      </c>
      <c r="AE23" s="18" t="s">
        <v>64</v>
      </c>
      <c r="AF23" s="18">
        <v>1</v>
      </c>
      <c r="AG23" s="18" t="s">
        <v>47</v>
      </c>
      <c r="AH23" s="55"/>
      <c r="AI23" s="5"/>
    </row>
    <row r="24" spans="1:35" s="28" customFormat="1" ht="13.8" x14ac:dyDescent="0.3">
      <c r="B24" s="42" t="s">
        <v>95</v>
      </c>
      <c r="C24" s="77">
        <f>C21/C19</f>
        <v>0.13333333333333333</v>
      </c>
      <c r="L24" s="36"/>
      <c r="M24" s="27"/>
      <c r="N24" s="27"/>
      <c r="O24" s="27"/>
      <c r="P24" s="27"/>
      <c r="Q24" s="27"/>
      <c r="R24" s="27"/>
      <c r="S24" s="27"/>
      <c r="T24" s="27"/>
      <c r="U24" s="36"/>
      <c r="V24" s="57">
        <f t="shared" si="0"/>
        <v>0.30249999999999999</v>
      </c>
      <c r="W24" s="57">
        <f>Analysis!$AA$47*V24^4+Analysis!$AA$48*V24^3+Analysis!$AA$49*V24^2+Analysis!$AA$50*V24+Analysis!$AA$51</f>
        <v>0.67233021304931639</v>
      </c>
      <c r="X24" s="36"/>
      <c r="Y24" s="5"/>
      <c r="Z24" s="5"/>
      <c r="AA24" s="59" t="s">
        <v>42</v>
      </c>
      <c r="AB24" s="18" t="s">
        <v>63</v>
      </c>
      <c r="AC24" s="18" t="s">
        <v>62</v>
      </c>
      <c r="AD24" s="18" t="s">
        <v>61</v>
      </c>
      <c r="AE24" s="18" t="s">
        <v>60</v>
      </c>
      <c r="AF24" s="18">
        <v>1</v>
      </c>
      <c r="AG24" s="18" t="s">
        <v>46</v>
      </c>
      <c r="AH24" s="55"/>
      <c r="AI24" s="5"/>
    </row>
    <row r="25" spans="1:35" s="28" customFormat="1" ht="15" x14ac:dyDescent="0.35">
      <c r="B25" s="42" t="s">
        <v>86</v>
      </c>
      <c r="C25" s="77">
        <f>C20/C19</f>
        <v>0.33333333333333331</v>
      </c>
      <c r="L25" s="36"/>
      <c r="M25" s="27"/>
      <c r="N25" s="27"/>
      <c r="O25" s="27"/>
      <c r="P25" s="27"/>
      <c r="Q25" s="27"/>
      <c r="R25" s="27"/>
      <c r="S25" s="27"/>
      <c r="T25" s="27"/>
      <c r="U25" s="36"/>
      <c r="V25" s="57">
        <f t="shared" si="0"/>
        <v>0.32500000000000001</v>
      </c>
      <c r="W25" s="57">
        <f>Analysis!$AA$47*V25^4+Analysis!$AA$48*V25^3+Analysis!$AA$49*V25^2+Analysis!$AA$50*V25+Analysis!$AA$51</f>
        <v>0.69539855957031249</v>
      </c>
      <c r="X25" s="36"/>
      <c r="Y25" s="5"/>
      <c r="Z25" s="5"/>
      <c r="AA25" s="59" t="s">
        <v>41</v>
      </c>
      <c r="AB25" s="18" t="s">
        <v>59</v>
      </c>
      <c r="AC25" s="18" t="s">
        <v>58</v>
      </c>
      <c r="AD25" s="18" t="s">
        <v>57</v>
      </c>
      <c r="AE25" s="18" t="s">
        <v>56</v>
      </c>
      <c r="AF25" s="18">
        <v>1</v>
      </c>
      <c r="AG25" s="18" t="s">
        <v>45</v>
      </c>
      <c r="AH25" s="5"/>
      <c r="AI25" s="5"/>
    </row>
    <row r="26" spans="1:35" s="28" customFormat="1" ht="13.8" x14ac:dyDescent="0.3">
      <c r="A26" s="26"/>
      <c r="B26" s="26"/>
      <c r="C26" s="26"/>
      <c r="D26" s="26"/>
      <c r="E26" s="26"/>
      <c r="F26" s="26"/>
      <c r="G26" s="26"/>
      <c r="H26" s="26"/>
      <c r="I26" s="33"/>
      <c r="J26" s="30"/>
      <c r="K26" s="26"/>
      <c r="L26" s="36"/>
      <c r="M26" s="27"/>
      <c r="N26" s="27"/>
      <c r="O26" s="27"/>
      <c r="P26" s="27"/>
      <c r="Q26" s="27"/>
      <c r="R26" s="27"/>
      <c r="S26" s="27"/>
      <c r="T26" s="27"/>
      <c r="U26" s="36"/>
      <c r="V26" s="57">
        <f t="shared" si="0"/>
        <v>0.34750000000000003</v>
      </c>
      <c r="W26" s="57">
        <f>Analysis!$AA$47*V26^4+Analysis!$AA$48*V26^3+Analysis!$AA$49*V26^2+Analysis!$AA$50*V26+Analysis!$AA$51</f>
        <v>0.71721217008056648</v>
      </c>
      <c r="X26" s="36"/>
      <c r="Y26" s="5"/>
      <c r="Z26" s="5"/>
      <c r="AA26" s="18" t="s">
        <v>39</v>
      </c>
      <c r="AB26" s="18" t="s">
        <v>55</v>
      </c>
      <c r="AC26" s="18" t="s">
        <v>54</v>
      </c>
      <c r="AD26" s="18" t="s">
        <v>53</v>
      </c>
      <c r="AE26" s="18" t="s">
        <v>52</v>
      </c>
      <c r="AF26" s="18">
        <v>1</v>
      </c>
      <c r="AG26" s="18" t="s">
        <v>44</v>
      </c>
      <c r="AH26" s="5"/>
      <c r="AI26" s="5"/>
    </row>
    <row r="27" spans="1:35" s="28" customFormat="1" ht="13.8" x14ac:dyDescent="0.3">
      <c r="A27" s="26"/>
      <c r="B27" s="31" t="s">
        <v>73</v>
      </c>
      <c r="C27" s="31"/>
      <c r="D27" s="31"/>
      <c r="E27" s="31"/>
      <c r="F27" s="31"/>
      <c r="G27" s="31"/>
      <c r="H27" s="31"/>
      <c r="I27" s="31"/>
      <c r="J27" s="31"/>
      <c r="K27" s="34"/>
      <c r="L27" s="36"/>
      <c r="M27" s="27"/>
      <c r="N27" s="27"/>
      <c r="O27" s="27"/>
      <c r="P27" s="27"/>
      <c r="Q27" s="27"/>
      <c r="R27" s="27"/>
      <c r="S27" s="27"/>
      <c r="T27" s="27"/>
      <c r="U27" s="36"/>
      <c r="V27" s="57">
        <f t="shared" si="0"/>
        <v>0.37000000000000005</v>
      </c>
      <c r="W27" s="57">
        <f>Analysis!$AA$47*V27^4+Analysis!$AA$48*V27^3+Analysis!$AA$49*V27^2+Analysis!$AA$50*V27+Analysis!$AA$51</f>
        <v>0.73781913437500013</v>
      </c>
      <c r="X27" s="36"/>
      <c r="Y27" s="5"/>
      <c r="Z27" s="5"/>
      <c r="AA27" s="18" t="s">
        <v>38</v>
      </c>
      <c r="AB27" s="18" t="s">
        <v>51</v>
      </c>
      <c r="AC27" s="18" t="s">
        <v>50</v>
      </c>
      <c r="AD27" s="18" t="s">
        <v>49</v>
      </c>
      <c r="AE27" s="18" t="s">
        <v>48</v>
      </c>
      <c r="AF27" s="18">
        <v>1</v>
      </c>
      <c r="AG27" s="18" t="s">
        <v>43</v>
      </c>
      <c r="AH27" s="5"/>
      <c r="AI27" s="5"/>
    </row>
    <row r="28" spans="1:35" s="28" customFormat="1" ht="13.8" x14ac:dyDescent="0.3">
      <c r="A28" s="35"/>
      <c r="B28" s="31"/>
      <c r="C28" s="31"/>
      <c r="D28" s="31"/>
      <c r="E28" s="31"/>
      <c r="F28" s="31"/>
      <c r="G28" s="31"/>
      <c r="H28" s="31"/>
      <c r="I28" s="31"/>
      <c r="J28" s="31"/>
      <c r="K28" s="34"/>
      <c r="L28" s="36"/>
      <c r="M28" s="27"/>
      <c r="N28" s="27"/>
      <c r="O28" s="27"/>
      <c r="P28" s="27"/>
      <c r="Q28" s="27"/>
      <c r="R28" s="27"/>
      <c r="S28" s="27"/>
      <c r="T28" s="27"/>
      <c r="U28" s="36"/>
      <c r="V28" s="57">
        <f t="shared" si="0"/>
        <v>0.39250000000000007</v>
      </c>
      <c r="W28" s="57">
        <f>Analysis!$AA$47*V28^4+Analysis!$AA$48*V28^3+Analysis!$AA$49*V28^2+Analysis!$AA$50*V28+Analysis!$AA$51</f>
        <v>0.75726690152587905</v>
      </c>
      <c r="X28" s="36"/>
      <c r="Y28" s="23"/>
      <c r="Z28" s="5"/>
      <c r="AA28" s="5"/>
      <c r="AB28" s="5"/>
      <c r="AC28" s="55"/>
      <c r="AD28" s="55"/>
      <c r="AE28" s="55"/>
      <c r="AF28" s="55"/>
      <c r="AG28" s="55"/>
      <c r="AH28" s="55"/>
      <c r="AI28" s="23"/>
    </row>
    <row r="29" spans="1:35" s="28" customFormat="1" ht="13.8" x14ac:dyDescent="0.3">
      <c r="B29" s="71" t="s">
        <v>75</v>
      </c>
      <c r="C29" s="72" t="s">
        <v>74</v>
      </c>
      <c r="D29" s="26"/>
      <c r="E29" s="26"/>
      <c r="F29" s="26"/>
      <c r="G29" s="26"/>
      <c r="H29" s="26"/>
      <c r="I29" s="37"/>
      <c r="J29" s="37"/>
      <c r="K29" s="34"/>
      <c r="L29" s="36"/>
      <c r="M29" s="27"/>
      <c r="N29" s="27"/>
      <c r="O29" s="27"/>
      <c r="P29" s="27"/>
      <c r="Q29" s="27"/>
      <c r="R29" s="27"/>
      <c r="S29" s="27"/>
      <c r="T29" s="27"/>
      <c r="U29" s="36"/>
      <c r="V29" s="57">
        <f t="shared" si="0"/>
        <v>0.41500000000000009</v>
      </c>
      <c r="W29" s="57">
        <f>Analysis!$AA$47*V29^4+Analysis!$AA$48*V29^3+Analysis!$AA$49*V29^2+Analysis!$AA$50*V29+Analysis!$AA$51</f>
        <v>0.77560227988281272</v>
      </c>
      <c r="X29" s="36"/>
      <c r="Y29" s="18" t="s">
        <v>67</v>
      </c>
      <c r="Z29" s="18" t="s">
        <v>66</v>
      </c>
      <c r="AA29" s="18" t="s">
        <v>65</v>
      </c>
      <c r="AB29" s="18" t="s">
        <v>64</v>
      </c>
      <c r="AC29" s="18">
        <v>1</v>
      </c>
      <c r="AD29" s="5"/>
      <c r="AE29" s="66">
        <f>AA17^4</f>
        <v>1.0000000000000005E-4</v>
      </c>
      <c r="AF29" s="66">
        <f>AA17^3</f>
        <v>1.0000000000000002E-3</v>
      </c>
      <c r="AG29" s="66">
        <f>AA17^2</f>
        <v>1.0000000000000002E-2</v>
      </c>
      <c r="AH29" s="66">
        <f>AA17</f>
        <v>0.1</v>
      </c>
      <c r="AI29" s="65">
        <v>1</v>
      </c>
    </row>
    <row r="30" spans="1:35" s="28" customFormat="1" ht="13.8" x14ac:dyDescent="0.3">
      <c r="B30" s="32"/>
      <c r="C30" s="39"/>
      <c r="D30" s="26"/>
      <c r="E30" s="26"/>
      <c r="F30" s="26"/>
      <c r="G30" s="26"/>
      <c r="H30" s="26"/>
      <c r="I30" s="37"/>
      <c r="J30" s="37"/>
      <c r="K30" s="34"/>
      <c r="L30" s="36"/>
      <c r="M30" s="27"/>
      <c r="N30" s="27"/>
      <c r="O30" s="27"/>
      <c r="P30" s="27"/>
      <c r="Q30" s="27"/>
      <c r="R30" s="27"/>
      <c r="S30" s="27"/>
      <c r="T30" s="27"/>
      <c r="U30" s="36"/>
      <c r="V30" s="57">
        <f t="shared" si="0"/>
        <v>0.43750000000000011</v>
      </c>
      <c r="W30" s="57">
        <f>Analysis!$AA$47*V30^4+Analysis!$AA$48*V30^3+Analysis!$AA$49*V30^2+Analysis!$AA$50*V30+Analysis!$AA$51</f>
        <v>0.7928714370727542</v>
      </c>
      <c r="X30" s="36"/>
      <c r="Y30" s="18" t="s">
        <v>63</v>
      </c>
      <c r="Z30" s="18" t="s">
        <v>62</v>
      </c>
      <c r="AA30" s="18" t="s">
        <v>61</v>
      </c>
      <c r="AB30" s="18" t="s">
        <v>60</v>
      </c>
      <c r="AC30" s="18">
        <v>1</v>
      </c>
      <c r="AD30" s="18"/>
      <c r="AE30" s="66">
        <f>AA18^4</f>
        <v>1.6000000000000007E-3</v>
      </c>
      <c r="AF30" s="66">
        <f>AA18^3</f>
        <v>8.0000000000000019E-3</v>
      </c>
      <c r="AG30" s="66">
        <f>AA18^2</f>
        <v>4.0000000000000008E-2</v>
      </c>
      <c r="AH30" s="66">
        <f>AA18</f>
        <v>0.2</v>
      </c>
      <c r="AI30" s="65">
        <v>1</v>
      </c>
    </row>
    <row r="31" spans="1:35" s="28" customFormat="1" ht="13.8" x14ac:dyDescent="0.3">
      <c r="B31" s="40">
        <v>0</v>
      </c>
      <c r="C31" s="40">
        <v>1.0000000000000001E-5</v>
      </c>
      <c r="D31" s="26"/>
      <c r="E31" s="26"/>
      <c r="F31" s="26"/>
      <c r="G31" s="26"/>
      <c r="H31" s="26"/>
      <c r="I31" s="37"/>
      <c r="J31" s="37"/>
      <c r="K31" s="34"/>
      <c r="L31" s="36"/>
      <c r="M31" s="27"/>
      <c r="N31" s="27"/>
      <c r="O31" s="27"/>
      <c r="P31" s="27"/>
      <c r="Q31" s="27"/>
      <c r="R31" s="27"/>
      <c r="S31" s="27"/>
      <c r="T31" s="27"/>
      <c r="U31" s="36"/>
      <c r="V31" s="57">
        <f t="shared" si="0"/>
        <v>0.46000000000000013</v>
      </c>
      <c r="W31" s="57">
        <f>Analysis!$AA$47*V31^4+Analysis!$AA$48*V31^3+Analysis!$AA$49*V31^2+Analysis!$AA$50*V31+Analysis!$AA$51</f>
        <v>0.80911990000000034</v>
      </c>
      <c r="X31" s="36"/>
      <c r="Y31" s="18" t="s">
        <v>59</v>
      </c>
      <c r="Z31" s="18" t="s">
        <v>58</v>
      </c>
      <c r="AA31" s="18" t="s">
        <v>57</v>
      </c>
      <c r="AB31" s="18" t="s">
        <v>56</v>
      </c>
      <c r="AC31" s="18">
        <v>1</v>
      </c>
      <c r="AD31" s="18" t="s">
        <v>40</v>
      </c>
      <c r="AE31" s="66">
        <f>AA19^4</f>
        <v>0.12959999999999999</v>
      </c>
      <c r="AF31" s="66">
        <f>AA19^3</f>
        <v>0.216</v>
      </c>
      <c r="AG31" s="66">
        <f>AA19^2</f>
        <v>0.36</v>
      </c>
      <c r="AH31" s="66">
        <f>AA19</f>
        <v>0.6</v>
      </c>
      <c r="AI31" s="65">
        <v>1</v>
      </c>
    </row>
    <row r="32" spans="1:35" s="28" customFormat="1" ht="13.8" x14ac:dyDescent="0.3">
      <c r="B32" s="40">
        <v>0.1</v>
      </c>
      <c r="C32" s="40">
        <v>0.4</v>
      </c>
      <c r="D32" s="26"/>
      <c r="E32" s="26"/>
      <c r="F32" s="26"/>
      <c r="G32" s="26"/>
      <c r="H32" s="26"/>
      <c r="I32" s="37"/>
      <c r="J32" s="37"/>
      <c r="K32" s="34"/>
      <c r="L32" s="36"/>
      <c r="M32" s="27"/>
      <c r="N32" s="27"/>
      <c r="O32" s="27"/>
      <c r="P32" s="27"/>
      <c r="Q32" s="27"/>
      <c r="R32" s="27"/>
      <c r="S32" s="27"/>
      <c r="T32" s="27"/>
      <c r="U32" s="36"/>
      <c r="V32" s="57">
        <f t="shared" si="0"/>
        <v>0.48250000000000015</v>
      </c>
      <c r="W32" s="57">
        <f>Analysis!$AA$47*V32^4+Analysis!$AA$48*V32^3+Analysis!$AA$49*V32^2+Analysis!$AA$50*V32+Analysis!$AA$51</f>
        <v>0.82439255484619178</v>
      </c>
      <c r="X32" s="36"/>
      <c r="Y32" s="18" t="s">
        <v>55</v>
      </c>
      <c r="Z32" s="18" t="s">
        <v>54</v>
      </c>
      <c r="AA32" s="18" t="s">
        <v>53</v>
      </c>
      <c r="AB32" s="18" t="s">
        <v>52</v>
      </c>
      <c r="AC32" s="18">
        <v>1</v>
      </c>
      <c r="AD32" s="5"/>
      <c r="AE32" s="66">
        <f>AA20^4</f>
        <v>0.40960000000000019</v>
      </c>
      <c r="AF32" s="66">
        <f>AA20^3</f>
        <v>0.51200000000000012</v>
      </c>
      <c r="AG32" s="66">
        <f>AA20^2</f>
        <v>0.64000000000000012</v>
      </c>
      <c r="AH32" s="66">
        <f>AA20</f>
        <v>0.8</v>
      </c>
      <c r="AI32" s="65">
        <v>1</v>
      </c>
    </row>
    <row r="33" spans="1:35" s="28" customFormat="1" ht="13.8" x14ac:dyDescent="0.3">
      <c r="B33" s="40">
        <v>0.2</v>
      </c>
      <c r="C33" s="40">
        <v>0.55000000000000004</v>
      </c>
      <c r="D33" s="26"/>
      <c r="E33" s="26"/>
      <c r="F33" s="26"/>
      <c r="G33" s="26"/>
      <c r="H33" s="26"/>
      <c r="I33" s="37"/>
      <c r="J33" s="37"/>
      <c r="K33" s="34"/>
      <c r="L33" s="36"/>
      <c r="M33" s="27"/>
      <c r="N33" s="27"/>
      <c r="O33" s="27"/>
      <c r="P33" s="27"/>
      <c r="Q33" s="27"/>
      <c r="R33" s="27"/>
      <c r="S33" s="27"/>
      <c r="T33" s="27"/>
      <c r="U33" s="36"/>
      <c r="V33" s="57">
        <f t="shared" si="0"/>
        <v>0.50500000000000012</v>
      </c>
      <c r="W33" s="57">
        <f>Analysis!$AA$47*V33^4+Analysis!$AA$48*V33^3+Analysis!$AA$49*V33^2+Analysis!$AA$50*V33+Analysis!$AA$51</f>
        <v>0.83873364707031295</v>
      </c>
      <c r="X33" s="36"/>
      <c r="Y33" s="18" t="s">
        <v>51</v>
      </c>
      <c r="Z33" s="18" t="s">
        <v>50</v>
      </c>
      <c r="AA33" s="18" t="s">
        <v>49</v>
      </c>
      <c r="AB33" s="18" t="s">
        <v>48</v>
      </c>
      <c r="AC33" s="18">
        <v>1</v>
      </c>
      <c r="AD33" s="5"/>
      <c r="AE33" s="66">
        <f>AA21^4</f>
        <v>1</v>
      </c>
      <c r="AF33" s="66">
        <f>AA21^3</f>
        <v>1</v>
      </c>
      <c r="AG33" s="66">
        <f>AA21^2</f>
        <v>1</v>
      </c>
      <c r="AH33" s="66">
        <f>AA21</f>
        <v>1</v>
      </c>
      <c r="AI33" s="65">
        <v>1</v>
      </c>
    </row>
    <row r="34" spans="1:35" s="28" customFormat="1" ht="13.8" x14ac:dyDescent="0.3">
      <c r="A34" s="35"/>
      <c r="B34" s="40">
        <v>0.3</v>
      </c>
      <c r="C34" s="40">
        <v>0.66</v>
      </c>
      <c r="D34" s="26"/>
      <c r="E34" s="26"/>
      <c r="F34" s="26"/>
      <c r="G34" s="26"/>
      <c r="H34" s="26"/>
      <c r="I34" s="37"/>
      <c r="J34" s="37"/>
      <c r="K34" s="34"/>
      <c r="L34" s="36"/>
      <c r="M34" s="27"/>
      <c r="N34" s="27"/>
      <c r="O34" s="27"/>
      <c r="P34" s="27"/>
      <c r="Q34" s="27"/>
      <c r="R34" s="27"/>
      <c r="S34" s="27"/>
      <c r="T34" s="27"/>
      <c r="U34" s="36"/>
      <c r="V34" s="57">
        <f t="shared" si="0"/>
        <v>0.52750000000000008</v>
      </c>
      <c r="W34" s="57">
        <f>Analysis!$AA$47*V34^4+Analysis!$AA$48*V34^3+Analysis!$AA$49*V34^2+Analysis!$AA$50*V34+Analysis!$AA$51</f>
        <v>0.85218678140869208</v>
      </c>
      <c r="X34" s="36"/>
      <c r="Y34" s="5"/>
      <c r="Z34" s="5"/>
      <c r="AA34" s="5"/>
      <c r="AB34" s="5"/>
      <c r="AC34" s="5"/>
      <c r="AD34" s="57"/>
      <c r="AE34" s="64"/>
      <c r="AF34" s="63"/>
      <c r="AG34" s="62"/>
      <c r="AH34" s="5"/>
      <c r="AI34" s="5"/>
    </row>
    <row r="35" spans="1:35" s="28" customFormat="1" ht="13.8" x14ac:dyDescent="0.3">
      <c r="A35" s="35"/>
      <c r="B35" s="40">
        <v>0.4</v>
      </c>
      <c r="C35" s="40">
        <v>0.75</v>
      </c>
      <c r="D35" s="26"/>
      <c r="E35" s="26"/>
      <c r="F35" s="26"/>
      <c r="G35" s="26"/>
      <c r="H35" s="26"/>
      <c r="I35" s="37"/>
      <c r="J35" s="37"/>
      <c r="K35" s="34"/>
      <c r="L35" s="36"/>
      <c r="M35" s="27"/>
      <c r="N35" s="27"/>
      <c r="O35" s="27"/>
      <c r="P35" s="27"/>
      <c r="Q35" s="27"/>
      <c r="R35" s="27"/>
      <c r="S35" s="27"/>
      <c r="T35" s="27"/>
      <c r="U35" s="36"/>
      <c r="V35" s="57">
        <f t="shared" si="0"/>
        <v>0.55000000000000004</v>
      </c>
      <c r="W35" s="57">
        <f>Analysis!$AA$47*V35^4+Analysis!$AA$48*V35^3+Analysis!$AA$49*V35^2+Analysis!$AA$50*V35+Analysis!$AA$51</f>
        <v>0.86479492187500062</v>
      </c>
      <c r="X35" s="36"/>
      <c r="Y35" s="18" t="s">
        <v>67</v>
      </c>
      <c r="Z35" s="18" t="s">
        <v>66</v>
      </c>
      <c r="AA35" s="18" t="s">
        <v>65</v>
      </c>
      <c r="AB35" s="18" t="s">
        <v>64</v>
      </c>
      <c r="AC35" s="18">
        <v>1</v>
      </c>
      <c r="AD35" s="5"/>
      <c r="AE35" s="60">
        <f t="array" ref="AE35:AI39">MINVERSE(AE29:AI33)</f>
        <v>31.746031746031942</v>
      </c>
      <c r="AF35" s="60">
        <v>-52.083333333333641</v>
      </c>
      <c r="AG35" s="60">
        <v>62.500000000000327</v>
      </c>
      <c r="AH35" s="60">
        <v>-59.523809523809845</v>
      </c>
      <c r="AI35" s="60">
        <v>17.361111111111207</v>
      </c>
    </row>
    <row r="36" spans="1:35" s="28" customFormat="1" ht="13.8" x14ac:dyDescent="0.3">
      <c r="A36" s="38"/>
      <c r="B36" s="40">
        <v>0.5</v>
      </c>
      <c r="C36" s="40">
        <v>0.82</v>
      </c>
      <c r="D36" s="26"/>
      <c r="E36" s="26"/>
      <c r="F36" s="26"/>
      <c r="G36" s="26"/>
      <c r="H36" s="26"/>
      <c r="I36" s="37"/>
      <c r="J36" s="37"/>
      <c r="K36" s="34"/>
      <c r="L36" s="36"/>
      <c r="M36" s="27"/>
      <c r="N36" s="27"/>
      <c r="O36" s="27"/>
      <c r="P36" s="27"/>
      <c r="Q36" s="27"/>
      <c r="R36" s="27"/>
      <c r="S36" s="27"/>
      <c r="T36" s="27"/>
      <c r="U36" s="36"/>
      <c r="V36" s="57">
        <f t="shared" si="0"/>
        <v>0.57250000000000001</v>
      </c>
      <c r="W36" s="57">
        <f>Analysis!$AA$47*V36^4+Analysis!$AA$48*V36^3+Analysis!$AA$49*V36^2+Analysis!$AA$50*V36+Analysis!$AA$51</f>
        <v>0.87660039176025462</v>
      </c>
      <c r="X36" s="36"/>
      <c r="Y36" s="18" t="s">
        <v>63</v>
      </c>
      <c r="Z36" s="18" t="s">
        <v>62</v>
      </c>
      <c r="AA36" s="18" t="s">
        <v>61</v>
      </c>
      <c r="AB36" s="18" t="s">
        <v>60</v>
      </c>
      <c r="AC36" s="18">
        <v>1</v>
      </c>
      <c r="AD36" s="18" t="s">
        <v>40</v>
      </c>
      <c r="AE36" s="60">
        <v>-82.5396825396829</v>
      </c>
      <c r="AF36" s="60">
        <v>130.20833333333391</v>
      </c>
      <c r="AG36" s="60">
        <v>-131.2500000000006</v>
      </c>
      <c r="AH36" s="60">
        <v>113.09523809523867</v>
      </c>
      <c r="AI36" s="60">
        <v>-29.513888888889063</v>
      </c>
    </row>
    <row r="37" spans="1:35" s="28" customFormat="1" ht="13.8" x14ac:dyDescent="0.3">
      <c r="A37" s="35"/>
      <c r="B37" s="40">
        <v>0.6</v>
      </c>
      <c r="C37" s="40">
        <v>0.89</v>
      </c>
      <c r="D37" s="26"/>
      <c r="E37" s="26"/>
      <c r="F37" s="26"/>
      <c r="G37" s="26"/>
      <c r="H37" s="26"/>
      <c r="I37" s="37"/>
      <c r="J37" s="37"/>
      <c r="K37" s="34"/>
      <c r="L37" s="36"/>
      <c r="M37" s="27"/>
      <c r="N37" s="27"/>
      <c r="O37" s="27"/>
      <c r="P37" s="27"/>
      <c r="Q37" s="27"/>
      <c r="R37" s="27"/>
      <c r="S37" s="27"/>
      <c r="T37" s="27"/>
      <c r="U37" s="36"/>
      <c r="V37" s="57">
        <f t="shared" si="0"/>
        <v>0.59499999999999997</v>
      </c>
      <c r="W37" s="57">
        <f>Analysis!$AA$47*V37^4+Analysis!$AA$48*V37^3+Analysis!$AA$49*V37^2+Analysis!$AA$50*V37+Analysis!$AA$51</f>
        <v>0.88764487363281319</v>
      </c>
      <c r="X37" s="36"/>
      <c r="Y37" s="18" t="s">
        <v>59</v>
      </c>
      <c r="Z37" s="18" t="s">
        <v>58</v>
      </c>
      <c r="AA37" s="18" t="s">
        <v>57</v>
      </c>
      <c r="AB37" s="18" t="s">
        <v>56</v>
      </c>
      <c r="AC37" s="18">
        <v>1</v>
      </c>
      <c r="AD37" s="5"/>
      <c r="AE37" s="60">
        <v>74.920634920635109</v>
      </c>
      <c r="AF37" s="60">
        <v>-110.41666666666698</v>
      </c>
      <c r="AG37" s="60">
        <v>85.000000000000327</v>
      </c>
      <c r="AH37" s="60">
        <v>-65.47619047619078</v>
      </c>
      <c r="AI37" s="60">
        <v>15.972222222222317</v>
      </c>
    </row>
    <row r="38" spans="1:35" s="28" customFormat="1" ht="13.8" x14ac:dyDescent="0.3">
      <c r="B38" s="40">
        <v>0.7</v>
      </c>
      <c r="C38" s="40">
        <v>0.93</v>
      </c>
      <c r="D38" s="26"/>
      <c r="E38" s="26"/>
      <c r="F38" s="26"/>
      <c r="G38" s="26"/>
      <c r="H38" s="26"/>
      <c r="I38" s="37"/>
      <c r="J38" s="37"/>
      <c r="K38" s="34"/>
      <c r="L38" s="36"/>
      <c r="M38" s="27"/>
      <c r="N38" s="27"/>
      <c r="O38" s="27"/>
      <c r="P38" s="27"/>
      <c r="Q38" s="27"/>
      <c r="R38" s="27"/>
      <c r="S38" s="27"/>
      <c r="T38" s="27"/>
      <c r="U38" s="36"/>
      <c r="V38" s="57">
        <f t="shared" si="0"/>
        <v>0.61749999999999994</v>
      </c>
      <c r="W38" s="57">
        <f>Analysis!$AA$47*V38^4+Analysis!$AA$48*V38^3+Analysis!$AA$49*V38^2+Analysis!$AA$50*V38+Analysis!$AA$51</f>
        <v>0.89796940933837976</v>
      </c>
      <c r="X38" s="36"/>
      <c r="Y38" s="18" t="s">
        <v>55</v>
      </c>
      <c r="Z38" s="18" t="s">
        <v>54</v>
      </c>
      <c r="AA38" s="18" t="s">
        <v>53</v>
      </c>
      <c r="AB38" s="18" t="s">
        <v>52</v>
      </c>
      <c r="AC38" s="18">
        <v>1</v>
      </c>
      <c r="AD38" s="5"/>
      <c r="AE38" s="60">
        <v>-27.174603174603199</v>
      </c>
      <c r="AF38" s="60">
        <v>34.791666666666714</v>
      </c>
      <c r="AG38" s="60">
        <v>-17.250000000000053</v>
      </c>
      <c r="AH38" s="60">
        <v>12.61904761904767</v>
      </c>
      <c r="AI38" s="60">
        <v>-2.9861111111111276</v>
      </c>
    </row>
    <row r="39" spans="1:35" s="28" customFormat="1" ht="13.8" x14ac:dyDescent="0.3">
      <c r="B39" s="40">
        <v>0.8</v>
      </c>
      <c r="C39" s="40">
        <v>0.96</v>
      </c>
      <c r="D39" s="26"/>
      <c r="E39" s="26"/>
      <c r="F39" s="26"/>
      <c r="G39" s="26"/>
      <c r="H39" s="26"/>
      <c r="I39" s="37"/>
      <c r="J39" s="37"/>
      <c r="K39" s="34"/>
      <c r="L39" s="36"/>
      <c r="M39" s="27"/>
      <c r="N39" s="27"/>
      <c r="O39" s="27"/>
      <c r="P39" s="27"/>
      <c r="Q39" s="27"/>
      <c r="R39" s="27"/>
      <c r="S39" s="27"/>
      <c r="T39" s="27"/>
      <c r="U39" s="36"/>
      <c r="V39" s="57">
        <f t="shared" si="0"/>
        <v>0.6399999999999999</v>
      </c>
      <c r="W39" s="57">
        <f>Analysis!$AA$47*V39^4+Analysis!$AA$48*V39^3+Analysis!$AA$49*V39^2+Analysis!$AA$50*V39+Analysis!$AA$51</f>
        <v>0.90761440000000093</v>
      </c>
      <c r="X39" s="36"/>
      <c r="Y39" s="18" t="s">
        <v>51</v>
      </c>
      <c r="Z39" s="18" t="s">
        <v>50</v>
      </c>
      <c r="AA39" s="18" t="s">
        <v>49</v>
      </c>
      <c r="AB39" s="18" t="s">
        <v>48</v>
      </c>
      <c r="AC39" s="18">
        <v>1</v>
      </c>
      <c r="AD39" s="5"/>
      <c r="AE39" s="60">
        <v>3.0476190476190488</v>
      </c>
      <c r="AF39" s="60">
        <v>-2.5000000000000022</v>
      </c>
      <c r="AG39" s="60">
        <v>1.0000000000000027</v>
      </c>
      <c r="AH39" s="60">
        <v>-0.71428571428571686</v>
      </c>
      <c r="AI39" s="60">
        <v>0.16666666666666755</v>
      </c>
    </row>
    <row r="40" spans="1:35" s="28" customFormat="1" ht="13.8" x14ac:dyDescent="0.3">
      <c r="B40" s="40">
        <v>0.9</v>
      </c>
      <c r="C40" s="40">
        <v>0.98</v>
      </c>
      <c r="D40" s="26"/>
      <c r="E40" s="26"/>
      <c r="F40" s="26"/>
      <c r="G40" s="26"/>
      <c r="H40" s="26"/>
      <c r="I40" s="37"/>
      <c r="J40" s="37"/>
      <c r="K40" s="34"/>
      <c r="L40" s="36"/>
      <c r="M40" s="27"/>
      <c r="N40" s="27"/>
      <c r="O40" s="27"/>
      <c r="P40" s="27"/>
      <c r="Q40" s="27"/>
      <c r="R40" s="27"/>
      <c r="S40" s="27"/>
      <c r="T40" s="27"/>
      <c r="U40" s="36"/>
      <c r="V40" s="57">
        <f t="shared" si="0"/>
        <v>0.66249999999999987</v>
      </c>
      <c r="W40" s="57">
        <f>Analysis!$AA$47*V40^4+Analysis!$AA$48*V40^3+Analysis!$AA$49*V40^2+Analysis!$AA$50*V40+Analysis!$AA$51</f>
        <v>0.91661960601806736</v>
      </c>
      <c r="X40" s="36"/>
      <c r="Y40" s="5"/>
      <c r="Z40" s="5"/>
      <c r="AA40" s="5"/>
      <c r="AB40" s="5"/>
      <c r="AC40" s="5"/>
      <c r="AD40" s="5"/>
      <c r="AE40" s="5"/>
      <c r="AF40" s="5"/>
      <c r="AG40" s="5"/>
      <c r="AH40" s="5"/>
      <c r="AI40" s="5"/>
    </row>
    <row r="41" spans="1:35" s="28" customFormat="1" ht="13.8" x14ac:dyDescent="0.3">
      <c r="B41" s="40">
        <v>1</v>
      </c>
      <c r="C41" s="40">
        <v>1</v>
      </c>
      <c r="D41" s="26"/>
      <c r="E41" s="26"/>
      <c r="F41" s="26"/>
      <c r="G41" s="26"/>
      <c r="H41" s="26"/>
      <c r="I41" s="37"/>
      <c r="J41" s="37"/>
      <c r="K41" s="34"/>
      <c r="L41" s="36"/>
      <c r="M41" s="27"/>
      <c r="N41" s="27"/>
      <c r="O41" s="27"/>
      <c r="P41" s="27"/>
      <c r="Q41" s="27"/>
      <c r="R41" s="27"/>
      <c r="S41" s="27"/>
      <c r="T41" s="27"/>
      <c r="U41" s="36"/>
      <c r="V41" s="57">
        <f t="shared" si="0"/>
        <v>0.68499999999999983</v>
      </c>
      <c r="W41" s="57">
        <f>Analysis!$AA$47*V41^4+Analysis!$AA$48*V41^3+Analysis!$AA$49*V41^2+Analysis!$AA$50*V41+Analysis!$AA$51</f>
        <v>0.92502414707031366</v>
      </c>
      <c r="X41" s="36"/>
      <c r="Y41" s="18" t="s">
        <v>47</v>
      </c>
      <c r="Z41" s="5"/>
      <c r="AA41" s="57">
        <f>AB17</f>
        <v>0.4</v>
      </c>
      <c r="AB41" s="5"/>
      <c r="AC41" s="5"/>
      <c r="AD41" s="5"/>
      <c r="AE41" s="5"/>
      <c r="AF41" s="5"/>
      <c r="AG41" s="5"/>
      <c r="AH41" s="5"/>
      <c r="AI41" s="55"/>
    </row>
    <row r="42" spans="1:35" s="28" customFormat="1" ht="13.8" x14ac:dyDescent="0.3">
      <c r="D42" s="26"/>
      <c r="E42" s="26"/>
      <c r="F42" s="26"/>
      <c r="G42" s="26"/>
      <c r="H42" s="26"/>
      <c r="I42" s="37"/>
      <c r="J42" s="37"/>
      <c r="K42" s="34"/>
      <c r="L42" s="36"/>
      <c r="M42" s="27"/>
      <c r="N42" s="27"/>
      <c r="O42" s="27"/>
      <c r="P42" s="27"/>
      <c r="Q42" s="27"/>
      <c r="R42" s="27"/>
      <c r="S42" s="27"/>
      <c r="T42" s="27"/>
      <c r="U42" s="36"/>
      <c r="V42" s="57">
        <f t="shared" si="0"/>
        <v>0.7074999999999998</v>
      </c>
      <c r="W42" s="57">
        <f>Analysis!$AA$47*V42^4+Analysis!$AA$48*V42^3+Analysis!$AA$49*V42^2+Analysis!$AA$50*V42+Analysis!$AA$51</f>
        <v>0.93286650211181776</v>
      </c>
      <c r="X42" s="36"/>
      <c r="Y42" s="18" t="s">
        <v>46</v>
      </c>
      <c r="Z42" s="5"/>
      <c r="AA42" s="57">
        <f>AB18</f>
        <v>0.55000000000000004</v>
      </c>
      <c r="AB42" s="5"/>
      <c r="AC42" s="5"/>
      <c r="AD42" s="5"/>
      <c r="AE42" s="5"/>
      <c r="AF42" s="5"/>
      <c r="AG42" s="5"/>
      <c r="AH42" s="5"/>
      <c r="AI42" s="55"/>
    </row>
    <row r="43" spans="1:35" s="28" customFormat="1" ht="13.8" x14ac:dyDescent="0.3">
      <c r="D43" s="26"/>
      <c r="E43" s="26"/>
      <c r="F43" s="26"/>
      <c r="G43" s="26"/>
      <c r="H43" s="26"/>
      <c r="I43" s="37"/>
      <c r="J43" s="37"/>
      <c r="K43" s="34"/>
      <c r="L43" s="36"/>
      <c r="M43" s="27"/>
      <c r="N43" s="27"/>
      <c r="O43" s="27"/>
      <c r="P43" s="27"/>
      <c r="Q43" s="27"/>
      <c r="R43" s="27"/>
      <c r="S43" s="27"/>
      <c r="T43" s="27"/>
      <c r="U43" s="36"/>
      <c r="V43" s="57">
        <f t="shared" si="0"/>
        <v>0.72999999999999976</v>
      </c>
      <c r="W43" s="57">
        <f>Analysis!$AA$47*V43^4+Analysis!$AA$48*V43^3+Analysis!$AA$49*V43^2+Analysis!$AA$50*V43+Analysis!$AA$51</f>
        <v>0.94018450937500153</v>
      </c>
      <c r="X43" s="36"/>
      <c r="Y43" s="18" t="s">
        <v>45</v>
      </c>
      <c r="Z43" s="18" t="s">
        <v>40</v>
      </c>
      <c r="AA43" s="57">
        <f>AB19</f>
        <v>0.89</v>
      </c>
      <c r="AB43" s="5"/>
      <c r="AC43" s="5"/>
      <c r="AD43" s="5"/>
      <c r="AE43" s="5"/>
      <c r="AF43" s="5"/>
      <c r="AG43" s="5"/>
      <c r="AH43" s="5"/>
      <c r="AI43" s="55"/>
    </row>
    <row r="44" spans="1:35" s="28" customFormat="1" ht="13.8" x14ac:dyDescent="0.3">
      <c r="D44" s="26"/>
      <c r="E44" s="26"/>
      <c r="F44" s="26"/>
      <c r="G44" s="26"/>
      <c r="H44" s="26"/>
      <c r="I44" s="37"/>
      <c r="J44" s="37"/>
      <c r="K44" s="34"/>
      <c r="L44" s="36"/>
      <c r="M44" s="27"/>
      <c r="N44" s="27"/>
      <c r="O44" s="27"/>
      <c r="P44" s="27"/>
      <c r="Q44" s="27"/>
      <c r="R44" s="27"/>
      <c r="S44" s="27"/>
      <c r="T44" s="27"/>
      <c r="U44" s="36"/>
      <c r="V44" s="57">
        <f t="shared" si="0"/>
        <v>0.75249999999999972</v>
      </c>
      <c r="W44" s="57">
        <f>Analysis!$AA$47*V44^4+Analysis!$AA$48*V44^3+Analysis!$AA$49*V44^2+Analysis!$AA$50*V44+Analysis!$AA$51</f>
        <v>0.94701536636963057</v>
      </c>
      <c r="X44" s="36"/>
      <c r="Y44" s="18" t="s">
        <v>44</v>
      </c>
      <c r="Z44" s="5"/>
      <c r="AA44" s="57">
        <f>AB20</f>
        <v>0.96</v>
      </c>
      <c r="AB44" s="5"/>
      <c r="AC44" s="5"/>
      <c r="AD44" s="5"/>
      <c r="AE44" s="5"/>
      <c r="AF44" s="5"/>
      <c r="AG44" s="5"/>
      <c r="AH44" s="5"/>
      <c r="AI44" s="55"/>
    </row>
    <row r="45" spans="1:35" s="28" customFormat="1" ht="13.8" x14ac:dyDescent="0.3">
      <c r="D45" s="26"/>
      <c r="E45" s="26"/>
      <c r="F45" s="26"/>
      <c r="G45" s="26"/>
      <c r="H45" s="26"/>
      <c r="I45" s="37"/>
      <c r="J45" s="37"/>
      <c r="K45" s="34"/>
      <c r="L45" s="36"/>
      <c r="M45" s="27"/>
      <c r="N45" s="27"/>
      <c r="O45" s="27"/>
      <c r="P45" s="27"/>
      <c r="Q45" s="27"/>
      <c r="R45" s="27"/>
      <c r="S45" s="27"/>
      <c r="T45" s="27"/>
      <c r="U45" s="36"/>
      <c r="V45" s="57">
        <f t="shared" si="0"/>
        <v>0.77499999999999969</v>
      </c>
      <c r="W45" s="57">
        <f>Analysis!$AA$47*V45^4+Analysis!$AA$48*V45^3+Analysis!$AA$49*V45^2+Analysis!$AA$50*V45+Analysis!$AA$51</f>
        <v>0.95339562988281423</v>
      </c>
      <c r="X45" s="36"/>
      <c r="Y45" s="18" t="s">
        <v>43</v>
      </c>
      <c r="Z45" s="5"/>
      <c r="AA45" s="57">
        <f>AB21</f>
        <v>1</v>
      </c>
      <c r="AB45" s="5"/>
      <c r="AC45" s="5"/>
      <c r="AD45" s="5"/>
      <c r="AE45" s="5"/>
      <c r="AF45" s="5"/>
      <c r="AG45" s="5"/>
      <c r="AH45" s="5"/>
      <c r="AI45" s="5"/>
    </row>
    <row r="46" spans="1:35" s="28" customFormat="1" ht="13.8" x14ac:dyDescent="0.3">
      <c r="D46" s="26"/>
      <c r="E46" s="26"/>
      <c r="F46" s="26"/>
      <c r="G46" s="26"/>
      <c r="H46" s="26"/>
      <c r="I46" s="37"/>
      <c r="J46" s="37"/>
      <c r="K46" s="34"/>
      <c r="L46" s="36"/>
      <c r="M46" s="27"/>
      <c r="N46" s="27"/>
      <c r="O46" s="27"/>
      <c r="P46" s="27"/>
      <c r="Q46" s="27"/>
      <c r="R46" s="27"/>
      <c r="S46" s="27"/>
      <c r="T46" s="27"/>
      <c r="U46" s="36"/>
      <c r="V46" s="57">
        <f t="shared" si="0"/>
        <v>0.79749999999999965</v>
      </c>
      <c r="W46" s="57">
        <f>Analysis!$AA$47*V46^4+Analysis!$AA$48*V46^3+Analysis!$AA$49*V46^2+Analysis!$AA$50*V46+Analysis!$AA$51</f>
        <v>0.95936121597900559</v>
      </c>
      <c r="X46" s="36"/>
      <c r="Y46" s="5"/>
      <c r="Z46" s="5"/>
      <c r="AA46" s="5"/>
      <c r="AB46" s="5"/>
      <c r="AC46" s="5"/>
      <c r="AD46" s="5"/>
      <c r="AE46" s="5"/>
      <c r="AF46" s="5"/>
      <c r="AG46" s="5"/>
      <c r="AH46" s="55"/>
      <c r="AI46" s="5"/>
    </row>
    <row r="47" spans="1:35" s="28" customFormat="1" ht="13.8" x14ac:dyDescent="0.3">
      <c r="B47" s="5"/>
      <c r="C47" s="7" t="s">
        <v>37</v>
      </c>
      <c r="D47" s="58" t="str">
        <f>ROUND(Analysis!AA47,6)&amp;"x⁴ + "&amp;ROUND(Analysis!AA48,4)&amp;"x³ + "&amp;ROUND(Analysis!AA49,3)&amp;"x² + "&amp;ROUND(Analysis!AA50,3)&amp;"x + "&amp;ROUND(Analysis!AA51,3)</f>
        <v>-0.104167x⁴ + 0.8438x³ + -1.996x² + 2.041x + 0.215</v>
      </c>
      <c r="E47" s="5"/>
      <c r="F47" s="26"/>
      <c r="G47" s="26"/>
      <c r="H47" s="26"/>
      <c r="I47" s="37"/>
      <c r="J47" s="37"/>
      <c r="K47" s="34"/>
      <c r="L47" s="36"/>
      <c r="M47" s="27"/>
      <c r="N47" s="27"/>
      <c r="O47" s="27"/>
      <c r="P47" s="27"/>
      <c r="Q47" s="27"/>
      <c r="R47" s="27"/>
      <c r="S47" s="27"/>
      <c r="T47" s="27"/>
      <c r="U47" s="36"/>
      <c r="V47" s="57">
        <f t="shared" si="0"/>
        <v>0.81999999999999962</v>
      </c>
      <c r="W47" s="57">
        <f>Analysis!$AA$47*V47^4+Analysis!$AA$48*V47^3+Analysis!$AA$49*V47^2+Analysis!$AA$50*V47+Analysis!$AA$51</f>
        <v>0.9649474000000019</v>
      </c>
      <c r="X47" s="36"/>
      <c r="Y47" s="18" t="s">
        <v>11</v>
      </c>
      <c r="Z47" s="5"/>
      <c r="AA47" s="61">
        <f t="array" ref="AA47:AA51">MMULT(AE35:AI39,AA41:AA45)</f>
        <v>-0.10416666666667851</v>
      </c>
      <c r="AB47" s="5"/>
      <c r="AC47" s="5"/>
      <c r="AD47" s="5"/>
      <c r="AE47" s="5"/>
      <c r="AF47" s="5"/>
      <c r="AG47" s="5"/>
      <c r="AH47" s="5"/>
      <c r="AI47" s="5"/>
    </row>
    <row r="48" spans="1:35" s="28" customFormat="1" ht="13.8" x14ac:dyDescent="0.3">
      <c r="D48" s="26"/>
      <c r="E48" s="26"/>
      <c r="F48" s="26"/>
      <c r="G48" s="26"/>
      <c r="H48" s="26"/>
      <c r="I48" s="37"/>
      <c r="J48" s="37"/>
      <c r="K48" s="34"/>
      <c r="L48" s="36"/>
      <c r="M48" s="27"/>
      <c r="N48" s="27"/>
      <c r="O48" s="27"/>
      <c r="P48" s="27"/>
      <c r="Q48" s="27"/>
      <c r="R48" s="27"/>
      <c r="S48" s="27"/>
      <c r="T48" s="27"/>
      <c r="U48" s="36"/>
      <c r="V48" s="57">
        <f t="shared" si="0"/>
        <v>0.84249999999999958</v>
      </c>
      <c r="W48" s="57">
        <f>Analysis!$AA$47*V48^4+Analysis!$AA$48*V48^3+Analysis!$AA$49*V48^2+Analysis!$AA$50*V48+Analysis!$AA$51</f>
        <v>0.97018881656494338</v>
      </c>
      <c r="X48" s="36"/>
      <c r="Y48" s="59" t="s">
        <v>42</v>
      </c>
      <c r="Z48" s="5"/>
      <c r="AA48" s="60">
        <v>0.84375000000002132</v>
      </c>
      <c r="AB48" s="5"/>
      <c r="AC48" s="5"/>
      <c r="AD48" s="5"/>
      <c r="AE48" s="5"/>
      <c r="AF48" s="5"/>
      <c r="AG48" s="5"/>
      <c r="AH48" s="5"/>
      <c r="AI48" s="5"/>
    </row>
    <row r="49" spans="1:35" s="28" customFormat="1" ht="15" x14ac:dyDescent="0.35">
      <c r="B49" s="42" t="s">
        <v>76</v>
      </c>
      <c r="C49" s="78">
        <f>AA47*(C20/C19)^4+AA48*(C20/C19)^3+AA49*(C20/C19)^2+AA50*(C20/C19)+AA51</f>
        <v>0.70362139917695476</v>
      </c>
      <c r="D49" s="28" t="s">
        <v>82</v>
      </c>
      <c r="H49" s="26"/>
      <c r="I49" s="37"/>
      <c r="J49" s="37"/>
      <c r="K49" s="34"/>
      <c r="L49" s="36"/>
      <c r="M49" s="27"/>
      <c r="N49" s="27"/>
      <c r="O49" s="27"/>
      <c r="P49" s="27"/>
      <c r="Q49" s="27"/>
      <c r="R49" s="27"/>
      <c r="S49" s="27"/>
      <c r="T49" s="27"/>
      <c r="U49" s="36"/>
      <c r="V49" s="57">
        <f t="shared" si="0"/>
        <v>0.86499999999999955</v>
      </c>
      <c r="W49" s="57">
        <f>Analysis!$AA$47*V49^4+Analysis!$AA$48*V49^3+Analysis!$AA$49*V49^2+Analysis!$AA$50*V49+Analysis!$AA$51</f>
        <v>0.97511945957031465</v>
      </c>
      <c r="X49" s="36"/>
      <c r="Y49" s="59" t="s">
        <v>41</v>
      </c>
      <c r="Z49" s="18" t="s">
        <v>40</v>
      </c>
      <c r="AA49" s="60">
        <v>-1.9958333333333407</v>
      </c>
      <c r="AB49" s="5"/>
      <c r="AC49" s="5"/>
      <c r="AD49" s="5"/>
      <c r="AE49" s="5"/>
      <c r="AF49" s="5"/>
      <c r="AG49" s="5"/>
      <c r="AH49" s="5"/>
      <c r="AI49" s="5"/>
    </row>
    <row r="50" spans="1:35" s="28" customFormat="1" ht="13.8" x14ac:dyDescent="0.3">
      <c r="H50" s="26"/>
      <c r="I50" s="37"/>
      <c r="J50" s="37"/>
      <c r="K50" s="34"/>
      <c r="L50" s="36"/>
      <c r="M50" s="27"/>
      <c r="N50" s="27"/>
      <c r="O50" s="27"/>
      <c r="P50" s="27"/>
      <c r="Q50" s="27"/>
      <c r="R50" s="27"/>
      <c r="S50" s="27"/>
      <c r="T50" s="27"/>
      <c r="U50" s="36"/>
      <c r="V50" s="57">
        <f t="shared" si="0"/>
        <v>0.88749999999999951</v>
      </c>
      <c r="W50" s="57">
        <f>Analysis!$AA$47*V50^4+Analysis!$AA$48*V50^3+Analysis!$AA$49*V50^2+Analysis!$AA$50*V50+Analysis!$AA$51</f>
        <v>0.97977268218994362</v>
      </c>
      <c r="X50" s="36"/>
      <c r="Y50" s="18" t="s">
        <v>39</v>
      </c>
      <c r="Z50" s="55"/>
      <c r="AA50" s="61">
        <v>2.0412500000000007</v>
      </c>
      <c r="AB50" s="55"/>
      <c r="AC50" s="5"/>
      <c r="AD50" s="5"/>
      <c r="AE50" s="5"/>
      <c r="AF50" s="5"/>
      <c r="AG50" s="5"/>
      <c r="AH50" s="5"/>
      <c r="AI50" s="5"/>
    </row>
    <row r="51" spans="1:35" s="28" customFormat="1" ht="13.8" x14ac:dyDescent="0.3">
      <c r="D51" s="26"/>
      <c r="E51" s="26"/>
      <c r="F51" s="26"/>
      <c r="G51" s="26"/>
      <c r="K51" s="34"/>
      <c r="L51" s="36"/>
      <c r="M51" s="27"/>
      <c r="N51" s="27"/>
      <c r="O51" s="27"/>
      <c r="P51" s="27"/>
      <c r="Q51" s="27"/>
      <c r="R51" s="27"/>
      <c r="S51" s="27"/>
      <c r="T51" s="27"/>
      <c r="U51" s="36"/>
      <c r="V51" s="57">
        <f t="shared" si="0"/>
        <v>0.90999999999999948</v>
      </c>
      <c r="W51" s="57">
        <f>Analysis!$AA$47*V51^4+Analysis!$AA$48*V51^3+Analysis!$AA$49*V51^2+Analysis!$AA$50*V51+Analysis!$AA$51</f>
        <v>0.98418119687500238</v>
      </c>
      <c r="X51" s="36"/>
      <c r="Y51" s="18" t="s">
        <v>38</v>
      </c>
      <c r="Z51" s="5"/>
      <c r="AA51" s="60">
        <v>0.215</v>
      </c>
      <c r="AB51" s="5"/>
      <c r="AC51" s="5"/>
      <c r="AD51" s="5"/>
      <c r="AE51" s="5"/>
      <c r="AF51" s="5"/>
      <c r="AG51" s="5"/>
      <c r="AH51" s="5"/>
      <c r="AI51" s="5"/>
    </row>
    <row r="52" spans="1:35" s="28" customFormat="1" ht="13.8" x14ac:dyDescent="0.3">
      <c r="B52" s="29"/>
      <c r="C52" s="26"/>
      <c r="D52" s="26"/>
      <c r="E52" s="26"/>
      <c r="F52" s="26"/>
      <c r="G52" s="26"/>
      <c r="K52" s="34"/>
      <c r="L52" s="36"/>
      <c r="M52" s="27"/>
      <c r="N52" s="27"/>
      <c r="O52" s="27"/>
      <c r="P52" s="27"/>
      <c r="Q52" s="27"/>
      <c r="R52" s="27"/>
      <c r="S52" s="27"/>
      <c r="T52" s="27"/>
      <c r="U52" s="36"/>
      <c r="V52" s="57">
        <f t="shared" si="0"/>
        <v>0.93249999999999944</v>
      </c>
      <c r="W52" s="57">
        <f>Analysis!$AA$47*V52^4+Analysis!$AA$48*V52^3+Analysis!$AA$49*V52^2+Analysis!$AA$50*V52+Analysis!$AA$51</f>
        <v>0.98837707535400632</v>
      </c>
      <c r="X52" s="36"/>
      <c r="Y52" s="5"/>
      <c r="Z52" s="5"/>
      <c r="AA52" s="5"/>
      <c r="AB52" s="5"/>
      <c r="AC52" s="5"/>
      <c r="AD52" s="5"/>
      <c r="AE52" s="5"/>
      <c r="AF52" s="5"/>
      <c r="AG52" s="5"/>
      <c r="AH52" s="5"/>
      <c r="AI52" s="5"/>
    </row>
    <row r="53" spans="1:35" s="28" customFormat="1" ht="13.8" x14ac:dyDescent="0.3">
      <c r="A53" s="42"/>
      <c r="B53" s="29"/>
      <c r="C53" s="26"/>
      <c r="D53" s="26"/>
      <c r="E53" s="26"/>
      <c r="F53" s="26"/>
      <c r="K53" s="34"/>
      <c r="L53" s="36"/>
      <c r="M53" s="27"/>
      <c r="N53" s="27"/>
      <c r="O53" s="27"/>
      <c r="P53" s="27"/>
      <c r="Q53" s="27"/>
      <c r="R53" s="27"/>
      <c r="S53" s="27"/>
      <c r="T53" s="27"/>
      <c r="U53" s="36"/>
      <c r="V53" s="57">
        <f t="shared" si="0"/>
        <v>0.9549999999999994</v>
      </c>
      <c r="W53" s="57">
        <f>Analysis!$AA$47*V53^4+Analysis!$AA$48*V53^3+Analysis!$AA$49*V53^2+Analysis!$AA$50*V53+Analysis!$AA$51</f>
        <v>0.99239174863281499</v>
      </c>
      <c r="X53" s="36"/>
    </row>
    <row r="54" spans="1:35" s="28" customFormat="1" ht="13.8" x14ac:dyDescent="0.3">
      <c r="A54" s="26"/>
      <c r="K54" s="34"/>
      <c r="L54" s="36"/>
      <c r="M54" s="27"/>
      <c r="N54" s="27"/>
      <c r="O54" s="27"/>
      <c r="P54" s="27"/>
      <c r="Q54" s="27"/>
      <c r="R54" s="27"/>
      <c r="S54" s="27"/>
      <c r="T54" s="27"/>
      <c r="U54" s="36"/>
      <c r="V54" s="57">
        <f t="shared" si="0"/>
        <v>0.97749999999999937</v>
      </c>
      <c r="W54" s="57">
        <f>Analysis!$AA$47*V54^4+Analysis!$AA$48*V54^3+Analysis!$AA$49*V54^2+Analysis!$AA$50*V54+Analysis!$AA$51</f>
        <v>0.99625600699463168</v>
      </c>
      <c r="X54" s="36"/>
    </row>
    <row r="55" spans="1:35" s="28" customFormat="1" ht="13.8" x14ac:dyDescent="0.3">
      <c r="A55" s="42"/>
      <c r="F55" s="26"/>
      <c r="K55" s="34"/>
      <c r="L55" s="36"/>
      <c r="M55" s="27"/>
      <c r="N55" s="27"/>
      <c r="O55" s="27"/>
      <c r="P55" s="27"/>
      <c r="Q55" s="27"/>
      <c r="R55" s="27"/>
      <c r="S55" s="27"/>
      <c r="T55" s="27"/>
      <c r="U55" s="36"/>
      <c r="V55" s="56">
        <f>MAX(Analysis!AA17:AA21)</f>
        <v>1</v>
      </c>
      <c r="W55" s="57">
        <f>Analysis!$AA$47*V55^4+Analysis!$AA$48*V55^3+Analysis!$AA$49*V55^2+Analysis!$AA$50*V55+Analysis!$AA$51</f>
        <v>1.0000000000000029</v>
      </c>
      <c r="X55" s="36"/>
    </row>
    <row r="56" spans="1:35" s="28" customFormat="1" ht="13.8" x14ac:dyDescent="0.3">
      <c r="A56" s="42"/>
      <c r="F56" s="26"/>
      <c r="K56" s="34"/>
      <c r="L56" s="36"/>
      <c r="M56" s="27"/>
      <c r="N56" s="27"/>
      <c r="O56" s="27"/>
      <c r="P56" s="27"/>
      <c r="Q56" s="27"/>
      <c r="R56" s="27"/>
      <c r="S56" s="27"/>
      <c r="T56" s="27"/>
      <c r="U56" s="36"/>
      <c r="V56" s="5"/>
      <c r="W56" s="5"/>
      <c r="X56" s="36"/>
    </row>
    <row r="57" spans="1:35" s="28" customFormat="1" ht="13.8" x14ac:dyDescent="0.3">
      <c r="A57" s="42"/>
      <c r="B57" s="29"/>
      <c r="D57" s="26"/>
      <c r="E57" s="26"/>
      <c r="F57" s="26"/>
      <c r="K57" s="34"/>
      <c r="L57" s="36"/>
      <c r="M57" s="27"/>
      <c r="N57" s="27"/>
      <c r="O57" s="27"/>
      <c r="P57" s="27"/>
      <c r="Q57" s="27"/>
      <c r="R57" s="27"/>
      <c r="S57" s="27"/>
      <c r="T57" s="27"/>
      <c r="U57" s="36"/>
      <c r="V57" s="36"/>
      <c r="W57" s="36"/>
      <c r="X57" s="36"/>
    </row>
    <row r="58" spans="1:35" s="28" customFormat="1" ht="13.8" x14ac:dyDescent="0.3">
      <c r="B58" s="29"/>
      <c r="C58" s="43"/>
      <c r="D58" s="26"/>
      <c r="E58" s="26"/>
      <c r="F58" s="26"/>
      <c r="G58" s="42"/>
      <c r="H58" s="75"/>
      <c r="K58" s="34"/>
      <c r="L58" s="36"/>
      <c r="M58" s="27"/>
      <c r="N58" s="27"/>
      <c r="O58" s="27"/>
      <c r="P58" s="27"/>
      <c r="Q58" s="27"/>
      <c r="R58" s="27"/>
      <c r="S58" s="27"/>
      <c r="T58" s="27"/>
      <c r="U58" s="36"/>
      <c r="V58" s="36"/>
      <c r="W58" s="36"/>
      <c r="X58" s="36"/>
    </row>
    <row r="59" spans="1:35" s="28" customFormat="1" ht="13.8" x14ac:dyDescent="0.3">
      <c r="A59" s="36"/>
      <c r="F59" s="44"/>
      <c r="G59" s="40"/>
      <c r="H59" s="40"/>
      <c r="I59" s="37"/>
      <c r="J59" s="37"/>
      <c r="K59" s="34"/>
      <c r="L59" s="36"/>
      <c r="M59" s="27"/>
      <c r="N59" s="27"/>
      <c r="O59" s="27"/>
      <c r="P59" s="27"/>
      <c r="Q59" s="27"/>
      <c r="R59" s="27"/>
      <c r="S59" s="27"/>
      <c r="T59" s="27"/>
      <c r="U59" s="36"/>
      <c r="V59" s="36"/>
      <c r="W59" s="36"/>
      <c r="X59" s="36"/>
    </row>
    <row r="60" spans="1:35" s="28" customFormat="1" ht="13.8" x14ac:dyDescent="0.3">
      <c r="A60" s="36"/>
      <c r="G60" s="40"/>
      <c r="H60" s="40"/>
      <c r="I60" s="37"/>
      <c r="J60" s="37"/>
      <c r="K60" s="34"/>
      <c r="L60" s="36"/>
      <c r="M60" s="27"/>
      <c r="N60" s="27"/>
      <c r="O60" s="27"/>
      <c r="P60" s="27"/>
      <c r="Q60" s="27"/>
      <c r="R60" s="27"/>
      <c r="S60" s="27"/>
      <c r="T60" s="27"/>
      <c r="U60" s="36"/>
      <c r="V60" s="36"/>
      <c r="W60" s="36"/>
      <c r="X60" s="36"/>
    </row>
    <row r="61" spans="1:35" s="28" customFormat="1" ht="13.8" x14ac:dyDescent="0.3">
      <c r="A61" s="99"/>
      <c r="B61" s="100"/>
      <c r="C61" s="101"/>
      <c r="D61" s="102"/>
      <c r="E61" s="102"/>
      <c r="F61" s="103" t="s">
        <v>114</v>
      </c>
      <c r="G61" s="101"/>
      <c r="H61" s="102"/>
      <c r="I61" s="102"/>
      <c r="J61" s="102"/>
      <c r="K61" s="99"/>
      <c r="L61" s="36"/>
      <c r="M61" s="27"/>
      <c r="N61" s="27"/>
      <c r="O61" s="27"/>
      <c r="P61" s="27"/>
      <c r="Q61" s="27"/>
      <c r="R61" s="27"/>
      <c r="S61" s="27"/>
      <c r="T61" s="27"/>
      <c r="U61" s="36"/>
      <c r="V61" s="36"/>
      <c r="W61" s="36"/>
      <c r="X61" s="36"/>
    </row>
    <row r="62" spans="1:35" s="28" customFormat="1" ht="13.8" x14ac:dyDescent="0.3">
      <c r="A62" s="99"/>
      <c r="B62" s="102"/>
      <c r="C62" s="102"/>
      <c r="D62" s="102"/>
      <c r="E62" s="102"/>
      <c r="F62" s="104" t="s">
        <v>115</v>
      </c>
      <c r="G62" s="102"/>
      <c r="H62" s="102"/>
      <c r="I62" s="102"/>
      <c r="J62" s="102"/>
      <c r="K62" s="99"/>
      <c r="L62" s="36"/>
      <c r="M62" s="27"/>
      <c r="N62" s="27"/>
      <c r="O62" s="27"/>
      <c r="P62" s="27"/>
      <c r="Q62" s="27"/>
      <c r="R62" s="27"/>
      <c r="S62" s="27"/>
      <c r="T62" s="27"/>
      <c r="U62" s="36"/>
      <c r="V62" s="36"/>
      <c r="W62" s="36"/>
      <c r="X62" s="36"/>
    </row>
    <row r="63" spans="1:35" s="5" customFormat="1" ht="13.8" x14ac:dyDescent="0.3">
      <c r="A63" s="14"/>
      <c r="E63" s="7" t="s">
        <v>1</v>
      </c>
      <c r="F63" s="8" t="str">
        <f>$C$1</f>
        <v>R. Abbott</v>
      </c>
      <c r="H63" s="15"/>
      <c r="I63" s="7" t="s">
        <v>8</v>
      </c>
      <c r="J63" s="16" t="str">
        <f>$G$2</f>
        <v>AA-SM-510</v>
      </c>
      <c r="K63" s="17"/>
      <c r="L63" s="18"/>
      <c r="M63" s="9"/>
      <c r="N63" s="9"/>
      <c r="O63" s="9"/>
      <c r="P63" s="9"/>
      <c r="Q63" s="11"/>
      <c r="R63" s="12"/>
      <c r="S63" s="49"/>
      <c r="T63" s="48"/>
    </row>
    <row r="64" spans="1:35" s="5" customFormat="1" ht="13.8" x14ac:dyDescent="0.3">
      <c r="E64" s="7" t="s">
        <v>2</v>
      </c>
      <c r="F64" s="15" t="str">
        <f>$C$2</f>
        <v xml:space="preserve"> </v>
      </c>
      <c r="H64" s="15"/>
      <c r="I64" s="7" t="s">
        <v>9</v>
      </c>
      <c r="J64" s="17" t="str">
        <f>$G$3</f>
        <v>A</v>
      </c>
      <c r="K64" s="17"/>
      <c r="L64" s="18"/>
      <c r="M64" s="9">
        <v>1</v>
      </c>
      <c r="N64" s="9"/>
      <c r="O64" s="9"/>
      <c r="P64" s="9"/>
      <c r="Q64" s="11"/>
      <c r="R64" s="12"/>
      <c r="S64" s="49"/>
      <c r="T64" s="48"/>
    </row>
    <row r="65" spans="1:84" s="5" customFormat="1" ht="13.8" x14ac:dyDescent="0.3">
      <c r="E65" s="7" t="s">
        <v>3</v>
      </c>
      <c r="F65" s="15" t="str">
        <f>$C$3</f>
        <v>20/10/2013</v>
      </c>
      <c r="H65" s="15"/>
      <c r="I65" s="7" t="s">
        <v>6</v>
      </c>
      <c r="J65" s="8" t="str">
        <f>L65&amp;" of "&amp;$G$1</f>
        <v>2 of 2</v>
      </c>
      <c r="K65" s="15"/>
      <c r="L65" s="18">
        <f>SUM($M$1:M64)</f>
        <v>2</v>
      </c>
      <c r="M65" s="9"/>
      <c r="N65" s="9"/>
      <c r="O65" s="9"/>
      <c r="P65" s="9"/>
      <c r="Q65" s="11"/>
      <c r="R65" s="12"/>
      <c r="S65" s="49"/>
      <c r="T65" s="48"/>
    </row>
    <row r="66" spans="1:84" s="5" customFormat="1" ht="13.8" x14ac:dyDescent="0.3">
      <c r="A66" s="26"/>
      <c r="B66" s="26"/>
      <c r="C66" s="26"/>
      <c r="D66" s="26"/>
      <c r="E66" s="7" t="s">
        <v>30</v>
      </c>
      <c r="F66" s="15" t="str">
        <f>$C$5</f>
        <v>STANDARD SPREADSHEET METHOD</v>
      </c>
      <c r="I66" s="19"/>
      <c r="J66" s="8"/>
      <c r="M66" s="9"/>
      <c r="N66" s="9"/>
      <c r="O66" s="9"/>
      <c r="P66" s="9"/>
      <c r="Q66" s="9"/>
      <c r="R66" s="9"/>
      <c r="S66" s="47"/>
      <c r="T66" s="48"/>
    </row>
    <row r="67" spans="1:84" s="28" customFormat="1" x14ac:dyDescent="0.3">
      <c r="A67" s="20"/>
      <c r="B67" s="21" t="str">
        <f>$G$4</f>
        <v>INCREMENTAL WING LIFT FOR PLAIN FLAPS</v>
      </c>
      <c r="C67" s="50"/>
      <c r="D67" s="50"/>
      <c r="E67" s="51"/>
      <c r="F67" s="50"/>
      <c r="G67" s="50"/>
      <c r="H67" s="50"/>
      <c r="I67" s="50"/>
      <c r="J67" s="50"/>
      <c r="K67" s="50"/>
      <c r="L67" s="36"/>
      <c r="M67" s="52"/>
      <c r="N67" s="53"/>
      <c r="O67" s="53"/>
      <c r="P67" s="53"/>
      <c r="Q67" s="53"/>
      <c r="R67" s="52"/>
      <c r="S67" s="52"/>
      <c r="T67" s="54"/>
    </row>
    <row r="68" spans="1:84" s="26" customFormat="1" ht="13.8" x14ac:dyDescent="0.3">
      <c r="B68" s="26" t="s">
        <v>36</v>
      </c>
      <c r="E68" s="31"/>
      <c r="F68" s="31"/>
      <c r="G68" s="31"/>
      <c r="H68" s="31"/>
      <c r="I68" s="31"/>
      <c r="J68" s="31"/>
      <c r="K68" s="31"/>
      <c r="L68" s="32"/>
      <c r="M68" s="27"/>
      <c r="N68" s="27"/>
      <c r="O68" s="27"/>
      <c r="P68" s="27"/>
      <c r="Q68" s="27"/>
      <c r="R68" s="27"/>
      <c r="S68" s="27"/>
      <c r="T68" s="27"/>
      <c r="W68" s="32">
        <v>0.12</v>
      </c>
      <c r="X68" s="32">
        <v>0.21</v>
      </c>
      <c r="Y68" s="32">
        <v>0.3</v>
      </c>
      <c r="Z68" s="83">
        <f>C24</f>
        <v>0.13333333333333333</v>
      </c>
      <c r="AA68" s="32" t="s">
        <v>96</v>
      </c>
    </row>
    <row r="69" spans="1:84" s="26" customFormat="1" ht="13.8" x14ac:dyDescent="0.3">
      <c r="I69" s="33"/>
      <c r="J69" s="30"/>
      <c r="M69" s="27"/>
      <c r="N69" s="27"/>
      <c r="O69" s="27"/>
      <c r="P69" s="27"/>
      <c r="Q69" s="27"/>
      <c r="R69" s="27"/>
      <c r="S69" s="27"/>
      <c r="T69" s="27"/>
    </row>
    <row r="70" spans="1:84" s="26" customFormat="1" ht="13.8" x14ac:dyDescent="0.3">
      <c r="B70" s="31" t="s">
        <v>91</v>
      </c>
      <c r="C70" s="31"/>
      <c r="D70" s="31"/>
      <c r="E70" s="31"/>
      <c r="F70" s="31"/>
      <c r="G70" s="31"/>
      <c r="H70" s="31"/>
      <c r="I70" s="31"/>
      <c r="J70" s="31"/>
      <c r="K70" s="34"/>
      <c r="M70" s="27"/>
      <c r="N70" s="27"/>
      <c r="O70" s="27"/>
      <c r="P70" s="27"/>
      <c r="Q70" s="27"/>
      <c r="R70" s="27"/>
      <c r="S70" s="27"/>
      <c r="T70" s="27"/>
      <c r="AC70" s="5"/>
      <c r="AD70" s="5" t="s">
        <v>72</v>
      </c>
      <c r="AE70" s="5"/>
      <c r="AF70" s="5"/>
      <c r="AG70" s="7"/>
      <c r="AH70" s="5"/>
      <c r="AI70" s="5"/>
      <c r="AJ70" s="5"/>
      <c r="AK70" s="5"/>
      <c r="AL70" s="5"/>
      <c r="AM70" s="5"/>
      <c r="AR70" s="5"/>
      <c r="AS70" s="5" t="s">
        <v>72</v>
      </c>
      <c r="AT70" s="5"/>
      <c r="AU70" s="5"/>
      <c r="AV70" s="7"/>
      <c r="AW70" s="5"/>
      <c r="AX70" s="5"/>
      <c r="AY70" s="5"/>
      <c r="AZ70" s="5"/>
      <c r="BA70" s="5"/>
      <c r="BB70" s="5"/>
      <c r="BG70" s="5"/>
      <c r="BH70" s="5" t="s">
        <v>72</v>
      </c>
      <c r="BI70" s="5"/>
      <c r="BJ70" s="5"/>
      <c r="BK70" s="7"/>
      <c r="BL70" s="5"/>
      <c r="BM70" s="5"/>
      <c r="BN70" s="5"/>
      <c r="BO70" s="5"/>
      <c r="BP70" s="5"/>
      <c r="BQ70" s="5"/>
      <c r="BV70" s="5"/>
      <c r="BW70" s="5" t="s">
        <v>72</v>
      </c>
      <c r="BX70" s="5"/>
      <c r="BY70" s="5"/>
      <c r="BZ70" s="7"/>
      <c r="CA70" s="5"/>
      <c r="CB70" s="5"/>
      <c r="CC70" s="5"/>
      <c r="CD70" s="5"/>
      <c r="CE70" s="5"/>
      <c r="CF70" s="5"/>
    </row>
    <row r="71" spans="1:84" s="28" customFormat="1" ht="13.5" customHeight="1" x14ac:dyDescent="0.3">
      <c r="A71" s="35"/>
      <c r="B71" s="31"/>
      <c r="C71" s="31"/>
      <c r="D71" s="31"/>
      <c r="E71" s="31"/>
      <c r="F71" s="31"/>
      <c r="G71" s="31"/>
      <c r="H71" s="31"/>
      <c r="I71" s="31"/>
      <c r="J71" s="31"/>
      <c r="K71" s="34"/>
      <c r="L71" s="36"/>
      <c r="M71" s="27"/>
      <c r="N71" s="27"/>
      <c r="O71" s="27"/>
      <c r="P71" s="27"/>
      <c r="Q71" s="27"/>
      <c r="R71" s="27"/>
      <c r="S71" s="27"/>
      <c r="T71" s="27"/>
      <c r="U71" s="36"/>
      <c r="AC71" s="5"/>
      <c r="AD71" s="18"/>
      <c r="AE71" s="67" t="s">
        <v>71</v>
      </c>
      <c r="AF71" s="67" t="s">
        <v>70</v>
      </c>
      <c r="AG71" s="5"/>
      <c r="AH71" s="5"/>
      <c r="AI71" s="5"/>
      <c r="AJ71" s="5"/>
      <c r="AK71" s="5"/>
      <c r="AL71" s="5"/>
      <c r="AM71" s="5"/>
      <c r="AO71" s="84"/>
      <c r="AP71" s="64"/>
      <c r="AQ71" s="36"/>
      <c r="AR71" s="5"/>
      <c r="AS71" s="18"/>
      <c r="AT71" s="67" t="s">
        <v>71</v>
      </c>
      <c r="AU71" s="67" t="s">
        <v>70</v>
      </c>
      <c r="AV71" s="5"/>
      <c r="AW71" s="5"/>
      <c r="AX71" s="5"/>
      <c r="AY71" s="5"/>
      <c r="AZ71" s="5"/>
      <c r="BA71" s="5"/>
      <c r="BB71" s="5"/>
      <c r="BD71" s="84"/>
      <c r="BE71" s="64"/>
      <c r="BF71" s="36"/>
      <c r="BG71" s="5"/>
      <c r="BH71" s="18"/>
      <c r="BI71" s="67" t="s">
        <v>71</v>
      </c>
      <c r="BJ71" s="67" t="s">
        <v>70</v>
      </c>
      <c r="BK71" s="5"/>
      <c r="BL71" s="5"/>
      <c r="BM71" s="5"/>
      <c r="BN71" s="5"/>
      <c r="BO71" s="5"/>
      <c r="BP71" s="5"/>
      <c r="BQ71" s="5"/>
      <c r="BS71" s="84"/>
      <c r="BT71" s="64"/>
      <c r="BU71" s="36"/>
      <c r="BV71" s="5"/>
      <c r="BW71" s="18"/>
      <c r="BX71" s="67" t="s">
        <v>71</v>
      </c>
      <c r="BY71" s="67" t="s">
        <v>70</v>
      </c>
      <c r="BZ71" s="5"/>
      <c r="CA71" s="5"/>
      <c r="CB71" s="5"/>
      <c r="CC71" s="5"/>
      <c r="CD71" s="5"/>
      <c r="CE71" s="5"/>
      <c r="CF71" s="5"/>
    </row>
    <row r="72" spans="1:84" s="28" customFormat="1" ht="13.8" x14ac:dyDescent="0.3">
      <c r="B72" s="71" t="s">
        <v>75</v>
      </c>
      <c r="D72" s="72" t="s">
        <v>87</v>
      </c>
      <c r="E72" s="26"/>
      <c r="F72" s="26"/>
      <c r="G72" s="26"/>
      <c r="H72" s="26"/>
      <c r="I72" s="37"/>
      <c r="J72" s="37"/>
      <c r="K72" s="34"/>
      <c r="L72" s="36"/>
      <c r="M72" s="27"/>
      <c r="N72" s="27"/>
      <c r="O72" s="27"/>
      <c r="P72" s="27"/>
      <c r="Q72" s="27"/>
      <c r="R72" s="27"/>
      <c r="S72" s="27"/>
      <c r="T72" s="27"/>
      <c r="U72" s="36"/>
      <c r="V72" s="84">
        <v>0</v>
      </c>
      <c r="W72" s="64">
        <v>0</v>
      </c>
      <c r="X72" s="84">
        <v>0</v>
      </c>
      <c r="Y72" s="84">
        <v>0</v>
      </c>
      <c r="Z72" s="40">
        <f>IF($Z$68&lt;$X$68,(($Z$68-$W$68)/($X$68-$W$68)*(X72-W72)+W72),(($Z$68-$X$68)/($Y$68-$X$68)*(Y72-X72)+X72))</f>
        <v>0</v>
      </c>
      <c r="AA72" s="40">
        <f>Z72*$C$49</f>
        <v>0</v>
      </c>
      <c r="AC72" s="5"/>
      <c r="AD72" s="67">
        <v>1</v>
      </c>
      <c r="AE72" s="40">
        <v>10</v>
      </c>
      <c r="AF72" s="40">
        <v>0.42</v>
      </c>
      <c r="AG72" s="5"/>
      <c r="AH72" s="5" t="s">
        <v>69</v>
      </c>
      <c r="AI72" s="5"/>
      <c r="AJ72" s="5"/>
      <c r="AK72" s="5"/>
      <c r="AL72" s="5"/>
      <c r="AM72" s="5"/>
      <c r="AO72" s="84">
        <v>0</v>
      </c>
      <c r="AP72" s="64">
        <v>0</v>
      </c>
      <c r="AQ72" s="36"/>
      <c r="AR72" s="5"/>
      <c r="AS72" s="67">
        <v>1</v>
      </c>
      <c r="AT72" s="40">
        <v>10</v>
      </c>
      <c r="AU72" s="40">
        <v>0.52</v>
      </c>
      <c r="AV72" s="5"/>
      <c r="AW72" s="5" t="s">
        <v>69</v>
      </c>
      <c r="AX72" s="5"/>
      <c r="AY72" s="5"/>
      <c r="AZ72" s="5"/>
      <c r="BA72" s="5"/>
      <c r="BB72" s="5"/>
      <c r="BD72" s="84">
        <v>0</v>
      </c>
      <c r="BE72" s="64">
        <v>0</v>
      </c>
      <c r="BF72" s="36"/>
      <c r="BG72" s="5"/>
      <c r="BH72" s="67">
        <v>1</v>
      </c>
      <c r="BI72" s="40">
        <v>10</v>
      </c>
      <c r="BJ72" s="40">
        <v>0.74</v>
      </c>
      <c r="BK72" s="5"/>
      <c r="BL72" s="5" t="s">
        <v>69</v>
      </c>
      <c r="BM72" s="5"/>
      <c r="BN72" s="5"/>
      <c r="BO72" s="5"/>
      <c r="BP72" s="5"/>
      <c r="BQ72" s="5"/>
      <c r="BS72" s="84">
        <v>0</v>
      </c>
      <c r="BT72" s="64">
        <v>0</v>
      </c>
      <c r="BU72" s="36"/>
      <c r="BV72" s="5"/>
      <c r="BW72" s="67">
        <v>1</v>
      </c>
      <c r="BX72" s="40">
        <v>10</v>
      </c>
      <c r="BY72" s="40">
        <f>AA73</f>
        <v>0.30594500838286842</v>
      </c>
      <c r="BZ72" s="5"/>
      <c r="CA72" s="5" t="s">
        <v>69</v>
      </c>
      <c r="CB72" s="5"/>
      <c r="CC72" s="5"/>
      <c r="CD72" s="5"/>
      <c r="CE72" s="5"/>
      <c r="CF72" s="5"/>
    </row>
    <row r="73" spans="1:84" s="28" customFormat="1" ht="13.8" x14ac:dyDescent="0.3">
      <c r="B73" s="32"/>
      <c r="C73" s="81" t="s">
        <v>88</v>
      </c>
      <c r="D73" s="81" t="s">
        <v>89</v>
      </c>
      <c r="E73" s="81" t="s">
        <v>90</v>
      </c>
      <c r="F73" s="26"/>
      <c r="G73" s="26"/>
      <c r="H73" s="26"/>
      <c r="I73" s="37"/>
      <c r="J73" s="37"/>
      <c r="K73" s="34"/>
      <c r="L73" s="36"/>
      <c r="M73" s="27"/>
      <c r="N73" s="27"/>
      <c r="O73" s="27"/>
      <c r="P73" s="27"/>
      <c r="Q73" s="27"/>
      <c r="R73" s="27"/>
      <c r="S73" s="27"/>
      <c r="T73" s="27"/>
      <c r="U73" s="36"/>
      <c r="V73" s="64">
        <f>MIN(AE72:AE76)</f>
        <v>10</v>
      </c>
      <c r="W73" s="64">
        <f>AE102*V73^4+AE103*V73^3+AE104*V73^2+AE105*V73+AE106</f>
        <v>0.41999999999999987</v>
      </c>
      <c r="X73" s="40">
        <f t="shared" ref="X73:X113" si="1">AP73</f>
        <v>0.52000000000000046</v>
      </c>
      <c r="Y73" s="40">
        <f t="shared" ref="Y73:Y113" si="2">BE73</f>
        <v>0.74000000000000066</v>
      </c>
      <c r="Z73" s="40">
        <f>IF($Z$68&lt;$X$68,(($Z$68-$W$68)/($X$68-$W$68)*(X73-W73)+W73),(($Z$68-$X$68)/($Y$68-$X$68)*(Y73-X73)+X73))</f>
        <v>0.43481481481481477</v>
      </c>
      <c r="AA73" s="40">
        <f t="shared" ref="AA73:AA113" si="3">Z73*$C$49</f>
        <v>0.30594500838286842</v>
      </c>
      <c r="AC73" s="5"/>
      <c r="AD73" s="67">
        <v>2</v>
      </c>
      <c r="AE73" s="40">
        <v>30</v>
      </c>
      <c r="AF73" s="40">
        <v>1.08</v>
      </c>
      <c r="AG73" s="69"/>
      <c r="AH73" s="5"/>
      <c r="AI73" s="70" t="s">
        <v>68</v>
      </c>
      <c r="AJ73" s="69"/>
      <c r="AK73" s="69"/>
      <c r="AL73" s="69"/>
      <c r="AM73" s="5"/>
      <c r="AO73" s="64">
        <f>MIN(AT72:AT76)</f>
        <v>10</v>
      </c>
      <c r="AP73" s="64">
        <f>AT102*AO73^4+AT103*AO73^3+AT104*AO73^2+AT105*AO73+AT106</f>
        <v>0.52000000000000046</v>
      </c>
      <c r="AQ73" s="36"/>
      <c r="AR73" s="5"/>
      <c r="AS73" s="67">
        <v>2</v>
      </c>
      <c r="AT73" s="40">
        <v>30</v>
      </c>
      <c r="AU73" s="40">
        <v>1.45</v>
      </c>
      <c r="AV73" s="69"/>
      <c r="AW73" s="5"/>
      <c r="AX73" s="70" t="s">
        <v>68</v>
      </c>
      <c r="AY73" s="69"/>
      <c r="AZ73" s="69"/>
      <c r="BA73" s="69"/>
      <c r="BB73" s="5"/>
      <c r="BD73" s="64">
        <f>MIN(BI72:BI76)</f>
        <v>10</v>
      </c>
      <c r="BE73" s="64">
        <f>BI102*BD73^4+BI103*BD73^3+BI104*BD73^2+BI105*BD73+BI106</f>
        <v>0.74000000000000066</v>
      </c>
      <c r="BF73" s="36"/>
      <c r="BG73" s="5"/>
      <c r="BH73" s="67">
        <v>2</v>
      </c>
      <c r="BI73" s="40">
        <v>30</v>
      </c>
      <c r="BJ73" s="40">
        <v>1.75</v>
      </c>
      <c r="BK73" s="69"/>
      <c r="BL73" s="5"/>
      <c r="BM73" s="70" t="s">
        <v>68</v>
      </c>
      <c r="BN73" s="69"/>
      <c r="BO73" s="69"/>
      <c r="BP73" s="69"/>
      <c r="BQ73" s="5"/>
      <c r="BS73" s="64">
        <f>MIN(BX72:BX76)</f>
        <v>10</v>
      </c>
      <c r="BT73" s="64">
        <f>BX102*BS73^4+BX103*BS73^3+BX104*BS73^2+BX105*BS73+BX106</f>
        <v>0.30594500838286798</v>
      </c>
      <c r="BU73" s="36"/>
      <c r="BV73" s="5"/>
      <c r="BW73" s="67">
        <v>2</v>
      </c>
      <c r="BX73" s="40">
        <v>30</v>
      </c>
      <c r="BY73" s="40">
        <f>AA83</f>
        <v>0.79847998780673579</v>
      </c>
      <c r="BZ73" s="69"/>
      <c r="CA73" s="5"/>
      <c r="CB73" s="70" t="s">
        <v>68</v>
      </c>
      <c r="CC73" s="69"/>
      <c r="CD73" s="69"/>
      <c r="CE73" s="69"/>
      <c r="CF73" s="5"/>
    </row>
    <row r="74" spans="1:84" s="28" customFormat="1" ht="13.8" x14ac:dyDescent="0.3">
      <c r="B74" s="40">
        <v>0</v>
      </c>
      <c r="C74" s="40">
        <v>0</v>
      </c>
      <c r="D74" s="40">
        <v>0</v>
      </c>
      <c r="E74" s="40">
        <v>0</v>
      </c>
      <c r="F74" s="26"/>
      <c r="G74" s="26"/>
      <c r="H74" s="26"/>
      <c r="I74" s="37"/>
      <c r="J74" s="37"/>
      <c r="K74" s="34"/>
      <c r="L74" s="36"/>
      <c r="M74" s="27"/>
      <c r="N74" s="27"/>
      <c r="O74" s="27"/>
      <c r="P74" s="27"/>
      <c r="Q74" s="27"/>
      <c r="R74" s="27"/>
      <c r="S74" s="27"/>
      <c r="T74" s="27"/>
      <c r="U74" s="36"/>
      <c r="V74" s="64">
        <f>V73+(V113-V73)/40</f>
        <v>12</v>
      </c>
      <c r="W74" s="64">
        <f>AE102*V74^4+AE103*V74^3+AE104*V74^2+AE105*V74+AE106</f>
        <v>0.50453624999999991</v>
      </c>
      <c r="X74" s="40">
        <f t="shared" si="1"/>
        <v>0.64407062500000045</v>
      </c>
      <c r="Y74" s="40">
        <f t="shared" si="2"/>
        <v>0.85091725000000051</v>
      </c>
      <c r="Z74" s="40">
        <f t="shared" ref="Z74:Z113" si="4">IF($Z$68&lt;$X$68,(($Z$68-$W$68)/($X$68-$W$68)*(X74-W74)+W74),(($Z$68-$X$68)/($Y$68-$X$68)*(Y74-X74)+X74))</f>
        <v>0.52520800925925926</v>
      </c>
      <c r="AA74" s="40">
        <f t="shared" si="3"/>
        <v>0.36954759433394302</v>
      </c>
      <c r="AC74" s="23"/>
      <c r="AD74" s="67">
        <v>3</v>
      </c>
      <c r="AE74" s="40">
        <v>50</v>
      </c>
      <c r="AF74" s="40">
        <v>1.45</v>
      </c>
      <c r="AG74" s="69"/>
      <c r="AH74" s="69"/>
      <c r="AI74" s="69"/>
      <c r="AJ74" s="69"/>
      <c r="AK74" s="69"/>
      <c r="AL74" s="69"/>
      <c r="AM74" s="23"/>
      <c r="AO74" s="64">
        <f>AO73+(AO113-AO73)/40</f>
        <v>12</v>
      </c>
      <c r="AP74" s="64">
        <f>AT102*AO74^4+AT103*AO74^3+AT104*AO74^2+AT105*AO74+AT106</f>
        <v>0.64407062500000045</v>
      </c>
      <c r="AQ74" s="36"/>
      <c r="AR74" s="23"/>
      <c r="AS74" s="67">
        <v>3</v>
      </c>
      <c r="AT74" s="40">
        <v>50</v>
      </c>
      <c r="AU74" s="40">
        <v>1.95</v>
      </c>
      <c r="AV74" s="69"/>
      <c r="AW74" s="69"/>
      <c r="AX74" s="69"/>
      <c r="AY74" s="69"/>
      <c r="AZ74" s="69"/>
      <c r="BA74" s="69"/>
      <c r="BB74" s="23"/>
      <c r="BD74" s="64">
        <f>BD73+(BD113-BD73)/40</f>
        <v>12</v>
      </c>
      <c r="BE74" s="64">
        <f>BI102*BD74^4+BI103*BD74^3+BI104*BD74^2+BI105*BD74+BI106</f>
        <v>0.85091725000000051</v>
      </c>
      <c r="BF74" s="36"/>
      <c r="BG74" s="23"/>
      <c r="BH74" s="67">
        <v>3</v>
      </c>
      <c r="BI74" s="40">
        <v>50</v>
      </c>
      <c r="BJ74" s="40">
        <v>2.4500000000000002</v>
      </c>
      <c r="BK74" s="69"/>
      <c r="BL74" s="69"/>
      <c r="BM74" s="69"/>
      <c r="BN74" s="69"/>
      <c r="BO74" s="69"/>
      <c r="BP74" s="69"/>
      <c r="BQ74" s="23"/>
      <c r="BS74" s="64">
        <f>BS73+(BS113-BS73)/40</f>
        <v>12</v>
      </c>
      <c r="BT74" s="64">
        <f>BX102*BS74^4+BX103*BS74^3+BX104*BS74^2+BX105*BS74+BX106</f>
        <v>0.36954759433394241</v>
      </c>
      <c r="BU74" s="36"/>
      <c r="BV74" s="23"/>
      <c r="BW74" s="67">
        <v>3</v>
      </c>
      <c r="BX74" s="40">
        <v>50</v>
      </c>
      <c r="BY74" s="40">
        <f>AA93</f>
        <v>1.0723711324493177</v>
      </c>
      <c r="BZ74" s="69"/>
      <c r="CA74" s="69"/>
      <c r="CB74" s="69"/>
      <c r="CC74" s="69"/>
      <c r="CD74" s="69"/>
      <c r="CE74" s="69"/>
      <c r="CF74" s="23"/>
    </row>
    <row r="75" spans="1:84" s="28" customFormat="1" ht="13.8" x14ac:dyDescent="0.3">
      <c r="B75" s="40">
        <v>10</v>
      </c>
      <c r="C75" s="40">
        <v>0.42</v>
      </c>
      <c r="D75" s="40">
        <v>0.52</v>
      </c>
      <c r="E75" s="40">
        <v>0.74</v>
      </c>
      <c r="F75" s="26"/>
      <c r="G75" s="26"/>
      <c r="H75" s="26"/>
      <c r="I75" s="37"/>
      <c r="J75" s="37"/>
      <c r="K75" s="34"/>
      <c r="L75" s="36"/>
      <c r="M75" s="27"/>
      <c r="N75" s="27"/>
      <c r="O75" s="27"/>
      <c r="P75" s="27"/>
      <c r="Q75" s="27"/>
      <c r="R75" s="27"/>
      <c r="S75" s="27"/>
      <c r="T75" s="27"/>
      <c r="U75" s="36"/>
      <c r="V75" s="64">
        <f>V74+(V113-V73)/40</f>
        <v>14</v>
      </c>
      <c r="W75" s="64">
        <f>AE102*V75^4+AE103*V75^3+AE104*V75^2+AE105*V75+AE106</f>
        <v>0.58431999999999973</v>
      </c>
      <c r="X75" s="40">
        <f t="shared" si="1"/>
        <v>0.75984000000000052</v>
      </c>
      <c r="Y75" s="40">
        <f t="shared" si="2"/>
        <v>0.96017600000000036</v>
      </c>
      <c r="Z75" s="40">
        <f t="shared" si="4"/>
        <v>0.61032296296296284</v>
      </c>
      <c r="AA75" s="40">
        <f t="shared" si="3"/>
        <v>0.42943629714982468</v>
      </c>
      <c r="AC75" s="23"/>
      <c r="AD75" s="68">
        <v>4</v>
      </c>
      <c r="AE75" s="40">
        <v>70</v>
      </c>
      <c r="AF75" s="40">
        <v>1.65</v>
      </c>
      <c r="AG75" s="55"/>
      <c r="AH75" s="55"/>
      <c r="AI75" s="55"/>
      <c r="AJ75" s="55"/>
      <c r="AK75" s="55"/>
      <c r="AL75" s="55"/>
      <c r="AM75" s="23"/>
      <c r="AO75" s="64">
        <f>AO74+(AO113-AO73)/40</f>
        <v>14</v>
      </c>
      <c r="AP75" s="64">
        <f>AT102*AO75^4+AT103*AO75^3+AT104*AO75^2+AT105*AO75+AT106</f>
        <v>0.75984000000000052</v>
      </c>
      <c r="AQ75" s="36"/>
      <c r="AR75" s="23"/>
      <c r="AS75" s="68">
        <v>4</v>
      </c>
      <c r="AT75" s="40">
        <v>70</v>
      </c>
      <c r="AU75" s="40">
        <v>2.25</v>
      </c>
      <c r="AV75" s="55"/>
      <c r="AW75" s="55"/>
      <c r="AX75" s="55"/>
      <c r="AY75" s="55"/>
      <c r="AZ75" s="55"/>
      <c r="BA75" s="55"/>
      <c r="BB75" s="23"/>
      <c r="BD75" s="64">
        <f>BD74+(BD113-BD73)/40</f>
        <v>14</v>
      </c>
      <c r="BE75" s="64">
        <f>BI102*BD75^4+BI103*BD75^3+BI104*BD75^2+BI105*BD75+BI106</f>
        <v>0.96017600000000036</v>
      </c>
      <c r="BF75" s="36"/>
      <c r="BG75" s="23"/>
      <c r="BH75" s="68">
        <v>4</v>
      </c>
      <c r="BI75" s="40">
        <v>70</v>
      </c>
      <c r="BJ75" s="40">
        <v>2.8</v>
      </c>
      <c r="BK75" s="55"/>
      <c r="BL75" s="55"/>
      <c r="BM75" s="55"/>
      <c r="BN75" s="55"/>
      <c r="BO75" s="55"/>
      <c r="BP75" s="55"/>
      <c r="BQ75" s="23"/>
      <c r="BS75" s="64">
        <f>BS74+(BS113-BS73)/40</f>
        <v>14</v>
      </c>
      <c r="BT75" s="64">
        <f>BX102*BS75^4+BX103*BS75^3+BX104*BS75^2+BX105*BS75+BX106</f>
        <v>0.42943629714982395</v>
      </c>
      <c r="BU75" s="36"/>
      <c r="BV75" s="23"/>
      <c r="BW75" s="68">
        <v>4</v>
      </c>
      <c r="BX75" s="40">
        <v>70</v>
      </c>
      <c r="BY75" s="40">
        <f>AA103</f>
        <v>1.2235194330132491</v>
      </c>
      <c r="BZ75" s="55"/>
      <c r="CA75" s="55"/>
      <c r="CB75" s="55"/>
      <c r="CC75" s="55"/>
      <c r="CD75" s="55"/>
      <c r="CE75" s="55"/>
      <c r="CF75" s="23"/>
    </row>
    <row r="76" spans="1:84" s="28" customFormat="1" ht="13.8" x14ac:dyDescent="0.3">
      <c r="B76" s="40">
        <v>20</v>
      </c>
      <c r="C76" s="40">
        <v>0.8</v>
      </c>
      <c r="D76" s="40">
        <v>1.08</v>
      </c>
      <c r="E76" s="40">
        <v>1.27</v>
      </c>
      <c r="F76" s="26"/>
      <c r="G76" s="26"/>
      <c r="H76" s="26"/>
      <c r="I76" s="37"/>
      <c r="J76" s="37"/>
      <c r="K76" s="34"/>
      <c r="L76" s="36"/>
      <c r="M76" s="27"/>
      <c r="N76" s="27"/>
      <c r="O76" s="27"/>
      <c r="P76" s="27"/>
      <c r="Q76" s="27"/>
      <c r="R76" s="27"/>
      <c r="S76" s="27"/>
      <c r="T76" s="27"/>
      <c r="U76" s="36"/>
      <c r="V76" s="64">
        <f>V75+(V113-V73)/40</f>
        <v>16</v>
      </c>
      <c r="W76" s="64">
        <f>AE102*V76^4+AE103*V76^3+AE104*V76^2+AE105*V76+AE106</f>
        <v>0.65960624999999973</v>
      </c>
      <c r="X76" s="40">
        <f t="shared" si="1"/>
        <v>0.86787562500000059</v>
      </c>
      <c r="Y76" s="40">
        <f t="shared" si="2"/>
        <v>1.0675472500000005</v>
      </c>
      <c r="Z76" s="40">
        <f t="shared" si="4"/>
        <v>0.69046097222222214</v>
      </c>
      <c r="AA76" s="40">
        <f t="shared" si="3"/>
        <v>0.48582311535208045</v>
      </c>
      <c r="AC76" s="5"/>
      <c r="AD76" s="67">
        <v>5</v>
      </c>
      <c r="AE76" s="40">
        <v>90</v>
      </c>
      <c r="AF76" s="40">
        <v>1.7</v>
      </c>
      <c r="AG76" s="5"/>
      <c r="AH76" s="5"/>
      <c r="AI76" s="5"/>
      <c r="AJ76" s="5"/>
      <c r="AK76" s="5"/>
      <c r="AL76" s="5"/>
      <c r="AM76" s="5"/>
      <c r="AO76" s="64">
        <f>AO75+(AO113-AO73)/40</f>
        <v>16</v>
      </c>
      <c r="AP76" s="64">
        <f>AT102*AO76^4+AT103*AO76^3+AT104*AO76^2+AT105*AO76+AT106</f>
        <v>0.86787562500000059</v>
      </c>
      <c r="AQ76" s="36"/>
      <c r="AR76" s="5"/>
      <c r="AS76" s="67">
        <v>5</v>
      </c>
      <c r="AT76" s="40">
        <v>90</v>
      </c>
      <c r="AU76" s="40">
        <v>2.33</v>
      </c>
      <c r="AV76" s="5"/>
      <c r="AW76" s="5"/>
      <c r="AX76" s="5"/>
      <c r="AY76" s="5"/>
      <c r="AZ76" s="5"/>
      <c r="BA76" s="5"/>
      <c r="BB76" s="5"/>
      <c r="BD76" s="64">
        <f>BD75+(BD113-BD73)/40</f>
        <v>16</v>
      </c>
      <c r="BE76" s="64">
        <f>BI102*BD76^4+BI103*BD76^3+BI104*BD76^2+BI105*BD76+BI106</f>
        <v>1.0675472500000005</v>
      </c>
      <c r="BF76" s="36"/>
      <c r="BG76" s="5"/>
      <c r="BH76" s="67">
        <v>5</v>
      </c>
      <c r="BI76" s="40">
        <v>90</v>
      </c>
      <c r="BJ76" s="40">
        <v>2.9</v>
      </c>
      <c r="BK76" s="5"/>
      <c r="BL76" s="5"/>
      <c r="BM76" s="5"/>
      <c r="BN76" s="5"/>
      <c r="BO76" s="5"/>
      <c r="BP76" s="5"/>
      <c r="BQ76" s="5"/>
      <c r="BS76" s="64">
        <f>BS75+(BS113-BS73)/40</f>
        <v>16</v>
      </c>
      <c r="BT76" s="64">
        <f>BX102*BS76^4+BX103*BS76^3+BX104*BS76^2+BX105*BS76+BX106</f>
        <v>0.4858231153520795</v>
      </c>
      <c r="BU76" s="36"/>
      <c r="BV76" s="5"/>
      <c r="BW76" s="67">
        <v>5</v>
      </c>
      <c r="BX76" s="40">
        <v>90</v>
      </c>
      <c r="BY76" s="40">
        <f>AA113</f>
        <v>1.2618277091906467</v>
      </c>
      <c r="BZ76" s="5"/>
      <c r="CA76" s="5"/>
      <c r="CB76" s="5"/>
      <c r="CC76" s="5"/>
      <c r="CD76" s="5"/>
      <c r="CE76" s="5"/>
      <c r="CF76" s="5"/>
    </row>
    <row r="77" spans="1:84" s="28" customFormat="1" ht="13.8" x14ac:dyDescent="0.3">
      <c r="A77" s="35"/>
      <c r="B77" s="40">
        <v>30</v>
      </c>
      <c r="C77" s="40">
        <v>1.08</v>
      </c>
      <c r="D77" s="40">
        <v>1.45</v>
      </c>
      <c r="E77" s="40">
        <v>1.75</v>
      </c>
      <c r="F77" s="26"/>
      <c r="G77" s="26"/>
      <c r="H77" s="26"/>
      <c r="I77" s="37"/>
      <c r="J77" s="37"/>
      <c r="K77" s="34"/>
      <c r="L77" s="36"/>
      <c r="M77" s="27"/>
      <c r="N77" s="27"/>
      <c r="O77" s="27"/>
      <c r="P77" s="27"/>
      <c r="Q77" s="27"/>
      <c r="R77" s="27"/>
      <c r="S77" s="27"/>
      <c r="T77" s="27"/>
      <c r="U77" s="36"/>
      <c r="V77" s="64">
        <f>V76+(V113-V73)/40</f>
        <v>18</v>
      </c>
      <c r="W77" s="64">
        <f>AE102*V77^4+AE103*V77^3+AE104*V77^2+AE105*V77+AE106</f>
        <v>0.73063999999999973</v>
      </c>
      <c r="X77" s="40">
        <f t="shared" si="1"/>
        <v>0.96872000000000025</v>
      </c>
      <c r="Y77" s="40">
        <f t="shared" si="2"/>
        <v>1.1728160000000005</v>
      </c>
      <c r="Z77" s="40">
        <f t="shared" si="4"/>
        <v>0.76591111111111099</v>
      </c>
      <c r="AA77" s="40">
        <f t="shared" si="3"/>
        <v>0.53891144764517596</v>
      </c>
      <c r="AC77" s="23"/>
      <c r="AD77" s="5"/>
      <c r="AE77" s="55"/>
      <c r="AF77" s="5"/>
      <c r="AG77" s="5"/>
      <c r="AH77" s="5"/>
      <c r="AI77" s="5"/>
      <c r="AJ77" s="5"/>
      <c r="AK77" s="5"/>
      <c r="AL77" s="55"/>
      <c r="AM77" s="5"/>
      <c r="AO77" s="64">
        <f>AO76+(AO113-AO73)/40</f>
        <v>18</v>
      </c>
      <c r="AP77" s="64">
        <f>AT102*AO77^4+AT103*AO77^3+AT104*AO77^2+AT105*AO77+AT106</f>
        <v>0.96872000000000025</v>
      </c>
      <c r="AQ77" s="36"/>
      <c r="AR77" s="23"/>
      <c r="AS77" s="5"/>
      <c r="AT77" s="55"/>
      <c r="AU77" s="5"/>
      <c r="AV77" s="5"/>
      <c r="AW77" s="5"/>
      <c r="AX77" s="5"/>
      <c r="AY77" s="5"/>
      <c r="AZ77" s="5"/>
      <c r="BA77" s="55"/>
      <c r="BB77" s="5"/>
      <c r="BD77" s="64">
        <f>BD76+(BD113-BD73)/40</f>
        <v>18</v>
      </c>
      <c r="BE77" s="64">
        <f>BI102*BD77^4+BI103*BD77^3+BI104*BD77^2+BI105*BD77+BI106</f>
        <v>1.1728160000000005</v>
      </c>
      <c r="BF77" s="36"/>
      <c r="BG77" s="23"/>
      <c r="BH77" s="5"/>
      <c r="BI77" s="55"/>
      <c r="BJ77" s="5"/>
      <c r="BK77" s="5"/>
      <c r="BL77" s="5"/>
      <c r="BM77" s="5"/>
      <c r="BN77" s="5"/>
      <c r="BO77" s="5"/>
      <c r="BP77" s="55"/>
      <c r="BQ77" s="5"/>
      <c r="BS77" s="64">
        <f>BS76+(BS113-BS73)/40</f>
        <v>18</v>
      </c>
      <c r="BT77" s="64">
        <f>BX102*BS77^4+BX103*BS77^3+BX104*BS77^2+BX105*BS77+BX106</f>
        <v>0.53891144764517485</v>
      </c>
      <c r="BU77" s="36"/>
      <c r="BV77" s="23"/>
      <c r="BW77" s="5"/>
      <c r="BX77" s="55"/>
      <c r="BY77" s="5"/>
      <c r="BZ77" s="5"/>
      <c r="CA77" s="5"/>
      <c r="CB77" s="5"/>
      <c r="CC77" s="5"/>
      <c r="CD77" s="5"/>
      <c r="CE77" s="55"/>
      <c r="CF77" s="5"/>
    </row>
    <row r="78" spans="1:84" s="28" customFormat="1" ht="13.8" x14ac:dyDescent="0.3">
      <c r="A78" s="35"/>
      <c r="B78" s="40">
        <v>40</v>
      </c>
      <c r="C78" s="40">
        <v>1.28</v>
      </c>
      <c r="D78" s="40">
        <v>1.75</v>
      </c>
      <c r="E78" s="40">
        <v>2.16</v>
      </c>
      <c r="F78" s="26"/>
      <c r="G78" s="26"/>
      <c r="H78" s="26"/>
      <c r="I78" s="37"/>
      <c r="J78" s="37"/>
      <c r="K78" s="34"/>
      <c r="L78" s="36"/>
      <c r="M78" s="27"/>
      <c r="N78" s="27"/>
      <c r="O78" s="27"/>
      <c r="P78" s="27"/>
      <c r="Q78" s="27"/>
      <c r="R78" s="27"/>
      <c r="S78" s="27"/>
      <c r="T78" s="27"/>
      <c r="U78" s="36"/>
      <c r="V78" s="64">
        <f>V77+(V113-V73)/40</f>
        <v>20</v>
      </c>
      <c r="W78" s="64">
        <f>AE102*V78^4+AE103*V78^3+AE104*V78^2+AE105*V78+AE106</f>
        <v>0.79765624999999951</v>
      </c>
      <c r="X78" s="40">
        <f t="shared" si="1"/>
        <v>1.0628906250000005</v>
      </c>
      <c r="Y78" s="40">
        <f t="shared" si="2"/>
        <v>1.2757812500000001</v>
      </c>
      <c r="Z78" s="40">
        <f t="shared" si="4"/>
        <v>0.83695023148148118</v>
      </c>
      <c r="AA78" s="40">
        <f t="shared" si="3"/>
        <v>0.58889609291647593</v>
      </c>
      <c r="AC78" s="5"/>
      <c r="AD78" s="5"/>
      <c r="AE78" s="18" t="s">
        <v>11</v>
      </c>
      <c r="AF78" s="18" t="s">
        <v>67</v>
      </c>
      <c r="AG78" s="18" t="s">
        <v>66</v>
      </c>
      <c r="AH78" s="18" t="s">
        <v>65</v>
      </c>
      <c r="AI78" s="18" t="s">
        <v>64</v>
      </c>
      <c r="AJ78" s="18">
        <v>1</v>
      </c>
      <c r="AK78" s="18" t="s">
        <v>47</v>
      </c>
      <c r="AL78" s="55"/>
      <c r="AM78" s="5"/>
      <c r="AO78" s="64">
        <f>AO77+(AO113-AO73)/40</f>
        <v>20</v>
      </c>
      <c r="AP78" s="64">
        <f>AT102*AO78^4+AT103*AO78^3+AT104*AO78^2+AT105*AO78+AT106</f>
        <v>1.0628906250000005</v>
      </c>
      <c r="AQ78" s="36"/>
      <c r="AR78" s="5"/>
      <c r="AS78" s="5"/>
      <c r="AT78" s="18" t="s">
        <v>11</v>
      </c>
      <c r="AU78" s="18" t="s">
        <v>67</v>
      </c>
      <c r="AV78" s="18" t="s">
        <v>66</v>
      </c>
      <c r="AW78" s="18" t="s">
        <v>65</v>
      </c>
      <c r="AX78" s="18" t="s">
        <v>64</v>
      </c>
      <c r="AY78" s="18">
        <v>1</v>
      </c>
      <c r="AZ78" s="18" t="s">
        <v>47</v>
      </c>
      <c r="BA78" s="55"/>
      <c r="BB78" s="5"/>
      <c r="BD78" s="64">
        <f>BD77+(BD113-BD73)/40</f>
        <v>20</v>
      </c>
      <c r="BE78" s="64">
        <f>BI102*BD78^4+BI103*BD78^3+BI104*BD78^2+BI105*BD78+BI106</f>
        <v>1.2757812500000001</v>
      </c>
      <c r="BF78" s="36"/>
      <c r="BG78" s="5"/>
      <c r="BH78" s="5"/>
      <c r="BI78" s="18" t="s">
        <v>11</v>
      </c>
      <c r="BJ78" s="18" t="s">
        <v>67</v>
      </c>
      <c r="BK78" s="18" t="s">
        <v>66</v>
      </c>
      <c r="BL78" s="18" t="s">
        <v>65</v>
      </c>
      <c r="BM78" s="18" t="s">
        <v>64</v>
      </c>
      <c r="BN78" s="18">
        <v>1</v>
      </c>
      <c r="BO78" s="18" t="s">
        <v>47</v>
      </c>
      <c r="BP78" s="55"/>
      <c r="BQ78" s="5"/>
      <c r="BS78" s="64">
        <f>BS77+(BS113-BS73)/40</f>
        <v>20</v>
      </c>
      <c r="BT78" s="64">
        <f>BX102*BS78^4+BX103*BS78^3+BX104*BS78^2+BX105*BS78+BX106</f>
        <v>0.5888960929164746</v>
      </c>
      <c r="BU78" s="36"/>
      <c r="BV78" s="5"/>
      <c r="BW78" s="5"/>
      <c r="BX78" s="18" t="s">
        <v>11</v>
      </c>
      <c r="BY78" s="18" t="s">
        <v>67</v>
      </c>
      <c r="BZ78" s="18" t="s">
        <v>66</v>
      </c>
      <c r="CA78" s="18" t="s">
        <v>65</v>
      </c>
      <c r="CB78" s="18" t="s">
        <v>64</v>
      </c>
      <c r="CC78" s="18">
        <v>1</v>
      </c>
      <c r="CD78" s="18" t="s">
        <v>47</v>
      </c>
      <c r="CE78" s="55"/>
      <c r="CF78" s="5"/>
    </row>
    <row r="79" spans="1:84" s="28" customFormat="1" ht="13.8" x14ac:dyDescent="0.3">
      <c r="A79" s="38"/>
      <c r="B79" s="40">
        <v>50</v>
      </c>
      <c r="C79" s="40">
        <v>1.45</v>
      </c>
      <c r="D79" s="40">
        <v>1.95</v>
      </c>
      <c r="E79" s="40">
        <v>2.4500000000000002</v>
      </c>
      <c r="F79" s="26"/>
      <c r="G79" s="26"/>
      <c r="H79" s="26"/>
      <c r="I79" s="37"/>
      <c r="J79" s="37"/>
      <c r="K79" s="34"/>
      <c r="L79" s="36"/>
      <c r="M79" s="27"/>
      <c r="N79" s="27"/>
      <c r="O79" s="27"/>
      <c r="P79" s="27"/>
      <c r="Q79" s="27"/>
      <c r="R79" s="27"/>
      <c r="S79" s="27"/>
      <c r="T79" s="27"/>
      <c r="U79" s="36"/>
      <c r="V79" s="64">
        <f>V78+(V113-V73)/40</f>
        <v>22</v>
      </c>
      <c r="W79" s="64">
        <f>AE102*V79^4+AE103*V79^3+AE104*V79^2+AE105*V79+AE106</f>
        <v>0.86087999999999942</v>
      </c>
      <c r="X79" s="40">
        <f t="shared" si="1"/>
        <v>1.1508800000000003</v>
      </c>
      <c r="Y79" s="40">
        <f t="shared" si="2"/>
        <v>1.3762560000000001</v>
      </c>
      <c r="Z79" s="40">
        <f t="shared" si="4"/>
        <v>0.90384296296296252</v>
      </c>
      <c r="AA79" s="40">
        <f t="shared" si="3"/>
        <v>0.63596325023624423</v>
      </c>
      <c r="AC79" s="5"/>
      <c r="AD79" s="5"/>
      <c r="AE79" s="59" t="s">
        <v>42</v>
      </c>
      <c r="AF79" s="18" t="s">
        <v>63</v>
      </c>
      <c r="AG79" s="18" t="s">
        <v>62</v>
      </c>
      <c r="AH79" s="18" t="s">
        <v>61</v>
      </c>
      <c r="AI79" s="18" t="s">
        <v>60</v>
      </c>
      <c r="AJ79" s="18">
        <v>1</v>
      </c>
      <c r="AK79" s="18" t="s">
        <v>46</v>
      </c>
      <c r="AL79" s="55"/>
      <c r="AM79" s="5"/>
      <c r="AO79" s="64">
        <f>AO78+(AO113-AO73)/40</f>
        <v>22</v>
      </c>
      <c r="AP79" s="64">
        <f>AT102*AO79^4+AT103*AO79^3+AT104*AO79^2+AT105*AO79+AT106</f>
        <v>1.1508800000000003</v>
      </c>
      <c r="AQ79" s="36"/>
      <c r="AR79" s="5"/>
      <c r="AS79" s="5"/>
      <c r="AT79" s="59" t="s">
        <v>42</v>
      </c>
      <c r="AU79" s="18" t="s">
        <v>63</v>
      </c>
      <c r="AV79" s="18" t="s">
        <v>62</v>
      </c>
      <c r="AW79" s="18" t="s">
        <v>61</v>
      </c>
      <c r="AX79" s="18" t="s">
        <v>60</v>
      </c>
      <c r="AY79" s="18">
        <v>1</v>
      </c>
      <c r="AZ79" s="18" t="s">
        <v>46</v>
      </c>
      <c r="BA79" s="55"/>
      <c r="BB79" s="5"/>
      <c r="BD79" s="64">
        <f>BD78+(BD113-BD73)/40</f>
        <v>22</v>
      </c>
      <c r="BE79" s="64">
        <f>BI102*BD79^4+BI103*BD79^3+BI104*BD79^2+BI105*BD79+BI106</f>
        <v>1.3762560000000001</v>
      </c>
      <c r="BF79" s="36"/>
      <c r="BG79" s="5"/>
      <c r="BH79" s="5"/>
      <c r="BI79" s="59" t="s">
        <v>42</v>
      </c>
      <c r="BJ79" s="18" t="s">
        <v>63</v>
      </c>
      <c r="BK79" s="18" t="s">
        <v>62</v>
      </c>
      <c r="BL79" s="18" t="s">
        <v>61</v>
      </c>
      <c r="BM79" s="18" t="s">
        <v>60</v>
      </c>
      <c r="BN79" s="18">
        <v>1</v>
      </c>
      <c r="BO79" s="18" t="s">
        <v>46</v>
      </c>
      <c r="BP79" s="55"/>
      <c r="BQ79" s="5"/>
      <c r="BS79" s="64">
        <f>BS78+(BS113-BS73)/40</f>
        <v>22</v>
      </c>
      <c r="BT79" s="64">
        <f>BX102*BS79^4+BX103*BS79^3+BX104*BS79^2+BX105*BS79+BX106</f>
        <v>0.63596325023624267</v>
      </c>
      <c r="BU79" s="36"/>
      <c r="BV79" s="5"/>
      <c r="BW79" s="5"/>
      <c r="BX79" s="59" t="s">
        <v>42</v>
      </c>
      <c r="BY79" s="18" t="s">
        <v>63</v>
      </c>
      <c r="BZ79" s="18" t="s">
        <v>62</v>
      </c>
      <c r="CA79" s="18" t="s">
        <v>61</v>
      </c>
      <c r="CB79" s="18" t="s">
        <v>60</v>
      </c>
      <c r="CC79" s="18">
        <v>1</v>
      </c>
      <c r="CD79" s="18" t="s">
        <v>46</v>
      </c>
      <c r="CE79" s="55"/>
      <c r="CF79" s="5"/>
    </row>
    <row r="80" spans="1:84" s="28" customFormat="1" ht="13.8" x14ac:dyDescent="0.3">
      <c r="A80" s="35"/>
      <c r="B80" s="40">
        <v>60</v>
      </c>
      <c r="C80" s="40">
        <v>1.55</v>
      </c>
      <c r="D80" s="40">
        <v>2.1</v>
      </c>
      <c r="E80" s="40">
        <v>2.67</v>
      </c>
      <c r="F80" s="26"/>
      <c r="G80" s="26"/>
      <c r="H80" s="26"/>
      <c r="I80" s="37"/>
      <c r="J80" s="37"/>
      <c r="K80" s="34"/>
      <c r="L80" s="36"/>
      <c r="M80" s="27"/>
      <c r="N80" s="27"/>
      <c r="O80" s="27"/>
      <c r="P80" s="27"/>
      <c r="Q80" s="27"/>
      <c r="R80" s="27"/>
      <c r="S80" s="27"/>
      <c r="T80" s="27"/>
      <c r="U80" s="36"/>
      <c r="V80" s="64">
        <f>V79+(V113-V73)/40</f>
        <v>24</v>
      </c>
      <c r="W80" s="64">
        <f>AE102*V80^4+AE103*V80^3+AE104*V80^2+AE105*V80+AE106</f>
        <v>0.92052624999999932</v>
      </c>
      <c r="X80" s="40">
        <f t="shared" si="1"/>
        <v>1.2331556250000002</v>
      </c>
      <c r="Y80" s="40">
        <f t="shared" si="2"/>
        <v>1.4740672500000001</v>
      </c>
      <c r="Z80" s="40">
        <f t="shared" si="4"/>
        <v>0.9668417129629624</v>
      </c>
      <c r="AA80" s="40">
        <f t="shared" si="3"/>
        <v>0.68029051885764324</v>
      </c>
      <c r="AC80" s="5"/>
      <c r="AD80" s="5"/>
      <c r="AE80" s="59" t="s">
        <v>41</v>
      </c>
      <c r="AF80" s="18" t="s">
        <v>59</v>
      </c>
      <c r="AG80" s="18" t="s">
        <v>58</v>
      </c>
      <c r="AH80" s="18" t="s">
        <v>57</v>
      </c>
      <c r="AI80" s="18" t="s">
        <v>56</v>
      </c>
      <c r="AJ80" s="18">
        <v>1</v>
      </c>
      <c r="AK80" s="18" t="s">
        <v>45</v>
      </c>
      <c r="AL80" s="5"/>
      <c r="AM80" s="5"/>
      <c r="AO80" s="64">
        <f>AO79+(AO113-AO73)/40</f>
        <v>24</v>
      </c>
      <c r="AP80" s="64">
        <f>AT102*AO80^4+AT103*AO80^3+AT104*AO80^2+AT105*AO80+AT106</f>
        <v>1.2331556250000002</v>
      </c>
      <c r="AQ80" s="36"/>
      <c r="AR80" s="5"/>
      <c r="AS80" s="5"/>
      <c r="AT80" s="59" t="s">
        <v>41</v>
      </c>
      <c r="AU80" s="18" t="s">
        <v>59</v>
      </c>
      <c r="AV80" s="18" t="s">
        <v>58</v>
      </c>
      <c r="AW80" s="18" t="s">
        <v>57</v>
      </c>
      <c r="AX80" s="18" t="s">
        <v>56</v>
      </c>
      <c r="AY80" s="18">
        <v>1</v>
      </c>
      <c r="AZ80" s="18" t="s">
        <v>45</v>
      </c>
      <c r="BA80" s="5"/>
      <c r="BB80" s="5"/>
      <c r="BD80" s="64">
        <f>BD79+(BD113-BD73)/40</f>
        <v>24</v>
      </c>
      <c r="BE80" s="64">
        <f>BI102*BD80^4+BI103*BD80^3+BI104*BD80^2+BI105*BD80+BI106</f>
        <v>1.4740672500000001</v>
      </c>
      <c r="BF80" s="36"/>
      <c r="BG80" s="5"/>
      <c r="BH80" s="5"/>
      <c r="BI80" s="59" t="s">
        <v>41</v>
      </c>
      <c r="BJ80" s="18" t="s">
        <v>59</v>
      </c>
      <c r="BK80" s="18" t="s">
        <v>58</v>
      </c>
      <c r="BL80" s="18" t="s">
        <v>57</v>
      </c>
      <c r="BM80" s="18" t="s">
        <v>56</v>
      </c>
      <c r="BN80" s="18">
        <v>1</v>
      </c>
      <c r="BO80" s="18" t="s">
        <v>45</v>
      </c>
      <c r="BP80" s="5"/>
      <c r="BQ80" s="5"/>
      <c r="BS80" s="64">
        <f>BS79+(BS113-BS73)/40</f>
        <v>24</v>
      </c>
      <c r="BT80" s="64">
        <f>BX102*BS80^4+BX103*BS80^3+BX104*BS80^2+BX105*BS80+BX106</f>
        <v>0.68029051885764114</v>
      </c>
      <c r="BU80" s="36"/>
      <c r="BV80" s="5"/>
      <c r="BW80" s="5"/>
      <c r="BX80" s="59" t="s">
        <v>41</v>
      </c>
      <c r="BY80" s="18" t="s">
        <v>59</v>
      </c>
      <c r="BZ80" s="18" t="s">
        <v>58</v>
      </c>
      <c r="CA80" s="18" t="s">
        <v>57</v>
      </c>
      <c r="CB80" s="18" t="s">
        <v>56</v>
      </c>
      <c r="CC80" s="18">
        <v>1</v>
      </c>
      <c r="CD80" s="18" t="s">
        <v>45</v>
      </c>
      <c r="CE80" s="5"/>
      <c r="CF80" s="5"/>
    </row>
    <row r="81" spans="2:84" s="28" customFormat="1" ht="13.8" x14ac:dyDescent="0.3">
      <c r="B81" s="40">
        <v>70</v>
      </c>
      <c r="C81" s="40">
        <v>1.65</v>
      </c>
      <c r="D81" s="40">
        <v>2.25</v>
      </c>
      <c r="E81" s="40">
        <v>2.8</v>
      </c>
      <c r="F81" s="26"/>
      <c r="G81" s="26"/>
      <c r="H81" s="26"/>
      <c r="I81" s="37"/>
      <c r="J81" s="37"/>
      <c r="K81" s="34"/>
      <c r="L81" s="36"/>
      <c r="M81" s="27"/>
      <c r="N81" s="27"/>
      <c r="O81" s="27"/>
      <c r="P81" s="27"/>
      <c r="Q81" s="27"/>
      <c r="R81" s="27"/>
      <c r="S81" s="27"/>
      <c r="T81" s="27"/>
      <c r="U81" s="36"/>
      <c r="V81" s="64">
        <f>V80+(V113-V73)/40</f>
        <v>26</v>
      </c>
      <c r="W81" s="64">
        <f>AE102*V81^4+AE103*V81^3+AE104*V81^2+AE105*V81+AE106</f>
        <v>0.976799999999999</v>
      </c>
      <c r="X81" s="40">
        <f t="shared" si="1"/>
        <v>1.31016</v>
      </c>
      <c r="Y81" s="40">
        <f t="shared" si="2"/>
        <v>1.5690559999999998</v>
      </c>
      <c r="Z81" s="40">
        <f t="shared" si="4"/>
        <v>1.0261866666666659</v>
      </c>
      <c r="AA81" s="40">
        <f t="shared" si="3"/>
        <v>0.72204689821673473</v>
      </c>
      <c r="AC81" s="5"/>
      <c r="AD81" s="5"/>
      <c r="AE81" s="18" t="s">
        <v>39</v>
      </c>
      <c r="AF81" s="18" t="s">
        <v>55</v>
      </c>
      <c r="AG81" s="18" t="s">
        <v>54</v>
      </c>
      <c r="AH81" s="18" t="s">
        <v>53</v>
      </c>
      <c r="AI81" s="18" t="s">
        <v>52</v>
      </c>
      <c r="AJ81" s="18">
        <v>1</v>
      </c>
      <c r="AK81" s="18" t="s">
        <v>44</v>
      </c>
      <c r="AL81" s="5"/>
      <c r="AM81" s="5"/>
      <c r="AO81" s="64">
        <f>AO80+(AO113-AO73)/40</f>
        <v>26</v>
      </c>
      <c r="AP81" s="64">
        <f>AT102*AO81^4+AT103*AO81^3+AT104*AO81^2+AT105*AO81+AT106</f>
        <v>1.31016</v>
      </c>
      <c r="AQ81" s="36"/>
      <c r="AR81" s="5"/>
      <c r="AS81" s="5"/>
      <c r="AT81" s="18" t="s">
        <v>39</v>
      </c>
      <c r="AU81" s="18" t="s">
        <v>55</v>
      </c>
      <c r="AV81" s="18" t="s">
        <v>54</v>
      </c>
      <c r="AW81" s="18" t="s">
        <v>53</v>
      </c>
      <c r="AX81" s="18" t="s">
        <v>52</v>
      </c>
      <c r="AY81" s="18">
        <v>1</v>
      </c>
      <c r="AZ81" s="18" t="s">
        <v>44</v>
      </c>
      <c r="BA81" s="5"/>
      <c r="BB81" s="5"/>
      <c r="BD81" s="64">
        <f>BD80+(BD113-BD73)/40</f>
        <v>26</v>
      </c>
      <c r="BE81" s="64">
        <f>BI102*BD81^4+BI103*BD81^3+BI104*BD81^2+BI105*BD81+BI106</f>
        <v>1.5690559999999998</v>
      </c>
      <c r="BF81" s="36"/>
      <c r="BG81" s="5"/>
      <c r="BH81" s="5"/>
      <c r="BI81" s="18" t="s">
        <v>39</v>
      </c>
      <c r="BJ81" s="18" t="s">
        <v>55</v>
      </c>
      <c r="BK81" s="18" t="s">
        <v>54</v>
      </c>
      <c r="BL81" s="18" t="s">
        <v>53</v>
      </c>
      <c r="BM81" s="18" t="s">
        <v>52</v>
      </c>
      <c r="BN81" s="18">
        <v>1</v>
      </c>
      <c r="BO81" s="18" t="s">
        <v>44</v>
      </c>
      <c r="BP81" s="5"/>
      <c r="BQ81" s="5"/>
      <c r="BS81" s="64">
        <f>BS80+(BS113-BS73)/40</f>
        <v>26</v>
      </c>
      <c r="BT81" s="64">
        <f>BX102*BS81^4+BX103*BS81^3+BX104*BS81^2+BX105*BS81+BX106</f>
        <v>0.72204689821673251</v>
      </c>
      <c r="BU81" s="36"/>
      <c r="BV81" s="5"/>
      <c r="BW81" s="5"/>
      <c r="BX81" s="18" t="s">
        <v>39</v>
      </c>
      <c r="BY81" s="18" t="s">
        <v>55</v>
      </c>
      <c r="BZ81" s="18" t="s">
        <v>54</v>
      </c>
      <c r="CA81" s="18" t="s">
        <v>53</v>
      </c>
      <c r="CB81" s="18" t="s">
        <v>52</v>
      </c>
      <c r="CC81" s="18">
        <v>1</v>
      </c>
      <c r="CD81" s="18" t="s">
        <v>44</v>
      </c>
      <c r="CE81" s="5"/>
      <c r="CF81" s="5"/>
    </row>
    <row r="82" spans="2:84" s="28" customFormat="1" ht="13.8" x14ac:dyDescent="0.3">
      <c r="B82" s="40">
        <v>80</v>
      </c>
      <c r="C82" s="40">
        <v>1.7</v>
      </c>
      <c r="D82" s="40">
        <v>2.3199999999999998</v>
      </c>
      <c r="E82" s="40">
        <v>2.87</v>
      </c>
      <c r="F82" s="26"/>
      <c r="G82" s="26"/>
      <c r="H82" s="26"/>
      <c r="I82" s="37"/>
      <c r="J82" s="37"/>
      <c r="K82" s="34"/>
      <c r="L82" s="36"/>
      <c r="M82" s="27"/>
      <c r="N82" s="27"/>
      <c r="O82" s="27"/>
      <c r="P82" s="27"/>
      <c r="Q82" s="27"/>
      <c r="R82" s="27"/>
      <c r="S82" s="27"/>
      <c r="T82" s="27"/>
      <c r="U82" s="36"/>
      <c r="V82" s="64">
        <f>V81+(V113-V73)/40</f>
        <v>28</v>
      </c>
      <c r="W82" s="64">
        <f>AE102*V82^4+AE103*V82^3+AE104*V82^2+AE105*V82+AE106</f>
        <v>1.0298962499999988</v>
      </c>
      <c r="X82" s="40">
        <f t="shared" si="1"/>
        <v>1.3823106249999997</v>
      </c>
      <c r="Y82" s="40">
        <f t="shared" si="2"/>
        <v>1.6610772499999995</v>
      </c>
      <c r="Z82" s="40">
        <f t="shared" si="4"/>
        <v>1.0821057870370361</v>
      </c>
      <c r="AA82" s="40">
        <f t="shared" si="3"/>
        <v>0.76139278793247922</v>
      </c>
      <c r="AC82" s="5"/>
      <c r="AD82" s="5"/>
      <c r="AE82" s="18" t="s">
        <v>38</v>
      </c>
      <c r="AF82" s="18" t="s">
        <v>51</v>
      </c>
      <c r="AG82" s="18" t="s">
        <v>50</v>
      </c>
      <c r="AH82" s="18" t="s">
        <v>49</v>
      </c>
      <c r="AI82" s="18" t="s">
        <v>48</v>
      </c>
      <c r="AJ82" s="18">
        <v>1</v>
      </c>
      <c r="AK82" s="18" t="s">
        <v>43</v>
      </c>
      <c r="AL82" s="5"/>
      <c r="AM82" s="5"/>
      <c r="AO82" s="64">
        <f>AO81+(AO113-AO73)/40</f>
        <v>28</v>
      </c>
      <c r="AP82" s="64">
        <f>AT102*AO82^4+AT103*AO82^3+AT104*AO82^2+AT105*AO82+AT106</f>
        <v>1.3823106249999997</v>
      </c>
      <c r="AQ82" s="36"/>
      <c r="AR82" s="5"/>
      <c r="AS82" s="5"/>
      <c r="AT82" s="18" t="s">
        <v>38</v>
      </c>
      <c r="AU82" s="18" t="s">
        <v>51</v>
      </c>
      <c r="AV82" s="18" t="s">
        <v>50</v>
      </c>
      <c r="AW82" s="18" t="s">
        <v>49</v>
      </c>
      <c r="AX82" s="18" t="s">
        <v>48</v>
      </c>
      <c r="AY82" s="18">
        <v>1</v>
      </c>
      <c r="AZ82" s="18" t="s">
        <v>43</v>
      </c>
      <c r="BA82" s="5"/>
      <c r="BB82" s="5"/>
      <c r="BD82" s="64">
        <f>BD81+(BD113-BD73)/40</f>
        <v>28</v>
      </c>
      <c r="BE82" s="64">
        <f>BI102*BD82^4+BI103*BD82^3+BI104*BD82^2+BI105*BD82+BI106</f>
        <v>1.6610772499999995</v>
      </c>
      <c r="BF82" s="36"/>
      <c r="BG82" s="5"/>
      <c r="BH82" s="5"/>
      <c r="BI82" s="18" t="s">
        <v>38</v>
      </c>
      <c r="BJ82" s="18" t="s">
        <v>51</v>
      </c>
      <c r="BK82" s="18" t="s">
        <v>50</v>
      </c>
      <c r="BL82" s="18" t="s">
        <v>49</v>
      </c>
      <c r="BM82" s="18" t="s">
        <v>48</v>
      </c>
      <c r="BN82" s="18">
        <v>1</v>
      </c>
      <c r="BO82" s="18" t="s">
        <v>43</v>
      </c>
      <c r="BP82" s="5"/>
      <c r="BQ82" s="5"/>
      <c r="BS82" s="64">
        <f>BS81+(BS113-BS73)/40</f>
        <v>28</v>
      </c>
      <c r="BT82" s="64">
        <f>BX102*BS82^4+BX103*BS82^3+BX104*BS82^2+BX105*BS82+BX106</f>
        <v>0.76139278793247622</v>
      </c>
      <c r="BU82" s="36"/>
      <c r="BV82" s="5"/>
      <c r="BW82" s="5"/>
      <c r="BX82" s="18" t="s">
        <v>38</v>
      </c>
      <c r="BY82" s="18" t="s">
        <v>51</v>
      </c>
      <c r="BZ82" s="18" t="s">
        <v>50</v>
      </c>
      <c r="CA82" s="18" t="s">
        <v>49</v>
      </c>
      <c r="CB82" s="18" t="s">
        <v>48</v>
      </c>
      <c r="CC82" s="18">
        <v>1</v>
      </c>
      <c r="CD82" s="18" t="s">
        <v>43</v>
      </c>
      <c r="CE82" s="5"/>
      <c r="CF82" s="5"/>
    </row>
    <row r="83" spans="2:84" s="28" customFormat="1" ht="13.8" x14ac:dyDescent="0.3">
      <c r="B83" s="40">
        <v>90</v>
      </c>
      <c r="C83" s="40">
        <v>1.7</v>
      </c>
      <c r="D83" s="40">
        <v>2.33</v>
      </c>
      <c r="E83" s="40">
        <v>2.89</v>
      </c>
      <c r="F83" s="26"/>
      <c r="G83" s="26"/>
      <c r="H83" s="26"/>
      <c r="I83" s="37"/>
      <c r="J83" s="37"/>
      <c r="K83" s="34"/>
      <c r="L83" s="36"/>
      <c r="M83" s="27"/>
      <c r="N83" s="27"/>
      <c r="O83" s="27"/>
      <c r="P83" s="27"/>
      <c r="Q83" s="27"/>
      <c r="R83" s="27"/>
      <c r="S83" s="27"/>
      <c r="T83" s="27"/>
      <c r="U83" s="36"/>
      <c r="V83" s="64">
        <f>V82+(V113-V73)/40</f>
        <v>30</v>
      </c>
      <c r="W83" s="64">
        <f>AE102*V83^4+AE103*V83^3+AE104*V83^2+AE105*V83+AE106</f>
        <v>1.0799999999999985</v>
      </c>
      <c r="X83" s="40">
        <f t="shared" si="1"/>
        <v>1.4499999999999993</v>
      </c>
      <c r="Y83" s="40">
        <f t="shared" si="2"/>
        <v>1.7499999999999991</v>
      </c>
      <c r="Z83" s="40">
        <f t="shared" si="4"/>
        <v>1.1348148148148134</v>
      </c>
      <c r="AA83" s="40">
        <f t="shared" si="3"/>
        <v>0.79847998780673579</v>
      </c>
      <c r="AC83" s="23"/>
      <c r="AD83" s="5"/>
      <c r="AE83" s="5"/>
      <c r="AF83" s="5"/>
      <c r="AG83" s="55"/>
      <c r="AH83" s="55"/>
      <c r="AI83" s="55"/>
      <c r="AJ83" s="55"/>
      <c r="AK83" s="55"/>
      <c r="AL83" s="55"/>
      <c r="AM83" s="23"/>
      <c r="AO83" s="64">
        <f>AO82+(AO113-AO73)/40</f>
        <v>30</v>
      </c>
      <c r="AP83" s="64">
        <f>AT102*AO83^4+AT103*AO83^3+AT104*AO83^2+AT105*AO83+AT106</f>
        <v>1.4499999999999993</v>
      </c>
      <c r="AQ83" s="36"/>
      <c r="AR83" s="23"/>
      <c r="AS83" s="5"/>
      <c r="AT83" s="5"/>
      <c r="AU83" s="5"/>
      <c r="AV83" s="55"/>
      <c r="AW83" s="55"/>
      <c r="AX83" s="55"/>
      <c r="AY83" s="55"/>
      <c r="AZ83" s="55"/>
      <c r="BA83" s="55"/>
      <c r="BB83" s="23"/>
      <c r="BD83" s="64">
        <f>BD82+(BD113-BD73)/40</f>
        <v>30</v>
      </c>
      <c r="BE83" s="64">
        <f>BI102*BD83^4+BI103*BD83^3+BI104*BD83^2+BI105*BD83+BI106</f>
        <v>1.7499999999999991</v>
      </c>
      <c r="BF83" s="36"/>
      <c r="BG83" s="23"/>
      <c r="BH83" s="5"/>
      <c r="BI83" s="5"/>
      <c r="BJ83" s="5"/>
      <c r="BK83" s="55"/>
      <c r="BL83" s="55"/>
      <c r="BM83" s="55"/>
      <c r="BN83" s="55"/>
      <c r="BO83" s="55"/>
      <c r="BP83" s="55"/>
      <c r="BQ83" s="23"/>
      <c r="BS83" s="64">
        <f>BS82+(BS113-BS73)/40</f>
        <v>30</v>
      </c>
      <c r="BT83" s="64">
        <f>BX102*BS83^4+BX103*BS83^3+BX104*BS83^2+BX105*BS83+BX106</f>
        <v>0.79847998780673279</v>
      </c>
      <c r="BU83" s="36"/>
      <c r="BV83" s="23"/>
      <c r="BW83" s="5"/>
      <c r="BX83" s="5"/>
      <c r="BY83" s="5"/>
      <c r="BZ83" s="55"/>
      <c r="CA83" s="55"/>
      <c r="CB83" s="55"/>
      <c r="CC83" s="55"/>
      <c r="CD83" s="55"/>
      <c r="CE83" s="55"/>
      <c r="CF83" s="23"/>
    </row>
    <row r="84" spans="2:84" s="28" customFormat="1" ht="13.8" x14ac:dyDescent="0.3">
      <c r="B84" s="40"/>
      <c r="C84" s="40"/>
      <c r="D84" s="40"/>
      <c r="E84" s="40"/>
      <c r="F84" s="26"/>
      <c r="G84" s="26"/>
      <c r="H84" s="26"/>
      <c r="I84" s="37"/>
      <c r="J84" s="37"/>
      <c r="K84" s="34"/>
      <c r="L84" s="36"/>
      <c r="M84" s="27"/>
      <c r="N84" s="27"/>
      <c r="O84" s="27"/>
      <c r="P84" s="27"/>
      <c r="Q84" s="27"/>
      <c r="R84" s="27"/>
      <c r="S84" s="27"/>
      <c r="T84" s="27"/>
      <c r="U84" s="36"/>
      <c r="V84" s="64">
        <f>V83+(V113-V73)/40</f>
        <v>32</v>
      </c>
      <c r="W84" s="64">
        <f>AE102*V84^4+AE103*V84^3+AE104*V84^2+AE105*V84+AE106</f>
        <v>1.1272862499999983</v>
      </c>
      <c r="X84" s="40">
        <f t="shared" si="1"/>
        <v>1.5135956249999991</v>
      </c>
      <c r="Y84" s="40">
        <f t="shared" si="2"/>
        <v>1.8357072499999987</v>
      </c>
      <c r="Z84" s="40">
        <f t="shared" si="4"/>
        <v>1.184517268518517</v>
      </c>
      <c r="AA84" s="40">
        <f t="shared" si="3"/>
        <v>0.83345169782426354</v>
      </c>
      <c r="AC84" s="18" t="s">
        <v>67</v>
      </c>
      <c r="AD84" s="18" t="s">
        <v>66</v>
      </c>
      <c r="AE84" s="18" t="s">
        <v>65</v>
      </c>
      <c r="AF84" s="18" t="s">
        <v>64</v>
      </c>
      <c r="AG84" s="18">
        <v>1</v>
      </c>
      <c r="AH84" s="5"/>
      <c r="AI84" s="66">
        <f>AE72^4</f>
        <v>10000</v>
      </c>
      <c r="AJ84" s="66">
        <f>AE72^3</f>
        <v>1000</v>
      </c>
      <c r="AK84" s="66">
        <f>AE72^2</f>
        <v>100</v>
      </c>
      <c r="AL84" s="66">
        <f>AE72</f>
        <v>10</v>
      </c>
      <c r="AM84" s="65">
        <v>1</v>
      </c>
      <c r="AO84" s="64">
        <f>AO83+(AO113-AO73)/40</f>
        <v>32</v>
      </c>
      <c r="AP84" s="64">
        <f>AT102*AO84^4+AT103*AO84^3+AT104*AO84^2+AT105*AO84+AT106</f>
        <v>1.5135956249999991</v>
      </c>
      <c r="AQ84" s="36"/>
      <c r="AR84" s="18" t="s">
        <v>67</v>
      </c>
      <c r="AS84" s="18" t="s">
        <v>66</v>
      </c>
      <c r="AT84" s="18" t="s">
        <v>65</v>
      </c>
      <c r="AU84" s="18" t="s">
        <v>64</v>
      </c>
      <c r="AV84" s="18">
        <v>1</v>
      </c>
      <c r="AW84" s="5"/>
      <c r="AX84" s="66">
        <f>AT72^4</f>
        <v>10000</v>
      </c>
      <c r="AY84" s="66">
        <f>AT72^3</f>
        <v>1000</v>
      </c>
      <c r="AZ84" s="66">
        <f>AT72^2</f>
        <v>100</v>
      </c>
      <c r="BA84" s="66">
        <f>AT72</f>
        <v>10</v>
      </c>
      <c r="BB84" s="65">
        <v>1</v>
      </c>
      <c r="BD84" s="64">
        <f>BD83+(BD113-BD73)/40</f>
        <v>32</v>
      </c>
      <c r="BE84" s="64">
        <f>BI102*BD84^4+BI103*BD84^3+BI104*BD84^2+BI105*BD84+BI106</f>
        <v>1.8357072499999987</v>
      </c>
      <c r="BF84" s="36"/>
      <c r="BG84" s="18" t="s">
        <v>67</v>
      </c>
      <c r="BH84" s="18" t="s">
        <v>66</v>
      </c>
      <c r="BI84" s="18" t="s">
        <v>65</v>
      </c>
      <c r="BJ84" s="18" t="s">
        <v>64</v>
      </c>
      <c r="BK84" s="18">
        <v>1</v>
      </c>
      <c r="BL84" s="5"/>
      <c r="BM84" s="66">
        <f>BI72^4</f>
        <v>10000</v>
      </c>
      <c r="BN84" s="66">
        <f>BI72^3</f>
        <v>1000</v>
      </c>
      <c r="BO84" s="66">
        <f>BI72^2</f>
        <v>100</v>
      </c>
      <c r="BP84" s="66">
        <f>BI72</f>
        <v>10</v>
      </c>
      <c r="BQ84" s="65">
        <v>1</v>
      </c>
      <c r="BS84" s="64">
        <f>BS83+(BS113-BS73)/40</f>
        <v>32</v>
      </c>
      <c r="BT84" s="64">
        <f>BX102*BS84^4+BX103*BS84^3+BX104*BS84^2+BX105*BS84+BX106</f>
        <v>0.83345169782425965</v>
      </c>
      <c r="BU84" s="36"/>
      <c r="BV84" s="18" t="s">
        <v>67</v>
      </c>
      <c r="BW84" s="18" t="s">
        <v>66</v>
      </c>
      <c r="BX84" s="18" t="s">
        <v>65</v>
      </c>
      <c r="BY84" s="18" t="s">
        <v>64</v>
      </c>
      <c r="BZ84" s="18">
        <v>1</v>
      </c>
      <c r="CA84" s="5"/>
      <c r="CB84" s="66">
        <f>BX72^4</f>
        <v>10000</v>
      </c>
      <c r="CC84" s="66">
        <f>BX72^3</f>
        <v>1000</v>
      </c>
      <c r="CD84" s="66">
        <f>BX72^2</f>
        <v>100</v>
      </c>
      <c r="CE84" s="66">
        <f>BX72</f>
        <v>10</v>
      </c>
      <c r="CF84" s="65">
        <v>1</v>
      </c>
    </row>
    <row r="85" spans="2:84" s="28" customFormat="1" ht="13.8" x14ac:dyDescent="0.3">
      <c r="D85" s="26"/>
      <c r="E85" s="26"/>
      <c r="F85" s="26"/>
      <c r="G85" s="26"/>
      <c r="H85" s="26"/>
      <c r="I85" s="37"/>
      <c r="J85" s="37"/>
      <c r="K85" s="34"/>
      <c r="L85" s="36"/>
      <c r="M85" s="27"/>
      <c r="N85" s="27"/>
      <c r="O85" s="27"/>
      <c r="P85" s="27"/>
      <c r="Q85" s="27"/>
      <c r="R85" s="27"/>
      <c r="S85" s="27"/>
      <c r="T85" s="27"/>
      <c r="U85" s="36"/>
      <c r="V85" s="64">
        <f>V84+(V113-V73)/40</f>
        <v>34</v>
      </c>
      <c r="W85" s="64">
        <f>AE102*V85^4+AE103*V85^3+AE104*V85^2+AE105*V85+AE106</f>
        <v>1.1719199999999981</v>
      </c>
      <c r="X85" s="40">
        <f t="shared" si="1"/>
        <v>1.5734399999999988</v>
      </c>
      <c r="Y85" s="40">
        <f t="shared" si="2"/>
        <v>1.9180959999999985</v>
      </c>
      <c r="Z85" s="40">
        <f t="shared" si="4"/>
        <v>1.2314044444444427</v>
      </c>
      <c r="AA85" s="40">
        <f t="shared" si="3"/>
        <v>0.86644251815271944</v>
      </c>
      <c r="AC85" s="18" t="s">
        <v>63</v>
      </c>
      <c r="AD85" s="18" t="s">
        <v>62</v>
      </c>
      <c r="AE85" s="18" t="s">
        <v>61</v>
      </c>
      <c r="AF85" s="18" t="s">
        <v>60</v>
      </c>
      <c r="AG85" s="18">
        <v>1</v>
      </c>
      <c r="AH85" s="18"/>
      <c r="AI85" s="66">
        <f>AE73^4</f>
        <v>810000</v>
      </c>
      <c r="AJ85" s="66">
        <f>AE73^3</f>
        <v>27000</v>
      </c>
      <c r="AK85" s="66">
        <f>AE73^2</f>
        <v>900</v>
      </c>
      <c r="AL85" s="66">
        <f>AE73</f>
        <v>30</v>
      </c>
      <c r="AM85" s="65">
        <v>1</v>
      </c>
      <c r="AO85" s="64">
        <f>AO84+(AO113-AO73)/40</f>
        <v>34</v>
      </c>
      <c r="AP85" s="64">
        <f>AT102*AO85^4+AT103*AO85^3+AT104*AO85^2+AT105*AO85+AT106</f>
        <v>1.5734399999999988</v>
      </c>
      <c r="AQ85" s="36"/>
      <c r="AR85" s="18" t="s">
        <v>63</v>
      </c>
      <c r="AS85" s="18" t="s">
        <v>62</v>
      </c>
      <c r="AT85" s="18" t="s">
        <v>61</v>
      </c>
      <c r="AU85" s="18" t="s">
        <v>60</v>
      </c>
      <c r="AV85" s="18">
        <v>1</v>
      </c>
      <c r="AW85" s="18"/>
      <c r="AX85" s="66">
        <f>AT73^4</f>
        <v>810000</v>
      </c>
      <c r="AY85" s="66">
        <f>AT73^3</f>
        <v>27000</v>
      </c>
      <c r="AZ85" s="66">
        <f>AT73^2</f>
        <v>900</v>
      </c>
      <c r="BA85" s="66">
        <f>AT73</f>
        <v>30</v>
      </c>
      <c r="BB85" s="65">
        <v>1</v>
      </c>
      <c r="BD85" s="64">
        <f>BD84+(BD113-BD73)/40</f>
        <v>34</v>
      </c>
      <c r="BE85" s="64">
        <f>BI102*BD85^4+BI103*BD85^3+BI104*BD85^2+BI105*BD85+BI106</f>
        <v>1.9180959999999985</v>
      </c>
      <c r="BF85" s="36"/>
      <c r="BG85" s="18" t="s">
        <v>63</v>
      </c>
      <c r="BH85" s="18" t="s">
        <v>62</v>
      </c>
      <c r="BI85" s="18" t="s">
        <v>61</v>
      </c>
      <c r="BJ85" s="18" t="s">
        <v>60</v>
      </c>
      <c r="BK85" s="18">
        <v>1</v>
      </c>
      <c r="BL85" s="18"/>
      <c r="BM85" s="66">
        <f>BI73^4</f>
        <v>810000</v>
      </c>
      <c r="BN85" s="66">
        <f>BI73^3</f>
        <v>27000</v>
      </c>
      <c r="BO85" s="66">
        <f>BI73^2</f>
        <v>900</v>
      </c>
      <c r="BP85" s="66">
        <f>BI73</f>
        <v>30</v>
      </c>
      <c r="BQ85" s="65">
        <v>1</v>
      </c>
      <c r="BS85" s="64">
        <f>BS84+(BS113-BS73)/40</f>
        <v>34</v>
      </c>
      <c r="BT85" s="64">
        <f>BX102*BS85^4+BX103*BS85^3+BX104*BS85^2+BX105*BS85+BX106</f>
        <v>0.86644251815271489</v>
      </c>
      <c r="BU85" s="36"/>
      <c r="BV85" s="18" t="s">
        <v>63</v>
      </c>
      <c r="BW85" s="18" t="s">
        <v>62</v>
      </c>
      <c r="BX85" s="18" t="s">
        <v>61</v>
      </c>
      <c r="BY85" s="18" t="s">
        <v>60</v>
      </c>
      <c r="BZ85" s="18">
        <v>1</v>
      </c>
      <c r="CA85" s="18"/>
      <c r="CB85" s="66">
        <f>BX73^4</f>
        <v>810000</v>
      </c>
      <c r="CC85" s="66">
        <f>BX73^3</f>
        <v>27000</v>
      </c>
      <c r="CD85" s="66">
        <f>BX73^2</f>
        <v>900</v>
      </c>
      <c r="CE85" s="66">
        <f>BX73</f>
        <v>30</v>
      </c>
      <c r="CF85" s="65">
        <v>1</v>
      </c>
    </row>
    <row r="86" spans="2:84" s="28" customFormat="1" ht="13.8" x14ac:dyDescent="0.3">
      <c r="D86" s="26"/>
      <c r="E86" s="26"/>
      <c r="F86" s="26"/>
      <c r="G86" s="26"/>
      <c r="H86" s="26"/>
      <c r="I86" s="37"/>
      <c r="J86" s="37"/>
      <c r="K86" s="34"/>
      <c r="L86" s="36"/>
      <c r="M86" s="27"/>
      <c r="N86" s="27"/>
      <c r="O86" s="27"/>
      <c r="P86" s="27"/>
      <c r="Q86" s="27"/>
      <c r="R86" s="27"/>
      <c r="S86" s="27"/>
      <c r="T86" s="27"/>
      <c r="U86" s="36"/>
      <c r="V86" s="64">
        <f>V85+(V113-V73)/40</f>
        <v>36</v>
      </c>
      <c r="W86" s="64">
        <f>AE102*V86^4+AE103*V86^3+AE104*V86^2+AE105*V86+AE106</f>
        <v>1.2140562499999981</v>
      </c>
      <c r="X86" s="40">
        <f t="shared" si="1"/>
        <v>1.6298506249999982</v>
      </c>
      <c r="Y86" s="40">
        <f t="shared" si="2"/>
        <v>1.9970772499999976</v>
      </c>
      <c r="Z86" s="40">
        <f t="shared" si="4"/>
        <v>1.2756554166666647</v>
      </c>
      <c r="AA86" s="40">
        <f t="shared" si="3"/>
        <v>0.89757844914265983</v>
      </c>
      <c r="AC86" s="18" t="s">
        <v>59</v>
      </c>
      <c r="AD86" s="18" t="s">
        <v>58</v>
      </c>
      <c r="AE86" s="18" t="s">
        <v>57</v>
      </c>
      <c r="AF86" s="18" t="s">
        <v>56</v>
      </c>
      <c r="AG86" s="18">
        <v>1</v>
      </c>
      <c r="AH86" s="18" t="s">
        <v>40</v>
      </c>
      <c r="AI86" s="66">
        <f>AE74^4</f>
        <v>6250000</v>
      </c>
      <c r="AJ86" s="66">
        <f>AE74^3</f>
        <v>125000</v>
      </c>
      <c r="AK86" s="66">
        <f>AE74^2</f>
        <v>2500</v>
      </c>
      <c r="AL86" s="66">
        <f>AE74</f>
        <v>50</v>
      </c>
      <c r="AM86" s="65">
        <v>1</v>
      </c>
      <c r="AO86" s="64">
        <f>AO85+(AO113-AO73)/40</f>
        <v>36</v>
      </c>
      <c r="AP86" s="64">
        <f>AT102*AO86^4+AT103*AO86^3+AT104*AO86^2+AT105*AO86+AT106</f>
        <v>1.6298506249999982</v>
      </c>
      <c r="AQ86" s="36"/>
      <c r="AR86" s="18" t="s">
        <v>59</v>
      </c>
      <c r="AS86" s="18" t="s">
        <v>58</v>
      </c>
      <c r="AT86" s="18" t="s">
        <v>57</v>
      </c>
      <c r="AU86" s="18" t="s">
        <v>56</v>
      </c>
      <c r="AV86" s="18">
        <v>1</v>
      </c>
      <c r="AW86" s="18" t="s">
        <v>40</v>
      </c>
      <c r="AX86" s="66">
        <f>AT74^4</f>
        <v>6250000</v>
      </c>
      <c r="AY86" s="66">
        <f>AT74^3</f>
        <v>125000</v>
      </c>
      <c r="AZ86" s="66">
        <f>AT74^2</f>
        <v>2500</v>
      </c>
      <c r="BA86" s="66">
        <f>AT74</f>
        <v>50</v>
      </c>
      <c r="BB86" s="65">
        <v>1</v>
      </c>
      <c r="BD86" s="64">
        <f>BD85+(BD113-BD73)/40</f>
        <v>36</v>
      </c>
      <c r="BE86" s="64">
        <f>BI102*BD86^4+BI103*BD86^3+BI104*BD86^2+BI105*BD86+BI106</f>
        <v>1.9970772499999976</v>
      </c>
      <c r="BF86" s="36"/>
      <c r="BG86" s="18" t="s">
        <v>59</v>
      </c>
      <c r="BH86" s="18" t="s">
        <v>58</v>
      </c>
      <c r="BI86" s="18" t="s">
        <v>57</v>
      </c>
      <c r="BJ86" s="18" t="s">
        <v>56</v>
      </c>
      <c r="BK86" s="18">
        <v>1</v>
      </c>
      <c r="BL86" s="18" t="s">
        <v>40</v>
      </c>
      <c r="BM86" s="66">
        <f>BI74^4</f>
        <v>6250000</v>
      </c>
      <c r="BN86" s="66">
        <f>BI74^3</f>
        <v>125000</v>
      </c>
      <c r="BO86" s="66">
        <f>BI74^2</f>
        <v>2500</v>
      </c>
      <c r="BP86" s="66">
        <f>BI74</f>
        <v>50</v>
      </c>
      <c r="BQ86" s="65">
        <v>1</v>
      </c>
      <c r="BS86" s="64">
        <f>BS85+(BS113-BS73)/40</f>
        <v>36</v>
      </c>
      <c r="BT86" s="64">
        <f>BX102*BS86^4+BX103*BS86^3+BX104*BS86^2+BX105*BS86+BX106</f>
        <v>0.89757844914265439</v>
      </c>
      <c r="BU86" s="36"/>
      <c r="BV86" s="18" t="s">
        <v>59</v>
      </c>
      <c r="BW86" s="18" t="s">
        <v>58</v>
      </c>
      <c r="BX86" s="18" t="s">
        <v>57</v>
      </c>
      <c r="BY86" s="18" t="s">
        <v>56</v>
      </c>
      <c r="BZ86" s="18">
        <v>1</v>
      </c>
      <c r="CA86" s="18" t="s">
        <v>40</v>
      </c>
      <c r="CB86" s="66">
        <f>BX74^4</f>
        <v>6250000</v>
      </c>
      <c r="CC86" s="66">
        <f>BX74^3</f>
        <v>125000</v>
      </c>
      <c r="CD86" s="66">
        <f>BX74^2</f>
        <v>2500</v>
      </c>
      <c r="CE86" s="66">
        <f>BX74</f>
        <v>50</v>
      </c>
      <c r="CF86" s="65">
        <v>1</v>
      </c>
    </row>
    <row r="87" spans="2:84" s="28" customFormat="1" ht="13.8" x14ac:dyDescent="0.3">
      <c r="D87" s="26"/>
      <c r="E87" s="26"/>
      <c r="F87" s="26"/>
      <c r="G87" s="26"/>
      <c r="H87" s="26"/>
      <c r="I87" s="37"/>
      <c r="J87" s="37"/>
      <c r="K87" s="34"/>
      <c r="L87" s="36"/>
      <c r="M87" s="27"/>
      <c r="N87" s="27"/>
      <c r="O87" s="27"/>
      <c r="P87" s="27"/>
      <c r="Q87" s="27"/>
      <c r="R87" s="27"/>
      <c r="S87" s="27"/>
      <c r="T87" s="27"/>
      <c r="U87" s="36"/>
      <c r="V87" s="64">
        <f>V86+(V113-V73)/40</f>
        <v>38</v>
      </c>
      <c r="W87" s="64">
        <f>AE102*V87^4+AE103*V87^3+AE104*V87^2+AE105*V87+AE106</f>
        <v>1.2538399999999972</v>
      </c>
      <c r="X87" s="40">
        <f t="shared" si="1"/>
        <v>1.6831199999999975</v>
      </c>
      <c r="Y87" s="40">
        <f t="shared" si="2"/>
        <v>2.0725759999999971</v>
      </c>
      <c r="Z87" s="40">
        <f t="shared" si="4"/>
        <v>1.3174370370370343</v>
      </c>
      <c r="AA87" s="40">
        <f t="shared" si="3"/>
        <v>0.92697689132753969</v>
      </c>
      <c r="AC87" s="18" t="s">
        <v>55</v>
      </c>
      <c r="AD87" s="18" t="s">
        <v>54</v>
      </c>
      <c r="AE87" s="18" t="s">
        <v>53</v>
      </c>
      <c r="AF87" s="18" t="s">
        <v>52</v>
      </c>
      <c r="AG87" s="18">
        <v>1</v>
      </c>
      <c r="AH87" s="5"/>
      <c r="AI87" s="66">
        <f>AE75^4</f>
        <v>24010000</v>
      </c>
      <c r="AJ87" s="66">
        <f>AE75^3</f>
        <v>343000</v>
      </c>
      <c r="AK87" s="66">
        <f>AE75^2</f>
        <v>4900</v>
      </c>
      <c r="AL87" s="66">
        <f>AE75</f>
        <v>70</v>
      </c>
      <c r="AM87" s="65">
        <v>1</v>
      </c>
      <c r="AO87" s="64">
        <f>AO86+(AO113-AO73)/40</f>
        <v>38</v>
      </c>
      <c r="AP87" s="64">
        <f>AT102*AO87^4+AT103*AO87^3+AT104*AO87^2+AT105*AO87+AT106</f>
        <v>1.6831199999999975</v>
      </c>
      <c r="AQ87" s="36"/>
      <c r="AR87" s="18" t="s">
        <v>55</v>
      </c>
      <c r="AS87" s="18" t="s">
        <v>54</v>
      </c>
      <c r="AT87" s="18" t="s">
        <v>53</v>
      </c>
      <c r="AU87" s="18" t="s">
        <v>52</v>
      </c>
      <c r="AV87" s="18">
        <v>1</v>
      </c>
      <c r="AW87" s="5"/>
      <c r="AX87" s="66">
        <f>AT75^4</f>
        <v>24010000</v>
      </c>
      <c r="AY87" s="66">
        <f>AT75^3</f>
        <v>343000</v>
      </c>
      <c r="AZ87" s="66">
        <f>AT75^2</f>
        <v>4900</v>
      </c>
      <c r="BA87" s="66">
        <f>AT75</f>
        <v>70</v>
      </c>
      <c r="BB87" s="65">
        <v>1</v>
      </c>
      <c r="BD87" s="64">
        <f>BD86+(BD113-BD73)/40</f>
        <v>38</v>
      </c>
      <c r="BE87" s="64">
        <f>BI102*BD87^4+BI103*BD87^3+BI104*BD87^2+BI105*BD87+BI106</f>
        <v>2.0725759999999971</v>
      </c>
      <c r="BF87" s="36"/>
      <c r="BG87" s="18" t="s">
        <v>55</v>
      </c>
      <c r="BH87" s="18" t="s">
        <v>54</v>
      </c>
      <c r="BI87" s="18" t="s">
        <v>53</v>
      </c>
      <c r="BJ87" s="18" t="s">
        <v>52</v>
      </c>
      <c r="BK87" s="18">
        <v>1</v>
      </c>
      <c r="BL87" s="5"/>
      <c r="BM87" s="66">
        <f>BI75^4</f>
        <v>24010000</v>
      </c>
      <c r="BN87" s="66">
        <f>BI75^3</f>
        <v>343000</v>
      </c>
      <c r="BO87" s="66">
        <f>BI75^2</f>
        <v>4900</v>
      </c>
      <c r="BP87" s="66">
        <f>BI75</f>
        <v>70</v>
      </c>
      <c r="BQ87" s="65">
        <v>1</v>
      </c>
      <c r="BS87" s="64">
        <f>BS86+(BS113-BS73)/40</f>
        <v>38</v>
      </c>
      <c r="BT87" s="64">
        <f>BX102*BS87^4+BX103*BS87^3+BX104*BS87^2+BX105*BS87+BX106</f>
        <v>0.9269768913275338</v>
      </c>
      <c r="BU87" s="36"/>
      <c r="BV87" s="18" t="s">
        <v>55</v>
      </c>
      <c r="BW87" s="18" t="s">
        <v>54</v>
      </c>
      <c r="BX87" s="18" t="s">
        <v>53</v>
      </c>
      <c r="BY87" s="18" t="s">
        <v>52</v>
      </c>
      <c r="BZ87" s="18">
        <v>1</v>
      </c>
      <c r="CA87" s="5"/>
      <c r="CB87" s="66">
        <f>BX75^4</f>
        <v>24010000</v>
      </c>
      <c r="CC87" s="66">
        <f>BX75^3</f>
        <v>343000</v>
      </c>
      <c r="CD87" s="66">
        <f>BX75^2</f>
        <v>4900</v>
      </c>
      <c r="CE87" s="66">
        <f>BX75</f>
        <v>70</v>
      </c>
      <c r="CF87" s="65">
        <v>1</v>
      </c>
    </row>
    <row r="88" spans="2:84" s="28" customFormat="1" ht="13.8" x14ac:dyDescent="0.3">
      <c r="B88" s="7" t="s">
        <v>37</v>
      </c>
      <c r="C88" s="81" t="s">
        <v>88</v>
      </c>
      <c r="D88" s="58" t="str">
        <f>ROUND(AE102,11)&amp;"x⁴ + "&amp;ROUND(AE103,8)&amp;"x³ + "&amp;ROUND(AE104,6)&amp;"x² + "&amp;ROUND(AE105,6)&amp;"x + "&amp;ROUND(AE106,4)</f>
        <v>-0.00000002604x⁴ + 0.00000667x³ + -0.000811x² + 0.057833x + -0.0836</v>
      </c>
      <c r="E88" s="26"/>
      <c r="F88" s="26"/>
      <c r="G88" s="26"/>
      <c r="H88" s="26"/>
      <c r="I88" s="37"/>
      <c r="J88" s="37"/>
      <c r="K88" s="34"/>
      <c r="L88" s="36"/>
      <c r="M88" s="27"/>
      <c r="N88" s="27"/>
      <c r="O88" s="27"/>
      <c r="P88" s="27"/>
      <c r="Q88" s="27"/>
      <c r="R88" s="27"/>
      <c r="S88" s="27"/>
      <c r="T88" s="27"/>
      <c r="U88" s="36"/>
      <c r="V88" s="64">
        <f>V87+(V113-V73)/40</f>
        <v>40</v>
      </c>
      <c r="W88" s="64">
        <f>AE102*V88^4+AE103*V88^3+AE104*V88^2+AE105*V88+AE106</f>
        <v>1.291406249999997</v>
      </c>
      <c r="X88" s="40">
        <f t="shared" si="1"/>
        <v>1.7335156249999972</v>
      </c>
      <c r="Y88" s="40">
        <f t="shared" si="2"/>
        <v>2.1445312499999964</v>
      </c>
      <c r="Z88" s="40">
        <f t="shared" si="4"/>
        <v>1.3569039351851822</v>
      </c>
      <c r="AA88" s="40">
        <f t="shared" si="3"/>
        <v>0.95474664542371379</v>
      </c>
      <c r="AC88" s="18" t="s">
        <v>51</v>
      </c>
      <c r="AD88" s="18" t="s">
        <v>50</v>
      </c>
      <c r="AE88" s="18" t="s">
        <v>49</v>
      </c>
      <c r="AF88" s="18" t="s">
        <v>48</v>
      </c>
      <c r="AG88" s="18">
        <v>1</v>
      </c>
      <c r="AH88" s="5"/>
      <c r="AI88" s="66">
        <f>AE76^4</f>
        <v>65610000</v>
      </c>
      <c r="AJ88" s="66">
        <f>AE76^3</f>
        <v>729000</v>
      </c>
      <c r="AK88" s="66">
        <f>AE76^2</f>
        <v>8100</v>
      </c>
      <c r="AL88" s="66">
        <f>AE76</f>
        <v>90</v>
      </c>
      <c r="AM88" s="65">
        <v>1</v>
      </c>
      <c r="AO88" s="64">
        <f>AO87+(AO113-AO73)/40</f>
        <v>40</v>
      </c>
      <c r="AP88" s="64">
        <f>AT102*AO88^4+AT103*AO88^3+AT104*AO88^2+AT105*AO88+AT106</f>
        <v>1.7335156249999972</v>
      </c>
      <c r="AQ88" s="36"/>
      <c r="AR88" s="18" t="s">
        <v>51</v>
      </c>
      <c r="AS88" s="18" t="s">
        <v>50</v>
      </c>
      <c r="AT88" s="18" t="s">
        <v>49</v>
      </c>
      <c r="AU88" s="18" t="s">
        <v>48</v>
      </c>
      <c r="AV88" s="18">
        <v>1</v>
      </c>
      <c r="AW88" s="5"/>
      <c r="AX88" s="66">
        <f>AT76^4</f>
        <v>65610000</v>
      </c>
      <c r="AY88" s="66">
        <f>AT76^3</f>
        <v>729000</v>
      </c>
      <c r="AZ88" s="66">
        <f>AT76^2</f>
        <v>8100</v>
      </c>
      <c r="BA88" s="66">
        <f>AT76</f>
        <v>90</v>
      </c>
      <c r="BB88" s="65">
        <v>1</v>
      </c>
      <c r="BD88" s="64">
        <f>BD87+(BD113-BD73)/40</f>
        <v>40</v>
      </c>
      <c r="BE88" s="64">
        <f>BI102*BD88^4+BI103*BD88^3+BI104*BD88^2+BI105*BD88+BI106</f>
        <v>2.1445312499999964</v>
      </c>
      <c r="BF88" s="36"/>
      <c r="BG88" s="18" t="s">
        <v>51</v>
      </c>
      <c r="BH88" s="18" t="s">
        <v>50</v>
      </c>
      <c r="BI88" s="18" t="s">
        <v>49</v>
      </c>
      <c r="BJ88" s="18" t="s">
        <v>48</v>
      </c>
      <c r="BK88" s="18">
        <v>1</v>
      </c>
      <c r="BL88" s="5"/>
      <c r="BM88" s="66">
        <f>BI76^4</f>
        <v>65610000</v>
      </c>
      <c r="BN88" s="66">
        <f>BI76^3</f>
        <v>729000</v>
      </c>
      <c r="BO88" s="66">
        <f>BI76^2</f>
        <v>8100</v>
      </c>
      <c r="BP88" s="66">
        <f>BI76</f>
        <v>90</v>
      </c>
      <c r="BQ88" s="65">
        <v>1</v>
      </c>
      <c r="BS88" s="64">
        <f>BS87+(BS113-BS73)/40</f>
        <v>40</v>
      </c>
      <c r="BT88" s="64">
        <f>BX102*BS88^4+BX103*BS88^3+BX104*BS88^2+BX105*BS88+BX106</f>
        <v>0.95474664542370724</v>
      </c>
      <c r="BU88" s="36"/>
      <c r="BV88" s="18" t="s">
        <v>51</v>
      </c>
      <c r="BW88" s="18" t="s">
        <v>50</v>
      </c>
      <c r="BX88" s="18" t="s">
        <v>49</v>
      </c>
      <c r="BY88" s="18" t="s">
        <v>48</v>
      </c>
      <c r="BZ88" s="18">
        <v>1</v>
      </c>
      <c r="CA88" s="5"/>
      <c r="CB88" s="66">
        <f>BX76^4</f>
        <v>65610000</v>
      </c>
      <c r="CC88" s="66">
        <f>BX76^3</f>
        <v>729000</v>
      </c>
      <c r="CD88" s="66">
        <f>BX76^2</f>
        <v>8100</v>
      </c>
      <c r="CE88" s="66">
        <f>BX76</f>
        <v>90</v>
      </c>
      <c r="CF88" s="65">
        <v>1</v>
      </c>
    </row>
    <row r="89" spans="2:84" s="28" customFormat="1" ht="13.8" x14ac:dyDescent="0.3">
      <c r="B89" s="7" t="s">
        <v>37</v>
      </c>
      <c r="C89" s="81" t="s">
        <v>89</v>
      </c>
      <c r="D89" s="58" t="str">
        <f>ROUND(AT102,11)&amp;"x⁴ + "&amp;ROUND(AT103,8)&amp;"x³ + "&amp;ROUND(AT104,6)&amp;"x² + "&amp;ROUND(AT105,6)&amp;"x + "&amp;ROUND(AT106,4)</f>
        <v>-0.0000000651x⁴ + 0.00001521x³ + -0.001529x² + 0.090479x + -0.2465</v>
      </c>
      <c r="E89" s="26"/>
      <c r="F89" s="26"/>
      <c r="G89" s="26"/>
      <c r="H89" s="26"/>
      <c r="I89" s="37"/>
      <c r="J89" s="37"/>
      <c r="K89" s="34"/>
      <c r="L89" s="36"/>
      <c r="M89" s="27"/>
      <c r="N89" s="27"/>
      <c r="O89" s="27"/>
      <c r="P89" s="27"/>
      <c r="Q89" s="27"/>
      <c r="R89" s="27"/>
      <c r="S89" s="27"/>
      <c r="T89" s="27"/>
      <c r="U89" s="36"/>
      <c r="V89" s="64">
        <f>V88+(V113-V73)/40</f>
        <v>42</v>
      </c>
      <c r="W89" s="64">
        <f>AE102*V89^4+AE103*V89^3+AE104*V89^2+AE105*V89+AE106</f>
        <v>1.3268799999999965</v>
      </c>
      <c r="X89" s="40">
        <f t="shared" si="1"/>
        <v>1.7812799999999966</v>
      </c>
      <c r="Y89" s="40">
        <f t="shared" si="2"/>
        <v>2.2128959999999953</v>
      </c>
      <c r="Z89" s="40">
        <f t="shared" si="4"/>
        <v>1.3941985185185151</v>
      </c>
      <c r="AA89" s="40">
        <f t="shared" si="3"/>
        <v>0.98098791233043503</v>
      </c>
      <c r="AC89" s="5"/>
      <c r="AD89" s="5"/>
      <c r="AE89" s="5"/>
      <c r="AF89" s="5"/>
      <c r="AG89" s="5"/>
      <c r="AH89" s="57"/>
      <c r="AI89" s="64"/>
      <c r="AJ89" s="63"/>
      <c r="AK89" s="62"/>
      <c r="AL89" s="5"/>
      <c r="AM89" s="5"/>
      <c r="AO89" s="64">
        <f>AO88+(AO113-AO73)/40</f>
        <v>42</v>
      </c>
      <c r="AP89" s="64">
        <f>AT102*AO89^4+AT103*AO89^3+AT104*AO89^2+AT105*AO89+AT106</f>
        <v>1.7812799999999966</v>
      </c>
      <c r="AQ89" s="36"/>
      <c r="AR89" s="5"/>
      <c r="AS89" s="5"/>
      <c r="AT89" s="5"/>
      <c r="AU89" s="5"/>
      <c r="AV89" s="5"/>
      <c r="AW89" s="57"/>
      <c r="AX89" s="64"/>
      <c r="AY89" s="63"/>
      <c r="AZ89" s="62"/>
      <c r="BA89" s="5"/>
      <c r="BB89" s="5"/>
      <c r="BD89" s="64">
        <f>BD88+(BD113-BD73)/40</f>
        <v>42</v>
      </c>
      <c r="BE89" s="64">
        <f>BI102*BD89^4+BI103*BD89^3+BI104*BD89^2+BI105*BD89+BI106</f>
        <v>2.2128959999999953</v>
      </c>
      <c r="BF89" s="36"/>
      <c r="BG89" s="5"/>
      <c r="BH89" s="5"/>
      <c r="BI89" s="5"/>
      <c r="BJ89" s="5"/>
      <c r="BK89" s="5"/>
      <c r="BL89" s="57"/>
      <c r="BM89" s="64"/>
      <c r="BN89" s="63"/>
      <c r="BO89" s="62"/>
      <c r="BP89" s="5"/>
      <c r="BQ89" s="5"/>
      <c r="BS89" s="64">
        <f>BS88+(BS113-BS73)/40</f>
        <v>42</v>
      </c>
      <c r="BT89" s="64">
        <f>BX102*BS89^4+BX103*BS89^3+BX104*BS89^2+BX105*BS89+BX106</f>
        <v>0.98098791233042748</v>
      </c>
      <c r="BU89" s="36"/>
      <c r="BV89" s="5"/>
      <c r="BW89" s="5"/>
      <c r="BX89" s="5"/>
      <c r="BY89" s="5"/>
      <c r="BZ89" s="5"/>
      <c r="CA89" s="57"/>
      <c r="CB89" s="64"/>
      <c r="CC89" s="63"/>
      <c r="CD89" s="62"/>
      <c r="CE89" s="5"/>
      <c r="CF89" s="5"/>
    </row>
    <row r="90" spans="2:84" s="28" customFormat="1" ht="13.8" x14ac:dyDescent="0.3">
      <c r="B90" s="7" t="s">
        <v>37</v>
      </c>
      <c r="C90" s="81" t="s">
        <v>90</v>
      </c>
      <c r="D90" s="58" t="str">
        <f>ROUND(BI102,11)&amp;"x⁴ + "&amp;ROUND(BI103,8)&amp;"x³ + "&amp;ROUND(BI104,6)&amp;"x² + "&amp;ROUND(BI105,6)&amp;"x + "&amp;ROUND(BI106,4)</f>
        <v>0.00000003646x⁴ + -0.00000667x³ + 0.000001x² + 0.057667x + 0.1695</v>
      </c>
      <c r="E90" s="5"/>
      <c r="F90" s="26"/>
      <c r="G90" s="26"/>
      <c r="H90" s="26"/>
      <c r="I90" s="37"/>
      <c r="J90" s="37"/>
      <c r="K90" s="34"/>
      <c r="L90" s="36"/>
      <c r="M90" s="27"/>
      <c r="N90" s="27"/>
      <c r="O90" s="27"/>
      <c r="P90" s="27"/>
      <c r="Q90" s="27"/>
      <c r="R90" s="27"/>
      <c r="S90" s="27"/>
      <c r="T90" s="27"/>
      <c r="U90" s="36"/>
      <c r="V90" s="64">
        <f>V89+(V113-V73)/40</f>
        <v>44</v>
      </c>
      <c r="W90" s="64">
        <f>AE102*V90^4+AE103*V90^3+AE104*V90^2+AE105*V90+AE106</f>
        <v>1.3603762499999963</v>
      </c>
      <c r="X90" s="40">
        <f t="shared" si="1"/>
        <v>1.826630624999996</v>
      </c>
      <c r="Y90" s="40">
        <f t="shared" si="2"/>
        <v>2.277637249999994</v>
      </c>
      <c r="Z90" s="40">
        <f t="shared" si="4"/>
        <v>1.4294509722222184</v>
      </c>
      <c r="AA90" s="40">
        <f t="shared" si="3"/>
        <v>1.0057922931298555</v>
      </c>
      <c r="AC90" s="18" t="s">
        <v>67</v>
      </c>
      <c r="AD90" s="18" t="s">
        <v>66</v>
      </c>
      <c r="AE90" s="18" t="s">
        <v>65</v>
      </c>
      <c r="AF90" s="18" t="s">
        <v>64</v>
      </c>
      <c r="AG90" s="18">
        <v>1</v>
      </c>
      <c r="AH90" s="5"/>
      <c r="AI90" s="60">
        <f t="array" ref="AI90:AM94">MINVERSE(AI84:AM88)</f>
        <v>2.6041666666666821E-7</v>
      </c>
      <c r="AJ90" s="60">
        <v>-1.0416666666666754E-6</v>
      </c>
      <c r="AK90" s="60">
        <v>1.5625000000000128E-6</v>
      </c>
      <c r="AL90" s="60">
        <v>-1.0416666666666748E-6</v>
      </c>
      <c r="AM90" s="60">
        <v>2.6041666666666848E-7</v>
      </c>
      <c r="AO90" s="64">
        <f>AO89+(AO113-AO73)/40</f>
        <v>44</v>
      </c>
      <c r="AP90" s="64">
        <f>AT102*AO90^4+AT103*AO90^3+AT104*AO90^2+AT105*AO90+AT106</f>
        <v>1.826630624999996</v>
      </c>
      <c r="AQ90" s="36"/>
      <c r="AR90" s="18" t="s">
        <v>67</v>
      </c>
      <c r="AS90" s="18" t="s">
        <v>66</v>
      </c>
      <c r="AT90" s="18" t="s">
        <v>65</v>
      </c>
      <c r="AU90" s="18" t="s">
        <v>64</v>
      </c>
      <c r="AV90" s="18">
        <v>1</v>
      </c>
      <c r="AW90" s="5"/>
      <c r="AX90" s="60">
        <f t="array" ref="AX90:BB94">MINVERSE(AX84:BB88)</f>
        <v>2.6041666666666821E-7</v>
      </c>
      <c r="AY90" s="60">
        <v>-1.0416666666666754E-6</v>
      </c>
      <c r="AZ90" s="60">
        <v>1.5625000000000128E-6</v>
      </c>
      <c r="BA90" s="60">
        <v>-1.0416666666666748E-6</v>
      </c>
      <c r="BB90" s="60">
        <v>2.6041666666666848E-7</v>
      </c>
      <c r="BD90" s="64">
        <f>BD89+(BD113-BD73)/40</f>
        <v>44</v>
      </c>
      <c r="BE90" s="64">
        <f>BI102*BD90^4+BI103*BD90^3+BI104*BD90^2+BI105*BD90+BI106</f>
        <v>2.277637249999994</v>
      </c>
      <c r="BF90" s="36"/>
      <c r="BG90" s="18" t="s">
        <v>67</v>
      </c>
      <c r="BH90" s="18" t="s">
        <v>66</v>
      </c>
      <c r="BI90" s="18" t="s">
        <v>65</v>
      </c>
      <c r="BJ90" s="18" t="s">
        <v>64</v>
      </c>
      <c r="BK90" s="18">
        <v>1</v>
      </c>
      <c r="BL90" s="5"/>
      <c r="BM90" s="60">
        <f t="array" ref="BM90:BQ94">MINVERSE(BM84:BQ88)</f>
        <v>2.6041666666666821E-7</v>
      </c>
      <c r="BN90" s="60">
        <v>-1.0416666666666754E-6</v>
      </c>
      <c r="BO90" s="60">
        <v>1.5625000000000128E-6</v>
      </c>
      <c r="BP90" s="60">
        <v>-1.0416666666666748E-6</v>
      </c>
      <c r="BQ90" s="60">
        <v>2.6041666666666848E-7</v>
      </c>
      <c r="BS90" s="64">
        <f>BS89+(BS113-BS73)/40</f>
        <v>44</v>
      </c>
      <c r="BT90" s="64">
        <f>BX102*BS90^4+BX103*BS90^3+BX104*BS90^2+BX105*BS90+BX106</f>
        <v>1.0057922931298469</v>
      </c>
      <c r="BU90" s="36"/>
      <c r="BV90" s="18" t="s">
        <v>67</v>
      </c>
      <c r="BW90" s="18" t="s">
        <v>66</v>
      </c>
      <c r="BX90" s="18" t="s">
        <v>65</v>
      </c>
      <c r="BY90" s="18" t="s">
        <v>64</v>
      </c>
      <c r="BZ90" s="18">
        <v>1</v>
      </c>
      <c r="CA90" s="5"/>
      <c r="CB90" s="60">
        <f t="array" ref="CB90:CF94">MINVERSE(CB84:CF88)</f>
        <v>2.6041666666666821E-7</v>
      </c>
      <c r="CC90" s="60">
        <v>-1.0416666666666754E-6</v>
      </c>
      <c r="CD90" s="60">
        <v>1.5625000000000128E-6</v>
      </c>
      <c r="CE90" s="60">
        <v>-1.0416666666666748E-6</v>
      </c>
      <c r="CF90" s="60">
        <v>2.6041666666666848E-7</v>
      </c>
    </row>
    <row r="91" spans="2:84" s="28" customFormat="1" ht="13.8" x14ac:dyDescent="0.3">
      <c r="D91" s="26"/>
      <c r="E91" s="26"/>
      <c r="F91" s="26"/>
      <c r="G91" s="26"/>
      <c r="H91" s="26"/>
      <c r="I91" s="37"/>
      <c r="J91" s="37"/>
      <c r="K91" s="34"/>
      <c r="L91" s="36"/>
      <c r="M91" s="27"/>
      <c r="N91" s="27"/>
      <c r="O91" s="27"/>
      <c r="P91" s="27"/>
      <c r="Q91" s="27"/>
      <c r="R91" s="27"/>
      <c r="S91" s="27"/>
      <c r="T91" s="27"/>
      <c r="U91" s="36"/>
      <c r="V91" s="64">
        <f>V90+(V113-V73)/40</f>
        <v>46</v>
      </c>
      <c r="W91" s="64">
        <f>AE102*V91^4+AE103*V91^3+AE104*V91^2+AE105*V91+AE106</f>
        <v>1.3919999999999957</v>
      </c>
      <c r="X91" s="40">
        <f t="shared" si="1"/>
        <v>1.869759999999995</v>
      </c>
      <c r="Y91" s="40">
        <f t="shared" si="2"/>
        <v>2.3387359999999933</v>
      </c>
      <c r="Z91" s="40">
        <f t="shared" si="4"/>
        <v>1.4627792592592548</v>
      </c>
      <c r="AA91" s="40">
        <f t="shared" si="3"/>
        <v>1.0292427890870264</v>
      </c>
      <c r="AC91" s="18" t="s">
        <v>63</v>
      </c>
      <c r="AD91" s="18" t="s">
        <v>62</v>
      </c>
      <c r="AE91" s="18" t="s">
        <v>61</v>
      </c>
      <c r="AF91" s="18" t="s">
        <v>60</v>
      </c>
      <c r="AG91" s="18">
        <v>1</v>
      </c>
      <c r="AH91" s="18" t="s">
        <v>40</v>
      </c>
      <c r="AI91" s="60">
        <v>-6.2500000000000299E-5</v>
      </c>
      <c r="AJ91" s="60">
        <v>2.2916666666666821E-4</v>
      </c>
      <c r="AK91" s="60">
        <v>-3.1250000000000234E-4</v>
      </c>
      <c r="AL91" s="60">
        <v>1.8750000000000147E-4</v>
      </c>
      <c r="AM91" s="60">
        <v>-4.1666666666666997E-5</v>
      </c>
      <c r="AO91" s="64">
        <f>AO90+(AO113-AO73)/40</f>
        <v>46</v>
      </c>
      <c r="AP91" s="64">
        <f>AT102*AO91^4+AT103*AO91^3+AT104*AO91^2+AT105*AO91+AT106</f>
        <v>1.869759999999995</v>
      </c>
      <c r="AQ91" s="36"/>
      <c r="AR91" s="18" t="s">
        <v>63</v>
      </c>
      <c r="AS91" s="18" t="s">
        <v>62</v>
      </c>
      <c r="AT91" s="18" t="s">
        <v>61</v>
      </c>
      <c r="AU91" s="18" t="s">
        <v>60</v>
      </c>
      <c r="AV91" s="18">
        <v>1</v>
      </c>
      <c r="AW91" s="18" t="s">
        <v>40</v>
      </c>
      <c r="AX91" s="60">
        <v>-6.2500000000000299E-5</v>
      </c>
      <c r="AY91" s="60">
        <v>2.2916666666666821E-4</v>
      </c>
      <c r="AZ91" s="60">
        <v>-3.1250000000000234E-4</v>
      </c>
      <c r="BA91" s="60">
        <v>1.8750000000000147E-4</v>
      </c>
      <c r="BB91" s="60">
        <v>-4.1666666666666997E-5</v>
      </c>
      <c r="BD91" s="64">
        <f>BD90+(BD113-BD73)/40</f>
        <v>46</v>
      </c>
      <c r="BE91" s="64">
        <f>BI102*BD91^4+BI103*BD91^3+BI104*BD91^2+BI105*BD91+BI106</f>
        <v>2.3387359999999933</v>
      </c>
      <c r="BF91" s="36"/>
      <c r="BG91" s="18" t="s">
        <v>63</v>
      </c>
      <c r="BH91" s="18" t="s">
        <v>62</v>
      </c>
      <c r="BI91" s="18" t="s">
        <v>61</v>
      </c>
      <c r="BJ91" s="18" t="s">
        <v>60</v>
      </c>
      <c r="BK91" s="18">
        <v>1</v>
      </c>
      <c r="BL91" s="18" t="s">
        <v>40</v>
      </c>
      <c r="BM91" s="60">
        <v>-6.2500000000000299E-5</v>
      </c>
      <c r="BN91" s="60">
        <v>2.2916666666666821E-4</v>
      </c>
      <c r="BO91" s="60">
        <v>-3.1250000000000234E-4</v>
      </c>
      <c r="BP91" s="60">
        <v>1.8750000000000147E-4</v>
      </c>
      <c r="BQ91" s="60">
        <v>-4.1666666666666997E-5</v>
      </c>
      <c r="BS91" s="64">
        <f>BS90+(BS113-BS73)/40</f>
        <v>46</v>
      </c>
      <c r="BT91" s="64">
        <f>BX102*BS91^4+BX103*BS91^3+BX104*BS91^2+BX105*BS91+BX106</f>
        <v>1.0292427890870166</v>
      </c>
      <c r="BU91" s="36"/>
      <c r="BV91" s="18" t="s">
        <v>63</v>
      </c>
      <c r="BW91" s="18" t="s">
        <v>62</v>
      </c>
      <c r="BX91" s="18" t="s">
        <v>61</v>
      </c>
      <c r="BY91" s="18" t="s">
        <v>60</v>
      </c>
      <c r="BZ91" s="18">
        <v>1</v>
      </c>
      <c r="CA91" s="18" t="s">
        <v>40</v>
      </c>
      <c r="CB91" s="60">
        <v>-6.2500000000000299E-5</v>
      </c>
      <c r="CC91" s="60">
        <v>2.2916666666666821E-4</v>
      </c>
      <c r="CD91" s="60">
        <v>-3.1250000000000234E-4</v>
      </c>
      <c r="CE91" s="60">
        <v>1.8750000000000147E-4</v>
      </c>
      <c r="CF91" s="60">
        <v>-4.1666666666666997E-5</v>
      </c>
    </row>
    <row r="92" spans="2:84" s="28" customFormat="1" ht="15" x14ac:dyDescent="0.35">
      <c r="D92" s="26"/>
      <c r="E92" s="28" t="s">
        <v>97</v>
      </c>
      <c r="F92" s="26"/>
      <c r="G92" s="26"/>
      <c r="H92" s="26"/>
      <c r="I92" s="37"/>
      <c r="J92" s="37"/>
      <c r="K92" s="34"/>
      <c r="L92" s="36"/>
      <c r="M92" s="27"/>
      <c r="N92" s="27"/>
      <c r="O92" s="27"/>
      <c r="P92" s="27"/>
      <c r="Q92" s="27"/>
      <c r="R92" s="27"/>
      <c r="S92" s="27"/>
      <c r="T92" s="27"/>
      <c r="U92" s="36"/>
      <c r="V92" s="64">
        <f>V91+(V113-V73)/40</f>
        <v>48</v>
      </c>
      <c r="W92" s="64">
        <f>AE102*V92^4+AE103*V92^3+AE104*V92^2+AE105*V92+AE106</f>
        <v>1.4218462499999951</v>
      </c>
      <c r="X92" s="40">
        <f t="shared" si="1"/>
        <v>1.9108356249999949</v>
      </c>
      <c r="Y92" s="40">
        <f t="shared" si="2"/>
        <v>2.3961872499999917</v>
      </c>
      <c r="Z92" s="40">
        <f t="shared" si="4"/>
        <v>1.4942891203703654</v>
      </c>
      <c r="AA92" s="40">
        <f t="shared" si="3"/>
        <v>1.0514138016498975</v>
      </c>
      <c r="AC92" s="18" t="s">
        <v>59</v>
      </c>
      <c r="AD92" s="18" t="s">
        <v>58</v>
      </c>
      <c r="AE92" s="18" t="s">
        <v>57</v>
      </c>
      <c r="AF92" s="18" t="s">
        <v>56</v>
      </c>
      <c r="AG92" s="18">
        <v>1</v>
      </c>
      <c r="AH92" s="5"/>
      <c r="AI92" s="60">
        <v>5.3645833333333514E-3</v>
      </c>
      <c r="AJ92" s="60">
        <v>-1.7083333333333426E-2</v>
      </c>
      <c r="AK92" s="60">
        <v>2.0312500000000139E-2</v>
      </c>
      <c r="AL92" s="60">
        <v>-1.0833333333333422E-2</v>
      </c>
      <c r="AM92" s="60">
        <v>2.239583333333353E-3</v>
      </c>
      <c r="AO92" s="64">
        <f>AO91+(AO113-AO73)/40</f>
        <v>48</v>
      </c>
      <c r="AP92" s="64">
        <f>AT102*AO92^4+AT103*AO92^3+AT104*AO92^2+AT105*AO92+AT106</f>
        <v>1.9108356249999949</v>
      </c>
      <c r="AQ92" s="36"/>
      <c r="AR92" s="18" t="s">
        <v>59</v>
      </c>
      <c r="AS92" s="18" t="s">
        <v>58</v>
      </c>
      <c r="AT92" s="18" t="s">
        <v>57</v>
      </c>
      <c r="AU92" s="18" t="s">
        <v>56</v>
      </c>
      <c r="AV92" s="18">
        <v>1</v>
      </c>
      <c r="AW92" s="5"/>
      <c r="AX92" s="60">
        <v>5.3645833333333514E-3</v>
      </c>
      <c r="AY92" s="60">
        <v>-1.7083333333333426E-2</v>
      </c>
      <c r="AZ92" s="60">
        <v>2.0312500000000139E-2</v>
      </c>
      <c r="BA92" s="60">
        <v>-1.0833333333333422E-2</v>
      </c>
      <c r="BB92" s="60">
        <v>2.239583333333353E-3</v>
      </c>
      <c r="BD92" s="64">
        <f>BD91+(BD113-BD73)/40</f>
        <v>48</v>
      </c>
      <c r="BE92" s="64">
        <f>BI102*BD92^4+BI103*BD92^3+BI104*BD92^2+BI105*BD92+BI106</f>
        <v>2.3961872499999917</v>
      </c>
      <c r="BF92" s="36"/>
      <c r="BG92" s="18" t="s">
        <v>59</v>
      </c>
      <c r="BH92" s="18" t="s">
        <v>58</v>
      </c>
      <c r="BI92" s="18" t="s">
        <v>57</v>
      </c>
      <c r="BJ92" s="18" t="s">
        <v>56</v>
      </c>
      <c r="BK92" s="18">
        <v>1</v>
      </c>
      <c r="BL92" s="5"/>
      <c r="BM92" s="60">
        <v>5.3645833333333514E-3</v>
      </c>
      <c r="BN92" s="60">
        <v>-1.7083333333333426E-2</v>
      </c>
      <c r="BO92" s="60">
        <v>2.0312500000000139E-2</v>
      </c>
      <c r="BP92" s="60">
        <v>-1.0833333333333422E-2</v>
      </c>
      <c r="BQ92" s="60">
        <v>2.239583333333353E-3</v>
      </c>
      <c r="BS92" s="64">
        <f>BS91+(BS113-BS73)/40</f>
        <v>48</v>
      </c>
      <c r="BT92" s="64">
        <f>BX102*BS92^4+BX103*BS92^3+BX104*BS92^2+BX105*BS92+BX106</f>
        <v>1.0514138016498866</v>
      </c>
      <c r="BU92" s="36"/>
      <c r="BV92" s="18" t="s">
        <v>59</v>
      </c>
      <c r="BW92" s="18" t="s">
        <v>58</v>
      </c>
      <c r="BX92" s="18" t="s">
        <v>57</v>
      </c>
      <c r="BY92" s="18" t="s">
        <v>56</v>
      </c>
      <c r="BZ92" s="18">
        <v>1</v>
      </c>
      <c r="CA92" s="5"/>
      <c r="CB92" s="60">
        <v>5.3645833333333514E-3</v>
      </c>
      <c r="CC92" s="60">
        <v>-1.7083333333333426E-2</v>
      </c>
      <c r="CD92" s="60">
        <v>2.0312500000000139E-2</v>
      </c>
      <c r="CE92" s="60">
        <v>-1.0833333333333422E-2</v>
      </c>
      <c r="CF92" s="60">
        <v>2.239583333333353E-3</v>
      </c>
    </row>
    <row r="93" spans="2:84" s="28" customFormat="1" ht="13.8" x14ac:dyDescent="0.3">
      <c r="D93" s="26"/>
      <c r="E93" s="26"/>
      <c r="F93" s="26"/>
      <c r="G93" s="26"/>
      <c r="H93" s="26"/>
      <c r="I93" s="37"/>
      <c r="J93" s="37"/>
      <c r="K93" s="34"/>
      <c r="L93" s="36"/>
      <c r="M93" s="27"/>
      <c r="N93" s="27"/>
      <c r="O93" s="27"/>
      <c r="P93" s="27"/>
      <c r="Q93" s="27"/>
      <c r="R93" s="27"/>
      <c r="S93" s="27"/>
      <c r="T93" s="27"/>
      <c r="U93" s="36"/>
      <c r="V93" s="64">
        <f>V92+(V113-V73)/40</f>
        <v>50</v>
      </c>
      <c r="W93" s="64">
        <f>AE102*V93^4+AE103*V93^3+AE104*V93^2+AE105*V93+AE106</f>
        <v>1.4499999999999942</v>
      </c>
      <c r="X93" s="40">
        <f t="shared" si="1"/>
        <v>1.949999999999994</v>
      </c>
      <c r="Y93" s="40">
        <f t="shared" si="2"/>
        <v>2.4499999999999904</v>
      </c>
      <c r="Z93" s="40">
        <f t="shared" si="4"/>
        <v>1.5240740740740684</v>
      </c>
      <c r="AA93" s="40">
        <f t="shared" si="3"/>
        <v>1.0723711324493177</v>
      </c>
      <c r="AC93" s="18" t="s">
        <v>55</v>
      </c>
      <c r="AD93" s="18" t="s">
        <v>54</v>
      </c>
      <c r="AE93" s="18" t="s">
        <v>53</v>
      </c>
      <c r="AF93" s="18" t="s">
        <v>52</v>
      </c>
      <c r="AG93" s="18">
        <v>1</v>
      </c>
      <c r="AH93" s="5"/>
      <c r="AI93" s="60">
        <v>-0.19375000000000039</v>
      </c>
      <c r="AJ93" s="60">
        <v>0.47708333333333536</v>
      </c>
      <c r="AK93" s="60">
        <v>-0.46875000000000305</v>
      </c>
      <c r="AL93" s="60">
        <v>0.23125000000000195</v>
      </c>
      <c r="AM93" s="60">
        <v>-4.5833333333333767E-2</v>
      </c>
      <c r="AO93" s="64">
        <f>AO92+(AO113-AO73)/40</f>
        <v>50</v>
      </c>
      <c r="AP93" s="64">
        <f>AT102*AO93^4+AT103*AO93^3+AT104*AO93^2+AT105*AO93+AT106</f>
        <v>1.949999999999994</v>
      </c>
      <c r="AQ93" s="36"/>
      <c r="AR93" s="18" t="s">
        <v>55</v>
      </c>
      <c r="AS93" s="18" t="s">
        <v>54</v>
      </c>
      <c r="AT93" s="18" t="s">
        <v>53</v>
      </c>
      <c r="AU93" s="18" t="s">
        <v>52</v>
      </c>
      <c r="AV93" s="18">
        <v>1</v>
      </c>
      <c r="AW93" s="5"/>
      <c r="AX93" s="60">
        <v>-0.19375000000000039</v>
      </c>
      <c r="AY93" s="60">
        <v>0.47708333333333536</v>
      </c>
      <c r="AZ93" s="60">
        <v>-0.46875000000000305</v>
      </c>
      <c r="BA93" s="60">
        <v>0.23125000000000195</v>
      </c>
      <c r="BB93" s="60">
        <v>-4.5833333333333767E-2</v>
      </c>
      <c r="BD93" s="64">
        <f>BD92+(BD113-BD73)/40</f>
        <v>50</v>
      </c>
      <c r="BE93" s="64">
        <f>BI102*BD93^4+BI103*BD93^3+BI104*BD93^2+BI105*BD93+BI106</f>
        <v>2.4499999999999904</v>
      </c>
      <c r="BF93" s="36"/>
      <c r="BG93" s="18" t="s">
        <v>55</v>
      </c>
      <c r="BH93" s="18" t="s">
        <v>54</v>
      </c>
      <c r="BI93" s="18" t="s">
        <v>53</v>
      </c>
      <c r="BJ93" s="18" t="s">
        <v>52</v>
      </c>
      <c r="BK93" s="18">
        <v>1</v>
      </c>
      <c r="BL93" s="5"/>
      <c r="BM93" s="60">
        <v>-0.19375000000000039</v>
      </c>
      <c r="BN93" s="60">
        <v>0.47708333333333536</v>
      </c>
      <c r="BO93" s="60">
        <v>-0.46875000000000305</v>
      </c>
      <c r="BP93" s="60">
        <v>0.23125000000000195</v>
      </c>
      <c r="BQ93" s="60">
        <v>-4.5833333333333767E-2</v>
      </c>
      <c r="BS93" s="64">
        <f>BS92+(BS113-BS73)/40</f>
        <v>50</v>
      </c>
      <c r="BT93" s="64">
        <f>BX102*BS93^4+BX103*BS93^3+BX104*BS93^2+BX105*BS93+BX106</f>
        <v>1.0723711324493057</v>
      </c>
      <c r="BU93" s="36"/>
      <c r="BV93" s="18" t="s">
        <v>55</v>
      </c>
      <c r="BW93" s="18" t="s">
        <v>54</v>
      </c>
      <c r="BX93" s="18" t="s">
        <v>53</v>
      </c>
      <c r="BY93" s="18" t="s">
        <v>52</v>
      </c>
      <c r="BZ93" s="18">
        <v>1</v>
      </c>
      <c r="CA93" s="5"/>
      <c r="CB93" s="60">
        <v>-0.19375000000000039</v>
      </c>
      <c r="CC93" s="60">
        <v>0.47708333333333536</v>
      </c>
      <c r="CD93" s="60">
        <v>-0.46875000000000305</v>
      </c>
      <c r="CE93" s="60">
        <v>0.23125000000000195</v>
      </c>
      <c r="CF93" s="60">
        <v>-4.5833333333333767E-2</v>
      </c>
    </row>
    <row r="94" spans="2:84" s="28" customFormat="1" ht="13.8" x14ac:dyDescent="0.3">
      <c r="B94" s="29"/>
      <c r="C94" s="26"/>
      <c r="D94" s="26"/>
      <c r="E94" s="26"/>
      <c r="F94" s="26"/>
      <c r="G94" s="26"/>
      <c r="H94" s="26"/>
      <c r="I94" s="37"/>
      <c r="J94" s="37"/>
      <c r="K94" s="34"/>
      <c r="L94" s="36"/>
      <c r="M94" s="27"/>
      <c r="N94" s="27"/>
      <c r="O94" s="27"/>
      <c r="P94" s="27"/>
      <c r="Q94" s="27"/>
      <c r="R94" s="27"/>
      <c r="S94" s="27"/>
      <c r="T94" s="27"/>
      <c r="U94" s="36"/>
      <c r="V94" s="64">
        <f>V93+(V113-V73)/40</f>
        <v>52</v>
      </c>
      <c r="W94" s="64">
        <f>AE102*V94^4+AE103*V94^3+AE104*V94^2+AE105*V94+AE106</f>
        <v>1.4765362499999937</v>
      </c>
      <c r="X94" s="40">
        <f t="shared" si="1"/>
        <v>1.9873706249999934</v>
      </c>
      <c r="Y94" s="40">
        <f t="shared" si="2"/>
        <v>2.5001972499999887</v>
      </c>
      <c r="Z94" s="40">
        <f t="shared" si="4"/>
        <v>1.5522154166666604</v>
      </c>
      <c r="AA94" s="40">
        <f t="shared" si="3"/>
        <v>1.0921719832990355</v>
      </c>
      <c r="AC94" s="18" t="s">
        <v>51</v>
      </c>
      <c r="AD94" s="18" t="s">
        <v>50</v>
      </c>
      <c r="AE94" s="18" t="s">
        <v>49</v>
      </c>
      <c r="AF94" s="18" t="s">
        <v>48</v>
      </c>
      <c r="AG94" s="18">
        <v>1</v>
      </c>
      <c r="AH94" s="5"/>
      <c r="AI94" s="60">
        <v>2.4609375000000027</v>
      </c>
      <c r="AJ94" s="60">
        <v>-3.2812500000000129</v>
      </c>
      <c r="AK94" s="60">
        <v>2.9531250000000191</v>
      </c>
      <c r="AL94" s="60">
        <v>-1.406250000000012</v>
      </c>
      <c r="AM94" s="60">
        <v>0.27343750000000272</v>
      </c>
      <c r="AO94" s="64">
        <f>AO93+(AO113-AO73)/40</f>
        <v>52</v>
      </c>
      <c r="AP94" s="64">
        <f>AT102*AO94^4+AT103*AO94^3+AT104*AO94^2+AT105*AO94+AT106</f>
        <v>1.9873706249999934</v>
      </c>
      <c r="AQ94" s="36"/>
      <c r="AR94" s="18" t="s">
        <v>51</v>
      </c>
      <c r="AS94" s="18" t="s">
        <v>50</v>
      </c>
      <c r="AT94" s="18" t="s">
        <v>49</v>
      </c>
      <c r="AU94" s="18" t="s">
        <v>48</v>
      </c>
      <c r="AV94" s="18">
        <v>1</v>
      </c>
      <c r="AW94" s="5"/>
      <c r="AX94" s="60">
        <v>2.4609375000000027</v>
      </c>
      <c r="AY94" s="60">
        <v>-3.2812500000000129</v>
      </c>
      <c r="AZ94" s="60">
        <v>2.9531250000000191</v>
      </c>
      <c r="BA94" s="60">
        <v>-1.406250000000012</v>
      </c>
      <c r="BB94" s="60">
        <v>0.27343750000000272</v>
      </c>
      <c r="BD94" s="64">
        <f>BD93+(BD113-BD73)/40</f>
        <v>52</v>
      </c>
      <c r="BE94" s="64">
        <f>BI102*BD94^4+BI103*BD94^3+BI104*BD94^2+BI105*BD94+BI106</f>
        <v>2.5001972499999887</v>
      </c>
      <c r="BF94" s="36"/>
      <c r="BG94" s="18" t="s">
        <v>51</v>
      </c>
      <c r="BH94" s="18" t="s">
        <v>50</v>
      </c>
      <c r="BI94" s="18" t="s">
        <v>49</v>
      </c>
      <c r="BJ94" s="18" t="s">
        <v>48</v>
      </c>
      <c r="BK94" s="18">
        <v>1</v>
      </c>
      <c r="BL94" s="5"/>
      <c r="BM94" s="60">
        <v>2.4609375000000027</v>
      </c>
      <c r="BN94" s="60">
        <v>-3.2812500000000129</v>
      </c>
      <c r="BO94" s="60">
        <v>2.9531250000000191</v>
      </c>
      <c r="BP94" s="60">
        <v>-1.406250000000012</v>
      </c>
      <c r="BQ94" s="60">
        <v>0.27343750000000272</v>
      </c>
      <c r="BS94" s="64">
        <f>BS93+(BS113-BS73)/40</f>
        <v>52</v>
      </c>
      <c r="BT94" s="64">
        <f>BX102*BS94^4+BX103*BS94^3+BX104*BS94^2+BX105*BS94+BX106</f>
        <v>1.0921719832990222</v>
      </c>
      <c r="BU94" s="36"/>
      <c r="BV94" s="18" t="s">
        <v>51</v>
      </c>
      <c r="BW94" s="18" t="s">
        <v>50</v>
      </c>
      <c r="BX94" s="18" t="s">
        <v>49</v>
      </c>
      <c r="BY94" s="18" t="s">
        <v>48</v>
      </c>
      <c r="BZ94" s="18">
        <v>1</v>
      </c>
      <c r="CA94" s="5"/>
      <c r="CB94" s="60">
        <v>2.4609375000000027</v>
      </c>
      <c r="CC94" s="60">
        <v>-3.2812500000000129</v>
      </c>
      <c r="CD94" s="60">
        <v>2.9531250000000191</v>
      </c>
      <c r="CE94" s="60">
        <v>-1.406250000000012</v>
      </c>
      <c r="CF94" s="60">
        <v>0.27343750000000272</v>
      </c>
    </row>
    <row r="95" spans="2:84" s="28" customFormat="1" ht="13.8" x14ac:dyDescent="0.3">
      <c r="B95" s="29"/>
      <c r="C95" s="26"/>
      <c r="D95" s="26"/>
      <c r="E95" s="26"/>
      <c r="F95" s="26"/>
      <c r="I95" s="37"/>
      <c r="J95" s="37"/>
      <c r="K95" s="34"/>
      <c r="L95" s="36"/>
      <c r="M95" s="27"/>
      <c r="N95" s="27"/>
      <c r="O95" s="27"/>
      <c r="P95" s="27"/>
      <c r="Q95" s="27"/>
      <c r="R95" s="27"/>
      <c r="S95" s="27"/>
      <c r="T95" s="27"/>
      <c r="U95" s="36"/>
      <c r="V95" s="64">
        <f>V94+(V113-V73)/40</f>
        <v>54</v>
      </c>
      <c r="W95" s="64">
        <f>AE102*V95^4+AE103*V95^3+AE104*V95^2+AE105*V95+AE106</f>
        <v>1.5015199999999929</v>
      </c>
      <c r="X95" s="40">
        <f t="shared" si="1"/>
        <v>2.0230399999999924</v>
      </c>
      <c r="Y95" s="40">
        <f t="shared" si="2"/>
        <v>2.5468159999999869</v>
      </c>
      <c r="Z95" s="40">
        <f t="shared" si="4"/>
        <v>1.578782222222215</v>
      </c>
      <c r="AA95" s="40">
        <f t="shared" si="3"/>
        <v>1.1108649561956969</v>
      </c>
      <c r="AC95" s="5"/>
      <c r="AD95" s="5"/>
      <c r="AE95" s="5"/>
      <c r="AF95" s="5"/>
      <c r="AG95" s="5"/>
      <c r="AH95" s="5"/>
      <c r="AI95" s="5"/>
      <c r="AJ95" s="5"/>
      <c r="AK95" s="5"/>
      <c r="AL95" s="5"/>
      <c r="AM95" s="5"/>
      <c r="AO95" s="64">
        <f>AO94+(AO113-AO73)/40</f>
        <v>54</v>
      </c>
      <c r="AP95" s="64">
        <f>AT102*AO95^4+AT103*AO95^3+AT104*AO95^2+AT105*AO95+AT106</f>
        <v>2.0230399999999924</v>
      </c>
      <c r="AQ95" s="36"/>
      <c r="AR95" s="5"/>
      <c r="AS95" s="5"/>
      <c r="AT95" s="5"/>
      <c r="AU95" s="5"/>
      <c r="AV95" s="5"/>
      <c r="AW95" s="5"/>
      <c r="AX95" s="5"/>
      <c r="AY95" s="5"/>
      <c r="AZ95" s="5"/>
      <c r="BA95" s="5"/>
      <c r="BB95" s="5"/>
      <c r="BD95" s="64">
        <f>BD94+(BD113-BD73)/40</f>
        <v>54</v>
      </c>
      <c r="BE95" s="64">
        <f>BI102*BD95^4+BI103*BD95^3+BI104*BD95^2+BI105*BD95+BI106</f>
        <v>2.5468159999999869</v>
      </c>
      <c r="BF95" s="36"/>
      <c r="BG95" s="5"/>
      <c r="BH95" s="5"/>
      <c r="BI95" s="5"/>
      <c r="BJ95" s="5"/>
      <c r="BK95" s="5"/>
      <c r="BL95" s="5"/>
      <c r="BM95" s="5"/>
      <c r="BN95" s="5"/>
      <c r="BO95" s="5"/>
      <c r="BP95" s="5"/>
      <c r="BQ95" s="5"/>
      <c r="BS95" s="64">
        <f>BS94+(BS113-BS73)/40</f>
        <v>54</v>
      </c>
      <c r="BT95" s="64">
        <f>BX102*BS95^4+BX103*BS95^3+BX104*BS95^2+BX105*BS95+BX106</f>
        <v>1.110864956195682</v>
      </c>
      <c r="BU95" s="36"/>
      <c r="BV95" s="5"/>
      <c r="BW95" s="5"/>
      <c r="BX95" s="5"/>
      <c r="BY95" s="5"/>
      <c r="BZ95" s="5"/>
      <c r="CA95" s="5"/>
      <c r="CB95" s="5"/>
      <c r="CC95" s="5"/>
      <c r="CD95" s="5"/>
      <c r="CE95" s="5"/>
      <c r="CF95" s="5"/>
    </row>
    <row r="96" spans="2:84" s="28" customFormat="1" ht="13.8" x14ac:dyDescent="0.3">
      <c r="B96" s="42"/>
      <c r="C96" s="79"/>
      <c r="E96" s="73"/>
      <c r="F96" s="26"/>
      <c r="K96" s="34"/>
      <c r="L96" s="36"/>
      <c r="M96" s="27"/>
      <c r="N96" s="27"/>
      <c r="O96" s="27"/>
      <c r="P96" s="27"/>
      <c r="Q96" s="27"/>
      <c r="R96" s="27"/>
      <c r="S96" s="27"/>
      <c r="T96" s="27"/>
      <c r="U96" s="36"/>
      <c r="V96" s="64">
        <f>V95+(V113-V73)/40</f>
        <v>56</v>
      </c>
      <c r="W96" s="64">
        <f>AE102*V96^4+AE103*V96^3+AE104*V96^2+AE105*V96+AE106</f>
        <v>1.5250062499999923</v>
      </c>
      <c r="X96" s="40">
        <f t="shared" si="1"/>
        <v>2.0570756249999915</v>
      </c>
      <c r="Y96" s="40">
        <f t="shared" si="2"/>
        <v>2.5899072499999845</v>
      </c>
      <c r="Z96" s="40">
        <f t="shared" si="4"/>
        <v>1.6038313425925848</v>
      </c>
      <c r="AA96" s="40">
        <f t="shared" si="3"/>
        <v>1.1284900533188484</v>
      </c>
      <c r="AC96" s="18" t="s">
        <v>47</v>
      </c>
      <c r="AD96" s="5"/>
      <c r="AE96" s="57">
        <f>AF72</f>
        <v>0.42</v>
      </c>
      <c r="AF96" s="5"/>
      <c r="AG96" s="5"/>
      <c r="AH96" s="5"/>
      <c r="AI96" s="5"/>
      <c r="AJ96" s="5"/>
      <c r="AK96" s="5"/>
      <c r="AL96" s="5"/>
      <c r="AM96" s="55"/>
      <c r="AO96" s="64">
        <f>AO95+(AO113-AO73)/40</f>
        <v>56</v>
      </c>
      <c r="AP96" s="64">
        <f>AT102*AO96^4+AT103*AO96^3+AT104*AO96^2+AT105*AO96+AT106</f>
        <v>2.0570756249999915</v>
      </c>
      <c r="AQ96" s="36"/>
      <c r="AR96" s="18" t="s">
        <v>47</v>
      </c>
      <c r="AS96" s="5"/>
      <c r="AT96" s="57">
        <f>AU72</f>
        <v>0.52</v>
      </c>
      <c r="AU96" s="5"/>
      <c r="AV96" s="5"/>
      <c r="AW96" s="5"/>
      <c r="AX96" s="5"/>
      <c r="AY96" s="5"/>
      <c r="AZ96" s="5"/>
      <c r="BA96" s="5"/>
      <c r="BB96" s="55"/>
      <c r="BD96" s="64">
        <f>BD95+(BD113-BD73)/40</f>
        <v>56</v>
      </c>
      <c r="BE96" s="64">
        <f>BI102*BD96^4+BI103*BD96^3+BI104*BD96^2+BI105*BD96+BI106</f>
        <v>2.5899072499999845</v>
      </c>
      <c r="BF96" s="36"/>
      <c r="BG96" s="18" t="s">
        <v>47</v>
      </c>
      <c r="BH96" s="5"/>
      <c r="BI96" s="57">
        <f>BJ72</f>
        <v>0.74</v>
      </c>
      <c r="BJ96" s="5"/>
      <c r="BK96" s="5"/>
      <c r="BL96" s="5"/>
      <c r="BM96" s="5"/>
      <c r="BN96" s="5"/>
      <c r="BO96" s="5"/>
      <c r="BP96" s="5"/>
      <c r="BQ96" s="55"/>
      <c r="BS96" s="64">
        <f>BS95+(BS113-BS73)/40</f>
        <v>56</v>
      </c>
      <c r="BT96" s="64">
        <f>BX102*BS96^4+BX103*BS96^3+BX104*BS96^2+BX105*BS96+BX106</f>
        <v>1.1284900533188318</v>
      </c>
      <c r="BU96" s="36"/>
      <c r="BV96" s="18" t="s">
        <v>47</v>
      </c>
      <c r="BW96" s="5"/>
      <c r="BX96" s="57">
        <f>BY72</f>
        <v>0.30594500838286842</v>
      </c>
      <c r="BY96" s="5"/>
      <c r="BZ96" s="5"/>
      <c r="CA96" s="5"/>
      <c r="CB96" s="5"/>
      <c r="CC96" s="5"/>
      <c r="CD96" s="5"/>
      <c r="CE96" s="5"/>
      <c r="CF96" s="55"/>
    </row>
    <row r="97" spans="1:84" s="28" customFormat="1" ht="13.8" x14ac:dyDescent="0.3">
      <c r="B97" s="42"/>
      <c r="C97" s="79"/>
      <c r="D97" s="73"/>
      <c r="E97" s="73"/>
      <c r="F97" s="74"/>
      <c r="K97" s="34"/>
      <c r="L97" s="36"/>
      <c r="M97" s="27"/>
      <c r="N97" s="27"/>
      <c r="O97" s="27"/>
      <c r="P97" s="27"/>
      <c r="Q97" s="27"/>
      <c r="R97" s="27"/>
      <c r="S97" s="27"/>
      <c r="T97" s="27"/>
      <c r="U97" s="36"/>
      <c r="V97" s="64">
        <f>V96+(V113-V73)/40</f>
        <v>58</v>
      </c>
      <c r="W97" s="64">
        <f>AE102*V97^4+AE103*V97^3+AE104*V97^2+AE105*V97+AE106</f>
        <v>1.5470399999999913</v>
      </c>
      <c r="X97" s="40">
        <f t="shared" si="1"/>
        <v>2.0895199999999896</v>
      </c>
      <c r="Y97" s="40">
        <f t="shared" si="2"/>
        <v>2.6295359999999826</v>
      </c>
      <c r="Z97" s="40">
        <f t="shared" si="4"/>
        <v>1.6274074074073985</v>
      </c>
      <c r="AA97" s="40">
        <f t="shared" si="3"/>
        <v>1.1450786770309342</v>
      </c>
      <c r="AC97" s="18" t="s">
        <v>46</v>
      </c>
      <c r="AD97" s="5"/>
      <c r="AE97" s="57">
        <f>AF73</f>
        <v>1.08</v>
      </c>
      <c r="AF97" s="5"/>
      <c r="AG97" s="5"/>
      <c r="AH97" s="5"/>
      <c r="AI97" s="5"/>
      <c r="AJ97" s="5"/>
      <c r="AK97" s="5"/>
      <c r="AL97" s="5"/>
      <c r="AM97" s="55"/>
      <c r="AO97" s="64">
        <f>AO96+(AO113-AO73)/40</f>
        <v>58</v>
      </c>
      <c r="AP97" s="64">
        <f>AT102*AO97^4+AT103*AO97^3+AT104*AO97^2+AT105*AO97+AT106</f>
        <v>2.0895199999999896</v>
      </c>
      <c r="AQ97" s="36"/>
      <c r="AR97" s="18" t="s">
        <v>46</v>
      </c>
      <c r="AS97" s="5"/>
      <c r="AT97" s="57">
        <f>AU73</f>
        <v>1.45</v>
      </c>
      <c r="AU97" s="5"/>
      <c r="AV97" s="5"/>
      <c r="AW97" s="5"/>
      <c r="AX97" s="5"/>
      <c r="AY97" s="5"/>
      <c r="AZ97" s="5"/>
      <c r="BA97" s="5"/>
      <c r="BB97" s="55"/>
      <c r="BD97" s="64">
        <f>BD96+(BD113-BD73)/40</f>
        <v>58</v>
      </c>
      <c r="BE97" s="64">
        <f>BI102*BD97^4+BI103*BD97^3+BI104*BD97^2+BI105*BD97+BI106</f>
        <v>2.6295359999999826</v>
      </c>
      <c r="BF97" s="36"/>
      <c r="BG97" s="18" t="s">
        <v>46</v>
      </c>
      <c r="BH97" s="5"/>
      <c r="BI97" s="57">
        <f>BJ73</f>
        <v>1.75</v>
      </c>
      <c r="BJ97" s="5"/>
      <c r="BK97" s="5"/>
      <c r="BL97" s="5"/>
      <c r="BM97" s="5"/>
      <c r="BN97" s="5"/>
      <c r="BO97" s="5"/>
      <c r="BP97" s="5"/>
      <c r="BQ97" s="55"/>
      <c r="BS97" s="64">
        <f>BS96+(BS113-BS73)/40</f>
        <v>58</v>
      </c>
      <c r="BT97" s="64">
        <f>BX102*BS97^4+BX103*BS97^3+BX104*BS97^2+BX105*BS97+BX106</f>
        <v>1.1450786770309163</v>
      </c>
      <c r="BU97" s="36"/>
      <c r="BV97" s="18" t="s">
        <v>46</v>
      </c>
      <c r="BW97" s="5"/>
      <c r="BX97" s="57">
        <f>BY73</f>
        <v>0.79847998780673579</v>
      </c>
      <c r="BY97" s="5"/>
      <c r="BZ97" s="5"/>
      <c r="CA97" s="5"/>
      <c r="CB97" s="5"/>
      <c r="CC97" s="5"/>
      <c r="CD97" s="5"/>
      <c r="CE97" s="5"/>
      <c r="CF97" s="55"/>
    </row>
    <row r="98" spans="1:84" s="28" customFormat="1" ht="13.8" x14ac:dyDescent="0.3">
      <c r="A98" s="42"/>
      <c r="B98" s="42"/>
      <c r="C98" s="79"/>
      <c r="D98" s="73"/>
      <c r="F98" s="74"/>
      <c r="K98" s="34"/>
      <c r="L98" s="36"/>
      <c r="M98" s="27"/>
      <c r="N98" s="27"/>
      <c r="O98" s="27"/>
      <c r="P98" s="27"/>
      <c r="Q98" s="27"/>
      <c r="R98" s="27"/>
      <c r="S98" s="27"/>
      <c r="T98" s="27"/>
      <c r="U98" s="36"/>
      <c r="V98" s="64">
        <f>V97+(V113-V73)/40</f>
        <v>60</v>
      </c>
      <c r="W98" s="64">
        <f>AE102*V98^4+AE103*V98^3+AE104*V98^2+AE105*V98+AE106</f>
        <v>1.5676562499999902</v>
      </c>
      <c r="X98" s="40">
        <f t="shared" si="1"/>
        <v>2.1203906249999891</v>
      </c>
      <c r="Y98" s="40">
        <f t="shared" si="2"/>
        <v>2.6657812499999798</v>
      </c>
      <c r="Z98" s="40">
        <f t="shared" si="4"/>
        <v>1.6495428240740642</v>
      </c>
      <c r="AA98" s="40">
        <f>Z98*$C$49</f>
        <v>1.1606536298772985</v>
      </c>
      <c r="AC98" s="18" t="s">
        <v>45</v>
      </c>
      <c r="AD98" s="18" t="s">
        <v>40</v>
      </c>
      <c r="AE98" s="57">
        <f>AF74</f>
        <v>1.45</v>
      </c>
      <c r="AF98" s="5"/>
      <c r="AG98" s="5"/>
      <c r="AH98" s="5"/>
      <c r="AI98" s="5"/>
      <c r="AJ98" s="5"/>
      <c r="AK98" s="5"/>
      <c r="AL98" s="5"/>
      <c r="AM98" s="55"/>
      <c r="AO98" s="64">
        <f>AO97+(AO113-AO73)/40</f>
        <v>60</v>
      </c>
      <c r="AP98" s="64">
        <f>AT102*AO98^4+AT103*AO98^3+AT104*AO98^2+AT105*AO98+AT106</f>
        <v>2.1203906249999891</v>
      </c>
      <c r="AQ98" s="36"/>
      <c r="AR98" s="18" t="s">
        <v>45</v>
      </c>
      <c r="AS98" s="18" t="s">
        <v>40</v>
      </c>
      <c r="AT98" s="57">
        <f>AU74</f>
        <v>1.95</v>
      </c>
      <c r="AU98" s="5"/>
      <c r="AV98" s="5"/>
      <c r="AW98" s="5"/>
      <c r="AX98" s="5"/>
      <c r="AY98" s="5"/>
      <c r="AZ98" s="5"/>
      <c r="BA98" s="5"/>
      <c r="BB98" s="55"/>
      <c r="BD98" s="64">
        <f>BD97+(BD113-BD73)/40</f>
        <v>60</v>
      </c>
      <c r="BE98" s="64">
        <f>BI102*BD98^4+BI103*BD98^3+BI104*BD98^2+BI105*BD98+BI106</f>
        <v>2.6657812499999798</v>
      </c>
      <c r="BF98" s="36"/>
      <c r="BG98" s="18" t="s">
        <v>45</v>
      </c>
      <c r="BH98" s="18" t="s">
        <v>40</v>
      </c>
      <c r="BI98" s="57">
        <f>BJ74</f>
        <v>2.4500000000000002</v>
      </c>
      <c r="BJ98" s="5"/>
      <c r="BK98" s="5"/>
      <c r="BL98" s="5"/>
      <c r="BM98" s="5"/>
      <c r="BN98" s="5"/>
      <c r="BO98" s="5"/>
      <c r="BP98" s="5"/>
      <c r="BQ98" s="55"/>
      <c r="BS98" s="64">
        <f>BS97+(BS113-BS73)/40</f>
        <v>60</v>
      </c>
      <c r="BT98" s="64">
        <f>BX102*BS98^4+BX103*BS98^3+BX104*BS98^2+BX105*BS98+BX106</f>
        <v>1.1606536298772789</v>
      </c>
      <c r="BU98" s="36"/>
      <c r="BV98" s="18" t="s">
        <v>45</v>
      </c>
      <c r="BW98" s="18" t="s">
        <v>40</v>
      </c>
      <c r="BX98" s="57">
        <f>BY74</f>
        <v>1.0723711324493177</v>
      </c>
      <c r="BY98" s="5"/>
      <c r="BZ98" s="5"/>
      <c r="CA98" s="5"/>
      <c r="CB98" s="5"/>
      <c r="CC98" s="5"/>
      <c r="CD98" s="5"/>
      <c r="CE98" s="5"/>
      <c r="CF98" s="55"/>
    </row>
    <row r="99" spans="1:84" s="28" customFormat="1" ht="13.8" x14ac:dyDescent="0.3">
      <c r="A99" s="26"/>
      <c r="B99" s="42"/>
      <c r="C99" s="77"/>
      <c r="K99" s="34"/>
      <c r="L99" s="36"/>
      <c r="M99" s="27"/>
      <c r="N99" s="27"/>
      <c r="O99" s="27"/>
      <c r="P99" s="27"/>
      <c r="Q99" s="27"/>
      <c r="R99" s="27"/>
      <c r="S99" s="27"/>
      <c r="T99" s="27"/>
      <c r="U99" s="36"/>
      <c r="V99" s="64">
        <f>V98+(V113-V73)/40</f>
        <v>62</v>
      </c>
      <c r="W99" s="64">
        <f>AE102*V99^4+AE103*V99^3+AE104*V99^2+AE105*V99+AE106</f>
        <v>1.5868799999999894</v>
      </c>
      <c r="X99" s="40">
        <f t="shared" si="1"/>
        <v>2.1496799999999876</v>
      </c>
      <c r="Y99" s="40">
        <f t="shared" si="2"/>
        <v>2.6987359999999776</v>
      </c>
      <c r="Z99" s="40">
        <f t="shared" si="4"/>
        <v>1.670257777777767</v>
      </c>
      <c r="AA99" s="40">
        <f t="shared" si="3"/>
        <v>1.1752291145861835</v>
      </c>
      <c r="AC99" s="18" t="s">
        <v>44</v>
      </c>
      <c r="AD99" s="5"/>
      <c r="AE99" s="57">
        <f>AF75</f>
        <v>1.65</v>
      </c>
      <c r="AF99" s="5"/>
      <c r="AG99" s="5"/>
      <c r="AH99" s="5"/>
      <c r="AI99" s="5"/>
      <c r="AJ99" s="5"/>
      <c r="AK99" s="5"/>
      <c r="AL99" s="5"/>
      <c r="AM99" s="55"/>
      <c r="AO99" s="64">
        <f>AO98+(AO113-AO73)/40</f>
        <v>62</v>
      </c>
      <c r="AP99" s="64">
        <f>AT102*AO99^4+AT103*AO99^3+AT104*AO99^2+AT105*AO99+AT106</f>
        <v>2.1496799999999876</v>
      </c>
      <c r="AQ99" s="36"/>
      <c r="AR99" s="18" t="s">
        <v>44</v>
      </c>
      <c r="AS99" s="5"/>
      <c r="AT99" s="57">
        <f>AU75</f>
        <v>2.25</v>
      </c>
      <c r="AU99" s="5"/>
      <c r="AV99" s="5"/>
      <c r="AW99" s="5"/>
      <c r="AX99" s="5"/>
      <c r="AY99" s="5"/>
      <c r="AZ99" s="5"/>
      <c r="BA99" s="5"/>
      <c r="BB99" s="55"/>
      <c r="BD99" s="64">
        <f>BD98+(BD113-BD73)/40</f>
        <v>62</v>
      </c>
      <c r="BE99" s="64">
        <f>BI102*BD99^4+BI103*BD99^3+BI104*BD99^2+BI105*BD99+BI106</f>
        <v>2.6987359999999776</v>
      </c>
      <c r="BF99" s="36"/>
      <c r="BG99" s="18" t="s">
        <v>44</v>
      </c>
      <c r="BH99" s="5"/>
      <c r="BI99" s="57">
        <f>BJ75</f>
        <v>2.8</v>
      </c>
      <c r="BJ99" s="5"/>
      <c r="BK99" s="5"/>
      <c r="BL99" s="5"/>
      <c r="BM99" s="5"/>
      <c r="BN99" s="5"/>
      <c r="BO99" s="5"/>
      <c r="BP99" s="5"/>
      <c r="BQ99" s="55"/>
      <c r="BS99" s="64">
        <f>BS98+(BS113-BS73)/40</f>
        <v>62</v>
      </c>
      <c r="BT99" s="64">
        <f>BX102*BS99^4+BX103*BS99^3+BX104*BS99^2+BX105*BS99+BX106</f>
        <v>1.175229114586162</v>
      </c>
      <c r="BU99" s="36"/>
      <c r="BV99" s="18" t="s">
        <v>44</v>
      </c>
      <c r="BW99" s="5"/>
      <c r="BX99" s="57">
        <f>BY75</f>
        <v>1.2235194330132491</v>
      </c>
      <c r="BY99" s="5"/>
      <c r="BZ99" s="5"/>
      <c r="CA99" s="5"/>
      <c r="CB99" s="5"/>
      <c r="CC99" s="5"/>
      <c r="CD99" s="5"/>
      <c r="CE99" s="5"/>
      <c r="CF99" s="55"/>
    </row>
    <row r="100" spans="1:84" s="28" customFormat="1" ht="13.8" x14ac:dyDescent="0.3">
      <c r="A100" s="42"/>
      <c r="B100" s="42"/>
      <c r="C100" s="78"/>
      <c r="F100" s="26"/>
      <c r="K100" s="34"/>
      <c r="L100" s="36"/>
      <c r="M100" s="27"/>
      <c r="N100" s="27"/>
      <c r="O100" s="27"/>
      <c r="P100" s="27"/>
      <c r="Q100" s="27"/>
      <c r="R100" s="27"/>
      <c r="S100" s="27"/>
      <c r="T100" s="27"/>
      <c r="U100" s="36"/>
      <c r="V100" s="64">
        <f>V99+(V113-V73)/40</f>
        <v>64</v>
      </c>
      <c r="W100" s="64">
        <f>AE102*V100^4+AE103*V100^3+AE104*V100^2+AE105*V100+AE106</f>
        <v>1.6047262499999884</v>
      </c>
      <c r="X100" s="40">
        <f t="shared" si="1"/>
        <v>2.1773556249999864</v>
      </c>
      <c r="Y100" s="40">
        <f t="shared" si="2"/>
        <v>2.7285072499999745</v>
      </c>
      <c r="Z100" s="40">
        <f t="shared" si="4"/>
        <v>1.6895602314814695</v>
      </c>
      <c r="AA100" s="40">
        <f t="shared" si="3"/>
        <v>1.1888107340687311</v>
      </c>
      <c r="AC100" s="18" t="s">
        <v>43</v>
      </c>
      <c r="AD100" s="5"/>
      <c r="AE100" s="57">
        <f>AF76</f>
        <v>1.7</v>
      </c>
      <c r="AF100" s="5"/>
      <c r="AG100" s="5"/>
      <c r="AH100" s="5"/>
      <c r="AI100" s="5"/>
      <c r="AJ100" s="5"/>
      <c r="AK100" s="5"/>
      <c r="AL100" s="5"/>
      <c r="AM100" s="5"/>
      <c r="AO100" s="64">
        <f>AO99+(AO113-AO73)/40</f>
        <v>64</v>
      </c>
      <c r="AP100" s="64">
        <f>AT102*AO100^4+AT103*AO100^3+AT104*AO100^2+AT105*AO100+AT106</f>
        <v>2.1773556249999864</v>
      </c>
      <c r="AQ100" s="36"/>
      <c r="AR100" s="18" t="s">
        <v>43</v>
      </c>
      <c r="AS100" s="5"/>
      <c r="AT100" s="57">
        <f>AU76</f>
        <v>2.33</v>
      </c>
      <c r="AU100" s="5"/>
      <c r="AV100" s="5"/>
      <c r="AW100" s="5"/>
      <c r="AX100" s="5"/>
      <c r="AY100" s="5"/>
      <c r="AZ100" s="5"/>
      <c r="BA100" s="5"/>
      <c r="BB100" s="5"/>
      <c r="BD100" s="64">
        <f>BD99+(BD113-BD73)/40</f>
        <v>64</v>
      </c>
      <c r="BE100" s="64">
        <f>BI102*BD100^4+BI103*BD100^3+BI104*BD100^2+BI105*BD100+BI106</f>
        <v>2.7285072499999745</v>
      </c>
      <c r="BF100" s="36"/>
      <c r="BG100" s="18" t="s">
        <v>43</v>
      </c>
      <c r="BH100" s="5"/>
      <c r="BI100" s="57">
        <f>BJ76</f>
        <v>2.9</v>
      </c>
      <c r="BJ100" s="5"/>
      <c r="BK100" s="5"/>
      <c r="BL100" s="5"/>
      <c r="BM100" s="5"/>
      <c r="BN100" s="5"/>
      <c r="BO100" s="5"/>
      <c r="BP100" s="5"/>
      <c r="BQ100" s="5"/>
      <c r="BS100" s="64">
        <f>BS99+(BS113-BS73)/40</f>
        <v>64</v>
      </c>
      <c r="BT100" s="64">
        <f>BX102*BS100^4+BX103*BS100^3+BX104*BS100^2+BX105*BS100+BX106</f>
        <v>1.1888107340687075</v>
      </c>
      <c r="BU100" s="36"/>
      <c r="BV100" s="18" t="s">
        <v>43</v>
      </c>
      <c r="BW100" s="5"/>
      <c r="BX100" s="57">
        <f>BY76</f>
        <v>1.2618277091906467</v>
      </c>
      <c r="BY100" s="5"/>
      <c r="BZ100" s="5"/>
      <c r="CA100" s="5"/>
      <c r="CB100" s="5"/>
      <c r="CC100" s="5"/>
      <c r="CD100" s="5"/>
      <c r="CE100" s="5"/>
      <c r="CF100" s="5"/>
    </row>
    <row r="101" spans="1:84" s="28" customFormat="1" ht="13.8" x14ac:dyDescent="0.3">
      <c r="A101" s="42"/>
      <c r="B101" s="29"/>
      <c r="C101" s="41"/>
      <c r="F101" s="26"/>
      <c r="K101" s="34"/>
      <c r="L101" s="36"/>
      <c r="M101" s="27"/>
      <c r="N101" s="27"/>
      <c r="O101" s="27"/>
      <c r="P101" s="27"/>
      <c r="Q101" s="27"/>
      <c r="R101" s="27"/>
      <c r="S101" s="27"/>
      <c r="T101" s="27"/>
      <c r="U101" s="36"/>
      <c r="V101" s="64">
        <f>V100+(V113-V73)/40</f>
        <v>66</v>
      </c>
      <c r="W101" s="64">
        <f>AE102*V101^4+AE103*V101^3+AE104*V101^2+AE105*V101+AE106</f>
        <v>1.6211999999999878</v>
      </c>
      <c r="X101" s="40">
        <f t="shared" si="1"/>
        <v>2.2033599999999849</v>
      </c>
      <c r="Y101" s="40">
        <f t="shared" si="2"/>
        <v>2.7552159999999715</v>
      </c>
      <c r="Z101" s="40">
        <f t="shared" si="4"/>
        <v>1.7074459259259134</v>
      </c>
      <c r="AA101" s="40">
        <f t="shared" si="3"/>
        <v>1.2013954914189822</v>
      </c>
      <c r="AC101" s="5"/>
      <c r="AD101" s="5"/>
      <c r="AE101" s="5"/>
      <c r="AF101" s="5"/>
      <c r="AG101" s="5"/>
      <c r="AH101" s="5"/>
      <c r="AI101" s="5"/>
      <c r="AJ101" s="5"/>
      <c r="AK101" s="5"/>
      <c r="AL101" s="55"/>
      <c r="AM101" s="5"/>
      <c r="AO101" s="64">
        <f>AO100+(AO113-AO73)/40</f>
        <v>66</v>
      </c>
      <c r="AP101" s="64">
        <f>AT102*AO101^4+AT103*AO101^3+AT104*AO101^2+AT105*AO101+AT106</f>
        <v>2.2033599999999849</v>
      </c>
      <c r="AQ101" s="36"/>
      <c r="AR101" s="5"/>
      <c r="AS101" s="5"/>
      <c r="AT101" s="5"/>
      <c r="AU101" s="5"/>
      <c r="AV101" s="5"/>
      <c r="AW101" s="5"/>
      <c r="AX101" s="5"/>
      <c r="AY101" s="5"/>
      <c r="AZ101" s="5"/>
      <c r="BA101" s="55"/>
      <c r="BB101" s="5"/>
      <c r="BD101" s="64">
        <f>BD100+(BD113-BD73)/40</f>
        <v>66</v>
      </c>
      <c r="BE101" s="64">
        <f>BI102*BD101^4+BI103*BD101^3+BI104*BD101^2+BI105*BD101+BI106</f>
        <v>2.7552159999999715</v>
      </c>
      <c r="BF101" s="36"/>
      <c r="BG101" s="5"/>
      <c r="BH101" s="5"/>
      <c r="BI101" s="5"/>
      <c r="BJ101" s="5"/>
      <c r="BK101" s="5"/>
      <c r="BL101" s="5"/>
      <c r="BM101" s="5"/>
      <c r="BN101" s="5"/>
      <c r="BO101" s="5"/>
      <c r="BP101" s="55"/>
      <c r="BQ101" s="5"/>
      <c r="BS101" s="64">
        <f>BS100+(BS113-BS73)/40</f>
        <v>66</v>
      </c>
      <c r="BT101" s="64">
        <f>BX102*BS101^4+BX103*BS101^3+BX104*BS101^2+BX105*BS101+BX106</f>
        <v>1.2013954914189562</v>
      </c>
      <c r="BU101" s="36"/>
      <c r="BV101" s="5"/>
      <c r="BW101" s="5"/>
      <c r="BX101" s="5"/>
      <c r="BY101" s="5"/>
      <c r="BZ101" s="5"/>
      <c r="CA101" s="5"/>
      <c r="CB101" s="5"/>
      <c r="CC101" s="5"/>
      <c r="CD101" s="5"/>
      <c r="CE101" s="55"/>
      <c r="CF101" s="5"/>
    </row>
    <row r="102" spans="1:84" s="28" customFormat="1" ht="13.8" x14ac:dyDescent="0.3">
      <c r="A102" s="42"/>
      <c r="B102" s="29"/>
      <c r="D102" s="26"/>
      <c r="E102" s="26"/>
      <c r="F102" s="26"/>
      <c r="K102" s="34"/>
      <c r="L102" s="36"/>
      <c r="M102" s="27"/>
      <c r="N102" s="27"/>
      <c r="O102" s="27"/>
      <c r="P102" s="27"/>
      <c r="Q102" s="27"/>
      <c r="R102" s="27"/>
      <c r="S102" s="27"/>
      <c r="T102" s="27"/>
      <c r="U102" s="36"/>
      <c r="V102" s="64">
        <f>V101+(V113-V73)/40</f>
        <v>68</v>
      </c>
      <c r="W102" s="64">
        <f>AE102*V102^4+AE103*V102^3+AE104*V102^2+AE105*V102+AE106</f>
        <v>1.636296249999986</v>
      </c>
      <c r="X102" s="40">
        <f t="shared" si="1"/>
        <v>2.2276106249999836</v>
      </c>
      <c r="Y102" s="40">
        <f t="shared" si="2"/>
        <v>2.7789972499999682</v>
      </c>
      <c r="Z102" s="40">
        <f t="shared" si="4"/>
        <v>1.7238983796296152</v>
      </c>
      <c r="AA102" s="40">
        <f t="shared" si="3"/>
        <v>1.212971789913875</v>
      </c>
      <c r="AC102" s="18" t="s">
        <v>11</v>
      </c>
      <c r="AD102" s="5"/>
      <c r="AE102" s="61">
        <f t="array" ref="AE102:AE106">MMULT(AI90:AM94,AE96:AE100)</f>
        <v>-2.6041666666667176E-8</v>
      </c>
      <c r="AF102" s="5"/>
      <c r="AG102" s="5"/>
      <c r="AH102" s="5"/>
      <c r="AI102" s="5"/>
      <c r="AJ102" s="5"/>
      <c r="AK102" s="5"/>
      <c r="AL102" s="5"/>
      <c r="AM102" s="5"/>
      <c r="AO102" s="64">
        <f>AO101+(AO113-AO73)/40</f>
        <v>68</v>
      </c>
      <c r="AP102" s="64">
        <f>AT102*AO102^4+AT103*AO102^3+AT104*AO102^2+AT105*AO102+AT106</f>
        <v>2.2276106249999836</v>
      </c>
      <c r="AQ102" s="36"/>
      <c r="AR102" s="18" t="s">
        <v>11</v>
      </c>
      <c r="AS102" s="5"/>
      <c r="AT102" s="61">
        <f t="array" ref="AT102:AT106">MMULT(AX90:BB94,AT96:AT100)</f>
        <v>-6.5104166666667332E-8</v>
      </c>
      <c r="AU102" s="5"/>
      <c r="AV102" s="5"/>
      <c r="AW102" s="5"/>
      <c r="AX102" s="5"/>
      <c r="AY102" s="5"/>
      <c r="AZ102" s="5"/>
      <c r="BA102" s="5"/>
      <c r="BB102" s="5"/>
      <c r="BD102" s="64">
        <f>BD101+(BD113-BD73)/40</f>
        <v>68</v>
      </c>
      <c r="BE102" s="64">
        <f>BI102*BD102^4+BI103*BD102^3+BI104*BD102^2+BI105*BD102+BI106</f>
        <v>2.7789972499999682</v>
      </c>
      <c r="BF102" s="36"/>
      <c r="BG102" s="18" t="s">
        <v>11</v>
      </c>
      <c r="BH102" s="5"/>
      <c r="BI102" s="61">
        <f t="array" ref="BI102:BI106">MMULT(BM90:BQ94,BI96:BI100)</f>
        <v>3.6458333333333337E-8</v>
      </c>
      <c r="BJ102" s="5"/>
      <c r="BK102" s="5"/>
      <c r="BL102" s="5"/>
      <c r="BM102" s="5"/>
      <c r="BN102" s="5"/>
      <c r="BO102" s="5"/>
      <c r="BP102" s="5"/>
      <c r="BQ102" s="5"/>
      <c r="BS102" s="64">
        <f>BS101+(BS113-BS73)/40</f>
        <v>68</v>
      </c>
      <c r="BT102" s="64">
        <f>BX102*BS102^4+BX103*BS102^3+BX104*BS102^2+BX105*BS102+BX106</f>
        <v>1.2129717899138468</v>
      </c>
      <c r="BU102" s="36"/>
      <c r="BV102" s="18" t="s">
        <v>11</v>
      </c>
      <c r="BW102" s="5"/>
      <c r="BX102" s="61">
        <f t="array" ref="BX102:BX106">MMULT(CB90:CF94,BX96:BX100)</f>
        <v>-2.2395357033989666E-8</v>
      </c>
      <c r="BY102" s="5"/>
      <c r="BZ102" s="5"/>
      <c r="CA102" s="5"/>
      <c r="CB102" s="5"/>
      <c r="CC102" s="5"/>
      <c r="CD102" s="5"/>
      <c r="CE102" s="5"/>
      <c r="CF102" s="5"/>
    </row>
    <row r="103" spans="1:84" s="28" customFormat="1" ht="13.8" x14ac:dyDescent="0.3">
      <c r="B103" s="29"/>
      <c r="C103" s="43"/>
      <c r="D103" s="26"/>
      <c r="E103" s="26"/>
      <c r="F103" s="26"/>
      <c r="G103" s="42"/>
      <c r="H103" s="75"/>
      <c r="K103" s="34"/>
      <c r="L103" s="36"/>
      <c r="M103" s="27"/>
      <c r="N103" s="27"/>
      <c r="O103" s="27"/>
      <c r="P103" s="27"/>
      <c r="Q103" s="27"/>
      <c r="R103" s="27"/>
      <c r="S103" s="27"/>
      <c r="T103" s="27"/>
      <c r="U103" s="36"/>
      <c r="V103" s="64">
        <f>V102+(V113-V73)/40</f>
        <v>70</v>
      </c>
      <c r="W103" s="64">
        <f>AE102*V103^4+AE103*V103^3+AE104*V103^2+AE105*V103+AE106</f>
        <v>1.6499999999999846</v>
      </c>
      <c r="X103" s="40">
        <f t="shared" si="1"/>
        <v>2.2499999999999822</v>
      </c>
      <c r="Y103" s="40">
        <f t="shared" si="2"/>
        <v>2.7999999999999647</v>
      </c>
      <c r="Z103" s="40">
        <f t="shared" si="4"/>
        <v>1.7388888888888732</v>
      </c>
      <c r="AA103" s="40">
        <f t="shared" si="3"/>
        <v>1.2235194330132491</v>
      </c>
      <c r="AC103" s="59" t="s">
        <v>42</v>
      </c>
      <c r="AD103" s="5"/>
      <c r="AE103" s="60">
        <v>6.6666666666666887E-6</v>
      </c>
      <c r="AF103" s="5"/>
      <c r="AG103" s="5"/>
      <c r="AH103" s="5"/>
      <c r="AI103" s="5"/>
      <c r="AJ103" s="5"/>
      <c r="AK103" s="5"/>
      <c r="AL103" s="5"/>
      <c r="AM103" s="5"/>
      <c r="AO103" s="64">
        <f>AO102+(AO113-AO73)/40</f>
        <v>70</v>
      </c>
      <c r="AP103" s="64">
        <f>AT102*AO103^4+AT103*AO103^3+AT104*AO103^2+AT105*AO103+AT106</f>
        <v>2.2499999999999822</v>
      </c>
      <c r="AQ103" s="36"/>
      <c r="AR103" s="59" t="s">
        <v>42</v>
      </c>
      <c r="AS103" s="5"/>
      <c r="AT103" s="60">
        <v>1.5208333333333382E-5</v>
      </c>
      <c r="AU103" s="5"/>
      <c r="AV103" s="5"/>
      <c r="AW103" s="5"/>
      <c r="AX103" s="5"/>
      <c r="AY103" s="5"/>
      <c r="AZ103" s="5"/>
      <c r="BA103" s="5"/>
      <c r="BB103" s="5"/>
      <c r="BD103" s="64">
        <f>BD102+(BD113-BD73)/40</f>
        <v>70</v>
      </c>
      <c r="BE103" s="64">
        <f>BI102*BD103^4+BI103*BD103^3+BI104*BD103^2+BI105*BD103+BI106</f>
        <v>2.7999999999999647</v>
      </c>
      <c r="BF103" s="36"/>
      <c r="BG103" s="59" t="s">
        <v>42</v>
      </c>
      <c r="BH103" s="5"/>
      <c r="BI103" s="60">
        <v>-6.6666666666668649E-6</v>
      </c>
      <c r="BJ103" s="5"/>
      <c r="BK103" s="5"/>
      <c r="BL103" s="5"/>
      <c r="BM103" s="5"/>
      <c r="BN103" s="5"/>
      <c r="BO103" s="5"/>
      <c r="BP103" s="5"/>
      <c r="BQ103" s="5"/>
      <c r="BS103" s="64">
        <f>BS102+(BS113-BS73)/40</f>
        <v>70</v>
      </c>
      <c r="BT103" s="64">
        <f>BX102*BS103^4+BX103*BS103^3+BX104*BS103^2+BX105*BS103+BX106</f>
        <v>1.2235194330132186</v>
      </c>
      <c r="BU103" s="36"/>
      <c r="BV103" s="59" t="s">
        <v>42</v>
      </c>
      <c r="BW103" s="5"/>
      <c r="BX103" s="60">
        <v>5.5811944317431594E-6</v>
      </c>
      <c r="BY103" s="5"/>
      <c r="BZ103" s="5"/>
      <c r="CA103" s="5"/>
      <c r="CB103" s="5"/>
      <c r="CC103" s="5"/>
      <c r="CD103" s="5"/>
      <c r="CE103" s="5"/>
      <c r="CF103" s="5"/>
    </row>
    <row r="104" spans="1:84" s="28" customFormat="1" ht="13.8" x14ac:dyDescent="0.3">
      <c r="J104" s="37"/>
      <c r="K104" s="34"/>
      <c r="L104" s="36"/>
      <c r="M104" s="27"/>
      <c r="N104" s="27"/>
      <c r="O104" s="27"/>
      <c r="P104" s="27"/>
      <c r="Q104" s="27"/>
      <c r="R104" s="27"/>
      <c r="S104" s="27"/>
      <c r="T104" s="27"/>
      <c r="U104" s="36"/>
      <c r="V104" s="64">
        <f>V103+(V113-V73)/40</f>
        <v>72</v>
      </c>
      <c r="W104" s="64">
        <f>AE102*V104^4+AE103*V104^3+AE104*V104^2+AE105*V104+AE106</f>
        <v>1.6622862499999835</v>
      </c>
      <c r="X104" s="40">
        <f t="shared" si="1"/>
        <v>2.2703956249999795</v>
      </c>
      <c r="Y104" s="40">
        <f t="shared" si="2"/>
        <v>2.8183872499999607</v>
      </c>
      <c r="Z104" s="40">
        <f t="shared" si="4"/>
        <v>1.7523765277777608</v>
      </c>
      <c r="AA104" s="40">
        <f t="shared" si="3"/>
        <v>1.2330096243598418</v>
      </c>
      <c r="AC104" s="59" t="s">
        <v>41</v>
      </c>
      <c r="AD104" s="18" t="s">
        <v>40</v>
      </c>
      <c r="AE104" s="60">
        <v>-8.114583333333359E-4</v>
      </c>
      <c r="AF104" s="5"/>
      <c r="AG104" s="5"/>
      <c r="AH104" s="5"/>
      <c r="AI104" s="5"/>
      <c r="AJ104" s="5"/>
      <c r="AK104" s="5"/>
      <c r="AL104" s="5"/>
      <c r="AM104" s="5"/>
      <c r="AO104" s="64">
        <f>AO103+(AO113-AO73)/40</f>
        <v>72</v>
      </c>
      <c r="AP104" s="64">
        <f>AT102*AO104^4+AT103*AO104^3+AT104*AO104^2+AT105*AO104+AT106</f>
        <v>2.2703956249999795</v>
      </c>
      <c r="AQ104" s="36"/>
      <c r="AR104" s="59" t="s">
        <v>41</v>
      </c>
      <c r="AS104" s="18" t="s">
        <v>40</v>
      </c>
      <c r="AT104" s="60">
        <v>-1.5286458333333393E-3</v>
      </c>
      <c r="AU104" s="5"/>
      <c r="AV104" s="5"/>
      <c r="AW104" s="5"/>
      <c r="AX104" s="5"/>
      <c r="AY104" s="5"/>
      <c r="AZ104" s="5"/>
      <c r="BA104" s="5"/>
      <c r="BB104" s="5"/>
      <c r="BD104" s="64">
        <f>BD103+(BD113-BD73)/40</f>
        <v>72</v>
      </c>
      <c r="BE104" s="64">
        <f>BI102*BD104^4+BI103*BD104^3+BI104*BD104^2+BI105*BD104+BI106</f>
        <v>2.8183872499999607</v>
      </c>
      <c r="BF104" s="36"/>
      <c r="BG104" s="59" t="s">
        <v>41</v>
      </c>
      <c r="BH104" s="18" t="s">
        <v>40</v>
      </c>
      <c r="BI104" s="60">
        <v>1.0416666666752256E-6</v>
      </c>
      <c r="BJ104" s="5"/>
      <c r="BK104" s="5"/>
      <c r="BL104" s="5"/>
      <c r="BM104" s="5"/>
      <c r="BN104" s="5"/>
      <c r="BO104" s="5"/>
      <c r="BP104" s="5"/>
      <c r="BQ104" s="5"/>
      <c r="BS104" s="64">
        <f>BS103+(BS113-BS73)/40</f>
        <v>72</v>
      </c>
      <c r="BT104" s="64">
        <f>BX102*BS104^4+BX103*BS104^3+BX104*BS104^2+BX105*BS104+BX106</f>
        <v>1.2330096243598081</v>
      </c>
      <c r="BU104" s="36"/>
      <c r="BV104" s="59" t="s">
        <v>41</v>
      </c>
      <c r="BW104" s="18" t="s">
        <v>40</v>
      </c>
      <c r="BX104" s="60">
        <v>-6.457192215363586E-4</v>
      </c>
      <c r="BY104" s="5"/>
      <c r="BZ104" s="5"/>
      <c r="CA104" s="5"/>
      <c r="CB104" s="5"/>
      <c r="CC104" s="5"/>
      <c r="CD104" s="5"/>
      <c r="CE104" s="5"/>
      <c r="CF104" s="5"/>
    </row>
    <row r="105" spans="1:84" s="28" customFormat="1" ht="13.8" x14ac:dyDescent="0.3">
      <c r="B105" s="26"/>
      <c r="C105" s="26"/>
      <c r="D105" s="32"/>
      <c r="E105" s="32"/>
      <c r="F105" s="32"/>
      <c r="G105" s="76"/>
      <c r="I105" s="26"/>
      <c r="J105" s="37"/>
      <c r="K105" s="34"/>
      <c r="L105" s="36"/>
      <c r="M105" s="27"/>
      <c r="N105" s="27"/>
      <c r="O105" s="27"/>
      <c r="P105" s="27"/>
      <c r="Q105" s="27"/>
      <c r="R105" s="27"/>
      <c r="S105" s="27"/>
      <c r="T105" s="27"/>
      <c r="U105" s="36"/>
      <c r="V105" s="64">
        <f>V104+(V113-V73)/40</f>
        <v>74</v>
      </c>
      <c r="W105" s="64">
        <f>AE102*V105^4+AE103*V105^3+AE104*V105^2+AE105*V105+AE106</f>
        <v>1.673119999999982</v>
      </c>
      <c r="X105" s="40">
        <f t="shared" si="1"/>
        <v>2.2886399999999769</v>
      </c>
      <c r="Y105" s="40">
        <f t="shared" si="2"/>
        <v>2.8343359999999569</v>
      </c>
      <c r="Z105" s="40">
        <f t="shared" si="4"/>
        <v>1.7643081481481293</v>
      </c>
      <c r="AA105" s="40">
        <f t="shared" si="3"/>
        <v>1.2414049677792887</v>
      </c>
      <c r="AC105" s="18" t="s">
        <v>39</v>
      </c>
      <c r="AD105" s="55"/>
      <c r="AE105" s="61">
        <v>5.7833333333333362E-2</v>
      </c>
      <c r="AF105" s="55"/>
      <c r="AG105" s="5"/>
      <c r="AH105" s="5"/>
      <c r="AI105" s="5"/>
      <c r="AJ105" s="5"/>
      <c r="AK105" s="5"/>
      <c r="AL105" s="5"/>
      <c r="AM105" s="5"/>
      <c r="AO105" s="64">
        <f>AO104+(AO113-AO73)/40</f>
        <v>74</v>
      </c>
      <c r="AP105" s="64">
        <f>AT102*AO105^4+AT103*AO105^3+AT104*AO105^2+AT105*AO105+AT106</f>
        <v>2.2886399999999769</v>
      </c>
      <c r="AQ105" s="36"/>
      <c r="AR105" s="18" t="s">
        <v>39</v>
      </c>
      <c r="AS105" s="55"/>
      <c r="AT105" s="61">
        <v>9.0479166666666819E-2</v>
      </c>
      <c r="AU105" s="55"/>
      <c r="AV105" s="5"/>
      <c r="AW105" s="5"/>
      <c r="AX105" s="5"/>
      <c r="AY105" s="5"/>
      <c r="AZ105" s="5"/>
      <c r="BA105" s="5"/>
      <c r="BB105" s="5"/>
      <c r="BD105" s="64">
        <f>BD104+(BD113-BD73)/40</f>
        <v>74</v>
      </c>
      <c r="BE105" s="64">
        <f>BI102*BD105^4+BI103*BD105^3+BI104*BD105^2+BI105*BD105+BI106</f>
        <v>2.8343359999999569</v>
      </c>
      <c r="BF105" s="36"/>
      <c r="BG105" s="18" t="s">
        <v>39</v>
      </c>
      <c r="BH105" s="55"/>
      <c r="BI105" s="61">
        <v>5.7666666666666505E-2</v>
      </c>
      <c r="BJ105" s="55"/>
      <c r="BK105" s="5"/>
      <c r="BL105" s="5"/>
      <c r="BM105" s="5"/>
      <c r="BN105" s="5"/>
      <c r="BO105" s="5"/>
      <c r="BP105" s="5"/>
      <c r="BQ105" s="5"/>
      <c r="BS105" s="64">
        <f>BS104+(BS113-BS73)/40</f>
        <v>74</v>
      </c>
      <c r="BT105" s="64">
        <f>BX102*BS105^4+BX103*BS105^3+BX104*BS105^2+BX105*BS105+BX106</f>
        <v>1.2414049677792527</v>
      </c>
      <c r="BU105" s="36"/>
      <c r="BV105" s="18" t="s">
        <v>39</v>
      </c>
      <c r="BW105" s="55"/>
      <c r="BX105" s="61">
        <v>4.4095779352741053E-2</v>
      </c>
      <c r="BY105" s="55"/>
      <c r="BZ105" s="5"/>
      <c r="CA105" s="5"/>
      <c r="CB105" s="5"/>
      <c r="CC105" s="5"/>
      <c r="CD105" s="5"/>
      <c r="CE105" s="5"/>
      <c r="CF105" s="5"/>
    </row>
    <row r="106" spans="1:84" s="28" customFormat="1" ht="13.8" x14ac:dyDescent="0.3">
      <c r="B106" s="26"/>
      <c r="C106" s="29"/>
      <c r="D106" s="44"/>
      <c r="E106" s="44"/>
      <c r="F106" s="32"/>
      <c r="G106" s="32"/>
      <c r="H106" s="32"/>
      <c r="I106" s="37"/>
      <c r="J106" s="37"/>
      <c r="K106" s="34"/>
      <c r="L106" s="36"/>
      <c r="M106" s="27"/>
      <c r="N106" s="27"/>
      <c r="O106" s="27"/>
      <c r="P106" s="27"/>
      <c r="Q106" s="27"/>
      <c r="R106" s="27"/>
      <c r="S106" s="27"/>
      <c r="T106" s="27"/>
      <c r="U106" s="36"/>
      <c r="V106" s="64">
        <f>V105+(V113-V73)/40</f>
        <v>76</v>
      </c>
      <c r="W106" s="64">
        <f>AE102*V106^4+AE103*V106^3+AE104*V106^2+AE105*V106+AE106</f>
        <v>1.6824562499999793</v>
      </c>
      <c r="X106" s="40">
        <f t="shared" si="1"/>
        <v>2.3045506249999752</v>
      </c>
      <c r="Y106" s="40">
        <f t="shared" si="2"/>
        <v>2.8480372499999524</v>
      </c>
      <c r="Z106" s="40">
        <f t="shared" si="4"/>
        <v>1.7746183796296084</v>
      </c>
      <c r="AA106" s="40">
        <f t="shared" si="3"/>
        <v>1.2486594672801254</v>
      </c>
      <c r="AC106" s="18" t="s">
        <v>38</v>
      </c>
      <c r="AD106" s="5"/>
      <c r="AE106" s="60">
        <v>-8.3593750000000189E-2</v>
      </c>
      <c r="AF106" s="5"/>
      <c r="AG106" s="5"/>
      <c r="AH106" s="5"/>
      <c r="AI106" s="5"/>
      <c r="AJ106" s="5"/>
      <c r="AK106" s="5"/>
      <c r="AL106" s="5"/>
      <c r="AM106" s="5"/>
      <c r="AO106" s="64">
        <f>AO105+(AO113-AO73)/40</f>
        <v>76</v>
      </c>
      <c r="AP106" s="64">
        <f>AT102*AO106^4+AT103*AO106^3+AT104*AO106^2+AT105*AO106+AT106</f>
        <v>2.3045506249999752</v>
      </c>
      <c r="AQ106" s="36"/>
      <c r="AR106" s="18" t="s">
        <v>38</v>
      </c>
      <c r="AS106" s="5"/>
      <c r="AT106" s="60">
        <v>-0.24648437500000053</v>
      </c>
      <c r="AU106" s="5"/>
      <c r="AV106" s="5"/>
      <c r="AW106" s="5"/>
      <c r="AX106" s="5"/>
      <c r="AY106" s="5"/>
      <c r="AZ106" s="5"/>
      <c r="BA106" s="5"/>
      <c r="BB106" s="5"/>
      <c r="BD106" s="64">
        <f>BD105+(BD113-BD73)/40</f>
        <v>76</v>
      </c>
      <c r="BE106" s="64">
        <f>BI102*BD106^4+BI103*BD106^3+BI104*BD106^2+BI105*BD106+BI106</f>
        <v>2.8480372499999524</v>
      </c>
      <c r="BF106" s="36"/>
      <c r="BG106" s="18" t="s">
        <v>38</v>
      </c>
      <c r="BH106" s="5"/>
      <c r="BI106" s="60">
        <v>0.16953125000000158</v>
      </c>
      <c r="BJ106" s="5"/>
      <c r="BK106" s="5"/>
      <c r="BL106" s="5"/>
      <c r="BM106" s="5"/>
      <c r="BN106" s="5"/>
      <c r="BO106" s="5"/>
      <c r="BP106" s="5"/>
      <c r="BQ106" s="5"/>
      <c r="BS106" s="64">
        <f>BS105+(BS113-BS73)/40</f>
        <v>76</v>
      </c>
      <c r="BT106" s="64">
        <f>BX102*BS106^4+BX103*BS106^3+BX104*BS106^2+BX105*BS106+BX106</f>
        <v>1.2486594672800864</v>
      </c>
      <c r="BU106" s="36"/>
      <c r="BV106" s="18" t="s">
        <v>38</v>
      </c>
      <c r="BW106" s="5"/>
      <c r="BX106" s="60">
        <v>-7.579810385230995E-2</v>
      </c>
      <c r="BY106" s="5"/>
      <c r="BZ106" s="5"/>
      <c r="CA106" s="5"/>
      <c r="CB106" s="5"/>
      <c r="CC106" s="5"/>
      <c r="CD106" s="5"/>
      <c r="CE106" s="5"/>
      <c r="CF106" s="5"/>
    </row>
    <row r="107" spans="1:84" s="28" customFormat="1" ht="13.8" x14ac:dyDescent="0.3">
      <c r="B107" s="26"/>
      <c r="D107" s="44"/>
      <c r="E107" s="44"/>
      <c r="F107" s="44"/>
      <c r="G107" s="32"/>
      <c r="H107" s="26"/>
      <c r="I107" s="37"/>
      <c r="J107" s="37"/>
      <c r="K107" s="34"/>
      <c r="L107" s="36"/>
      <c r="M107" s="27"/>
      <c r="N107" s="27"/>
      <c r="O107" s="27"/>
      <c r="P107" s="27"/>
      <c r="Q107" s="27"/>
      <c r="R107" s="27"/>
      <c r="S107" s="27"/>
      <c r="T107" s="27"/>
      <c r="U107" s="36"/>
      <c r="V107" s="64">
        <f>V106+(V113-V73)/40</f>
        <v>78</v>
      </c>
      <c r="W107" s="64">
        <f>AE102*V107^4+AE103*V107^3+AE104*V107^2+AE105*V107+AE106</f>
        <v>1.6902399999999773</v>
      </c>
      <c r="X107" s="40">
        <f t="shared" si="1"/>
        <v>2.3179199999999742</v>
      </c>
      <c r="Y107" s="40">
        <f t="shared" si="2"/>
        <v>2.8596959999999476</v>
      </c>
      <c r="Z107" s="40">
        <f t="shared" si="4"/>
        <v>1.7832296296296066</v>
      </c>
      <c r="AA107" s="40">
        <f t="shared" si="3"/>
        <v>1.2547185270537866</v>
      </c>
      <c r="AC107" s="5"/>
      <c r="AD107" s="5"/>
      <c r="AE107" s="5"/>
      <c r="AF107" s="5"/>
      <c r="AG107" s="5"/>
      <c r="AH107" s="5"/>
      <c r="AI107" s="5"/>
      <c r="AJ107" s="5"/>
      <c r="AK107" s="5"/>
      <c r="AL107" s="5"/>
      <c r="AM107" s="5"/>
      <c r="AO107" s="64">
        <f>AO106+(AO113-AO73)/40</f>
        <v>78</v>
      </c>
      <c r="AP107" s="64">
        <f>AT102*AO107^4+AT103*AO107^3+AT104*AO107^2+AT105*AO107+AT106</f>
        <v>2.3179199999999742</v>
      </c>
      <c r="AQ107" s="36"/>
      <c r="AR107" s="5"/>
      <c r="AS107" s="5"/>
      <c r="AT107" s="5"/>
      <c r="AU107" s="5"/>
      <c r="AV107" s="5"/>
      <c r="AW107" s="5"/>
      <c r="AX107" s="5"/>
      <c r="AY107" s="5"/>
      <c r="AZ107" s="5"/>
      <c r="BA107" s="5"/>
      <c r="BB107" s="5"/>
      <c r="BD107" s="64">
        <f>BD106+(BD113-BD73)/40</f>
        <v>78</v>
      </c>
      <c r="BE107" s="64">
        <f>BI102*BD107^4+BI103*BD107^3+BI104*BD107^2+BI105*BD107+BI106</f>
        <v>2.8596959999999476</v>
      </c>
      <c r="BF107" s="36"/>
      <c r="BG107" s="5"/>
      <c r="BH107" s="5"/>
      <c r="BI107" s="5"/>
      <c r="BJ107" s="5"/>
      <c r="BK107" s="5"/>
      <c r="BL107" s="5"/>
      <c r="BM107" s="5"/>
      <c r="BN107" s="5"/>
      <c r="BO107" s="5"/>
      <c r="BP107" s="5"/>
      <c r="BQ107" s="5"/>
      <c r="BS107" s="64">
        <f>BS106+(BS113-BS73)/40</f>
        <v>78</v>
      </c>
      <c r="BT107" s="64">
        <f>BX102*BS107^4+BX103*BS107^3+BX104*BS107^2+BX105*BS107+BX106</f>
        <v>1.2547185270537449</v>
      </c>
      <c r="BU107" s="36"/>
      <c r="BV107" s="5"/>
      <c r="BW107" s="5"/>
      <c r="BX107" s="5"/>
      <c r="BY107" s="5"/>
      <c r="BZ107" s="5"/>
      <c r="CA107" s="5"/>
      <c r="CB107" s="5"/>
      <c r="CC107" s="5"/>
      <c r="CD107" s="5"/>
      <c r="CE107" s="5"/>
      <c r="CF107" s="5"/>
    </row>
    <row r="108" spans="1:84" s="28" customFormat="1" ht="13.8" x14ac:dyDescent="0.3">
      <c r="D108" s="44"/>
      <c r="E108" s="44"/>
      <c r="F108" s="44"/>
      <c r="G108" s="40"/>
      <c r="H108" s="40"/>
      <c r="I108" s="37"/>
      <c r="J108" s="37"/>
      <c r="K108" s="34"/>
      <c r="L108" s="36"/>
      <c r="M108" s="27"/>
      <c r="N108" s="27"/>
      <c r="O108" s="27"/>
      <c r="P108" s="27"/>
      <c r="Q108" s="27"/>
      <c r="R108" s="27"/>
      <c r="S108" s="27"/>
      <c r="T108" s="27"/>
      <c r="U108" s="36"/>
      <c r="V108" s="64">
        <f>V107+(V113-V73)/40</f>
        <v>80</v>
      </c>
      <c r="W108" s="64">
        <f>AE102*V108^4+AE103*V108^3+AE104*V108^2+AE105*V108+AE106</f>
        <v>1.6964062499999761</v>
      </c>
      <c r="X108" s="40">
        <f t="shared" si="1"/>
        <v>2.3285156249999703</v>
      </c>
      <c r="Y108" s="40">
        <f t="shared" si="2"/>
        <v>2.8695312499999424</v>
      </c>
      <c r="Z108" s="40">
        <f t="shared" si="4"/>
        <v>1.7900520833333087</v>
      </c>
      <c r="AA108" s="40">
        <f t="shared" si="3"/>
        <v>1.2595189514746055</v>
      </c>
      <c r="AO108" s="64">
        <f>AO107+(AO113-AO73)/40</f>
        <v>80</v>
      </c>
      <c r="AP108" s="64">
        <f>AT102*AO108^4+AT103*AO108^3+AT104*AO108^2+AT105*AO108+AT106</f>
        <v>2.3285156249999703</v>
      </c>
      <c r="AQ108" s="36"/>
      <c r="BD108" s="64">
        <f>BD107+(BD113-BD73)/40</f>
        <v>80</v>
      </c>
      <c r="BE108" s="64">
        <f>BI102*BD108^4+BI103*BD108^3+BI104*BD108^2+BI105*BD108+BI106</f>
        <v>2.8695312499999424</v>
      </c>
      <c r="BF108" s="36"/>
      <c r="BS108" s="64">
        <f>BS107+(BS113-BS73)/40</f>
        <v>80</v>
      </c>
      <c r="BT108" s="64">
        <f>BX102*BS108^4+BX103*BS108^3+BX104*BS108^2+BX105*BS108+BX106</f>
        <v>1.2595189514745606</v>
      </c>
      <c r="BU108" s="36"/>
    </row>
    <row r="109" spans="1:84" s="28" customFormat="1" ht="13.8" x14ac:dyDescent="0.3">
      <c r="B109" s="29"/>
      <c r="D109" s="44"/>
      <c r="E109" s="44"/>
      <c r="F109" s="44"/>
      <c r="G109" s="40"/>
      <c r="H109" s="40"/>
      <c r="I109" s="37"/>
      <c r="J109" s="37"/>
      <c r="K109" s="34"/>
      <c r="L109" s="36"/>
      <c r="M109" s="27"/>
      <c r="N109" s="27"/>
      <c r="O109" s="27"/>
      <c r="P109" s="27"/>
      <c r="Q109" s="27"/>
      <c r="R109" s="27"/>
      <c r="S109" s="27"/>
      <c r="T109" s="27"/>
      <c r="U109" s="36"/>
      <c r="V109" s="64">
        <f>V108+(V113-V73)/40</f>
        <v>82</v>
      </c>
      <c r="W109" s="64">
        <f>AE102*V109^4+AE103*V109^3+AE104*V109^2+AE105*V109+AE106</f>
        <v>1.7008799999999737</v>
      </c>
      <c r="X109" s="40">
        <f t="shared" si="1"/>
        <v>2.3360799999999688</v>
      </c>
      <c r="Y109" s="40">
        <f t="shared" si="2"/>
        <v>2.8777759999999364</v>
      </c>
      <c r="Z109" s="40">
        <f t="shared" si="4"/>
        <v>1.7949837037036767</v>
      </c>
      <c r="AA109" s="40">
        <f t="shared" si="3"/>
        <v>1.2629889450998133</v>
      </c>
      <c r="AO109" s="64">
        <f>AO108+(AO113-AO73)/40</f>
        <v>82</v>
      </c>
      <c r="AP109" s="64">
        <f>AT102*AO109^4+AT103*AO109^3+AT104*AO109^2+AT105*AO109+AT106</f>
        <v>2.3360799999999688</v>
      </c>
      <c r="AQ109" s="36"/>
      <c r="BD109" s="64">
        <f>BD108+(BD113-BD73)/40</f>
        <v>82</v>
      </c>
      <c r="BE109" s="64">
        <f>BI102*BD109^4+BI103*BD109^3+BI104*BD109^2+BI105*BD109+BI106</f>
        <v>2.8777759999999364</v>
      </c>
      <c r="BF109" s="36"/>
      <c r="BS109" s="64">
        <f>BS108+(BS113-BS73)/40</f>
        <v>82</v>
      </c>
      <c r="BT109" s="64">
        <f>BX102*BS109^4+BX103*BS109^3+BX104*BS109^2+BX105*BS109+BX106</f>
        <v>1.2629889450997649</v>
      </c>
      <c r="BU109" s="36"/>
    </row>
    <row r="110" spans="1:84" s="28" customFormat="1" ht="13.8" x14ac:dyDescent="0.3">
      <c r="B110" s="29"/>
      <c r="C110" s="80"/>
      <c r="D110" s="44"/>
      <c r="E110" s="44"/>
      <c r="F110" s="44"/>
      <c r="G110" s="40"/>
      <c r="H110" s="40"/>
      <c r="I110" s="37"/>
      <c r="J110" s="37"/>
      <c r="K110" s="34"/>
      <c r="L110" s="36"/>
      <c r="M110" s="27"/>
      <c r="N110" s="27"/>
      <c r="O110" s="27"/>
      <c r="P110" s="27"/>
      <c r="Q110" s="27"/>
      <c r="R110" s="27"/>
      <c r="S110" s="27"/>
      <c r="T110" s="27"/>
      <c r="U110" s="36"/>
      <c r="V110" s="64">
        <f>V109+(V113-V73)/40</f>
        <v>84</v>
      </c>
      <c r="W110" s="64">
        <f>AE102*V110^4+AE103*V110^3+AE104*V110^2+AE105*V110+AE106</f>
        <v>1.7035762499999711</v>
      </c>
      <c r="X110" s="40">
        <f t="shared" si="1"/>
        <v>2.3403306249999662</v>
      </c>
      <c r="Y110" s="40">
        <f t="shared" si="2"/>
        <v>2.8846772499999309</v>
      </c>
      <c r="Z110" s="40">
        <f t="shared" si="4"/>
        <v>1.7979102314814519</v>
      </c>
      <c r="AA110" s="40">
        <f t="shared" si="3"/>
        <v>1.2650481126695419</v>
      </c>
      <c r="AO110" s="64">
        <f>AO109+(AO113-AO73)/40</f>
        <v>84</v>
      </c>
      <c r="AP110" s="64">
        <f>AT102*AO110^4+AT103*AO110^3+AT104*AO110^2+AT105*AO110+AT106</f>
        <v>2.3403306249999662</v>
      </c>
      <c r="AQ110" s="36"/>
      <c r="BD110" s="64">
        <f>BD109+(BD113-BD73)/40</f>
        <v>84</v>
      </c>
      <c r="BE110" s="64">
        <f>BI102*BD110^4+BI103*BD110^3+BI104*BD110^2+BI105*BD110+BI106</f>
        <v>2.8846772499999309</v>
      </c>
      <c r="BF110" s="36"/>
      <c r="BS110" s="64">
        <f>BS109+(BS113-BS73)/40</f>
        <v>84</v>
      </c>
      <c r="BT110" s="64">
        <f>BX102*BS110^4+BX103*BS110^3+BX104*BS110^2+BX105*BS110+BX106</f>
        <v>1.2650481126694901</v>
      </c>
      <c r="BU110" s="36"/>
    </row>
    <row r="111" spans="1:84" s="28" customFormat="1" ht="13.8" x14ac:dyDescent="0.3">
      <c r="B111" s="26"/>
      <c r="C111" s="29"/>
      <c r="D111" s="44"/>
      <c r="E111" s="44"/>
      <c r="F111" s="44"/>
      <c r="G111" s="40"/>
      <c r="H111" s="40"/>
      <c r="I111" s="37"/>
      <c r="J111" s="37"/>
      <c r="K111" s="34"/>
      <c r="L111" s="36"/>
      <c r="M111" s="27"/>
      <c r="N111" s="27"/>
      <c r="O111" s="27"/>
      <c r="P111" s="27"/>
      <c r="Q111" s="27"/>
      <c r="R111" s="27"/>
      <c r="S111" s="27"/>
      <c r="T111" s="27"/>
      <c r="U111" s="36"/>
      <c r="V111" s="64">
        <f>V110+(V113-V73)/40</f>
        <v>86</v>
      </c>
      <c r="W111" s="64">
        <f>AE102*V111^4+AE103*V111^3+AE104*V111^2+AE105*V111+AE106</f>
        <v>1.7043999999999693</v>
      </c>
      <c r="X111" s="40">
        <f t="shared" si="1"/>
        <v>2.3409599999999626</v>
      </c>
      <c r="Y111" s="40">
        <f t="shared" si="2"/>
        <v>2.8904959999999251</v>
      </c>
      <c r="Z111" s="40">
        <f t="shared" si="4"/>
        <v>1.7987051851851534</v>
      </c>
      <c r="AA111" s="40">
        <f t="shared" si="3"/>
        <v>1.2656074591068212</v>
      </c>
      <c r="AO111" s="64">
        <f>AO110+(AO113-AO73)/40</f>
        <v>86</v>
      </c>
      <c r="AP111" s="64">
        <f>AT102*AO111^4+AT103*AO111^3+AT104*AO111^2+AT105*AO111+AT106</f>
        <v>2.3409599999999626</v>
      </c>
      <c r="AQ111" s="36"/>
      <c r="BD111" s="64">
        <f>BD110+(BD113-BD73)/40</f>
        <v>86</v>
      </c>
      <c r="BE111" s="64">
        <f>BI102*BD111^4+BI103*BD111^3+BI104*BD111^2+BI105*BD111+BI106</f>
        <v>2.8904959999999251</v>
      </c>
      <c r="BS111" s="64">
        <f>BS110+(BS113-BS73)/40</f>
        <v>86</v>
      </c>
      <c r="BT111" s="64">
        <f>BX102*BS111^4+BX103*BS111^3+BX104*BS111^2+BX105*BS111+BX106</f>
        <v>1.2656074591067645</v>
      </c>
    </row>
    <row r="112" spans="1:84" s="28" customFormat="1" ht="13.8" x14ac:dyDescent="0.3">
      <c r="B112" s="26"/>
      <c r="C112" s="29"/>
      <c r="D112" s="44"/>
      <c r="E112" s="44"/>
      <c r="F112" s="44"/>
      <c r="G112" s="40"/>
      <c r="H112" s="40"/>
      <c r="I112" s="37"/>
      <c r="J112" s="37"/>
      <c r="K112" s="34"/>
      <c r="L112" s="36"/>
      <c r="M112" s="27"/>
      <c r="N112" s="27"/>
      <c r="O112" s="27"/>
      <c r="P112" s="27"/>
      <c r="Q112" s="27"/>
      <c r="R112" s="27"/>
      <c r="S112" s="27"/>
      <c r="T112" s="27"/>
      <c r="U112" s="36"/>
      <c r="V112" s="64">
        <f>V111+(V113-V73)/40</f>
        <v>88</v>
      </c>
      <c r="W112" s="64">
        <f>AE102*V112^4+AE103*V112^3+AE104*V112^2+AE105*V112+AE106</f>
        <v>1.7032462499999677</v>
      </c>
      <c r="X112" s="40">
        <f t="shared" si="1"/>
        <v>2.337635624999959</v>
      </c>
      <c r="Y112" s="40">
        <f t="shared" si="2"/>
        <v>2.8955072499999184</v>
      </c>
      <c r="Z112" s="40">
        <f t="shared" si="4"/>
        <v>1.7972298611110775</v>
      </c>
      <c r="AA112" s="40">
        <f t="shared" si="3"/>
        <v>1.2645693895175805</v>
      </c>
      <c r="AO112" s="64">
        <f>AO111+(AO113-AO73)/40</f>
        <v>88</v>
      </c>
      <c r="AP112" s="64">
        <f>AT102*AO112^4+AT103*AO112^3+AT104*AO112^2+AT105*AO112+AT106</f>
        <v>2.337635624999959</v>
      </c>
      <c r="BD112" s="64">
        <f>BD111+(BD113-BD73)/40</f>
        <v>88</v>
      </c>
      <c r="BE112" s="64">
        <f>BI102*BD112^4+BI103*BD112^3+BI104*BD112^2+BI105*BD112+BI106</f>
        <v>2.8955072499999184</v>
      </c>
      <c r="BS112" s="64">
        <f>BS111+(BS113-BS73)/40</f>
        <v>88</v>
      </c>
      <c r="BT112" s="64">
        <f>BX102*BS112^4+BX103*BS112^3+BX104*BS112^2+BX105*BS112+BX106</f>
        <v>1.2645693895175196</v>
      </c>
    </row>
    <row r="113" spans="1:72" s="28" customFormat="1" ht="13.8" x14ac:dyDescent="0.3">
      <c r="A113" s="36"/>
      <c r="B113" s="7" t="s">
        <v>37</v>
      </c>
      <c r="C113" s="81" t="str">
        <f>"t/c = "&amp;ROUND(C24,3)</f>
        <v>t/c = 0.133</v>
      </c>
      <c r="D113" s="58" t="str">
        <f>ROUND(BX102,11)&amp;"x⁴ + "&amp;ROUND(BX103,8)&amp;"x³ + "&amp;ROUND(BX104,6)&amp;"x² + "&amp;ROUND(BX105,6)&amp;"x + "&amp;ROUND(BX106,4)</f>
        <v>-0.0000000224x⁴ + 0.00000558x³ + -0.000646x² + 0.044096x + -0.0758</v>
      </c>
      <c r="G113" s="40"/>
      <c r="H113" s="40"/>
      <c r="I113" s="37"/>
      <c r="J113" s="37"/>
      <c r="K113" s="34"/>
      <c r="L113" s="36"/>
      <c r="M113" s="27"/>
      <c r="N113" s="27"/>
      <c r="O113" s="27"/>
      <c r="P113" s="27"/>
      <c r="Q113" s="27"/>
      <c r="R113" s="27"/>
      <c r="S113" s="27"/>
      <c r="T113" s="27"/>
      <c r="U113" s="36"/>
      <c r="V113" s="82">
        <f>MAX(AE72:AE76)</f>
        <v>90</v>
      </c>
      <c r="W113" s="64">
        <f>AE102*V113^4+AE103*V113^3+AE104*V113^2+AE105*V113+AE106</f>
        <v>1.6999999999999649</v>
      </c>
      <c r="X113" s="40">
        <f t="shared" si="1"/>
        <v>2.3299999999999574</v>
      </c>
      <c r="Y113" s="40">
        <f t="shared" si="2"/>
        <v>2.899999999999912</v>
      </c>
      <c r="Z113" s="40">
        <f t="shared" si="4"/>
        <v>1.793333333333297</v>
      </c>
      <c r="AA113" s="40">
        <f t="shared" si="3"/>
        <v>1.2618277091906467</v>
      </c>
      <c r="AO113" s="82">
        <f>MAX(AT72:AT76)</f>
        <v>90</v>
      </c>
      <c r="AP113" s="64">
        <f>AT102*AO113^4+AT103*AO113^3+AT104*AO113^2+AT105*AO113+AT106</f>
        <v>2.3299999999999574</v>
      </c>
      <c r="BD113" s="82">
        <f>MAX(BI72:BI76)</f>
        <v>90</v>
      </c>
      <c r="BE113" s="64">
        <f>BI102*BD113^4+BI103*BD113^3+BI104*BD113^2+BI105*BD113+BI106</f>
        <v>2.899999999999912</v>
      </c>
      <c r="BS113" s="82">
        <f>MAX(BX72:BX76)</f>
        <v>90</v>
      </c>
      <c r="BT113" s="64">
        <f>BX102*BS113^4+BX103*BS113^3+BX104*BS113^2+BX105*BS113+BX106</f>
        <v>1.2618277091905818</v>
      </c>
    </row>
    <row r="114" spans="1:72" s="28" customFormat="1" ht="13.8" x14ac:dyDescent="0.3">
      <c r="A114" s="36"/>
      <c r="F114" s="44"/>
      <c r="G114" s="40"/>
      <c r="H114" s="40"/>
      <c r="I114" s="37"/>
      <c r="J114" s="37"/>
      <c r="K114" s="34"/>
      <c r="L114" s="36"/>
      <c r="M114" s="27"/>
      <c r="N114" s="27"/>
      <c r="O114" s="27"/>
      <c r="P114" s="27"/>
      <c r="Q114" s="27"/>
      <c r="R114" s="27"/>
      <c r="S114" s="27"/>
      <c r="T114" s="27"/>
      <c r="U114" s="36"/>
      <c r="V114" s="36"/>
      <c r="W114" s="36"/>
      <c r="X114" s="36"/>
    </row>
    <row r="115" spans="1:72" s="28" customFormat="1" ht="13.8" x14ac:dyDescent="0.3">
      <c r="A115" s="99"/>
      <c r="B115" s="100"/>
      <c r="C115" s="101"/>
      <c r="D115" s="102"/>
      <c r="E115" s="102"/>
      <c r="F115" s="103" t="s">
        <v>114</v>
      </c>
      <c r="G115" s="101"/>
      <c r="H115" s="102"/>
      <c r="I115" s="102"/>
      <c r="J115" s="102"/>
      <c r="K115" s="99"/>
      <c r="L115" s="36"/>
      <c r="M115" s="27"/>
      <c r="N115" s="27"/>
      <c r="O115" s="27"/>
      <c r="P115" s="27"/>
      <c r="Q115" s="27"/>
      <c r="R115" s="27"/>
      <c r="S115" s="27"/>
      <c r="T115" s="27"/>
      <c r="U115" s="36"/>
      <c r="V115" s="36"/>
      <c r="W115" s="36"/>
      <c r="X115" s="36"/>
    </row>
    <row r="116" spans="1:72" s="28" customFormat="1" ht="13.8" x14ac:dyDescent="0.3">
      <c r="A116" s="99"/>
      <c r="B116" s="102"/>
      <c r="C116" s="102"/>
      <c r="D116" s="102"/>
      <c r="E116" s="102"/>
      <c r="F116" s="104" t="s">
        <v>115</v>
      </c>
      <c r="G116" s="102"/>
      <c r="H116" s="102"/>
      <c r="I116" s="102"/>
      <c r="J116" s="102"/>
      <c r="K116" s="99"/>
      <c r="L116" s="36"/>
      <c r="M116" s="27"/>
      <c r="N116" s="27"/>
      <c r="O116" s="27"/>
      <c r="P116" s="27"/>
      <c r="Q116" s="27"/>
      <c r="R116" s="27"/>
      <c r="S116" s="27"/>
      <c r="T116" s="27"/>
      <c r="U116" s="36"/>
      <c r="V116" s="36"/>
      <c r="W116" s="36"/>
      <c r="X116" s="36"/>
    </row>
    <row r="117" spans="1:72" s="26" customFormat="1" ht="13.8" x14ac:dyDescent="0.3">
      <c r="M117" s="27"/>
      <c r="N117" s="27"/>
      <c r="O117" s="27"/>
      <c r="P117" s="27"/>
      <c r="Q117" s="27"/>
      <c r="R117" s="27"/>
      <c r="S117" s="27"/>
      <c r="T117" s="27"/>
    </row>
    <row r="118" spans="1:72" s="26" customFormat="1" ht="13.8" x14ac:dyDescent="0.3">
      <c r="M118" s="27"/>
      <c r="N118" s="27"/>
      <c r="O118" s="27"/>
      <c r="P118" s="27"/>
      <c r="Q118" s="27"/>
      <c r="R118" s="27"/>
      <c r="S118" s="27"/>
      <c r="T118" s="27"/>
    </row>
    <row r="119" spans="1:72" s="26" customFormat="1" ht="13.8" x14ac:dyDescent="0.3">
      <c r="M119" s="27"/>
      <c r="N119" s="27"/>
      <c r="O119" s="27"/>
      <c r="P119" s="27"/>
      <c r="Q119" s="27"/>
      <c r="R119" s="27"/>
      <c r="S119" s="27"/>
      <c r="T119" s="27"/>
    </row>
    <row r="120" spans="1:72" s="26" customFormat="1" ht="13.8" x14ac:dyDescent="0.3">
      <c r="M120" s="27"/>
      <c r="N120" s="27"/>
      <c r="O120" s="27"/>
      <c r="P120" s="27"/>
      <c r="Q120" s="27"/>
      <c r="R120" s="27"/>
      <c r="S120" s="27"/>
      <c r="T120" s="27"/>
    </row>
    <row r="121" spans="1:72" s="26" customFormat="1" ht="13.8" x14ac:dyDescent="0.3">
      <c r="M121" s="27"/>
      <c r="N121" s="27"/>
      <c r="O121" s="27"/>
      <c r="P121" s="27"/>
      <c r="Q121" s="27"/>
      <c r="R121" s="27"/>
      <c r="S121" s="27"/>
      <c r="T121" s="27"/>
    </row>
    <row r="122" spans="1:72" s="26" customFormat="1" ht="13.8" x14ac:dyDescent="0.3">
      <c r="M122" s="27"/>
      <c r="N122" s="27"/>
      <c r="O122" s="27"/>
      <c r="P122" s="27"/>
      <c r="Q122" s="27"/>
      <c r="R122" s="27"/>
      <c r="S122" s="27"/>
      <c r="T122" s="27"/>
    </row>
    <row r="123" spans="1:72" s="26" customFormat="1" ht="13.8" x14ac:dyDescent="0.3">
      <c r="M123" s="27"/>
      <c r="N123" s="27"/>
      <c r="O123" s="27"/>
      <c r="P123" s="27"/>
      <c r="Q123" s="27"/>
      <c r="R123" s="27"/>
      <c r="S123" s="27"/>
      <c r="T123" s="27"/>
    </row>
    <row r="124" spans="1:72" s="26" customFormat="1" ht="13.8" x14ac:dyDescent="0.3">
      <c r="M124" s="27"/>
      <c r="N124" s="27"/>
      <c r="O124" s="27"/>
      <c r="P124" s="27"/>
      <c r="Q124" s="27"/>
      <c r="R124" s="27"/>
      <c r="S124" s="27"/>
      <c r="T124" s="27"/>
    </row>
    <row r="125" spans="1:72" s="26" customFormat="1" ht="13.8" x14ac:dyDescent="0.3">
      <c r="M125" s="27"/>
      <c r="N125" s="27"/>
      <c r="O125" s="27"/>
      <c r="P125" s="27"/>
      <c r="Q125" s="27"/>
      <c r="R125" s="27"/>
      <c r="S125" s="27"/>
      <c r="T125" s="27"/>
    </row>
    <row r="126" spans="1:72" s="26" customFormat="1" ht="13.8" x14ac:dyDescent="0.3">
      <c r="M126" s="27"/>
      <c r="N126" s="27"/>
      <c r="O126" s="27"/>
      <c r="P126" s="27"/>
      <c r="Q126" s="27"/>
      <c r="R126" s="27"/>
      <c r="S126" s="27"/>
      <c r="T126" s="27"/>
    </row>
    <row r="127" spans="1:72" s="26" customFormat="1" ht="13.8" x14ac:dyDescent="0.3">
      <c r="M127" s="27"/>
      <c r="N127" s="27"/>
      <c r="O127" s="27"/>
      <c r="P127" s="27"/>
      <c r="Q127" s="27"/>
      <c r="R127" s="27"/>
      <c r="S127" s="27"/>
      <c r="T127" s="27"/>
    </row>
    <row r="128" spans="1:72"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row r="7761" spans="13:20" s="26" customFormat="1" ht="13.8" x14ac:dyDescent="0.3">
      <c r="M7761" s="27"/>
      <c r="N7761" s="27"/>
      <c r="O7761" s="27"/>
      <c r="P7761" s="27"/>
      <c r="Q7761" s="27"/>
      <c r="R7761" s="27"/>
      <c r="S7761" s="27"/>
      <c r="T7761" s="27"/>
    </row>
    <row r="7762" spans="13:20" s="26" customFormat="1" ht="13.8" x14ac:dyDescent="0.3">
      <c r="M7762" s="27"/>
      <c r="N7762" s="27"/>
      <c r="O7762" s="27"/>
      <c r="P7762" s="27"/>
      <c r="Q7762" s="27"/>
      <c r="R7762" s="27"/>
      <c r="S7762" s="27"/>
      <c r="T7762" s="27"/>
    </row>
    <row r="7763" spans="13:20" s="26" customFormat="1" ht="13.8" x14ac:dyDescent="0.3">
      <c r="M7763" s="27"/>
      <c r="N7763" s="27"/>
      <c r="O7763" s="27"/>
      <c r="P7763" s="27"/>
      <c r="Q7763" s="27"/>
      <c r="R7763" s="27"/>
      <c r="S7763" s="27"/>
      <c r="T7763" s="27"/>
    </row>
    <row r="7764" spans="13:20" s="26" customFormat="1" ht="13.8" x14ac:dyDescent="0.3">
      <c r="M7764" s="27"/>
      <c r="N7764" s="27"/>
      <c r="O7764" s="27"/>
      <c r="P7764" s="27"/>
      <c r="Q7764" s="27"/>
      <c r="R7764" s="27"/>
      <c r="S7764" s="27"/>
      <c r="T7764" s="27"/>
    </row>
    <row r="7765" spans="13:20" s="26" customFormat="1" ht="13.8" x14ac:dyDescent="0.3">
      <c r="M7765" s="27"/>
      <c r="N7765" s="27"/>
      <c r="O7765" s="27"/>
      <c r="P7765" s="27"/>
      <c r="Q7765" s="27"/>
      <c r="R7765" s="27"/>
      <c r="S7765" s="27"/>
      <c r="T7765" s="27"/>
    </row>
    <row r="7766" spans="13:20" s="26" customFormat="1" ht="13.8" x14ac:dyDescent="0.3">
      <c r="M7766" s="27"/>
      <c r="N7766" s="27"/>
      <c r="O7766" s="27"/>
      <c r="P7766" s="27"/>
      <c r="Q7766" s="27"/>
      <c r="R7766" s="27"/>
      <c r="S7766" s="27"/>
      <c r="T7766" s="27"/>
    </row>
    <row r="7767" spans="13:20" s="26" customFormat="1" ht="13.8" x14ac:dyDescent="0.3">
      <c r="M7767" s="27"/>
      <c r="N7767" s="27"/>
      <c r="O7767" s="27"/>
      <c r="P7767" s="27"/>
      <c r="Q7767" s="27"/>
      <c r="R7767" s="27"/>
      <c r="S7767" s="27"/>
      <c r="T7767" s="27"/>
    </row>
    <row r="7768" spans="13:20" s="26" customFormat="1" ht="13.8" x14ac:dyDescent="0.3">
      <c r="M7768" s="27"/>
      <c r="N7768" s="27"/>
      <c r="O7768" s="27"/>
      <c r="P7768" s="27"/>
      <c r="Q7768" s="27"/>
      <c r="R7768" s="27"/>
      <c r="S7768" s="27"/>
      <c r="T7768" s="27"/>
    </row>
    <row r="7769" spans="13:20" s="26" customFormat="1" ht="13.8" x14ac:dyDescent="0.3">
      <c r="M7769" s="27"/>
      <c r="N7769" s="27"/>
      <c r="O7769" s="27"/>
      <c r="P7769" s="27"/>
      <c r="Q7769" s="27"/>
      <c r="R7769" s="27"/>
      <c r="S7769" s="27"/>
      <c r="T7769" s="27"/>
    </row>
    <row r="7770" spans="13:20" s="26" customFormat="1" ht="13.8" x14ac:dyDescent="0.3">
      <c r="M7770" s="27"/>
      <c r="N7770" s="27"/>
      <c r="O7770" s="27"/>
      <c r="P7770" s="27"/>
      <c r="Q7770" s="27"/>
      <c r="R7770" s="27"/>
      <c r="S7770" s="27"/>
      <c r="T7770" s="27"/>
    </row>
    <row r="7771" spans="13:20" s="26" customFormat="1" ht="13.8" x14ac:dyDescent="0.3">
      <c r="M7771" s="27"/>
      <c r="N7771" s="27"/>
      <c r="O7771" s="27"/>
      <c r="P7771" s="27"/>
      <c r="Q7771" s="27"/>
      <c r="R7771" s="27"/>
      <c r="S7771" s="27"/>
      <c r="T7771" s="27"/>
    </row>
    <row r="7772" spans="13:20" s="26" customFormat="1" ht="13.8" x14ac:dyDescent="0.3">
      <c r="M7772" s="27"/>
      <c r="N7772" s="27"/>
      <c r="O7772" s="27"/>
      <c r="P7772" s="27"/>
      <c r="Q7772" s="27"/>
      <c r="R7772" s="27"/>
      <c r="S7772" s="27"/>
      <c r="T7772" s="27"/>
    </row>
    <row r="7773" spans="13:20" s="26" customFormat="1" ht="13.8" x14ac:dyDescent="0.3">
      <c r="M7773" s="27"/>
      <c r="N7773" s="27"/>
      <c r="O7773" s="27"/>
      <c r="P7773" s="27"/>
      <c r="Q7773" s="27"/>
      <c r="R7773" s="27"/>
      <c r="S7773" s="27"/>
      <c r="T7773" s="27"/>
    </row>
    <row r="7774" spans="13:20" s="26" customFormat="1" ht="13.8" x14ac:dyDescent="0.3">
      <c r="M7774" s="27"/>
      <c r="N7774" s="27"/>
      <c r="O7774" s="27"/>
      <c r="P7774" s="27"/>
      <c r="Q7774" s="27"/>
      <c r="R7774" s="27"/>
      <c r="S7774" s="27"/>
      <c r="T7774" s="27"/>
    </row>
    <row r="7775" spans="13:20" s="26" customFormat="1" ht="13.8" x14ac:dyDescent="0.3">
      <c r="M7775" s="27"/>
      <c r="N7775" s="27"/>
      <c r="O7775" s="27"/>
      <c r="P7775" s="27"/>
      <c r="Q7775" s="27"/>
      <c r="R7775" s="27"/>
      <c r="S7775" s="27"/>
      <c r="T7775" s="27"/>
    </row>
    <row r="7776" spans="13:20" s="26" customFormat="1" ht="13.8" x14ac:dyDescent="0.3">
      <c r="M7776" s="27"/>
      <c r="N7776" s="27"/>
      <c r="O7776" s="27"/>
      <c r="P7776" s="27"/>
      <c r="Q7776" s="27"/>
      <c r="R7776" s="27"/>
      <c r="S7776" s="27"/>
      <c r="T7776" s="27"/>
    </row>
    <row r="7777" spans="13:20" s="26" customFormat="1" ht="13.8" x14ac:dyDescent="0.3">
      <c r="M7777" s="27"/>
      <c r="N7777" s="27"/>
      <c r="O7777" s="27"/>
      <c r="P7777" s="27"/>
      <c r="Q7777" s="27"/>
      <c r="R7777" s="27"/>
      <c r="S7777" s="27"/>
      <c r="T7777" s="27"/>
    </row>
    <row r="7778" spans="13:20" s="26" customFormat="1" ht="13.8" x14ac:dyDescent="0.3">
      <c r="M7778" s="27"/>
      <c r="N7778" s="27"/>
      <c r="O7778" s="27"/>
      <c r="P7778" s="27"/>
      <c r="Q7778" s="27"/>
      <c r="R7778" s="27"/>
      <c r="S7778" s="27"/>
      <c r="T7778" s="27"/>
    </row>
    <row r="7779" spans="13:20" s="26" customFormat="1" ht="13.8" x14ac:dyDescent="0.3">
      <c r="M7779" s="27"/>
      <c r="N7779" s="27"/>
      <c r="O7779" s="27"/>
      <c r="P7779" s="27"/>
      <c r="Q7779" s="27"/>
      <c r="R7779" s="27"/>
      <c r="S7779" s="27"/>
      <c r="T7779" s="27"/>
    </row>
    <row r="7780" spans="13:20" s="26" customFormat="1" ht="13.8" x14ac:dyDescent="0.3">
      <c r="M7780" s="27"/>
      <c r="N7780" s="27"/>
      <c r="O7780" s="27"/>
      <c r="P7780" s="27"/>
      <c r="Q7780" s="27"/>
      <c r="R7780" s="27"/>
      <c r="S7780" s="27"/>
      <c r="T7780" s="27"/>
    </row>
    <row r="7781" spans="13:20" s="26" customFormat="1" ht="13.8" x14ac:dyDescent="0.3">
      <c r="M7781" s="27"/>
      <c r="N7781" s="27"/>
      <c r="O7781" s="27"/>
      <c r="P7781" s="27"/>
      <c r="Q7781" s="27"/>
      <c r="R7781" s="27"/>
      <c r="S7781" s="27"/>
      <c r="T7781" s="27"/>
    </row>
    <row r="7782" spans="13:20" s="26" customFormat="1" ht="13.8" x14ac:dyDescent="0.3">
      <c r="M7782" s="27"/>
      <c r="N7782" s="27"/>
      <c r="O7782" s="27"/>
      <c r="P7782" s="27"/>
      <c r="Q7782" s="27"/>
      <c r="R7782" s="27"/>
      <c r="S7782" s="27"/>
      <c r="T7782" s="27"/>
    </row>
    <row r="7783" spans="13:20" s="26" customFormat="1" ht="13.8" x14ac:dyDescent="0.3">
      <c r="M7783" s="27"/>
      <c r="N7783" s="27"/>
      <c r="O7783" s="27"/>
      <c r="P7783" s="27"/>
      <c r="Q7783" s="27"/>
      <c r="R7783" s="27"/>
      <c r="S7783" s="27"/>
      <c r="T7783" s="27"/>
    </row>
    <row r="7784" spans="13:20" s="26" customFormat="1" ht="13.8" x14ac:dyDescent="0.3">
      <c r="M7784" s="27"/>
      <c r="N7784" s="27"/>
      <c r="O7784" s="27"/>
      <c r="P7784" s="27"/>
      <c r="Q7784" s="27"/>
      <c r="R7784" s="27"/>
      <c r="S7784" s="27"/>
      <c r="T7784" s="27"/>
    </row>
    <row r="7785" spans="13:20" s="26" customFormat="1" ht="13.8" x14ac:dyDescent="0.3">
      <c r="M7785" s="27"/>
      <c r="N7785" s="27"/>
      <c r="O7785" s="27"/>
      <c r="P7785" s="27"/>
      <c r="Q7785" s="27"/>
      <c r="R7785" s="27"/>
      <c r="S7785" s="27"/>
      <c r="T7785" s="27"/>
    </row>
    <row r="7786" spans="13:20" s="26" customFormat="1" ht="13.8" x14ac:dyDescent="0.3">
      <c r="M7786" s="27"/>
      <c r="N7786" s="27"/>
      <c r="O7786" s="27"/>
      <c r="P7786" s="27"/>
      <c r="Q7786" s="27"/>
      <c r="R7786" s="27"/>
      <c r="S7786" s="27"/>
      <c r="T7786" s="27"/>
    </row>
    <row r="7787" spans="13:20" s="26" customFormat="1" ht="13.8" x14ac:dyDescent="0.3">
      <c r="M7787" s="27"/>
      <c r="N7787" s="27"/>
      <c r="O7787" s="27"/>
      <c r="P7787" s="27"/>
      <c r="Q7787" s="27"/>
      <c r="R7787" s="27"/>
      <c r="S7787" s="27"/>
      <c r="T7787" s="27"/>
    </row>
    <row r="7788" spans="13:20" s="26" customFormat="1" ht="13.8" x14ac:dyDescent="0.3">
      <c r="M7788" s="27"/>
      <c r="N7788" s="27"/>
      <c r="O7788" s="27"/>
      <c r="P7788" s="27"/>
      <c r="Q7788" s="27"/>
      <c r="R7788" s="27"/>
      <c r="S7788" s="27"/>
      <c r="T7788" s="27"/>
    </row>
    <row r="7789" spans="13:20" s="26" customFormat="1" ht="13.8" x14ac:dyDescent="0.3">
      <c r="M7789" s="27"/>
      <c r="N7789" s="27"/>
      <c r="O7789" s="27"/>
      <c r="P7789" s="27"/>
      <c r="Q7789" s="27"/>
      <c r="R7789" s="27"/>
      <c r="S7789" s="27"/>
      <c r="T7789" s="27"/>
    </row>
    <row r="7790" spans="13:20" s="26" customFormat="1" ht="13.8" x14ac:dyDescent="0.3">
      <c r="M7790" s="27"/>
      <c r="N7790" s="27"/>
      <c r="O7790" s="27"/>
      <c r="P7790" s="27"/>
      <c r="Q7790" s="27"/>
      <c r="R7790" s="27"/>
      <c r="S7790" s="27"/>
      <c r="T7790" s="27"/>
    </row>
    <row r="7791" spans="13:20" s="26" customFormat="1" ht="13.8" x14ac:dyDescent="0.3">
      <c r="M7791" s="27"/>
      <c r="N7791" s="27"/>
      <c r="O7791" s="27"/>
      <c r="P7791" s="27"/>
      <c r="Q7791" s="27"/>
      <c r="R7791" s="27"/>
      <c r="S7791" s="27"/>
      <c r="T7791" s="27"/>
    </row>
    <row r="7792" spans="13:20" s="26" customFormat="1" ht="13.8" x14ac:dyDescent="0.3">
      <c r="M7792" s="27"/>
      <c r="N7792" s="27"/>
      <c r="O7792" s="27"/>
      <c r="P7792" s="27"/>
      <c r="Q7792" s="27"/>
      <c r="R7792" s="27"/>
      <c r="S7792" s="27"/>
      <c r="T7792" s="27"/>
    </row>
    <row r="7793" spans="13:20" s="26" customFormat="1" ht="13.8" x14ac:dyDescent="0.3">
      <c r="M7793" s="27"/>
      <c r="N7793" s="27"/>
      <c r="O7793" s="27"/>
      <c r="P7793" s="27"/>
      <c r="Q7793" s="27"/>
      <c r="R7793" s="27"/>
      <c r="S7793" s="27"/>
      <c r="T7793" s="27"/>
    </row>
    <row r="7794" spans="13:20" s="26" customFormat="1" ht="13.8" x14ac:dyDescent="0.3">
      <c r="M7794" s="27"/>
      <c r="N7794" s="27"/>
      <c r="O7794" s="27"/>
      <c r="P7794" s="27"/>
      <c r="Q7794" s="27"/>
      <c r="R7794" s="27"/>
      <c r="S7794" s="27"/>
      <c r="T7794" s="27"/>
    </row>
    <row r="7795" spans="13:20" s="26" customFormat="1" ht="13.8" x14ac:dyDescent="0.3">
      <c r="M7795" s="27"/>
      <c r="N7795" s="27"/>
      <c r="O7795" s="27"/>
      <c r="P7795" s="27"/>
      <c r="Q7795" s="27"/>
      <c r="R7795" s="27"/>
      <c r="S7795" s="27"/>
      <c r="T7795" s="27"/>
    </row>
    <row r="7796" spans="13:20" s="26" customFormat="1" ht="13.8" x14ac:dyDescent="0.3">
      <c r="M7796" s="27"/>
      <c r="N7796" s="27"/>
      <c r="O7796" s="27"/>
      <c r="P7796" s="27"/>
      <c r="Q7796" s="27"/>
      <c r="R7796" s="27"/>
      <c r="S7796" s="27"/>
      <c r="T7796" s="27"/>
    </row>
    <row r="7797" spans="13:20" s="26" customFormat="1" ht="13.8" x14ac:dyDescent="0.3">
      <c r="M7797" s="27"/>
      <c r="N7797" s="27"/>
      <c r="O7797" s="27"/>
      <c r="P7797" s="27"/>
      <c r="Q7797" s="27"/>
      <c r="R7797" s="27"/>
      <c r="S7797" s="27"/>
      <c r="T7797" s="27"/>
    </row>
    <row r="7798" spans="13:20" s="26" customFormat="1" ht="13.8" x14ac:dyDescent="0.3">
      <c r="M7798" s="27"/>
      <c r="N7798" s="27"/>
      <c r="O7798" s="27"/>
      <c r="P7798" s="27"/>
      <c r="Q7798" s="27"/>
      <c r="R7798" s="27"/>
      <c r="S7798" s="27"/>
      <c r="T7798" s="27"/>
    </row>
    <row r="7799" spans="13:20" s="26" customFormat="1" ht="13.8" x14ac:dyDescent="0.3">
      <c r="M7799" s="27"/>
      <c r="N7799" s="27"/>
      <c r="O7799" s="27"/>
      <c r="P7799" s="27"/>
      <c r="Q7799" s="27"/>
      <c r="R7799" s="27"/>
      <c r="S7799" s="27"/>
      <c r="T7799" s="27"/>
    </row>
    <row r="7800" spans="13:20" s="26" customFormat="1" ht="13.8" x14ac:dyDescent="0.3">
      <c r="M7800" s="27"/>
      <c r="N7800" s="27"/>
      <c r="O7800" s="27"/>
      <c r="P7800" s="27"/>
      <c r="Q7800" s="27"/>
      <c r="R7800" s="27"/>
      <c r="S7800" s="27"/>
      <c r="T7800" s="27"/>
    </row>
    <row r="7801" spans="13:20" s="26" customFormat="1" ht="13.8" x14ac:dyDescent="0.3">
      <c r="M7801" s="27"/>
      <c r="N7801" s="27"/>
      <c r="O7801" s="27"/>
      <c r="P7801" s="27"/>
      <c r="Q7801" s="27"/>
      <c r="R7801" s="27"/>
      <c r="S7801" s="27"/>
      <c r="T7801" s="27"/>
    </row>
    <row r="7802" spans="13:20" s="26" customFormat="1" ht="13.8" x14ac:dyDescent="0.3">
      <c r="M7802" s="27"/>
      <c r="N7802" s="27"/>
      <c r="O7802" s="27"/>
      <c r="P7802" s="27"/>
      <c r="Q7802" s="27"/>
      <c r="R7802" s="27"/>
      <c r="S7802" s="27"/>
      <c r="T7802" s="27"/>
    </row>
    <row r="7803" spans="13:20" s="26" customFormat="1" ht="13.8" x14ac:dyDescent="0.3">
      <c r="M7803" s="27"/>
      <c r="N7803" s="27"/>
      <c r="O7803" s="27"/>
      <c r="P7803" s="27"/>
      <c r="Q7803" s="27"/>
      <c r="R7803" s="27"/>
      <c r="S7803" s="27"/>
      <c r="T7803" s="27"/>
    </row>
    <row r="7804" spans="13:20" s="26" customFormat="1" ht="13.8" x14ac:dyDescent="0.3">
      <c r="M7804" s="27"/>
      <c r="N7804" s="27"/>
      <c r="O7804" s="27"/>
      <c r="P7804" s="27"/>
      <c r="Q7804" s="27"/>
      <c r="R7804" s="27"/>
      <c r="S7804" s="27"/>
      <c r="T7804" s="27"/>
    </row>
    <row r="7805" spans="13:20" s="26" customFormat="1" ht="13.8" x14ac:dyDescent="0.3">
      <c r="M7805" s="27"/>
      <c r="N7805" s="27"/>
      <c r="O7805" s="27"/>
      <c r="P7805" s="27"/>
      <c r="Q7805" s="27"/>
      <c r="R7805" s="27"/>
      <c r="S7805" s="27"/>
      <c r="T7805" s="27"/>
    </row>
    <row r="7806" spans="13:20" s="26" customFormat="1" ht="13.8" x14ac:dyDescent="0.3">
      <c r="M7806" s="27"/>
      <c r="N7806" s="27"/>
      <c r="O7806" s="27"/>
      <c r="P7806" s="27"/>
      <c r="Q7806" s="27"/>
      <c r="R7806" s="27"/>
      <c r="S7806" s="27"/>
      <c r="T7806" s="27"/>
    </row>
    <row r="7807" spans="13:20" s="26" customFormat="1" ht="13.8" x14ac:dyDescent="0.3">
      <c r="M7807" s="27"/>
      <c r="N7807" s="27"/>
      <c r="O7807" s="27"/>
      <c r="P7807" s="27"/>
      <c r="Q7807" s="27"/>
      <c r="R7807" s="27"/>
      <c r="S7807" s="27"/>
      <c r="T7807" s="27"/>
    </row>
    <row r="7808" spans="13:20" s="26" customFormat="1" ht="13.8" x14ac:dyDescent="0.3">
      <c r="M7808" s="27"/>
      <c r="N7808" s="27"/>
      <c r="O7808" s="27"/>
      <c r="P7808" s="27"/>
      <c r="Q7808" s="27"/>
      <c r="R7808" s="27"/>
      <c r="S7808" s="27"/>
      <c r="T7808" s="27"/>
    </row>
    <row r="7809" spans="13:20" s="26" customFormat="1" ht="13.8" x14ac:dyDescent="0.3">
      <c r="M7809" s="27"/>
      <c r="N7809" s="27"/>
      <c r="O7809" s="27"/>
      <c r="P7809" s="27"/>
      <c r="Q7809" s="27"/>
      <c r="R7809" s="27"/>
      <c r="S7809" s="27"/>
      <c r="T7809" s="27"/>
    </row>
    <row r="7810" spans="13:20" s="26" customFormat="1" ht="13.8" x14ac:dyDescent="0.3">
      <c r="M7810" s="27"/>
      <c r="N7810" s="27"/>
      <c r="O7810" s="27"/>
      <c r="P7810" s="27"/>
      <c r="Q7810" s="27"/>
      <c r="R7810" s="27"/>
      <c r="S7810" s="27"/>
      <c r="T7810" s="27"/>
    </row>
    <row r="7811" spans="13:20" s="26" customFormat="1" ht="13.8" x14ac:dyDescent="0.3">
      <c r="M7811" s="27"/>
      <c r="N7811" s="27"/>
      <c r="O7811" s="27"/>
      <c r="P7811" s="27"/>
      <c r="Q7811" s="27"/>
      <c r="R7811" s="27"/>
      <c r="S7811" s="27"/>
      <c r="T7811" s="27"/>
    </row>
    <row r="7812" spans="13:20" s="26" customFormat="1" ht="13.8" x14ac:dyDescent="0.3">
      <c r="M7812" s="27"/>
      <c r="N7812" s="27"/>
      <c r="O7812" s="27"/>
      <c r="P7812" s="27"/>
      <c r="Q7812" s="27"/>
      <c r="R7812" s="27"/>
      <c r="S7812" s="27"/>
      <c r="T7812" s="27"/>
    </row>
    <row r="7813" spans="13:20" s="26" customFormat="1" ht="13.8" x14ac:dyDescent="0.3">
      <c r="M7813" s="27"/>
      <c r="N7813" s="27"/>
      <c r="O7813" s="27"/>
      <c r="P7813" s="27"/>
      <c r="Q7813" s="27"/>
      <c r="R7813" s="27"/>
      <c r="S7813" s="27"/>
      <c r="T7813" s="27"/>
    </row>
    <row r="7814" spans="13:20" s="26" customFormat="1" ht="13.8" x14ac:dyDescent="0.3">
      <c r="M7814" s="27"/>
      <c r="N7814" s="27"/>
      <c r="O7814" s="27"/>
      <c r="P7814" s="27"/>
      <c r="Q7814" s="27"/>
      <c r="R7814" s="27"/>
      <c r="S7814" s="27"/>
      <c r="T7814" s="27"/>
    </row>
  </sheetData>
  <hyperlinks>
    <hyperlink ref="F62" r:id="rId1"/>
    <hyperlink ref="F116" r:id="rId2"/>
    <hyperlink ref="B13" r:id="rId3"/>
  </hyperlinks>
  <pageMargins left="0.47244094488188981" right="0.23622047244094491" top="0.31496062992125984" bottom="0.98425196850393704" header="0.43307086614173229" footer="0.59055118110236227"/>
  <pageSetup scale="96" orientation="portrait" horizontalDpi="300" r:id="rId4"/>
  <headerFooter alignWithMargins="0">
    <oddFooter>&amp;C&amp;"Arial,Bold"ABBOTT AEROSPACE INC. PROPRIETARY INFORMATION&amp;"Arial,Regular"
Subject to restrictions on the cover or first page</oddFooter>
  </headerFooter>
  <rowBreaks count="1" manualBreakCount="1">
    <brk id="62"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2016-07-17T16:05:55Z</dcterms:modified>
  <cp:category>Engineering Spreadsheets</cp:category>
</cp:coreProperties>
</file>