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48" yWindow="180" windowWidth="13572" windowHeight="12216" tabRatio="871" activeTab="1"/>
  </bookViews>
  <sheets>
    <sheet name="READ ME" sheetId="40" r:id="rId1"/>
    <sheet name="ANALYSIS" sheetId="37" r:id="rId2"/>
  </sheets>
  <definedNames>
    <definedName name="_xlnm.Print_Area" localSheetId="1">ANALYSIS!$A$8:$K$110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40" l="1"/>
  <c r="B63" i="37" l="1"/>
  <c r="F62" i="37"/>
  <c r="L61" i="37"/>
  <c r="F61" i="37"/>
  <c r="J60" i="37"/>
  <c r="F60" i="37"/>
  <c r="J59" i="37"/>
  <c r="F59" i="37"/>
  <c r="B12" i="37"/>
  <c r="F11" i="37"/>
  <c r="L10" i="37"/>
  <c r="F10" i="37"/>
  <c r="J9" i="37"/>
  <c r="F9" i="37"/>
  <c r="J8" i="37"/>
  <c r="F8" i="37"/>
  <c r="X7" i="37"/>
  <c r="X6" i="37"/>
  <c r="X5" i="37"/>
  <c r="X4" i="37"/>
  <c r="X3" i="37"/>
  <c r="X2" i="37"/>
  <c r="X1" i="37"/>
  <c r="G1" i="37" s="1"/>
  <c r="J61" i="37" s="1"/>
  <c r="J10" i="37" l="1"/>
  <c r="I102" i="37"/>
  <c r="J82" i="37"/>
  <c r="H102" i="37" s="1"/>
  <c r="I101" i="37" l="1"/>
  <c r="H74" i="37"/>
  <c r="H73" i="37"/>
  <c r="D94" i="37" l="1"/>
  <c r="D95" i="37" s="1"/>
  <c r="D93" i="37"/>
  <c r="B75" i="37"/>
  <c r="H75" i="37"/>
  <c r="I73" i="37"/>
  <c r="B73" i="37"/>
  <c r="B74" i="37" s="1"/>
  <c r="B76" i="37" s="1"/>
  <c r="G37" i="37"/>
  <c r="G75" i="37" s="1"/>
  <c r="G34" i="37"/>
  <c r="G73" i="37" s="1"/>
  <c r="G74" i="37" s="1"/>
  <c r="G76" i="37" s="1"/>
  <c r="G77" i="37" s="1"/>
  <c r="G78" i="37" s="1"/>
  <c r="G79" i="37" s="1"/>
  <c r="G80" i="37" s="1"/>
  <c r="G81" i="37" s="1"/>
  <c r="F34" i="37"/>
  <c r="I74" i="37" s="1"/>
  <c r="J74" i="37" s="1"/>
  <c r="F20" i="37"/>
  <c r="J73" i="37" l="1"/>
  <c r="H93" i="37" s="1"/>
  <c r="K73" i="37"/>
  <c r="G93" i="37" s="1"/>
  <c r="E97" i="37"/>
  <c r="E98" i="37"/>
  <c r="F96" i="37"/>
  <c r="E99" i="37"/>
  <c r="F97" i="37"/>
  <c r="F100" i="37"/>
  <c r="F102" i="37"/>
  <c r="E100" i="37"/>
  <c r="F98" i="37"/>
  <c r="E101" i="37"/>
  <c r="F99" i="37"/>
  <c r="D102" i="37"/>
  <c r="E94" i="37"/>
  <c r="E102" i="37"/>
  <c r="F95" i="37"/>
  <c r="E95" i="37"/>
  <c r="E93" i="37"/>
  <c r="F101" i="37"/>
  <c r="E96" i="37"/>
  <c r="F94" i="37"/>
  <c r="F93" i="37"/>
  <c r="I93" i="37"/>
  <c r="H94" i="37"/>
  <c r="K74" i="37"/>
  <c r="B78" i="37"/>
  <c r="D96" i="37"/>
  <c r="B81" i="37"/>
  <c r="B77" i="37"/>
  <c r="D97" i="37" s="1"/>
  <c r="B80" i="37"/>
  <c r="B79" i="37"/>
  <c r="D101" i="37"/>
  <c r="D100" i="37"/>
  <c r="D99" i="37"/>
  <c r="D98" i="37"/>
  <c r="I75" i="37"/>
  <c r="J75" i="37" s="1"/>
  <c r="H78" i="37"/>
  <c r="I94" i="37" l="1"/>
  <c r="H95" i="37"/>
  <c r="K75" i="37"/>
  <c r="H79" i="37"/>
  <c r="I76" i="37"/>
  <c r="G94" i="37"/>
  <c r="J76" i="37" l="1"/>
  <c r="K76" i="37"/>
  <c r="G95" i="37"/>
  <c r="H80" i="37"/>
  <c r="I77" i="37"/>
  <c r="J77" i="37" l="1"/>
  <c r="K77" i="37"/>
  <c r="H96" i="37"/>
  <c r="I95" i="37"/>
  <c r="H81" i="37"/>
  <c r="I78" i="37"/>
  <c r="G96" i="37"/>
  <c r="J78" i="37" l="1"/>
  <c r="K78" i="37"/>
  <c r="I96" i="37"/>
  <c r="H97" i="37"/>
  <c r="G97" i="37"/>
  <c r="I79" i="37"/>
  <c r="J79" i="37" l="1"/>
  <c r="K79" i="37"/>
  <c r="I97" i="37"/>
  <c r="H98" i="37"/>
  <c r="I80" i="37"/>
  <c r="G98" i="37"/>
  <c r="J80" i="37" l="1"/>
  <c r="K80" i="37"/>
  <c r="I98" i="37"/>
  <c r="H99" i="37"/>
  <c r="I81" i="37"/>
  <c r="G99" i="37"/>
  <c r="J81" i="37" l="1"/>
  <c r="K81" i="37"/>
  <c r="I99" i="37"/>
  <c r="H100" i="37"/>
  <c r="G100" i="37"/>
  <c r="G101" i="37"/>
  <c r="H101" i="37" l="1"/>
  <c r="I100" i="37"/>
</calcChain>
</file>

<file path=xl/sharedStrings.xml><?xml version="1.0" encoding="utf-8"?>
<sst xmlns="http://schemas.openxmlformats.org/spreadsheetml/2006/main" count="240" uniqueCount="155">
  <si>
    <t>R. Abbott</t>
  </si>
  <si>
    <t>Author:</t>
  </si>
  <si>
    <t>Check:</t>
  </si>
  <si>
    <t>Date:</t>
  </si>
  <si>
    <t>Revision:</t>
  </si>
  <si>
    <t>Report:</t>
  </si>
  <si>
    <t>Page:</t>
  </si>
  <si>
    <t>Section:</t>
  </si>
  <si>
    <t>Document Number:</t>
  </si>
  <si>
    <t>Revision Level :</t>
  </si>
  <si>
    <t xml:space="preserve"> </t>
  </si>
  <si>
    <t>Torque</t>
  </si>
  <si>
    <t>Load</t>
  </si>
  <si>
    <t>Force</t>
  </si>
  <si>
    <t>Vertical</t>
  </si>
  <si>
    <t>lb</t>
  </si>
  <si>
    <t>Parameters for Engine Load Analysis</t>
  </si>
  <si>
    <t>Manoeuvring Speed at Min Flight Mass</t>
  </si>
  <si>
    <t>Design Cruising Speed</t>
  </si>
  <si>
    <t>Propeller Mass</t>
  </si>
  <si>
    <t>Moment of Inertia prop and crank shaft</t>
  </si>
  <si>
    <t>Prop CG</t>
  </si>
  <si>
    <t>Combined Engine and Propeller Mass</t>
  </si>
  <si>
    <t>Power Plant (Engine and propeller data)</t>
  </si>
  <si>
    <t>Propeller</t>
  </si>
  <si>
    <t>Speed</t>
  </si>
  <si>
    <t>Altitude</t>
  </si>
  <si>
    <t>HP</t>
  </si>
  <si>
    <t>RPM</t>
  </si>
  <si>
    <t>Efficiency</t>
  </si>
  <si>
    <t>Thrust</t>
  </si>
  <si>
    <t>(kts)</t>
  </si>
  <si>
    <t>(ft)</t>
  </si>
  <si>
    <t>h</t>
  </si>
  <si>
    <t>Sea Level TO</t>
  </si>
  <si>
    <t>Climb</t>
  </si>
  <si>
    <t>Cruise</t>
  </si>
  <si>
    <t>Load conditions considered for the Engine Mount</t>
  </si>
  <si>
    <t>The following conditions will be considered for the loads applied by the engine on the support structure.</t>
  </si>
  <si>
    <t>[1]</t>
  </si>
  <si>
    <t>[2]</t>
  </si>
  <si>
    <t>[3]</t>
  </si>
  <si>
    <t>[4]</t>
  </si>
  <si>
    <t>[5]</t>
  </si>
  <si>
    <t>[6]</t>
  </si>
  <si>
    <t>[7]</t>
  </si>
  <si>
    <t>[8]</t>
  </si>
  <si>
    <t>[9]</t>
  </si>
  <si>
    <t>[10]</t>
  </si>
  <si>
    <t>Loads Analysis</t>
  </si>
  <si>
    <t>Load Cases</t>
  </si>
  <si>
    <t>Airspeed</t>
  </si>
  <si>
    <t>Lateral</t>
  </si>
  <si>
    <t>Yaw</t>
  </si>
  <si>
    <t>Pitch</t>
  </si>
  <si>
    <t>Velocity</t>
  </si>
  <si>
    <t>Factor</t>
  </si>
  <si>
    <t>Aircraft Parameters affecting Power plant Loads</t>
  </si>
  <si>
    <t>Engine</t>
  </si>
  <si>
    <t>Power</t>
  </si>
  <si>
    <t>Nominal</t>
  </si>
  <si>
    <t>Side</t>
  </si>
  <si>
    <t>Down</t>
  </si>
  <si>
    <t>Factored</t>
  </si>
  <si>
    <t>Gyro</t>
  </si>
  <si>
    <t>Inertia</t>
  </si>
  <si>
    <t>Loads</t>
  </si>
  <si>
    <t>x-dir.</t>
  </si>
  <si>
    <t>y-dir.</t>
  </si>
  <si>
    <t>z-dir.</t>
  </si>
  <si>
    <t>(@ x Axis)</t>
  </si>
  <si>
    <t>(@ y Axis)</t>
  </si>
  <si>
    <t>(@ z Axis)</t>
  </si>
  <si>
    <t>Comb. CG</t>
  </si>
  <si>
    <r>
      <t>v</t>
    </r>
    <r>
      <rPr>
        <vertAlign val="subscript"/>
        <sz val="10"/>
        <rFont val="Calibri"/>
        <family val="2"/>
        <scheme val="minor"/>
      </rPr>
      <t>A</t>
    </r>
    <r>
      <rPr>
        <sz val="10"/>
        <rFont val="Calibri"/>
        <family val="2"/>
        <scheme val="minor"/>
      </rPr>
      <t xml:space="preserve"> =</t>
    </r>
  </si>
  <si>
    <r>
      <t>v</t>
    </r>
    <r>
      <rPr>
        <vertAlign val="subscript"/>
        <sz val="10"/>
        <rFont val="Calibri"/>
        <family val="2"/>
        <scheme val="minor"/>
      </rPr>
      <t>C</t>
    </r>
    <r>
      <rPr>
        <sz val="10"/>
        <rFont val="Calibri"/>
        <family val="2"/>
        <scheme val="minor"/>
      </rPr>
      <t xml:space="preserve"> =</t>
    </r>
  </si>
  <si>
    <r>
      <t>m</t>
    </r>
    <r>
      <rPr>
        <vertAlign val="subscript"/>
        <sz val="10"/>
        <rFont val="Calibri"/>
        <family val="2"/>
        <scheme val="minor"/>
      </rPr>
      <t>eng</t>
    </r>
    <r>
      <rPr>
        <sz val="10"/>
        <rFont val="Calibri"/>
        <family val="2"/>
        <scheme val="minor"/>
      </rPr>
      <t xml:space="preserve"> =</t>
    </r>
  </si>
  <si>
    <r>
      <t>m</t>
    </r>
    <r>
      <rPr>
        <vertAlign val="subscript"/>
        <sz val="10"/>
        <rFont val="Calibri"/>
        <family val="2"/>
        <scheme val="minor"/>
      </rPr>
      <t>prop</t>
    </r>
    <r>
      <rPr>
        <sz val="10"/>
        <rFont val="Calibri"/>
        <family val="2"/>
        <scheme val="minor"/>
      </rPr>
      <t xml:space="preserve"> =</t>
    </r>
  </si>
  <si>
    <r>
      <t>J</t>
    </r>
    <r>
      <rPr>
        <vertAlign val="subscript"/>
        <sz val="10"/>
        <rFont val="Calibri"/>
        <family val="2"/>
        <scheme val="minor"/>
      </rPr>
      <t>eng</t>
    </r>
    <r>
      <rPr>
        <sz val="10"/>
        <rFont val="Calibri"/>
        <family val="2"/>
        <scheme val="minor"/>
      </rPr>
      <t xml:space="preserve"> =</t>
    </r>
  </si>
  <si>
    <r>
      <t>m</t>
    </r>
    <r>
      <rPr>
        <vertAlign val="subscript"/>
        <sz val="10"/>
        <rFont val="Calibri"/>
        <family val="2"/>
        <scheme val="minor"/>
      </rPr>
      <t>pp</t>
    </r>
    <r>
      <rPr>
        <sz val="10"/>
        <rFont val="Calibri"/>
        <family val="2"/>
        <scheme val="minor"/>
      </rPr>
      <t xml:space="preserve"> =</t>
    </r>
  </si>
  <si>
    <t>AA-SM-506</t>
  </si>
  <si>
    <t>Engine Mass</t>
  </si>
  <si>
    <r>
      <t>Maximum continuous power, 100% maximum vertical load factor at v</t>
    </r>
    <r>
      <rPr>
        <vertAlign val="subscript"/>
        <sz val="10"/>
        <rFont val="Calibri"/>
        <family val="2"/>
        <scheme val="minor"/>
      </rPr>
      <t>C</t>
    </r>
    <r>
      <rPr>
        <sz val="10"/>
        <rFont val="Calibri"/>
        <family val="2"/>
        <scheme val="minor"/>
      </rPr>
      <t>, not explicitly required by regulations.</t>
    </r>
  </si>
  <si>
    <r>
      <t>Take off Power, 75% maximum vertical load factor at v</t>
    </r>
    <r>
      <rPr>
        <vertAlign val="subscript"/>
        <sz val="10"/>
        <rFont val="Calibri"/>
        <family val="2"/>
        <scheme val="minor"/>
      </rPr>
      <t>A</t>
    </r>
    <r>
      <rPr>
        <sz val="10"/>
        <rFont val="Calibri"/>
        <family val="2"/>
        <scheme val="minor"/>
      </rPr>
      <t xml:space="preserve"> per 23.361(a)(1)</t>
    </r>
  </si>
  <si>
    <r>
      <t>Maximum continuous power, 100% maximum vertical load factor at v</t>
    </r>
    <r>
      <rPr>
        <vertAlign val="subscript"/>
        <sz val="10"/>
        <rFont val="Calibri"/>
        <family val="2"/>
        <scheme val="minor"/>
      </rPr>
      <t>A</t>
    </r>
    <r>
      <rPr>
        <sz val="10"/>
        <rFont val="Calibri"/>
        <family val="2"/>
        <scheme val="minor"/>
      </rPr>
      <t xml:space="preserve"> per 23.361(a)(2)</t>
    </r>
  </si>
  <si>
    <t>Positive side load per 23.363 (a)</t>
  </si>
  <si>
    <t>Negative side load per 23.363 (a)</t>
  </si>
  <si>
    <t>Maximum continuous power, positive yaw velocity, positive pitch velocity, load factor of 2.5 per 23.371.</t>
  </si>
  <si>
    <t>Maximum continuous power, positive yaw velocity, negative pitch velocity, load factor of 2.5 per 23.371.</t>
  </si>
  <si>
    <t>Maximum continuous power, negative yaw velocity, positive pitch velocity, load factor of 2.5 per 23.371.</t>
  </si>
  <si>
    <t>Maximum continuous power, negative yaw velocity, negative pitch velocity, load factor of 2.5 per 23.371.</t>
  </si>
  <si>
    <t>9g forward load</t>
  </si>
  <si>
    <t xml:space="preserve">For each of these load cases the resulting loads at the engine and propeller CG will  be calculated.
The Engine thrust and gyroscopic effects will be assumed to apply at the CG of the propeller. The engine torque and lateral and inertia load effects will be assumed to act at the combined engine and propeller CG. 
</t>
  </si>
  <si>
    <r>
      <t>P</t>
    </r>
    <r>
      <rPr>
        <b/>
        <vertAlign val="subscript"/>
        <sz val="10"/>
        <rFont val="Calibri"/>
        <family val="2"/>
        <scheme val="minor"/>
      </rPr>
      <t>x</t>
    </r>
  </si>
  <si>
    <r>
      <t>P</t>
    </r>
    <r>
      <rPr>
        <b/>
        <vertAlign val="subscript"/>
        <sz val="10"/>
        <rFont val="Calibri"/>
        <family val="2"/>
        <scheme val="minor"/>
      </rPr>
      <t>y</t>
    </r>
  </si>
  <si>
    <r>
      <t>P</t>
    </r>
    <r>
      <rPr>
        <b/>
        <vertAlign val="subscript"/>
        <sz val="10"/>
        <rFont val="Calibri"/>
        <family val="2"/>
        <scheme val="minor"/>
      </rPr>
      <t>z</t>
    </r>
  </si>
  <si>
    <r>
      <t>M</t>
    </r>
    <r>
      <rPr>
        <b/>
        <vertAlign val="subscript"/>
        <sz val="10"/>
        <rFont val="Calibri"/>
        <family val="2"/>
        <scheme val="minor"/>
      </rPr>
      <t>x</t>
    </r>
  </si>
  <si>
    <r>
      <t>M</t>
    </r>
    <r>
      <rPr>
        <b/>
        <vertAlign val="subscript"/>
        <sz val="10"/>
        <rFont val="Calibri"/>
        <family val="2"/>
        <scheme val="minor"/>
      </rPr>
      <t>y</t>
    </r>
  </si>
  <si>
    <r>
      <t>M</t>
    </r>
    <r>
      <rPr>
        <b/>
        <vertAlign val="subscript"/>
        <sz val="10"/>
        <rFont val="Calibri"/>
        <family val="2"/>
        <scheme val="minor"/>
      </rPr>
      <t>z</t>
    </r>
  </si>
  <si>
    <t>(kW)</t>
  </si>
  <si>
    <t>(rpm)</t>
  </si>
  <si>
    <t>(g)</t>
  </si>
  <si>
    <r>
      <t>ω</t>
    </r>
    <r>
      <rPr>
        <b/>
        <vertAlign val="subscript"/>
        <sz val="10"/>
        <rFont val="Calibri"/>
        <family val="2"/>
        <scheme val="minor"/>
      </rPr>
      <t>pitch</t>
    </r>
    <r>
      <rPr>
        <b/>
        <sz val="10"/>
        <rFont val="Calibri"/>
        <family val="2"/>
        <scheme val="minor"/>
      </rPr>
      <t>ᵀ</t>
    </r>
  </si>
  <si>
    <r>
      <t>ω</t>
    </r>
    <r>
      <rPr>
        <b/>
        <vertAlign val="subscript"/>
        <sz val="10"/>
        <rFont val="Calibri"/>
        <family val="2"/>
        <scheme val="minor"/>
      </rPr>
      <t>yaw</t>
    </r>
    <r>
      <rPr>
        <b/>
        <sz val="10"/>
        <rFont val="Calibri"/>
        <family val="2"/>
        <scheme val="minor"/>
      </rPr>
      <t>ᵀ</t>
    </r>
  </si>
  <si>
    <r>
      <t>n</t>
    </r>
    <r>
      <rPr>
        <b/>
        <vertAlign val="subscript"/>
        <sz val="10"/>
        <rFont val="Calibri"/>
        <family val="2"/>
        <scheme val="minor"/>
      </rPr>
      <t>Y</t>
    </r>
    <r>
      <rPr>
        <b/>
        <sz val="10"/>
        <rFont val="Calibri"/>
        <family val="2"/>
        <scheme val="minor"/>
      </rPr>
      <t>ᵀ</t>
    </r>
  </si>
  <si>
    <r>
      <t>n</t>
    </r>
    <r>
      <rPr>
        <b/>
        <vertAlign val="subscript"/>
        <sz val="10"/>
        <rFont val="Calibri"/>
        <family val="2"/>
        <scheme val="minor"/>
      </rPr>
      <t>Z</t>
    </r>
    <r>
      <rPr>
        <b/>
        <sz val="10"/>
        <rFont val="Calibri"/>
        <family val="2"/>
        <scheme val="minor"/>
      </rPr>
      <t>ᵀ</t>
    </r>
  </si>
  <si>
    <t>vᵀ</t>
  </si>
  <si>
    <r>
      <t>v</t>
    </r>
    <r>
      <rPr>
        <b/>
        <sz val="10"/>
        <rFont val="Calibri"/>
        <family val="2"/>
        <scheme val="minor"/>
      </rPr>
      <t>ᵀ</t>
    </r>
  </si>
  <si>
    <t>Pᵀ</t>
  </si>
  <si>
    <t>Power Plant Loads</t>
  </si>
  <si>
    <t>(lb)</t>
  </si>
  <si>
    <t>knots</t>
  </si>
  <si>
    <t>lb/ft²</t>
  </si>
  <si>
    <t>(ftlb)</t>
  </si>
  <si>
    <t>(rad/s)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</si>
  <si>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</si>
  <si>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</si>
  <si>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</si>
  <si>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</si>
  <si>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</si>
  <si>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</si>
  <si>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</si>
  <si>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</si>
  <si>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</si>
  <si>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</si>
  <si>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</si>
  <si>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</si>
  <si>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</si>
  <si>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</si>
  <si>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</si>
  <si>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</si>
  <si>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</si>
  <si>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</si>
  <si>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</si>
  <si>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</si>
  <si>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</si>
  <si>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</si>
  <si>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</si>
  <si>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</si>
  <si>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PART 23 PROPELLER POWERPLANT LOADS</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</si>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</sst>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25" x14ac:knownFonts="1">
    <font>
      <sz val="10"/>
      <name val="Calibri"/>
      <family val="2"/>
    </font>
    <font>
      <sz val="10"/>
      <color theme="1"/>
      <name val="Arial"/>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8"/>
      <name val="Calibri"/>
      <family val="2"/>
      <scheme val="minor"/>
    </font>
    <font>
      <sz val="10"/>
      <color indexed="8"/>
      <name val="Calibri"/>
      <family val="2"/>
      <scheme val="minor"/>
    </font>
    <font>
      <sz val="11"/>
      <color theme="1"/>
      <name val="Calibri"/>
      <family val="2"/>
      <scheme val="minor"/>
    </font>
    <font>
      <vertAlign val="subscript"/>
      <sz val="10"/>
      <name val="Calibri"/>
      <family val="2"/>
      <scheme val="minor"/>
    </font>
    <font>
      <sz val="10"/>
      <color rgb="FF0000FF"/>
      <name val="Calibri"/>
      <family val="2"/>
      <scheme val="minor"/>
    </font>
    <font>
      <b/>
      <i/>
      <sz val="10"/>
      <name val="Calibri"/>
      <family val="2"/>
      <scheme val="minor"/>
    </font>
    <font>
      <i/>
      <sz val="10"/>
      <name val="Calibri"/>
      <family val="2"/>
      <scheme val="minor"/>
    </font>
    <font>
      <b/>
      <sz val="8"/>
      <name val="Calibri"/>
      <family val="2"/>
      <scheme val="minor"/>
    </font>
    <font>
      <b/>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u/>
      <sz val="10"/>
      <color theme="10"/>
      <name val="Arial"/>
    </font>
    <font>
      <u/>
      <sz val="10"/>
      <color theme="10"/>
      <name val="Calibri"/>
      <family val="2"/>
      <scheme val="minor"/>
    </font>
    <font>
      <sz val="10"/>
      <name val="Arial"/>
    </font>
  </fonts>
  <fills count="5">
    <fill>
      <patternFill patternType="none"/>
    </fill>
    <fill>
      <patternFill patternType="gray125"/>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3" fillId="0" borderId="0"/>
    <xf numFmtId="0" fontId="11" fillId="0" borderId="0"/>
    <xf numFmtId="0" fontId="2" fillId="0" borderId="0"/>
    <xf numFmtId="0" fontId="1" fillId="3"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4" fillId="0" borderId="0"/>
  </cellStyleXfs>
  <cellXfs count="136">
    <xf numFmtId="0" fontId="0" fillId="0" borderId="0" xfId="0"/>
    <xf numFmtId="0" fontId="4" fillId="0" borderId="0" xfId="1" applyFont="1"/>
    <xf numFmtId="0" fontId="6" fillId="0" borderId="0" xfId="1" applyFont="1"/>
    <xf numFmtId="0" fontId="6" fillId="0" borderId="1" xfId="1" applyFont="1" applyBorder="1" applyAlignment="1">
      <alignment horizontal="center"/>
    </xf>
    <xf numFmtId="0" fontId="6" fillId="0" borderId="0" xfId="0" applyFont="1"/>
    <xf numFmtId="0" fontId="7" fillId="0" borderId="0" xfId="1" applyFont="1"/>
    <xf numFmtId="0" fontId="6" fillId="0" borderId="0" xfId="0" applyFont="1" applyFill="1"/>
    <xf numFmtId="0" fontId="6" fillId="0" borderId="0" xfId="0" applyFont="1" applyAlignment="1">
      <alignment horizontal="right"/>
    </xf>
    <xf numFmtId="1" fontId="8" fillId="0" borderId="0" xfId="0" applyNumberFormat="1" applyFont="1" applyAlignment="1">
      <alignment horizontal="center"/>
    </xf>
    <xf numFmtId="0" fontId="6" fillId="0" borderId="0" xfId="0" applyFont="1" applyAlignment="1">
      <alignment vertical="center"/>
    </xf>
    <xf numFmtId="0" fontId="6" fillId="0" borderId="0" xfId="0" applyFont="1" applyBorder="1"/>
    <xf numFmtId="0" fontId="6" fillId="0" borderId="0" xfId="0" applyFont="1" applyAlignment="1">
      <alignment horizontal="left"/>
    </xf>
    <xf numFmtId="0" fontId="7" fillId="0" borderId="0" xfId="0" applyFont="1" applyAlignment="1">
      <alignment horizontal="center"/>
    </xf>
    <xf numFmtId="2" fontId="6" fillId="0" borderId="0" xfId="0" applyNumberFormat="1" applyFont="1" applyAlignment="1">
      <alignment horizontal="center"/>
    </xf>
    <xf numFmtId="164" fontId="6" fillId="0" borderId="0" xfId="0" applyNumberFormat="1" applyFont="1" applyAlignment="1">
      <alignment horizontal="center"/>
    </xf>
    <xf numFmtId="0" fontId="6" fillId="0" borderId="0" xfId="0" applyFont="1" applyFill="1" applyAlignment="1">
      <alignment horizontal="right"/>
    </xf>
    <xf numFmtId="0" fontId="6" fillId="0" borderId="0" xfId="0" applyFont="1" applyFill="1" applyBorder="1" applyAlignment="1">
      <alignment horizontal="left"/>
    </xf>
    <xf numFmtId="0" fontId="6" fillId="0" borderId="0" xfId="0" applyFont="1" applyAlignment="1">
      <alignment horizontal="center"/>
    </xf>
    <xf numFmtId="0" fontId="8" fillId="0" borderId="0" xfId="0" applyFont="1" applyAlignment="1">
      <alignment horizontal="center"/>
    </xf>
    <xf numFmtId="0" fontId="6" fillId="0" borderId="0" xfId="0" applyFont="1" applyBorder="1" applyAlignment="1">
      <alignment horizontal="right"/>
    </xf>
    <xf numFmtId="0" fontId="6" fillId="0" borderId="0" xfId="0" applyFont="1" applyBorder="1" applyAlignment="1">
      <alignment horizontal="center"/>
    </xf>
    <xf numFmtId="0" fontId="6" fillId="0" borderId="0" xfId="0" applyFont="1" applyBorder="1" applyAlignment="1">
      <alignment horizontal="left"/>
    </xf>
    <xf numFmtId="164" fontId="6" fillId="0" borderId="0" xfId="0" applyNumberFormat="1" applyFont="1" applyBorder="1" applyAlignment="1">
      <alignment horizontal="center"/>
    </xf>
    <xf numFmtId="165" fontId="6" fillId="0" borderId="0" xfId="0" applyNumberFormat="1" applyFont="1" applyBorder="1" applyAlignment="1">
      <alignment horizontal="center"/>
    </xf>
    <xf numFmtId="1" fontId="6" fillId="0" borderId="0" xfId="0" applyNumberFormat="1" applyFont="1" applyFill="1" applyBorder="1" applyAlignment="1">
      <alignment horizontal="center"/>
    </xf>
    <xf numFmtId="2" fontId="9" fillId="0" borderId="0" xfId="0" applyNumberFormat="1" applyFont="1" applyAlignment="1">
      <alignment horizontal="center"/>
    </xf>
    <xf numFmtId="2" fontId="6" fillId="0" borderId="0" xfId="0" applyNumberFormat="1" applyFont="1" applyAlignment="1">
      <alignment horizontal="left"/>
    </xf>
    <xf numFmtId="0" fontId="7" fillId="0" borderId="0" xfId="0" applyFont="1"/>
    <xf numFmtId="0" fontId="6" fillId="0" borderId="0" xfId="0" applyFont="1" applyFill="1" applyBorder="1" applyAlignment="1">
      <alignment horizontal="right"/>
    </xf>
    <xf numFmtId="0" fontId="6" fillId="0" borderId="0" xfId="0" applyFont="1" applyFill="1" applyBorder="1"/>
    <xf numFmtId="2" fontId="10" fillId="0" borderId="0" xfId="0" applyNumberFormat="1" applyFont="1" applyAlignment="1">
      <alignment horizontal="center"/>
    </xf>
    <xf numFmtId="2" fontId="6" fillId="0" borderId="0" xfId="0" applyNumberFormat="1" applyFont="1" applyFill="1" applyBorder="1" applyAlignment="1">
      <alignment horizontal="center"/>
    </xf>
    <xf numFmtId="9" fontId="7" fillId="0" borderId="0" xfId="0" applyNumberFormat="1" applyFont="1" applyFill="1" applyBorder="1" applyAlignment="1">
      <alignment horizontal="center"/>
    </xf>
    <xf numFmtId="0" fontId="6" fillId="0" borderId="0" xfId="3" applyFont="1" applyAlignment="1">
      <alignment horizontal="center"/>
    </xf>
    <xf numFmtId="0" fontId="6" fillId="0" borderId="0" xfId="3" applyFont="1"/>
    <xf numFmtId="0" fontId="13" fillId="0" borderId="0" xfId="0" applyFont="1" applyBorder="1"/>
    <xf numFmtId="0" fontId="13" fillId="0" borderId="0" xfId="0" applyFont="1" applyFill="1" applyBorder="1"/>
    <xf numFmtId="0" fontId="6" fillId="0" borderId="0" xfId="3" applyFont="1" applyBorder="1"/>
    <xf numFmtId="0" fontId="6" fillId="0" borderId="0" xfId="3" applyFont="1" applyBorder="1" applyAlignment="1"/>
    <xf numFmtId="0" fontId="6" fillId="0" borderId="0" xfId="3" applyFont="1" applyAlignment="1"/>
    <xf numFmtId="0" fontId="7" fillId="0" borderId="0" xfId="3" applyFont="1"/>
    <xf numFmtId="0" fontId="6" fillId="0" borderId="0" xfId="3" applyFont="1" applyBorder="1" applyAlignment="1">
      <alignment horizontal="right"/>
    </xf>
    <xf numFmtId="0" fontId="6" fillId="0" borderId="0" xfId="3" applyFont="1" applyBorder="1" applyAlignment="1">
      <alignment horizontal="left" vertical="center"/>
    </xf>
    <xf numFmtId="0" fontId="7" fillId="0" borderId="0" xfId="3" applyFont="1" applyAlignment="1">
      <alignment horizontal="center"/>
    </xf>
    <xf numFmtId="0" fontId="6" fillId="0" borderId="0" xfId="3" applyFont="1" applyBorder="1" applyAlignment="1">
      <alignment horizontal="left" vertical="center" wrapText="1"/>
    </xf>
    <xf numFmtId="166" fontId="6" fillId="0" borderId="0" xfId="3" applyNumberFormat="1" applyFont="1"/>
    <xf numFmtId="0" fontId="7" fillId="0" borderId="3" xfId="3" applyFont="1" applyFill="1" applyBorder="1"/>
    <xf numFmtId="0" fontId="7" fillId="0" borderId="2" xfId="3" applyFont="1" applyFill="1" applyBorder="1"/>
    <xf numFmtId="0" fontId="7" fillId="0" borderId="2" xfId="3" applyFont="1" applyFill="1" applyBorder="1" applyAlignment="1">
      <alignment horizontal="right"/>
    </xf>
    <xf numFmtId="0" fontId="7" fillId="0" borderId="5" xfId="3" applyFont="1" applyFill="1" applyBorder="1"/>
    <xf numFmtId="0" fontId="6" fillId="0" borderId="7" xfId="3" applyFont="1" applyFill="1" applyBorder="1"/>
    <xf numFmtId="0" fontId="7" fillId="0" borderId="9" xfId="3" applyFont="1" applyFill="1" applyBorder="1" applyAlignment="1">
      <alignment horizontal="center"/>
    </xf>
    <xf numFmtId="0" fontId="6" fillId="0" borderId="0" xfId="3" applyFont="1" applyAlignment="1">
      <alignment horizontal="right"/>
    </xf>
    <xf numFmtId="0" fontId="6" fillId="0" borderId="0" xfId="3" applyFont="1" applyAlignment="1">
      <alignment vertical="top"/>
    </xf>
    <xf numFmtId="0" fontId="15" fillId="0" borderId="0" xfId="3" applyFont="1" applyAlignment="1">
      <alignment vertical="top"/>
    </xf>
    <xf numFmtId="2" fontId="6" fillId="0" borderId="0" xfId="3" applyNumberFormat="1" applyFont="1" applyAlignment="1">
      <alignment horizontal="center"/>
    </xf>
    <xf numFmtId="1" fontId="6" fillId="0" borderId="0" xfId="3" applyNumberFormat="1" applyFont="1" applyAlignment="1">
      <alignment horizontal="center"/>
    </xf>
    <xf numFmtId="166" fontId="6" fillId="0" borderId="0" xfId="3" applyNumberFormat="1" applyFont="1" applyAlignment="1">
      <alignment horizontal="center"/>
    </xf>
    <xf numFmtId="0" fontId="16" fillId="0" borderId="0" xfId="3" applyFont="1" applyAlignment="1">
      <alignment horizontal="center"/>
    </xf>
    <xf numFmtId="0" fontId="13" fillId="0" borderId="0" xfId="3" applyFont="1" applyBorder="1" applyAlignment="1">
      <alignment horizontal="right" vertical="center" wrapText="1"/>
    </xf>
    <xf numFmtId="166" fontId="13" fillId="0" borderId="0" xfId="3" applyNumberFormat="1" applyFont="1" applyBorder="1" applyAlignment="1">
      <alignment horizontal="right" vertical="center" wrapText="1"/>
    </xf>
    <xf numFmtId="0" fontId="14" fillId="0" borderId="0" xfId="3" applyFont="1" applyAlignment="1">
      <alignment horizontal="center"/>
    </xf>
    <xf numFmtId="0" fontId="7" fillId="0" borderId="2" xfId="3" applyFont="1" applyFill="1" applyBorder="1" applyAlignment="1">
      <alignment horizontal="center"/>
    </xf>
    <xf numFmtId="0" fontId="7" fillId="0" borderId="1" xfId="3" applyFont="1" applyFill="1" applyBorder="1" applyAlignment="1">
      <alignment horizontal="center"/>
    </xf>
    <xf numFmtId="0" fontId="13" fillId="0" borderId="2" xfId="3" applyFont="1" applyFill="1" applyBorder="1" applyAlignment="1">
      <alignment horizontal="center"/>
    </xf>
    <xf numFmtId="164" fontId="13" fillId="0" borderId="2" xfId="3" applyNumberFormat="1" applyFont="1" applyFill="1" applyBorder="1" applyAlignment="1">
      <alignment horizontal="center"/>
    </xf>
    <xf numFmtId="166" fontId="13" fillId="0" borderId="4" xfId="3" applyNumberFormat="1" applyFont="1" applyFill="1" applyBorder="1" applyAlignment="1">
      <alignment horizontal="center"/>
    </xf>
    <xf numFmtId="0" fontId="13" fillId="0" borderId="1" xfId="3" applyFont="1" applyFill="1" applyBorder="1" applyAlignment="1">
      <alignment horizontal="center"/>
    </xf>
    <xf numFmtId="164" fontId="13" fillId="0" borderId="1" xfId="3" applyNumberFormat="1" applyFont="1" applyFill="1" applyBorder="1" applyAlignment="1">
      <alignment horizontal="center"/>
    </xf>
    <xf numFmtId="166" fontId="13" fillId="0" borderId="6" xfId="3" applyNumberFormat="1" applyFont="1" applyFill="1" applyBorder="1" applyAlignment="1">
      <alignment horizontal="center"/>
    </xf>
    <xf numFmtId="0" fontId="13" fillId="0" borderId="9" xfId="3" applyFont="1" applyFill="1" applyBorder="1" applyAlignment="1">
      <alignment horizontal="center"/>
    </xf>
    <xf numFmtId="164" fontId="13" fillId="0" borderId="9" xfId="3" applyNumberFormat="1" applyFont="1" applyFill="1" applyBorder="1" applyAlignment="1">
      <alignment horizontal="center"/>
    </xf>
    <xf numFmtId="166" fontId="13" fillId="0" borderId="8" xfId="3" applyNumberFormat="1" applyFont="1" applyFill="1" applyBorder="1" applyAlignment="1">
      <alignment horizontal="center"/>
    </xf>
    <xf numFmtId="1" fontId="13" fillId="0" borderId="9" xfId="3" applyNumberFormat="1" applyFont="1" applyFill="1" applyBorder="1" applyAlignment="1">
      <alignment horizontal="center"/>
    </xf>
    <xf numFmtId="166" fontId="13" fillId="0" borderId="1" xfId="3" applyNumberFormat="1" applyFont="1" applyBorder="1" applyAlignment="1">
      <alignment horizontal="center"/>
    </xf>
    <xf numFmtId="166" fontId="13" fillId="0" borderId="2" xfId="3" applyNumberFormat="1" applyFont="1" applyFill="1" applyBorder="1" applyAlignment="1">
      <alignment horizontal="center"/>
    </xf>
    <xf numFmtId="166" fontId="13" fillId="0" borderId="1" xfId="3" applyNumberFormat="1" applyFont="1" applyFill="1" applyBorder="1" applyAlignment="1">
      <alignment horizontal="center"/>
    </xf>
    <xf numFmtId="0" fontId="13" fillId="0" borderId="1" xfId="3" applyFont="1" applyBorder="1" applyAlignment="1">
      <alignment horizontal="center"/>
    </xf>
    <xf numFmtId="166" fontId="13" fillId="0" borderId="9" xfId="3" applyNumberFormat="1" applyFont="1" applyFill="1" applyBorder="1" applyAlignment="1">
      <alignment horizontal="center"/>
    </xf>
    <xf numFmtId="0" fontId="7" fillId="0" borderId="7" xfId="3" applyFont="1" applyFill="1" applyBorder="1"/>
    <xf numFmtId="0" fontId="7" fillId="0" borderId="1" xfId="3" applyFont="1" applyFill="1" applyBorder="1"/>
    <xf numFmtId="0" fontId="7" fillId="0" borderId="9" xfId="3" applyFont="1" applyFill="1" applyBorder="1"/>
    <xf numFmtId="1" fontId="7" fillId="0" borderId="2" xfId="3" applyNumberFormat="1" applyFont="1" applyFill="1" applyBorder="1" applyAlignment="1">
      <alignment horizontal="center" vertical="center" wrapText="1"/>
    </xf>
    <xf numFmtId="0" fontId="7" fillId="0" borderId="4" xfId="3" applyFont="1" applyFill="1" applyBorder="1" applyAlignment="1">
      <alignment horizontal="left"/>
    </xf>
    <xf numFmtId="0" fontId="7" fillId="0" borderId="6" xfId="3" applyFont="1" applyFill="1" applyBorder="1" applyAlignment="1">
      <alignment horizontal="center"/>
    </xf>
    <xf numFmtId="0" fontId="7" fillId="0" borderId="8" xfId="3" applyFont="1" applyFill="1" applyBorder="1" applyAlignment="1">
      <alignment horizontal="center"/>
    </xf>
    <xf numFmtId="2" fontId="13" fillId="0" borderId="0" xfId="3" applyNumberFormat="1" applyFont="1" applyAlignment="1">
      <alignment horizontal="center"/>
    </xf>
    <xf numFmtId="0" fontId="7" fillId="0" borderId="1" xfId="3" applyFont="1" applyBorder="1"/>
    <xf numFmtId="0" fontId="13" fillId="0" borderId="1" xfId="3" applyFont="1" applyBorder="1"/>
    <xf numFmtId="0" fontId="6" fillId="0" borderId="0" xfId="0" applyFont="1" applyAlignment="1"/>
    <xf numFmtId="0" fontId="6" fillId="0" borderId="0" xfId="0" applyFont="1" applyBorder="1" applyAlignment="1"/>
    <xf numFmtId="0" fontId="15" fillId="0" borderId="0" xfId="0" applyFont="1"/>
    <xf numFmtId="2" fontId="13" fillId="0" borderId="0" xfId="3" applyNumberFormat="1" applyFont="1" applyBorder="1" applyAlignment="1">
      <alignment horizontal="right" vertical="center" wrapText="1"/>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2" xfId="3" applyFont="1" applyBorder="1" applyAlignment="1">
      <alignment horizontal="center"/>
    </xf>
    <xf numFmtId="0" fontId="7" fillId="0" borderId="0" xfId="3" applyFont="1" applyAlignment="1">
      <alignment horizontal="left"/>
    </xf>
    <xf numFmtId="0" fontId="6" fillId="0" borderId="1" xfId="3" applyFont="1" applyBorder="1" applyAlignment="1">
      <alignment horizontal="center"/>
    </xf>
    <xf numFmtId="14" fontId="18" fillId="0" borderId="0" xfId="3" quotePrefix="1" applyNumberFormat="1" applyFont="1" applyProtection="1">
      <protection locked="0"/>
    </xf>
    <xf numFmtId="0" fontId="6" fillId="0" borderId="1" xfId="7" applyFont="1" applyBorder="1" applyAlignment="1">
      <alignment horizontal="center"/>
    </xf>
    <xf numFmtId="1" fontId="6" fillId="0" borderId="1" xfId="7" applyNumberFormat="1" applyFont="1" applyBorder="1" applyAlignment="1">
      <alignment horizontal="center"/>
    </xf>
    <xf numFmtId="0" fontId="19" fillId="0" borderId="0" xfId="3" applyFont="1" applyAlignment="1" applyProtection="1">
      <alignment horizontal="left"/>
      <protection locked="0"/>
    </xf>
    <xf numFmtId="0" fontId="6" fillId="0" borderId="0" xfId="7" applyFont="1"/>
    <xf numFmtId="0" fontId="7" fillId="0" borderId="0" xfId="3" quotePrefix="1" applyFont="1" applyAlignment="1">
      <alignment vertical="center"/>
    </xf>
    <xf numFmtId="0" fontId="7" fillId="0" borderId="0" xfId="3" applyFont="1" applyAlignment="1">
      <alignment vertical="center"/>
    </xf>
    <xf numFmtId="0" fontId="7" fillId="0" borderId="0" xfId="3" applyFont="1" applyAlignment="1">
      <alignment horizontal="right"/>
    </xf>
    <xf numFmtId="0" fontId="4" fillId="0" borderId="0" xfId="3" applyFont="1"/>
    <xf numFmtId="0" fontId="5" fillId="0" borderId="0" xfId="3" applyFont="1"/>
    <xf numFmtId="0" fontId="20" fillId="0" borderId="0" xfId="3" applyFont="1"/>
    <xf numFmtId="0" fontId="20" fillId="0" borderId="0" xfId="3" applyFont="1" applyBorder="1" applyAlignment="1"/>
    <xf numFmtId="0" fontId="6" fillId="0" borderId="1" xfId="0" applyFont="1" applyBorder="1"/>
    <xf numFmtId="0" fontId="21" fillId="0" borderId="0" xfId="10" applyFont="1" applyBorder="1" applyAlignment="1" applyProtection="1">
      <alignment horizontal="center"/>
    </xf>
    <xf numFmtId="0" fontId="6" fillId="0" borderId="3" xfId="3" applyFont="1" applyBorder="1" applyAlignment="1">
      <alignment horizontal="center"/>
    </xf>
    <xf numFmtId="0" fontId="6" fillId="0" borderId="2" xfId="3" applyFont="1" applyBorder="1"/>
    <xf numFmtId="0" fontId="6" fillId="0" borderId="5" xfId="3" applyFont="1" applyBorder="1" applyAlignment="1">
      <alignment horizontal="center"/>
    </xf>
    <xf numFmtId="0" fontId="6" fillId="0" borderId="1" xfId="3" applyFont="1" applyBorder="1"/>
    <xf numFmtId="1" fontId="6" fillId="0" borderId="5" xfId="7" applyNumberFormat="1" applyFont="1" applyBorder="1" applyAlignment="1">
      <alignment horizontal="center"/>
    </xf>
    <xf numFmtId="0" fontId="6" fillId="0" borderId="0" xfId="0" applyFont="1" applyBorder="1" applyProtection="1">
      <protection locked="0"/>
    </xf>
    <xf numFmtId="0" fontId="6" fillId="0" borderId="0" xfId="3" applyFont="1" applyBorder="1" applyAlignment="1">
      <alignment horizontal="center"/>
    </xf>
    <xf numFmtId="0" fontId="7" fillId="0" borderId="0" xfId="3" applyFont="1" applyBorder="1" applyAlignment="1">
      <alignment horizontal="left"/>
    </xf>
    <xf numFmtId="0" fontId="6" fillId="0" borderId="0" xfId="7" applyFont="1" applyBorder="1" applyAlignment="1">
      <alignment horizontal="center"/>
    </xf>
    <xf numFmtId="1" fontId="6" fillId="0" borderId="0" xfId="7"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6" fontId="6" fillId="0" borderId="0" xfId="7" applyNumberFormat="1" applyFont="1" applyBorder="1" applyAlignment="1">
      <alignment horizontal="center"/>
    </xf>
    <xf numFmtId="0" fontId="21" fillId="0" borderId="0" xfId="10" applyBorder="1" applyAlignment="1" applyProtection="1">
      <alignment horizontal="center"/>
    </xf>
    <xf numFmtId="0" fontId="6" fillId="0" borderId="0" xfId="3" applyFont="1" applyBorder="1" applyAlignment="1">
      <alignment horizontal="left" vertical="top" wrapText="1"/>
    </xf>
    <xf numFmtId="0" fontId="21" fillId="0" borderId="0" xfId="10" applyBorder="1" applyAlignment="1" applyProtection="1">
      <alignment horizontal="center"/>
    </xf>
    <xf numFmtId="0" fontId="6" fillId="0" borderId="0" xfId="3" applyFont="1" applyBorder="1" applyAlignment="1">
      <alignment horizontal="left" vertical="top" wrapText="1"/>
    </xf>
    <xf numFmtId="0" fontId="6" fillId="0" borderId="0" xfId="3" applyFont="1" applyAlignment="1">
      <alignment horizontal="left" vertical="top" wrapText="1"/>
    </xf>
    <xf numFmtId="0" fontId="23" fillId="0" borderId="0" xfId="11" applyFont="1" applyBorder="1" applyAlignment="1" applyProtection="1">
      <alignment horizontal="center"/>
    </xf>
    <xf numFmtId="0" fontId="6" fillId="0" borderId="0" xfId="3" applyFont="1" applyBorder="1" applyAlignment="1">
      <alignment horizontal="left" wrapText="1"/>
    </xf>
    <xf numFmtId="0" fontId="24" fillId="0" borderId="0" xfId="12"/>
    <xf numFmtId="0" fontId="22" fillId="0" borderId="0" xfId="11" applyBorder="1" applyAlignment="1">
      <alignment horizontal="center"/>
    </xf>
  </cellXfs>
  <cellStyles count="13">
    <cellStyle name="20% - Accent3 2" xfId="4"/>
    <cellStyle name="40% - Accent2 2" xfId="5"/>
    <cellStyle name="40% - Accent3 2" xfId="6"/>
    <cellStyle name="Hyperlink 2" xfId="10"/>
    <cellStyle name="Hyperlink 3" xfId="11"/>
    <cellStyle name="Normal" xfId="0" builtinId="0" customBuiltin="1"/>
    <cellStyle name="Normal 2" xfId="1"/>
    <cellStyle name="Normal 2 2" xfId="3"/>
    <cellStyle name="Normal 3" xfId="2"/>
    <cellStyle name="Normal 4" xfId="7"/>
    <cellStyle name="Normal 5" xfId="8"/>
    <cellStyle name="Normal 6" xfId="12"/>
    <cellStyle name="Percent 2"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95880"/>
          <a:ext cx="2571829" cy="642297"/>
          <a:chOff x="40822" y="1267641"/>
          <a:chExt cx="2570933" cy="630195"/>
        </a:xfrm>
      </xdr:grpSpPr>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58</xdr:row>
      <xdr:rowOff>40821</xdr:rowOff>
    </xdr:from>
    <xdr:to>
      <xdr:col>4</xdr:col>
      <xdr:colOff>66675</xdr:colOff>
      <xdr:row>61</xdr:row>
      <xdr:rowOff>145236</xdr:rowOff>
    </xdr:to>
    <xdr:grpSp>
      <xdr:nvGrpSpPr>
        <xdr:cNvPr id="7" name="Group 6"/>
        <xdr:cNvGrpSpPr/>
      </xdr:nvGrpSpPr>
      <xdr:grpSpPr>
        <a:xfrm>
          <a:off x="40822" y="10511597"/>
          <a:ext cx="2571829" cy="642298"/>
          <a:chOff x="40822" y="1267641"/>
          <a:chExt cx="2570933" cy="630195"/>
        </a:xfrm>
      </xdr:grpSpPr>
      <xdr:pic>
        <xdr:nvPicPr>
          <xdr:cNvPr id="8" name="Picture 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08"/>
    <col min="3" max="3" width="10.6640625" style="108" bestFit="1" customWidth="1"/>
    <col min="4" max="11" width="9.109375" style="108"/>
    <col min="12" max="12" width="5.44140625" style="34" customWidth="1"/>
    <col min="13" max="17" width="5.33203125" style="122" customWidth="1"/>
    <col min="18" max="19" width="5.33203125" style="123" customWidth="1"/>
    <col min="20" max="25" width="9.109375" style="125"/>
    <col min="26" max="16384" width="9.109375" style="108"/>
  </cols>
  <sheetData>
    <row r="1" spans="1:25" s="34" customFormat="1" ht="13.8" x14ac:dyDescent="0.3">
      <c r="A1" s="93"/>
      <c r="B1" s="94" t="s">
        <v>1</v>
      </c>
      <c r="C1" s="95" t="s">
        <v>0</v>
      </c>
      <c r="D1" s="93"/>
      <c r="E1" s="93"/>
      <c r="F1" s="94" t="s">
        <v>115</v>
      </c>
      <c r="G1" s="96"/>
      <c r="H1" s="93"/>
      <c r="I1" s="93"/>
      <c r="J1" s="93"/>
      <c r="K1" s="93"/>
      <c r="M1" s="120"/>
      <c r="N1" s="120"/>
      <c r="O1" s="120"/>
      <c r="P1" s="120"/>
      <c r="Q1" s="120"/>
      <c r="R1" s="120"/>
      <c r="S1" s="120"/>
      <c r="T1" s="37"/>
      <c r="U1" s="37"/>
      <c r="V1" s="37"/>
      <c r="W1" s="41"/>
      <c r="X1" s="121"/>
      <c r="Y1" s="37"/>
    </row>
    <row r="2" spans="1:25" s="34" customFormat="1" ht="13.8" x14ac:dyDescent="0.3">
      <c r="A2" s="93"/>
      <c r="B2" s="94" t="s">
        <v>2</v>
      </c>
      <c r="C2" s="95" t="s">
        <v>10</v>
      </c>
      <c r="D2" s="93"/>
      <c r="E2" s="93"/>
      <c r="F2" s="94" t="s">
        <v>5</v>
      </c>
      <c r="G2" s="95"/>
      <c r="H2" s="93"/>
      <c r="I2" s="93"/>
      <c r="J2" s="93"/>
      <c r="K2" s="93"/>
      <c r="M2" s="120"/>
      <c r="N2" s="120"/>
      <c r="O2" s="120"/>
      <c r="P2" s="120"/>
      <c r="Q2" s="120"/>
      <c r="R2" s="120"/>
      <c r="S2" s="120"/>
      <c r="T2" s="37"/>
      <c r="U2" s="37"/>
      <c r="V2" s="37"/>
      <c r="W2" s="41"/>
      <c r="X2" s="121"/>
      <c r="Y2" s="37"/>
    </row>
    <row r="3" spans="1:25" s="34" customFormat="1" ht="13.8" x14ac:dyDescent="0.3">
      <c r="A3" s="93"/>
      <c r="B3" s="94" t="s">
        <v>3</v>
      </c>
      <c r="C3" s="100"/>
      <c r="D3" s="93"/>
      <c r="E3" s="93"/>
      <c r="F3" s="94" t="s">
        <v>4</v>
      </c>
      <c r="G3" s="95"/>
      <c r="H3" s="93"/>
      <c r="I3" s="93"/>
      <c r="J3" s="93"/>
      <c r="K3" s="93"/>
      <c r="M3" s="120"/>
      <c r="N3" s="120"/>
      <c r="O3" s="120"/>
      <c r="P3" s="120"/>
      <c r="Q3" s="120"/>
      <c r="R3" s="120"/>
      <c r="S3" s="120"/>
      <c r="T3" s="37"/>
      <c r="U3" s="37"/>
      <c r="V3" s="37"/>
      <c r="W3" s="41"/>
      <c r="X3" s="121"/>
      <c r="Y3" s="37"/>
    </row>
    <row r="4" spans="1:25" s="34" customFormat="1" ht="13.8" x14ac:dyDescent="0.3">
      <c r="A4" s="93"/>
      <c r="B4" s="94" t="s">
        <v>128</v>
      </c>
      <c r="C4" s="96"/>
      <c r="D4" s="93"/>
      <c r="E4" s="93"/>
      <c r="F4" s="94" t="s">
        <v>129</v>
      </c>
      <c r="G4" s="95" t="s">
        <v>130</v>
      </c>
      <c r="H4" s="93"/>
      <c r="I4" s="93"/>
      <c r="J4" s="93"/>
      <c r="K4" s="93"/>
      <c r="M4" s="120"/>
      <c r="N4" s="120"/>
      <c r="O4" s="120"/>
      <c r="P4" s="120"/>
      <c r="Q4" s="122"/>
      <c r="R4" s="123"/>
      <c r="S4" s="123"/>
      <c r="T4" s="37"/>
      <c r="U4" s="37"/>
      <c r="V4" s="37"/>
      <c r="W4" s="41"/>
      <c r="X4" s="121"/>
      <c r="Y4" s="37"/>
    </row>
    <row r="5" spans="1:25" s="34" customFormat="1" ht="13.8" x14ac:dyDescent="0.3">
      <c r="A5" s="93"/>
      <c r="B5" s="94" t="s">
        <v>131</v>
      </c>
      <c r="C5" s="96"/>
      <c r="D5" s="93"/>
      <c r="E5" s="94"/>
      <c r="F5" s="93"/>
      <c r="G5" s="93"/>
      <c r="H5" s="93"/>
      <c r="I5" s="93"/>
      <c r="J5" s="93"/>
      <c r="K5" s="93"/>
      <c r="M5" s="120"/>
      <c r="N5" s="120"/>
      <c r="O5" s="120"/>
      <c r="P5" s="120"/>
      <c r="Q5" s="122"/>
      <c r="R5" s="123"/>
      <c r="S5" s="123"/>
      <c r="T5" s="37"/>
      <c r="U5" s="37"/>
      <c r="V5" s="37"/>
      <c r="W5" s="41"/>
      <c r="X5" s="121"/>
      <c r="Y5" s="37"/>
    </row>
    <row r="6" spans="1:25" s="34" customFormat="1" ht="13.8" x14ac:dyDescent="0.3">
      <c r="A6" s="93"/>
      <c r="B6" s="93" t="s">
        <v>7</v>
      </c>
      <c r="C6" s="103"/>
      <c r="D6" s="93"/>
      <c r="E6" s="93"/>
      <c r="F6" s="93"/>
      <c r="G6" s="93"/>
      <c r="H6" s="93"/>
      <c r="I6" s="93"/>
      <c r="J6" s="93"/>
      <c r="K6" s="93"/>
      <c r="M6" s="120"/>
      <c r="N6" s="120"/>
      <c r="O6" s="120"/>
      <c r="P6" s="120"/>
      <c r="Q6" s="122"/>
      <c r="R6" s="123"/>
      <c r="S6" s="123"/>
      <c r="T6" s="37"/>
      <c r="U6" s="37"/>
      <c r="V6" s="37"/>
      <c r="W6" s="41"/>
      <c r="X6" s="121"/>
      <c r="Y6" s="37"/>
    </row>
    <row r="7" spans="1:25" s="34" customFormat="1" ht="13.8" x14ac:dyDescent="0.3">
      <c r="A7" s="93"/>
      <c r="B7" s="93"/>
      <c r="C7" s="93"/>
      <c r="D7" s="93"/>
      <c r="E7" s="93"/>
      <c r="F7" s="93"/>
      <c r="G7" s="93"/>
      <c r="H7" s="93"/>
      <c r="I7" s="93"/>
      <c r="J7" s="93"/>
      <c r="K7" s="93"/>
      <c r="M7" s="120"/>
      <c r="N7" s="120"/>
      <c r="O7" s="120"/>
      <c r="P7" s="120"/>
      <c r="Q7" s="122"/>
      <c r="R7" s="123"/>
      <c r="S7" s="123"/>
      <c r="T7" s="37"/>
      <c r="U7" s="37"/>
      <c r="V7" s="37"/>
      <c r="W7" s="41"/>
      <c r="X7" s="121"/>
      <c r="Y7" s="37"/>
    </row>
    <row r="8" spans="1:25" s="34" customFormat="1" ht="13.8" x14ac:dyDescent="0.3">
      <c r="A8" s="104"/>
      <c r="E8" s="52"/>
      <c r="F8" s="98"/>
      <c r="H8" s="40"/>
      <c r="I8" s="52"/>
      <c r="J8" s="105"/>
      <c r="K8" s="106"/>
      <c r="L8" s="33"/>
      <c r="M8" s="120"/>
      <c r="N8" s="120"/>
      <c r="O8" s="120"/>
      <c r="P8" s="120"/>
      <c r="Q8" s="122"/>
      <c r="R8" s="123"/>
      <c r="S8" s="123"/>
      <c r="T8" s="37"/>
      <c r="U8" s="37"/>
      <c r="V8" s="37"/>
      <c r="W8" s="37"/>
      <c r="X8" s="37"/>
      <c r="Y8" s="37"/>
    </row>
    <row r="9" spans="1:25" s="34" customFormat="1" ht="13.8" x14ac:dyDescent="0.3">
      <c r="E9" s="52"/>
      <c r="F9" s="40"/>
      <c r="H9" s="40"/>
      <c r="I9" s="52"/>
      <c r="J9" s="106"/>
      <c r="K9" s="106"/>
      <c r="L9" s="33"/>
      <c r="M9" s="120"/>
      <c r="N9" s="120"/>
      <c r="O9" s="120"/>
      <c r="P9" s="120"/>
      <c r="Q9" s="122"/>
      <c r="R9" s="123"/>
      <c r="S9" s="123"/>
      <c r="T9" s="37"/>
      <c r="U9" s="37"/>
      <c r="V9" s="37"/>
      <c r="W9" s="37"/>
      <c r="X9" s="37"/>
      <c r="Y9" s="37"/>
    </row>
    <row r="10" spans="1:25" s="34" customFormat="1" ht="13.8" x14ac:dyDescent="0.3">
      <c r="E10" s="52"/>
      <c r="F10" s="40"/>
      <c r="H10" s="40"/>
      <c r="I10" s="52"/>
      <c r="J10" s="98"/>
      <c r="K10" s="40"/>
      <c r="L10" s="33"/>
      <c r="M10" s="120"/>
      <c r="N10" s="120"/>
      <c r="O10" s="120"/>
      <c r="P10" s="120"/>
      <c r="Q10" s="122"/>
      <c r="R10" s="123"/>
      <c r="S10" s="123"/>
      <c r="T10" s="37"/>
      <c r="U10" s="37"/>
      <c r="V10" s="37"/>
      <c r="W10" s="37"/>
      <c r="X10" s="37"/>
      <c r="Y10" s="37"/>
    </row>
    <row r="11" spans="1:25" s="34" customFormat="1" ht="13.8" x14ac:dyDescent="0.3">
      <c r="E11" s="52"/>
      <c r="F11" s="40"/>
      <c r="I11" s="107"/>
      <c r="J11" s="98"/>
      <c r="M11" s="120"/>
      <c r="N11" s="120"/>
      <c r="O11" s="120"/>
      <c r="P11" s="120"/>
      <c r="Q11" s="120"/>
      <c r="R11" s="120"/>
      <c r="S11" s="120"/>
      <c r="T11" s="37"/>
      <c r="U11" s="37"/>
      <c r="V11" s="37"/>
      <c r="W11" s="37"/>
      <c r="X11" s="37"/>
      <c r="Y11" s="37"/>
    </row>
    <row r="12" spans="1:25" x14ac:dyDescent="0.3">
      <c r="C12" s="109" t="str">
        <f>G4</f>
        <v>IMPORTANT INFORMATION</v>
      </c>
      <c r="M12" s="120"/>
      <c r="N12" s="120"/>
      <c r="O12" s="120"/>
      <c r="P12" s="120"/>
      <c r="Q12" s="124"/>
      <c r="R12" s="124"/>
      <c r="S12" s="124"/>
    </row>
    <row r="13" spans="1:25" s="34" customFormat="1" ht="13.8" x14ac:dyDescent="0.3">
      <c r="M13" s="120"/>
      <c r="N13" s="120"/>
      <c r="O13" s="120"/>
      <c r="P13" s="120"/>
      <c r="Q13" s="120"/>
      <c r="R13" s="120"/>
      <c r="S13" s="120"/>
      <c r="T13" s="37"/>
      <c r="U13" s="37"/>
      <c r="V13" s="37"/>
      <c r="W13" s="37"/>
      <c r="X13" s="37"/>
      <c r="Y13" s="37"/>
    </row>
    <row r="14" spans="1:25" s="34" customFormat="1" ht="13.8" x14ac:dyDescent="0.3">
      <c r="B14" s="110" t="s">
        <v>135</v>
      </c>
      <c r="M14" s="120"/>
      <c r="N14" s="120"/>
      <c r="O14" s="120"/>
      <c r="P14" s="120"/>
      <c r="Q14" s="120"/>
      <c r="R14" s="120"/>
      <c r="S14" s="120"/>
      <c r="T14" s="37"/>
      <c r="U14" s="37"/>
      <c r="V14" s="37"/>
      <c r="W14" s="37"/>
      <c r="X14" s="37"/>
      <c r="Y14" s="37"/>
    </row>
    <row r="15" spans="1:25" s="34" customFormat="1" ht="13.8" x14ac:dyDescent="0.3">
      <c r="A15" s="38"/>
      <c r="K15" s="38"/>
      <c r="M15" s="122"/>
      <c r="N15" s="122"/>
      <c r="O15" s="122"/>
      <c r="P15" s="122"/>
      <c r="Q15" s="122"/>
      <c r="R15" s="123"/>
      <c r="S15" s="123"/>
      <c r="T15" s="37"/>
      <c r="U15" s="37"/>
      <c r="V15" s="37"/>
      <c r="W15" s="37"/>
      <c r="X15" s="37"/>
      <c r="Y15" s="37"/>
    </row>
    <row r="16" spans="1:25" s="34" customFormat="1" ht="12.75" customHeight="1" x14ac:dyDescent="0.3">
      <c r="B16" s="130" t="s">
        <v>142</v>
      </c>
      <c r="C16" s="130"/>
      <c r="D16" s="130"/>
      <c r="E16" s="130"/>
      <c r="F16" s="130"/>
      <c r="G16" s="130"/>
      <c r="H16" s="130"/>
      <c r="I16" s="130"/>
      <c r="J16" s="130"/>
      <c r="M16" s="122"/>
      <c r="N16" s="122"/>
      <c r="O16" s="122"/>
      <c r="P16" s="122"/>
      <c r="Q16" s="122"/>
      <c r="R16" s="123"/>
      <c r="S16" s="123"/>
      <c r="T16" s="37"/>
      <c r="U16" s="37"/>
      <c r="V16" s="37"/>
      <c r="W16" s="37"/>
      <c r="X16" s="37"/>
      <c r="Y16" s="37"/>
    </row>
    <row r="17" spans="1:25" s="34" customFormat="1" ht="13.8" x14ac:dyDescent="0.3">
      <c r="B17" s="130"/>
      <c r="C17" s="130"/>
      <c r="D17" s="130"/>
      <c r="E17" s="130"/>
      <c r="F17" s="130"/>
      <c r="G17" s="130"/>
      <c r="H17" s="130"/>
      <c r="I17" s="130"/>
      <c r="J17" s="130"/>
      <c r="M17" s="122"/>
      <c r="N17" s="122"/>
      <c r="O17" s="122"/>
      <c r="P17" s="122"/>
      <c r="Q17" s="122"/>
      <c r="R17" s="123"/>
      <c r="S17" s="123"/>
      <c r="T17" s="37"/>
      <c r="U17" s="37"/>
      <c r="V17" s="37"/>
      <c r="W17" s="37"/>
      <c r="X17" s="37"/>
      <c r="Y17" s="37"/>
    </row>
    <row r="18" spans="1:25" s="34" customFormat="1" ht="13.8" x14ac:dyDescent="0.3">
      <c r="B18" s="130"/>
      <c r="C18" s="130"/>
      <c r="D18" s="130"/>
      <c r="E18" s="130"/>
      <c r="F18" s="130"/>
      <c r="G18" s="130"/>
      <c r="H18" s="130"/>
      <c r="I18" s="130"/>
      <c r="J18" s="130"/>
      <c r="M18" s="122"/>
      <c r="N18" s="122"/>
      <c r="O18" s="122"/>
      <c r="P18" s="122"/>
      <c r="Q18" s="122"/>
      <c r="R18" s="123"/>
      <c r="S18" s="123"/>
      <c r="T18" s="37"/>
      <c r="U18" s="37"/>
      <c r="V18" s="37"/>
      <c r="W18" s="37"/>
      <c r="X18" s="37"/>
      <c r="Y18" s="37"/>
    </row>
    <row r="19" spans="1:25" s="34" customFormat="1" ht="13.8" x14ac:dyDescent="0.3">
      <c r="B19" s="130"/>
      <c r="C19" s="130"/>
      <c r="D19" s="130"/>
      <c r="E19" s="130"/>
      <c r="F19" s="130"/>
      <c r="G19" s="130"/>
      <c r="H19" s="130"/>
      <c r="I19" s="130"/>
      <c r="J19" s="130"/>
      <c r="M19" s="122"/>
      <c r="N19" s="122"/>
      <c r="O19" s="122"/>
      <c r="P19" s="122"/>
      <c r="Q19" s="122"/>
      <c r="R19" s="123"/>
      <c r="S19" s="123"/>
      <c r="T19" s="37"/>
      <c r="U19" s="37"/>
      <c r="V19" s="37"/>
      <c r="W19" s="37"/>
      <c r="X19" s="37"/>
      <c r="Y19" s="37"/>
    </row>
    <row r="20" spans="1:25" s="34" customFormat="1" ht="12.75" customHeight="1" x14ac:dyDescent="0.3">
      <c r="A20" s="38"/>
      <c r="B20" s="111" t="s">
        <v>140</v>
      </c>
      <c r="C20" s="38"/>
      <c r="D20" s="38"/>
      <c r="E20" s="38"/>
      <c r="F20" s="38"/>
      <c r="G20" s="38"/>
      <c r="H20" s="38"/>
      <c r="I20" s="38"/>
      <c r="J20" s="38"/>
      <c r="K20" s="38"/>
      <c r="M20" s="122"/>
      <c r="N20" s="122"/>
      <c r="O20" s="122"/>
      <c r="P20" s="122"/>
      <c r="Q20" s="122"/>
      <c r="R20" s="123"/>
      <c r="S20" s="123"/>
      <c r="T20" s="37"/>
      <c r="U20" s="37"/>
      <c r="V20" s="37"/>
      <c r="W20" s="37"/>
      <c r="X20" s="37"/>
      <c r="Y20" s="37"/>
    </row>
    <row r="21" spans="1:25" s="34" customFormat="1" ht="13.8" x14ac:dyDescent="0.3">
      <c r="A21" s="38"/>
      <c r="B21" s="111"/>
      <c r="C21" s="38"/>
      <c r="D21" s="38"/>
      <c r="E21" s="38"/>
      <c r="F21" s="38"/>
      <c r="G21" s="38"/>
      <c r="H21" s="38"/>
      <c r="I21" s="38"/>
      <c r="J21" s="38"/>
      <c r="K21" s="38"/>
      <c r="M21" s="122"/>
      <c r="N21" s="122"/>
      <c r="O21" s="122"/>
      <c r="P21" s="122"/>
      <c r="Q21" s="122"/>
      <c r="R21" s="123"/>
      <c r="S21" s="123"/>
      <c r="T21" s="37"/>
      <c r="U21" s="37"/>
      <c r="V21" s="37"/>
      <c r="W21" s="37"/>
      <c r="X21" s="37"/>
      <c r="Y21" s="37"/>
    </row>
    <row r="22" spans="1:25" s="34" customFormat="1" ht="13.8" x14ac:dyDescent="0.3">
      <c r="A22" s="38"/>
      <c r="B22" s="130" t="s">
        <v>143</v>
      </c>
      <c r="C22" s="130"/>
      <c r="D22" s="130"/>
      <c r="E22" s="130"/>
      <c r="F22" s="130"/>
      <c r="G22" s="130"/>
      <c r="H22" s="130"/>
      <c r="I22" s="130"/>
      <c r="J22" s="130"/>
      <c r="K22" s="38"/>
      <c r="M22" s="122"/>
      <c r="N22" s="122"/>
      <c r="O22" s="122"/>
      <c r="P22" s="122"/>
      <c r="Q22" s="122"/>
      <c r="R22" s="123"/>
      <c r="S22" s="123"/>
      <c r="T22" s="37"/>
      <c r="U22" s="37"/>
      <c r="V22" s="37"/>
      <c r="W22" s="37"/>
      <c r="X22" s="37"/>
      <c r="Y22" s="37"/>
    </row>
    <row r="23" spans="1:25" s="34" customFormat="1" ht="13.8" x14ac:dyDescent="0.3">
      <c r="A23" s="38"/>
      <c r="B23" s="130"/>
      <c r="C23" s="130"/>
      <c r="D23" s="130"/>
      <c r="E23" s="130"/>
      <c r="F23" s="130"/>
      <c r="G23" s="130"/>
      <c r="H23" s="130"/>
      <c r="I23" s="130"/>
      <c r="J23" s="130"/>
      <c r="K23" s="38"/>
      <c r="M23" s="122"/>
      <c r="N23" s="122"/>
      <c r="O23" s="122"/>
      <c r="P23" s="122"/>
      <c r="Q23" s="122"/>
      <c r="R23" s="123"/>
      <c r="S23" s="126"/>
      <c r="T23" s="37"/>
      <c r="U23" s="37"/>
      <c r="V23" s="37"/>
      <c r="W23" s="37"/>
      <c r="X23" s="37"/>
      <c r="Y23" s="37"/>
    </row>
    <row r="24" spans="1:25" s="34" customFormat="1" ht="13.8" x14ac:dyDescent="0.3">
      <c r="A24" s="38"/>
      <c r="B24" s="130"/>
      <c r="C24" s="130"/>
      <c r="D24" s="130"/>
      <c r="E24" s="130"/>
      <c r="F24" s="130"/>
      <c r="G24" s="130"/>
      <c r="H24" s="130"/>
      <c r="I24" s="130"/>
      <c r="J24" s="130"/>
      <c r="K24" s="38"/>
      <c r="M24" s="122"/>
      <c r="N24" s="122"/>
      <c r="O24" s="122"/>
      <c r="P24" s="122"/>
      <c r="Q24" s="122"/>
      <c r="R24" s="123"/>
      <c r="S24" s="126"/>
      <c r="T24" s="37"/>
      <c r="U24" s="37"/>
      <c r="V24" s="37"/>
      <c r="W24" s="37"/>
      <c r="X24" s="37"/>
      <c r="Y24" s="37"/>
    </row>
    <row r="25" spans="1:25" s="34" customFormat="1" ht="12.75" customHeight="1" x14ac:dyDescent="0.3">
      <c r="A25" s="38"/>
      <c r="B25" s="128"/>
      <c r="C25" s="128"/>
      <c r="D25" s="128"/>
      <c r="E25" s="128"/>
      <c r="F25" s="132" t="s">
        <v>144</v>
      </c>
      <c r="G25" s="128"/>
      <c r="H25" s="128"/>
      <c r="I25" s="128"/>
      <c r="J25" s="128"/>
      <c r="K25" s="38"/>
      <c r="M25" s="122"/>
      <c r="N25" s="122"/>
      <c r="O25" s="122"/>
      <c r="P25" s="122"/>
      <c r="Q25" s="122"/>
      <c r="R25" s="123"/>
      <c r="S25" s="123"/>
      <c r="T25" s="37"/>
      <c r="U25" s="37"/>
      <c r="V25" s="37"/>
      <c r="W25" s="37"/>
      <c r="X25" s="37"/>
      <c r="Y25" s="37"/>
    </row>
    <row r="26" spans="1:25" s="34" customFormat="1" ht="13.8" x14ac:dyDescent="0.3">
      <c r="A26" s="38"/>
      <c r="B26" s="130" t="s">
        <v>145</v>
      </c>
      <c r="C26" s="130"/>
      <c r="D26" s="130"/>
      <c r="E26" s="130"/>
      <c r="F26" s="130"/>
      <c r="G26" s="130"/>
      <c r="H26" s="130"/>
      <c r="I26" s="130"/>
      <c r="J26" s="130"/>
      <c r="K26" s="38"/>
      <c r="M26" s="122"/>
      <c r="N26" s="122"/>
      <c r="O26" s="122"/>
      <c r="P26" s="122"/>
      <c r="Q26" s="122"/>
      <c r="R26" s="123"/>
      <c r="S26" s="123"/>
      <c r="T26" s="37"/>
      <c r="U26" s="37"/>
      <c r="V26" s="37"/>
      <c r="W26" s="37"/>
      <c r="X26" s="37"/>
      <c r="Y26" s="37"/>
    </row>
    <row r="27" spans="1:25" s="34" customFormat="1" ht="13.8" x14ac:dyDescent="0.3">
      <c r="A27" s="38"/>
      <c r="B27" s="130"/>
      <c r="C27" s="130"/>
      <c r="D27" s="130"/>
      <c r="E27" s="130"/>
      <c r="F27" s="130"/>
      <c r="G27" s="130"/>
      <c r="H27" s="130"/>
      <c r="I27" s="130"/>
      <c r="J27" s="130"/>
      <c r="K27" s="38"/>
      <c r="M27" s="122"/>
      <c r="N27" s="122"/>
      <c r="O27" s="122"/>
      <c r="P27" s="122"/>
      <c r="Q27" s="122"/>
      <c r="R27" s="123"/>
      <c r="S27" s="123"/>
      <c r="T27" s="37"/>
      <c r="U27" s="37"/>
      <c r="V27" s="37"/>
      <c r="W27" s="37"/>
      <c r="X27" s="37"/>
      <c r="Y27" s="37"/>
    </row>
    <row r="28" spans="1:25" s="34" customFormat="1" ht="13.8" x14ac:dyDescent="0.3">
      <c r="A28" s="38"/>
      <c r="B28" s="128"/>
      <c r="C28" s="128"/>
      <c r="D28" s="128"/>
      <c r="E28" s="128"/>
      <c r="F28" s="128"/>
      <c r="G28" s="128"/>
      <c r="H28" s="128"/>
      <c r="I28" s="128"/>
      <c r="J28" s="128"/>
      <c r="K28" s="38"/>
      <c r="M28" s="122"/>
      <c r="N28" s="122"/>
      <c r="O28" s="122"/>
      <c r="P28" s="122"/>
      <c r="Q28" s="122"/>
      <c r="R28" s="123"/>
      <c r="S28" s="123"/>
      <c r="T28" s="37"/>
      <c r="U28" s="37"/>
      <c r="V28" s="37"/>
      <c r="W28" s="37"/>
      <c r="X28" s="37"/>
      <c r="Y28" s="37"/>
    </row>
    <row r="29" spans="1:25" s="34" customFormat="1" ht="13.8" x14ac:dyDescent="0.3">
      <c r="A29" s="38"/>
      <c r="B29" s="130" t="s">
        <v>146</v>
      </c>
      <c r="C29" s="130"/>
      <c r="D29" s="130"/>
      <c r="E29" s="130"/>
      <c r="F29" s="130"/>
      <c r="G29" s="130"/>
      <c r="H29" s="130"/>
      <c r="I29" s="130"/>
      <c r="J29" s="130"/>
      <c r="K29" s="38"/>
      <c r="M29" s="122"/>
      <c r="N29" s="122"/>
      <c r="O29" s="122"/>
      <c r="P29" s="122"/>
      <c r="Q29" s="122"/>
      <c r="R29" s="123"/>
      <c r="S29" s="123"/>
      <c r="T29" s="37"/>
      <c r="U29" s="37"/>
      <c r="V29" s="37"/>
      <c r="W29" s="37"/>
      <c r="X29" s="37"/>
      <c r="Y29" s="37"/>
    </row>
    <row r="30" spans="1:25" s="34" customFormat="1" ht="13.8" x14ac:dyDescent="0.3">
      <c r="A30" s="38"/>
      <c r="B30" s="130"/>
      <c r="C30" s="130"/>
      <c r="D30" s="130"/>
      <c r="E30" s="130"/>
      <c r="F30" s="130"/>
      <c r="G30" s="130"/>
      <c r="H30" s="130"/>
      <c r="I30" s="130"/>
      <c r="J30" s="130"/>
      <c r="K30" s="38"/>
      <c r="M30" s="122"/>
      <c r="N30" s="122"/>
      <c r="O30" s="122"/>
      <c r="P30" s="122"/>
      <c r="Q30" s="122"/>
      <c r="R30" s="123"/>
      <c r="S30" s="123"/>
      <c r="T30" s="37"/>
      <c r="U30" s="37"/>
      <c r="V30" s="37"/>
      <c r="W30" s="37"/>
      <c r="X30" s="37"/>
      <c r="Y30" s="37"/>
    </row>
    <row r="31" spans="1:25" s="34" customFormat="1" ht="12.75" customHeight="1" x14ac:dyDescent="0.3">
      <c r="A31" s="38"/>
      <c r="B31" s="130"/>
      <c r="C31" s="130"/>
      <c r="D31" s="130"/>
      <c r="E31" s="130"/>
      <c r="F31" s="130"/>
      <c r="G31" s="130"/>
      <c r="H31" s="130"/>
      <c r="I31" s="130"/>
      <c r="J31" s="130"/>
      <c r="K31" s="38"/>
      <c r="M31" s="122"/>
      <c r="N31" s="122"/>
      <c r="O31" s="122"/>
      <c r="P31" s="122"/>
      <c r="Q31" s="122"/>
      <c r="R31" s="123"/>
      <c r="S31" s="123"/>
      <c r="T31" s="37"/>
      <c r="U31" s="37"/>
      <c r="V31" s="37"/>
      <c r="W31" s="37"/>
      <c r="X31" s="37"/>
      <c r="Y31" s="37"/>
    </row>
    <row r="32" spans="1:25" s="34" customFormat="1" ht="13.8" x14ac:dyDescent="0.3">
      <c r="A32" s="38"/>
      <c r="B32" s="130"/>
      <c r="C32" s="130"/>
      <c r="D32" s="130"/>
      <c r="E32" s="130"/>
      <c r="F32" s="130"/>
      <c r="G32" s="130"/>
      <c r="H32" s="130"/>
      <c r="I32" s="130"/>
      <c r="J32" s="130"/>
      <c r="K32" s="38"/>
      <c r="M32" s="122"/>
      <c r="N32" s="122"/>
      <c r="O32" s="122"/>
      <c r="P32" s="122"/>
      <c r="Q32" s="122"/>
      <c r="R32" s="123"/>
      <c r="S32" s="123"/>
      <c r="T32" s="37"/>
      <c r="U32" s="37"/>
      <c r="V32" s="37"/>
      <c r="W32" s="37"/>
      <c r="X32" s="37"/>
      <c r="Y32" s="37"/>
    </row>
    <row r="33" spans="1:25" s="34" customFormat="1" ht="12.75" customHeight="1" x14ac:dyDescent="0.3">
      <c r="A33" s="38"/>
      <c r="B33" s="130"/>
      <c r="C33" s="130"/>
      <c r="D33" s="130"/>
      <c r="E33" s="130"/>
      <c r="F33" s="130"/>
      <c r="G33" s="130"/>
      <c r="H33" s="130"/>
      <c r="I33" s="130"/>
      <c r="J33" s="130"/>
      <c r="K33" s="38"/>
      <c r="M33" s="122"/>
      <c r="N33" s="122"/>
      <c r="O33" s="122"/>
      <c r="P33" s="122"/>
      <c r="Q33" s="122"/>
      <c r="R33" s="123"/>
      <c r="S33" s="123"/>
      <c r="T33" s="37"/>
      <c r="U33" s="37"/>
      <c r="V33" s="37"/>
      <c r="W33" s="37"/>
      <c r="X33" s="37"/>
      <c r="Y33" s="37"/>
    </row>
    <row r="34" spans="1:25" s="34" customFormat="1" ht="13.8" x14ac:dyDescent="0.3">
      <c r="A34" s="38"/>
      <c r="B34" s="128"/>
      <c r="C34" s="128"/>
      <c r="D34" s="129" t="s">
        <v>136</v>
      </c>
      <c r="E34" s="129"/>
      <c r="F34" s="129"/>
      <c r="G34" s="129"/>
      <c r="H34" s="129"/>
      <c r="I34" s="128"/>
      <c r="J34" s="128"/>
      <c r="K34" s="38"/>
      <c r="M34" s="122"/>
      <c r="N34" s="122"/>
      <c r="O34" s="122"/>
      <c r="P34" s="122"/>
      <c r="Q34" s="122"/>
      <c r="R34" s="123"/>
      <c r="S34" s="126"/>
      <c r="T34" s="37"/>
      <c r="U34" s="37"/>
      <c r="V34" s="37"/>
      <c r="W34" s="37"/>
      <c r="X34" s="37"/>
      <c r="Y34" s="37"/>
    </row>
    <row r="35" spans="1:25" s="34" customFormat="1" ht="13.8" x14ac:dyDescent="0.3">
      <c r="A35" s="38"/>
      <c r="B35" s="38"/>
      <c r="C35" s="38"/>
      <c r="I35" s="38"/>
      <c r="J35" s="38"/>
      <c r="K35" s="38"/>
      <c r="M35" s="122"/>
      <c r="N35" s="122"/>
      <c r="O35" s="122"/>
      <c r="P35" s="122"/>
      <c r="Q35" s="122"/>
      <c r="R35" s="123"/>
      <c r="S35" s="126"/>
      <c r="T35" s="37"/>
      <c r="U35" s="37"/>
      <c r="V35" s="37"/>
      <c r="W35" s="37"/>
      <c r="X35" s="37"/>
      <c r="Y35" s="37"/>
    </row>
    <row r="36" spans="1:25" s="34" customFormat="1" ht="12.75" customHeight="1" x14ac:dyDescent="0.3">
      <c r="A36" s="38"/>
      <c r="B36" s="111" t="s">
        <v>137</v>
      </c>
      <c r="C36" s="38"/>
      <c r="D36" s="38"/>
      <c r="E36" s="38"/>
      <c r="F36" s="127"/>
      <c r="G36" s="38"/>
      <c r="H36" s="38"/>
      <c r="I36" s="38"/>
      <c r="J36" s="38"/>
      <c r="K36" s="38"/>
      <c r="M36" s="122"/>
      <c r="N36" s="122"/>
      <c r="O36" s="122"/>
      <c r="P36" s="122"/>
      <c r="Q36" s="122"/>
      <c r="R36" s="123"/>
      <c r="S36" s="123"/>
      <c r="T36" s="37"/>
      <c r="U36" s="37"/>
      <c r="V36" s="37"/>
      <c r="W36" s="37"/>
      <c r="X36" s="37"/>
      <c r="Y36" s="37"/>
    </row>
    <row r="37" spans="1:25" s="34" customFormat="1" ht="13.8" x14ac:dyDescent="0.3">
      <c r="A37" s="38"/>
      <c r="B37" s="111"/>
      <c r="C37" s="38"/>
      <c r="D37" s="38"/>
      <c r="E37" s="38"/>
      <c r="F37" s="127"/>
      <c r="G37" s="38"/>
      <c r="H37" s="38"/>
      <c r="I37" s="38"/>
      <c r="J37" s="38"/>
      <c r="K37" s="38"/>
      <c r="M37" s="122"/>
      <c r="N37" s="122"/>
      <c r="O37" s="122"/>
      <c r="P37" s="122"/>
      <c r="Q37" s="122"/>
      <c r="R37" s="123"/>
      <c r="S37" s="123"/>
      <c r="T37" s="37"/>
      <c r="U37" s="37"/>
      <c r="V37" s="37"/>
      <c r="W37" s="37"/>
      <c r="X37" s="37"/>
      <c r="Y37" s="37"/>
    </row>
    <row r="38" spans="1:25" s="34" customFormat="1" ht="13.8" x14ac:dyDescent="0.3">
      <c r="A38" s="38"/>
      <c r="B38" s="130" t="s">
        <v>147</v>
      </c>
      <c r="C38" s="130"/>
      <c r="D38" s="130"/>
      <c r="E38" s="130"/>
      <c r="F38" s="130"/>
      <c r="G38" s="130"/>
      <c r="H38" s="130"/>
      <c r="I38" s="130"/>
      <c r="J38" s="130"/>
      <c r="K38" s="38"/>
      <c r="M38" s="122"/>
      <c r="N38" s="122"/>
      <c r="O38" s="122"/>
      <c r="P38" s="122"/>
      <c r="Q38" s="122"/>
      <c r="R38" s="123"/>
      <c r="S38" s="123"/>
      <c r="T38" s="37"/>
      <c r="U38" s="37"/>
      <c r="V38" s="37"/>
      <c r="W38" s="37"/>
      <c r="X38" s="37"/>
      <c r="Y38" s="37"/>
    </row>
    <row r="39" spans="1:25" s="34" customFormat="1" ht="13.8" x14ac:dyDescent="0.3">
      <c r="A39" s="38"/>
      <c r="B39" s="130"/>
      <c r="C39" s="130"/>
      <c r="D39" s="130"/>
      <c r="E39" s="130"/>
      <c r="F39" s="130"/>
      <c r="G39" s="130"/>
      <c r="H39" s="130"/>
      <c r="I39" s="130"/>
      <c r="J39" s="130"/>
      <c r="K39" s="38"/>
      <c r="M39" s="122"/>
      <c r="N39" s="122"/>
      <c r="O39" s="122"/>
      <c r="P39" s="122"/>
      <c r="Q39" s="122"/>
      <c r="R39" s="123"/>
      <c r="S39" s="123"/>
      <c r="T39" s="37"/>
      <c r="U39" s="37"/>
      <c r="V39" s="37"/>
      <c r="W39" s="37"/>
      <c r="X39" s="37"/>
      <c r="Y39" s="37"/>
    </row>
    <row r="40" spans="1:25" s="34" customFormat="1" ht="13.8" x14ac:dyDescent="0.3">
      <c r="A40" s="38"/>
      <c r="B40" s="128"/>
      <c r="C40" s="128"/>
      <c r="D40" s="128"/>
      <c r="E40" s="128"/>
      <c r="F40" s="128"/>
      <c r="G40" s="128"/>
      <c r="H40" s="128"/>
      <c r="I40" s="128"/>
      <c r="J40" s="128"/>
      <c r="K40" s="38"/>
      <c r="M40" s="122"/>
      <c r="N40" s="122"/>
      <c r="O40" s="122"/>
      <c r="P40" s="122"/>
      <c r="Q40" s="122"/>
      <c r="R40" s="123"/>
      <c r="S40" s="123"/>
      <c r="T40" s="37"/>
      <c r="U40" s="37"/>
      <c r="V40" s="37"/>
      <c r="W40" s="37"/>
      <c r="X40" s="37"/>
      <c r="Y40" s="37"/>
    </row>
    <row r="41" spans="1:25" s="34" customFormat="1" ht="13.8" x14ac:dyDescent="0.3">
      <c r="A41" s="38"/>
      <c r="B41" s="130" t="s">
        <v>148</v>
      </c>
      <c r="C41" s="130"/>
      <c r="D41" s="130"/>
      <c r="E41" s="130"/>
      <c r="F41" s="130"/>
      <c r="G41" s="130"/>
      <c r="H41" s="130"/>
      <c r="I41" s="130"/>
      <c r="J41" s="130"/>
      <c r="K41" s="38"/>
      <c r="M41" s="122"/>
      <c r="N41" s="122"/>
      <c r="O41" s="122"/>
      <c r="P41" s="122"/>
      <c r="Q41" s="122"/>
      <c r="R41" s="123"/>
      <c r="S41" s="123"/>
      <c r="T41" s="37"/>
      <c r="U41" s="37"/>
      <c r="V41" s="37"/>
      <c r="W41" s="37"/>
      <c r="X41" s="37"/>
      <c r="Y41" s="37"/>
    </row>
    <row r="42" spans="1:25" s="34" customFormat="1" ht="13.8" x14ac:dyDescent="0.3">
      <c r="A42" s="38"/>
      <c r="B42" s="130"/>
      <c r="C42" s="130"/>
      <c r="D42" s="130"/>
      <c r="E42" s="130"/>
      <c r="F42" s="130"/>
      <c r="G42" s="130"/>
      <c r="H42" s="130"/>
      <c r="I42" s="130"/>
      <c r="J42" s="130"/>
      <c r="K42" s="38"/>
      <c r="M42" s="122"/>
      <c r="N42" s="122"/>
      <c r="O42" s="122"/>
      <c r="P42" s="122"/>
      <c r="Q42" s="122"/>
      <c r="R42" s="123"/>
      <c r="S42" s="123"/>
      <c r="T42" s="37"/>
      <c r="U42" s="37"/>
      <c r="V42" s="37"/>
      <c r="W42" s="37"/>
      <c r="X42" s="37"/>
      <c r="Y42" s="37"/>
    </row>
    <row r="43" spans="1:25" s="34" customFormat="1" ht="13.8" x14ac:dyDescent="0.3">
      <c r="A43" s="38"/>
      <c r="B43" s="130"/>
      <c r="C43" s="130"/>
      <c r="D43" s="130"/>
      <c r="E43" s="130"/>
      <c r="F43" s="130"/>
      <c r="G43" s="130"/>
      <c r="H43" s="130"/>
      <c r="I43" s="130"/>
      <c r="J43" s="130"/>
      <c r="K43" s="38"/>
      <c r="M43" s="122"/>
      <c r="N43" s="122"/>
      <c r="O43" s="122"/>
      <c r="P43" s="122"/>
      <c r="Q43" s="122"/>
      <c r="R43" s="123"/>
      <c r="S43" s="123"/>
      <c r="T43" s="37"/>
      <c r="U43" s="37"/>
      <c r="V43" s="37"/>
      <c r="W43" s="37"/>
      <c r="X43" s="37"/>
      <c r="Y43" s="37"/>
    </row>
    <row r="44" spans="1:25" s="34" customFormat="1" ht="13.8" x14ac:dyDescent="0.3">
      <c r="A44" s="38"/>
      <c r="B44" s="128"/>
      <c r="C44" s="128"/>
      <c r="D44" s="128"/>
      <c r="E44" s="128"/>
      <c r="F44" s="128"/>
      <c r="G44" s="128"/>
      <c r="H44" s="128"/>
      <c r="I44" s="128"/>
      <c r="J44" s="128"/>
      <c r="K44" s="38"/>
      <c r="M44" s="122"/>
      <c r="N44" s="122"/>
      <c r="O44" s="122"/>
      <c r="P44" s="122"/>
      <c r="Q44" s="122"/>
      <c r="R44" s="123"/>
      <c r="S44" s="123"/>
      <c r="T44" s="37"/>
      <c r="U44" s="37"/>
      <c r="V44" s="37"/>
      <c r="W44" s="37"/>
      <c r="X44" s="37"/>
      <c r="Y44" s="37"/>
    </row>
    <row r="45" spans="1:25" s="34" customFormat="1" ht="12.75" customHeight="1" x14ac:dyDescent="0.3">
      <c r="A45" s="38"/>
      <c r="B45" s="130" t="s">
        <v>141</v>
      </c>
      <c r="C45" s="130"/>
      <c r="D45" s="130"/>
      <c r="E45" s="130"/>
      <c r="F45" s="130"/>
      <c r="G45" s="130"/>
      <c r="H45" s="130"/>
      <c r="I45" s="130"/>
      <c r="J45" s="130"/>
      <c r="K45" s="38"/>
      <c r="M45" s="122"/>
      <c r="N45" s="122"/>
      <c r="O45" s="122"/>
      <c r="P45" s="122"/>
      <c r="Q45" s="122"/>
      <c r="R45" s="123"/>
      <c r="S45" s="123"/>
      <c r="T45" s="37"/>
      <c r="U45" s="37"/>
      <c r="V45" s="37"/>
      <c r="W45" s="37"/>
      <c r="X45" s="37"/>
      <c r="Y45" s="37"/>
    </row>
    <row r="46" spans="1:25" s="34" customFormat="1" ht="13.8" x14ac:dyDescent="0.3">
      <c r="A46" s="38"/>
      <c r="B46" s="130"/>
      <c r="C46" s="130"/>
      <c r="D46" s="130"/>
      <c r="E46" s="130"/>
      <c r="F46" s="130"/>
      <c r="G46" s="130"/>
      <c r="H46" s="130"/>
      <c r="I46" s="130"/>
      <c r="J46" s="130"/>
      <c r="K46" s="38"/>
      <c r="M46" s="122"/>
      <c r="N46" s="122"/>
      <c r="O46" s="122"/>
      <c r="P46" s="122"/>
      <c r="Q46" s="122"/>
      <c r="R46" s="123"/>
      <c r="S46" s="123"/>
      <c r="T46" s="37"/>
      <c r="U46" s="37"/>
      <c r="V46" s="37"/>
      <c r="W46" s="37"/>
      <c r="X46" s="37"/>
      <c r="Y46" s="37"/>
    </row>
    <row r="47" spans="1:25" s="34" customFormat="1" ht="13.8" x14ac:dyDescent="0.3">
      <c r="A47" s="38"/>
      <c r="B47" s="130"/>
      <c r="C47" s="130"/>
      <c r="D47" s="130"/>
      <c r="E47" s="130"/>
      <c r="F47" s="130"/>
      <c r="G47" s="130"/>
      <c r="H47" s="130"/>
      <c r="I47" s="130"/>
      <c r="J47" s="130"/>
      <c r="K47" s="38"/>
      <c r="M47" s="122"/>
      <c r="N47" s="122"/>
      <c r="O47" s="122"/>
      <c r="P47" s="122"/>
      <c r="Q47" s="122"/>
      <c r="R47" s="123"/>
      <c r="S47" s="123"/>
      <c r="T47" s="37"/>
      <c r="U47" s="37"/>
      <c r="V47" s="37"/>
      <c r="W47" s="37"/>
      <c r="X47" s="37"/>
      <c r="Y47" s="37"/>
    </row>
    <row r="48" spans="1:25" s="34" customFormat="1" ht="12.75" customHeight="1" x14ac:dyDescent="0.3">
      <c r="A48" s="38"/>
      <c r="B48" s="130"/>
      <c r="C48" s="130"/>
      <c r="D48" s="130"/>
      <c r="E48" s="130"/>
      <c r="F48" s="130"/>
      <c r="G48" s="130"/>
      <c r="H48" s="130"/>
      <c r="I48" s="130"/>
      <c r="J48" s="130"/>
      <c r="K48" s="38"/>
      <c r="M48" s="122"/>
      <c r="N48" s="122"/>
      <c r="O48" s="122"/>
      <c r="P48" s="122"/>
      <c r="Q48" s="122"/>
      <c r="R48" s="123"/>
      <c r="S48" s="123"/>
      <c r="T48" s="37"/>
      <c r="U48" s="37"/>
      <c r="V48" s="37"/>
      <c r="W48" s="37"/>
      <c r="X48" s="37"/>
      <c r="Y48" s="37"/>
    </row>
    <row r="49" spans="1:25" s="34" customFormat="1" ht="13.8" x14ac:dyDescent="0.3">
      <c r="A49" s="38"/>
      <c r="B49" s="38" t="s">
        <v>149</v>
      </c>
      <c r="C49" s="38"/>
      <c r="D49" s="38"/>
      <c r="E49" s="38"/>
      <c r="F49" s="38"/>
      <c r="G49" s="38"/>
      <c r="H49" s="38"/>
      <c r="I49" s="38"/>
      <c r="J49" s="38"/>
      <c r="K49" s="38"/>
      <c r="M49" s="122"/>
      <c r="N49" s="122"/>
      <c r="O49" s="122"/>
      <c r="P49" s="122"/>
      <c r="Q49" s="122"/>
      <c r="R49" s="123"/>
      <c r="S49" s="123"/>
      <c r="T49" s="37"/>
      <c r="U49" s="37"/>
      <c r="V49" s="37"/>
      <c r="W49" s="37"/>
      <c r="X49" s="37"/>
      <c r="Y49" s="37"/>
    </row>
    <row r="50" spans="1:25" s="34" customFormat="1" ht="13.8" x14ac:dyDescent="0.3">
      <c r="A50" s="38"/>
      <c r="B50" s="38"/>
      <c r="C50" s="38"/>
      <c r="D50" s="38"/>
      <c r="F50" s="132" t="s">
        <v>150</v>
      </c>
      <c r="G50" s="127"/>
      <c r="H50" s="38"/>
      <c r="I50" s="38"/>
      <c r="J50" s="38"/>
      <c r="K50" s="38"/>
      <c r="M50" s="122"/>
      <c r="N50" s="122"/>
      <c r="O50" s="122"/>
      <c r="P50" s="122"/>
      <c r="Q50" s="122"/>
      <c r="R50" s="123"/>
      <c r="S50" s="123"/>
      <c r="T50" s="37"/>
      <c r="U50" s="37"/>
      <c r="V50" s="37"/>
      <c r="W50" s="37"/>
      <c r="X50" s="37"/>
      <c r="Y50" s="37"/>
    </row>
    <row r="51" spans="1:25" s="34" customFormat="1" ht="13.8" x14ac:dyDescent="0.3">
      <c r="A51" s="38"/>
      <c r="B51" s="38"/>
      <c r="C51" s="38"/>
      <c r="D51" s="38"/>
      <c r="E51" s="38"/>
      <c r="F51" s="38"/>
      <c r="G51" s="38"/>
      <c r="H51" s="38"/>
      <c r="I51" s="38"/>
      <c r="J51" s="38"/>
      <c r="K51" s="38"/>
      <c r="M51" s="122"/>
      <c r="N51" s="122"/>
      <c r="O51" s="122"/>
      <c r="P51" s="122"/>
      <c r="Q51" s="122"/>
      <c r="R51" s="123"/>
      <c r="S51" s="123"/>
      <c r="T51" s="37"/>
      <c r="U51" s="37"/>
      <c r="V51" s="37"/>
      <c r="W51" s="37"/>
      <c r="X51" s="37"/>
      <c r="Y51" s="37"/>
    </row>
    <row r="52" spans="1:25" s="34" customFormat="1" ht="12.75" customHeight="1" x14ac:dyDescent="0.3">
      <c r="A52" s="38"/>
      <c r="B52" s="111" t="s">
        <v>151</v>
      </c>
      <c r="C52" s="38"/>
      <c r="D52" s="38"/>
      <c r="E52" s="38"/>
      <c r="F52" s="38"/>
      <c r="G52" s="38"/>
      <c r="H52" s="38"/>
      <c r="I52" s="38"/>
      <c r="J52" s="38"/>
      <c r="K52" s="38"/>
      <c r="M52" s="122"/>
      <c r="N52" s="122"/>
      <c r="O52" s="122"/>
      <c r="P52" s="122"/>
      <c r="Q52" s="122"/>
      <c r="R52" s="123"/>
      <c r="S52" s="123"/>
      <c r="T52" s="37"/>
      <c r="U52" s="37"/>
      <c r="V52" s="37"/>
      <c r="W52" s="37"/>
      <c r="X52" s="37"/>
      <c r="Y52" s="37"/>
    </row>
    <row r="53" spans="1:25" s="34" customFormat="1" ht="13.8" x14ac:dyDescent="0.3">
      <c r="A53" s="38"/>
      <c r="B53" s="38"/>
      <c r="C53" s="38"/>
      <c r="D53" s="38"/>
      <c r="E53" s="38"/>
      <c r="F53" s="38"/>
      <c r="G53" s="38"/>
      <c r="H53" s="38"/>
      <c r="I53" s="38"/>
      <c r="J53" s="38"/>
      <c r="K53" s="38"/>
      <c r="M53" s="122"/>
      <c r="N53" s="122"/>
      <c r="O53" s="122"/>
      <c r="P53" s="122"/>
      <c r="Q53" s="122"/>
      <c r="R53" s="123"/>
      <c r="S53" s="123"/>
      <c r="T53" s="37"/>
      <c r="U53" s="37"/>
      <c r="V53" s="37"/>
      <c r="W53" s="37"/>
      <c r="X53" s="37"/>
      <c r="Y53" s="37"/>
    </row>
    <row r="54" spans="1:25" s="34" customFormat="1" ht="13.8" x14ac:dyDescent="0.3">
      <c r="A54" s="38"/>
      <c r="B54" s="133" t="s">
        <v>152</v>
      </c>
      <c r="C54" s="133"/>
      <c r="D54" s="133"/>
      <c r="E54" s="133"/>
      <c r="F54" s="133"/>
      <c r="G54" s="133"/>
      <c r="H54" s="133"/>
      <c r="I54" s="133"/>
      <c r="J54" s="133"/>
      <c r="K54" s="38"/>
      <c r="M54" s="122"/>
      <c r="N54" s="122"/>
      <c r="O54" s="122"/>
      <c r="P54" s="122"/>
      <c r="Q54" s="122"/>
      <c r="R54" s="123"/>
      <c r="S54" s="123"/>
      <c r="T54" s="37"/>
      <c r="U54" s="37"/>
      <c r="V54" s="37"/>
      <c r="W54" s="37"/>
      <c r="X54" s="37"/>
      <c r="Y54" s="37"/>
    </row>
    <row r="55" spans="1:25" s="34" customFormat="1" ht="13.8" x14ac:dyDescent="0.3">
      <c r="A55" s="38"/>
      <c r="B55" s="133"/>
      <c r="C55" s="133"/>
      <c r="D55" s="133"/>
      <c r="E55" s="133"/>
      <c r="F55" s="133"/>
      <c r="G55" s="133"/>
      <c r="H55" s="133"/>
      <c r="I55" s="133"/>
      <c r="J55" s="133"/>
      <c r="K55" s="38"/>
      <c r="M55" s="122"/>
      <c r="N55" s="122"/>
      <c r="O55" s="122"/>
      <c r="P55" s="122"/>
      <c r="Q55" s="122"/>
      <c r="R55" s="123"/>
      <c r="S55" s="123"/>
      <c r="T55" s="37"/>
      <c r="U55" s="37"/>
      <c r="V55" s="37"/>
      <c r="W55" s="37"/>
      <c r="X55" s="37"/>
      <c r="Y55" s="37"/>
    </row>
    <row r="56" spans="1:25" s="34" customFormat="1" ht="13.8" x14ac:dyDescent="0.3">
      <c r="A56" s="38"/>
      <c r="B56" s="133"/>
      <c r="C56" s="133"/>
      <c r="D56" s="133"/>
      <c r="E56" s="133"/>
      <c r="F56" s="133"/>
      <c r="G56" s="133"/>
      <c r="H56" s="133"/>
      <c r="I56" s="133"/>
      <c r="J56" s="133"/>
      <c r="K56" s="38"/>
      <c r="M56" s="122"/>
      <c r="N56" s="122"/>
      <c r="O56" s="134"/>
      <c r="P56" s="122"/>
      <c r="Q56" s="122"/>
      <c r="R56" s="123"/>
      <c r="S56" s="123"/>
      <c r="T56" s="37"/>
      <c r="U56" s="37"/>
      <c r="V56" s="37"/>
      <c r="W56" s="37"/>
      <c r="X56" s="37"/>
      <c r="Y56" s="37"/>
    </row>
    <row r="57" spans="1:25" s="34" customFormat="1" ht="13.8" x14ac:dyDescent="0.3">
      <c r="A57" s="38"/>
      <c r="B57" s="38"/>
      <c r="C57" s="38"/>
      <c r="D57" s="38"/>
      <c r="F57" s="127"/>
      <c r="G57" s="38"/>
      <c r="H57" s="38"/>
      <c r="I57" s="38"/>
      <c r="J57" s="38"/>
      <c r="K57" s="38"/>
      <c r="M57" s="122"/>
      <c r="N57" s="122"/>
      <c r="O57" s="122"/>
      <c r="P57" s="122"/>
      <c r="Q57" s="122"/>
      <c r="R57" s="123"/>
      <c r="S57" s="123"/>
      <c r="T57" s="37"/>
      <c r="U57" s="37"/>
      <c r="V57" s="37"/>
      <c r="W57" s="37"/>
      <c r="X57" s="37"/>
      <c r="Y57" s="37"/>
    </row>
    <row r="58" spans="1:25" s="34" customFormat="1" ht="13.8" x14ac:dyDescent="0.3">
      <c r="A58" s="38"/>
      <c r="B58" s="38"/>
      <c r="C58" s="38"/>
      <c r="D58" s="38"/>
      <c r="E58" s="38"/>
      <c r="F58" s="38"/>
      <c r="G58" s="38"/>
      <c r="H58" s="38"/>
      <c r="I58" s="38"/>
      <c r="J58" s="38"/>
      <c r="K58" s="38"/>
      <c r="M58" s="122"/>
      <c r="N58" s="122"/>
      <c r="O58" s="122"/>
      <c r="P58" s="122"/>
      <c r="Q58" s="122"/>
      <c r="R58" s="123"/>
      <c r="S58" s="123"/>
      <c r="T58" s="37"/>
      <c r="U58" s="37"/>
      <c r="V58" s="37"/>
      <c r="W58" s="37"/>
      <c r="X58" s="37"/>
      <c r="Y58" s="37"/>
    </row>
    <row r="59" spans="1:25" s="34" customFormat="1" ht="13.8" x14ac:dyDescent="0.3">
      <c r="K59" s="38"/>
      <c r="M59" s="122"/>
      <c r="N59" s="122"/>
      <c r="O59" s="135"/>
      <c r="P59" s="122"/>
      <c r="Q59" s="122"/>
      <c r="R59" s="123"/>
      <c r="S59" s="123"/>
      <c r="T59" s="37"/>
      <c r="U59" s="37"/>
      <c r="V59" s="37"/>
      <c r="W59" s="37"/>
      <c r="X59" s="37"/>
      <c r="Y59" s="37"/>
    </row>
    <row r="60" spans="1:25" s="34" customFormat="1" ht="13.8" x14ac:dyDescent="0.3">
      <c r="A60" s="38"/>
      <c r="B60" s="38" t="s">
        <v>153</v>
      </c>
      <c r="C60" s="38"/>
      <c r="D60" s="38"/>
      <c r="E60" s="38"/>
      <c r="F60" s="38"/>
      <c r="G60" s="38"/>
      <c r="H60" s="38"/>
      <c r="I60" s="38"/>
      <c r="J60" s="38"/>
      <c r="K60" s="38"/>
      <c r="M60" s="122"/>
      <c r="N60" s="122"/>
      <c r="O60" s="122"/>
      <c r="P60" s="122"/>
      <c r="Q60" s="122"/>
      <c r="R60" s="123"/>
      <c r="S60" s="123"/>
      <c r="T60" s="37"/>
      <c r="U60" s="37"/>
      <c r="V60" s="37"/>
      <c r="W60" s="37"/>
      <c r="X60" s="37"/>
      <c r="Y60" s="37"/>
    </row>
    <row r="61" spans="1:25" s="34" customFormat="1" ht="13.8" x14ac:dyDescent="0.3">
      <c r="A61" s="38"/>
      <c r="C61" s="38"/>
      <c r="D61" s="38"/>
      <c r="F61" s="132" t="s">
        <v>154</v>
      </c>
      <c r="G61" s="113"/>
      <c r="H61" s="38"/>
      <c r="I61" s="38"/>
      <c r="J61" s="38"/>
      <c r="K61" s="38"/>
      <c r="M61" s="122"/>
      <c r="N61" s="122"/>
      <c r="O61" s="122"/>
      <c r="P61" s="122"/>
      <c r="Q61" s="122"/>
      <c r="R61" s="123"/>
      <c r="S61" s="123"/>
      <c r="T61" s="37"/>
      <c r="U61" s="37"/>
      <c r="V61" s="37"/>
      <c r="W61" s="37"/>
      <c r="X61" s="37"/>
      <c r="Y61" s="37"/>
    </row>
    <row r="62" spans="1:25" s="34" customFormat="1" ht="13.8" x14ac:dyDescent="0.3">
      <c r="A62" s="38"/>
      <c r="B62" s="38"/>
      <c r="C62" s="38"/>
      <c r="D62" s="38"/>
      <c r="E62" s="38"/>
      <c r="F62" s="38"/>
      <c r="G62" s="38"/>
      <c r="H62" s="38"/>
      <c r="I62" s="38"/>
      <c r="J62" s="38"/>
      <c r="K62" s="38"/>
      <c r="M62" s="122"/>
      <c r="N62" s="122"/>
      <c r="O62" s="122"/>
      <c r="P62" s="122"/>
      <c r="Q62" s="122"/>
      <c r="R62" s="123"/>
      <c r="S62" s="123"/>
      <c r="T62" s="37"/>
      <c r="U62" s="37"/>
      <c r="V62" s="37"/>
      <c r="W62" s="37"/>
      <c r="X62" s="37"/>
      <c r="Y62" s="3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95"/>
  <sheetViews>
    <sheetView tabSelected="1" view="pageBreakPreview" zoomScale="85" zoomScaleNormal="100" zoomScaleSheetLayoutView="85" workbookViewId="0">
      <selection activeCell="F13" sqref="F13"/>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20" width="5.44140625" style="3" customWidth="1"/>
    <col min="21" max="16384" width="9.109375" style="1"/>
  </cols>
  <sheetData>
    <row r="1" spans="1:39" s="34" customFormat="1" ht="13.8" x14ac:dyDescent="0.3">
      <c r="A1" s="93"/>
      <c r="B1" s="94" t="s">
        <v>1</v>
      </c>
      <c r="C1" s="95" t="s">
        <v>0</v>
      </c>
      <c r="D1" s="93"/>
      <c r="E1" s="93"/>
      <c r="F1" s="94" t="s">
        <v>115</v>
      </c>
      <c r="G1" s="96">
        <f>X1</f>
        <v>2</v>
      </c>
      <c r="H1" s="93"/>
      <c r="I1" s="93"/>
      <c r="J1" s="93"/>
      <c r="K1" s="93"/>
      <c r="M1" s="97" t="s">
        <v>116</v>
      </c>
      <c r="N1" s="97" t="s">
        <v>117</v>
      </c>
      <c r="O1" s="97" t="s">
        <v>118</v>
      </c>
      <c r="P1" s="97" t="s">
        <v>118</v>
      </c>
      <c r="Q1" s="97" t="s">
        <v>118</v>
      </c>
      <c r="R1" s="97" t="s">
        <v>119</v>
      </c>
      <c r="S1" s="114" t="s">
        <v>120</v>
      </c>
      <c r="T1" s="115" t="s">
        <v>121</v>
      </c>
      <c r="W1" s="52" t="s">
        <v>122</v>
      </c>
      <c r="X1" s="98">
        <f>SUM(M:M)</f>
        <v>2</v>
      </c>
    </row>
    <row r="2" spans="1:39" s="34" customFormat="1" ht="13.8" x14ac:dyDescent="0.3">
      <c r="A2" s="93"/>
      <c r="B2" s="94" t="s">
        <v>2</v>
      </c>
      <c r="C2" s="95" t="s">
        <v>10</v>
      </c>
      <c r="D2" s="93"/>
      <c r="E2" s="93"/>
      <c r="F2" s="94" t="s">
        <v>5</v>
      </c>
      <c r="G2" s="95" t="s">
        <v>80</v>
      </c>
      <c r="H2" s="93"/>
      <c r="I2" s="93"/>
      <c r="J2" s="93"/>
      <c r="K2" s="93"/>
      <c r="M2" s="99" t="s">
        <v>123</v>
      </c>
      <c r="N2" s="99" t="s">
        <v>123</v>
      </c>
      <c r="O2" s="99" t="s">
        <v>117</v>
      </c>
      <c r="P2" s="99" t="s">
        <v>117</v>
      </c>
      <c r="Q2" s="99" t="s">
        <v>117</v>
      </c>
      <c r="R2" s="99" t="s">
        <v>123</v>
      </c>
      <c r="S2" s="116" t="s">
        <v>123</v>
      </c>
      <c r="T2" s="117"/>
      <c r="W2" s="52" t="s">
        <v>124</v>
      </c>
      <c r="X2" s="98">
        <f>SUM(N:N)</f>
        <v>0</v>
      </c>
    </row>
    <row r="3" spans="1:39" s="34" customFormat="1" ht="13.8" x14ac:dyDescent="0.3">
      <c r="A3" s="93"/>
      <c r="B3" s="94" t="s">
        <v>3</v>
      </c>
      <c r="C3" s="100" t="s">
        <v>125</v>
      </c>
      <c r="D3" s="93"/>
      <c r="E3" s="93"/>
      <c r="F3" s="94" t="s">
        <v>4</v>
      </c>
      <c r="G3" s="95" t="s">
        <v>126</v>
      </c>
      <c r="H3" s="93"/>
      <c r="I3" s="93"/>
      <c r="J3" s="93"/>
      <c r="K3" s="93"/>
      <c r="M3" s="99"/>
      <c r="N3" s="99"/>
      <c r="O3" s="99"/>
      <c r="P3" s="99"/>
      <c r="Q3" s="99"/>
      <c r="R3" s="99"/>
      <c r="S3" s="116"/>
      <c r="T3" s="117"/>
      <c r="W3" s="52" t="s">
        <v>127</v>
      </c>
      <c r="X3" s="98">
        <f>SUM(O:O)</f>
        <v>0</v>
      </c>
    </row>
    <row r="4" spans="1:39" s="34" customFormat="1" ht="13.8" x14ac:dyDescent="0.3">
      <c r="A4" s="93"/>
      <c r="B4" s="94" t="s">
        <v>128</v>
      </c>
      <c r="C4" s="96"/>
      <c r="D4" s="93"/>
      <c r="E4" s="93"/>
      <c r="F4" s="94" t="s">
        <v>129</v>
      </c>
      <c r="G4" s="95" t="s">
        <v>139</v>
      </c>
      <c r="H4" s="93"/>
      <c r="I4" s="93"/>
      <c r="J4" s="93"/>
      <c r="K4" s="93"/>
      <c r="M4" s="99"/>
      <c r="N4" s="99"/>
      <c r="O4" s="99"/>
      <c r="P4" s="99"/>
      <c r="Q4" s="101"/>
      <c r="R4" s="102"/>
      <c r="S4" s="118"/>
      <c r="T4" s="117"/>
      <c r="W4" s="52" t="s">
        <v>127</v>
      </c>
      <c r="X4" s="98">
        <f>SUM(P:P)</f>
        <v>0</v>
      </c>
    </row>
    <row r="5" spans="1:39" s="34" customFormat="1" ht="13.8" x14ac:dyDescent="0.3">
      <c r="A5" s="93"/>
      <c r="B5" s="94" t="s">
        <v>131</v>
      </c>
      <c r="C5" s="96" t="s">
        <v>138</v>
      </c>
      <c r="D5" s="93"/>
      <c r="E5" s="94"/>
      <c r="F5" s="93"/>
      <c r="G5" s="93"/>
      <c r="H5" s="93"/>
      <c r="I5" s="93"/>
      <c r="J5" s="93"/>
      <c r="K5" s="93"/>
      <c r="M5" s="99"/>
      <c r="N5" s="99"/>
      <c r="O5" s="99"/>
      <c r="P5" s="99"/>
      <c r="Q5" s="101"/>
      <c r="R5" s="102"/>
      <c r="S5" s="118"/>
      <c r="T5" s="117"/>
      <c r="W5" s="52" t="s">
        <v>127</v>
      </c>
      <c r="X5" s="98">
        <f>SUM(Q:Q)</f>
        <v>0</v>
      </c>
    </row>
    <row r="6" spans="1:39" s="34" customFormat="1" ht="13.8" x14ac:dyDescent="0.3">
      <c r="A6" s="93"/>
      <c r="B6" s="93" t="s">
        <v>7</v>
      </c>
      <c r="C6" s="103"/>
      <c r="D6" s="93"/>
      <c r="E6" s="93"/>
      <c r="F6" s="93"/>
      <c r="G6" s="93"/>
      <c r="H6" s="93"/>
      <c r="I6" s="93"/>
      <c r="J6" s="93"/>
      <c r="K6" s="93"/>
      <c r="M6" s="99"/>
      <c r="N6" s="99"/>
      <c r="O6" s="99"/>
      <c r="P6" s="99"/>
      <c r="Q6" s="101"/>
      <c r="R6" s="102"/>
      <c r="S6" s="118"/>
      <c r="T6" s="117"/>
      <c r="W6" s="52" t="s">
        <v>132</v>
      </c>
      <c r="X6" s="98">
        <f>SUM(R:R)</f>
        <v>0</v>
      </c>
    </row>
    <row r="7" spans="1:39" s="34" customFormat="1" ht="13.8" x14ac:dyDescent="0.3">
      <c r="A7" s="93"/>
      <c r="B7" s="93"/>
      <c r="C7" s="93"/>
      <c r="D7" s="93"/>
      <c r="E7" s="93"/>
      <c r="F7" s="93"/>
      <c r="G7" s="93"/>
      <c r="H7" s="93"/>
      <c r="I7" s="93"/>
      <c r="J7" s="93"/>
      <c r="K7" s="93"/>
      <c r="M7" s="99"/>
      <c r="N7" s="99"/>
      <c r="O7" s="99"/>
      <c r="P7" s="99"/>
      <c r="Q7" s="101"/>
      <c r="R7" s="102"/>
      <c r="S7" s="118"/>
      <c r="T7" s="117"/>
      <c r="W7" s="52" t="s">
        <v>133</v>
      </c>
      <c r="X7" s="98">
        <f>SUM(S:S)</f>
        <v>0</v>
      </c>
    </row>
    <row r="8" spans="1:39" s="34" customFormat="1" ht="13.8" x14ac:dyDescent="0.3">
      <c r="A8" s="104"/>
      <c r="E8" s="52" t="s">
        <v>1</v>
      </c>
      <c r="F8" s="98" t="str">
        <f>$C$1</f>
        <v>R. Abbott</v>
      </c>
      <c r="H8" s="40"/>
      <c r="I8" s="52" t="s">
        <v>8</v>
      </c>
      <c r="J8" s="105" t="str">
        <f>$G$2</f>
        <v>AA-SM-506</v>
      </c>
      <c r="K8" s="106"/>
      <c r="L8" s="33"/>
      <c r="M8" s="99"/>
      <c r="N8" s="99"/>
      <c r="O8" s="99"/>
      <c r="P8" s="99"/>
      <c r="Q8" s="99"/>
      <c r="R8" s="99"/>
      <c r="S8" s="99"/>
      <c r="T8" s="99"/>
    </row>
    <row r="9" spans="1:39" s="34" customFormat="1" ht="13.8" x14ac:dyDescent="0.3">
      <c r="E9" s="52" t="s">
        <v>2</v>
      </c>
      <c r="F9" s="40" t="str">
        <f>$C$2</f>
        <v xml:space="preserve"> </v>
      </c>
      <c r="H9" s="40"/>
      <c r="I9" s="52" t="s">
        <v>9</v>
      </c>
      <c r="J9" s="106" t="str">
        <f>$G$3</f>
        <v>IR</v>
      </c>
      <c r="K9" s="106"/>
      <c r="L9" s="33"/>
      <c r="M9" s="99">
        <v>1</v>
      </c>
      <c r="N9" s="99"/>
      <c r="O9" s="99"/>
      <c r="P9" s="99"/>
      <c r="Q9" s="99"/>
      <c r="R9" s="99"/>
      <c r="S9" s="99"/>
      <c r="T9" s="99"/>
    </row>
    <row r="10" spans="1:39" s="34" customFormat="1" ht="13.8" x14ac:dyDescent="0.3">
      <c r="E10" s="52" t="s">
        <v>3</v>
      </c>
      <c r="F10" s="40" t="str">
        <f>$C$3</f>
        <v>20/10/2013</v>
      </c>
      <c r="H10" s="40"/>
      <c r="I10" s="52" t="s">
        <v>6</v>
      </c>
      <c r="J10" s="98" t="str">
        <f>L10&amp;" of "&amp;$G$1</f>
        <v>1 of 2</v>
      </c>
      <c r="K10" s="40"/>
      <c r="L10" s="33">
        <f>SUM($M$1:M9)</f>
        <v>1</v>
      </c>
      <c r="M10" s="99"/>
      <c r="N10" s="99"/>
      <c r="O10" s="99"/>
      <c r="P10" s="99"/>
      <c r="Q10" s="99"/>
      <c r="R10" s="99"/>
      <c r="S10" s="99"/>
      <c r="T10" s="99"/>
    </row>
    <row r="11" spans="1:39" s="34" customFormat="1" ht="13.8" x14ac:dyDescent="0.3">
      <c r="E11" s="52" t="s">
        <v>134</v>
      </c>
      <c r="F11" s="40" t="str">
        <f>$C$5</f>
        <v>STANDARD SPREADSHEET METHOD</v>
      </c>
      <c r="I11" s="107"/>
      <c r="J11" s="98"/>
      <c r="M11" s="99"/>
      <c r="N11" s="99"/>
      <c r="O11" s="99"/>
      <c r="P11" s="99"/>
      <c r="Q11" s="99"/>
      <c r="R11" s="99"/>
      <c r="S11" s="99"/>
      <c r="T11" s="99"/>
    </row>
    <row r="12" spans="1:39" s="4" customFormat="1" x14ac:dyDescent="0.3">
      <c r="A12" s="119"/>
      <c r="B12" s="109" t="str">
        <f>$G$4</f>
        <v>PART 23 PROPELLER POWERPLANT LOADS</v>
      </c>
      <c r="C12" s="119"/>
      <c r="D12" s="119"/>
      <c r="E12" s="119"/>
      <c r="F12" s="119"/>
      <c r="G12" s="119"/>
      <c r="H12" s="119"/>
      <c r="I12" s="119"/>
      <c r="J12" s="119"/>
      <c r="K12" s="119"/>
      <c r="L12" s="10"/>
      <c r="M12" s="112"/>
      <c r="N12" s="112"/>
      <c r="O12" s="112"/>
      <c r="P12" s="112"/>
      <c r="Q12" s="112"/>
      <c r="R12" s="112"/>
      <c r="S12" s="112"/>
      <c r="T12" s="112"/>
      <c r="U12" s="10"/>
      <c r="AL12" s="17"/>
      <c r="AM12" s="17"/>
    </row>
    <row r="13" spans="1:39" s="2" customFormat="1" ht="13.8" x14ac:dyDescent="0.3">
      <c r="B13" s="5"/>
      <c r="C13" s="5"/>
      <c r="D13" s="5"/>
      <c r="E13" s="5"/>
      <c r="F13" s="5"/>
      <c r="G13" s="5"/>
      <c r="H13" s="5"/>
      <c r="M13" s="3"/>
      <c r="N13" s="3"/>
      <c r="O13" s="3"/>
      <c r="P13" s="3"/>
      <c r="Q13" s="3"/>
      <c r="R13" s="3"/>
      <c r="S13" s="3"/>
      <c r="T13" s="3"/>
    </row>
    <row r="14" spans="1:39" s="4" customFormat="1" ht="13.5" customHeight="1" x14ac:dyDescent="0.3">
      <c r="A14" s="6"/>
      <c r="B14" s="7"/>
      <c r="C14" s="8"/>
      <c r="D14" s="9"/>
      <c r="E14" s="6"/>
      <c r="I14" s="10"/>
      <c r="J14" s="10"/>
      <c r="K14" s="10"/>
      <c r="L14" s="10"/>
      <c r="M14" s="112"/>
      <c r="N14" s="112"/>
      <c r="O14" s="112"/>
      <c r="P14" s="112"/>
      <c r="Q14" s="112"/>
      <c r="R14" s="112"/>
      <c r="S14" s="112"/>
      <c r="T14" s="112"/>
    </row>
    <row r="15" spans="1:39" s="4" customFormat="1" ht="13.8" x14ac:dyDescent="0.3">
      <c r="A15" s="6"/>
      <c r="B15" s="40" t="s">
        <v>16</v>
      </c>
      <c r="D15" s="34"/>
      <c r="E15" s="34"/>
      <c r="F15" s="34"/>
      <c r="G15" s="34"/>
      <c r="H15" s="34"/>
      <c r="I15" s="34"/>
      <c r="J15" s="10"/>
      <c r="K15" s="10"/>
      <c r="L15" s="10"/>
      <c r="M15" s="112"/>
      <c r="N15" s="112"/>
      <c r="O15" s="112"/>
      <c r="P15" s="112"/>
      <c r="Q15" s="112"/>
      <c r="R15" s="112"/>
      <c r="S15" s="112"/>
      <c r="T15" s="112"/>
    </row>
    <row r="16" spans="1:39" s="4" customFormat="1" ht="15" x14ac:dyDescent="0.35">
      <c r="A16" s="6"/>
      <c r="B16" s="34"/>
      <c r="C16" s="33"/>
      <c r="D16" s="41" t="s">
        <v>17</v>
      </c>
      <c r="E16" s="41" t="s">
        <v>74</v>
      </c>
      <c r="F16" s="59">
        <v>125</v>
      </c>
      <c r="G16" s="42" t="s">
        <v>111</v>
      </c>
      <c r="H16" s="34"/>
      <c r="I16" s="34"/>
      <c r="J16" s="10"/>
      <c r="K16" s="10"/>
      <c r="L16" s="10"/>
      <c r="M16" s="112"/>
      <c r="N16" s="112"/>
      <c r="O16" s="112"/>
      <c r="P16" s="112"/>
      <c r="Q16" s="112"/>
      <c r="R16" s="112"/>
      <c r="S16" s="112"/>
      <c r="T16" s="112"/>
      <c r="U16" s="12"/>
      <c r="V16" s="12"/>
      <c r="W16" s="12"/>
    </row>
    <row r="17" spans="1:23" s="4" customFormat="1" ht="15" x14ac:dyDescent="0.35">
      <c r="A17" s="15"/>
      <c r="B17" s="34"/>
      <c r="C17" s="34"/>
      <c r="D17" s="41" t="s">
        <v>18</v>
      </c>
      <c r="E17" s="41" t="s">
        <v>75</v>
      </c>
      <c r="F17" s="59">
        <v>155</v>
      </c>
      <c r="G17" s="42" t="s">
        <v>111</v>
      </c>
      <c r="H17" s="34"/>
      <c r="I17" s="34"/>
      <c r="J17" s="10"/>
      <c r="K17" s="10"/>
      <c r="L17" s="10"/>
      <c r="M17" s="112"/>
      <c r="N17" s="112"/>
      <c r="O17" s="112"/>
      <c r="P17" s="112"/>
      <c r="Q17" s="112"/>
      <c r="R17" s="112"/>
      <c r="S17" s="112"/>
      <c r="T17" s="112"/>
      <c r="U17" s="13"/>
      <c r="V17" s="14"/>
      <c r="W17" s="14"/>
    </row>
    <row r="18" spans="1:23" s="4" customFormat="1" ht="15" x14ac:dyDescent="0.35">
      <c r="A18" s="6"/>
      <c r="B18" s="34"/>
      <c r="C18" s="34"/>
      <c r="D18" s="41" t="s">
        <v>81</v>
      </c>
      <c r="E18" s="41" t="s">
        <v>76</v>
      </c>
      <c r="F18" s="60">
        <v>407.77000000000004</v>
      </c>
      <c r="G18" s="42" t="s">
        <v>15</v>
      </c>
      <c r="H18" s="34"/>
      <c r="I18" s="34"/>
      <c r="J18" s="10"/>
      <c r="K18" s="10"/>
      <c r="L18" s="10"/>
      <c r="M18" s="112"/>
      <c r="N18" s="112"/>
      <c r="O18" s="112"/>
      <c r="P18" s="112"/>
      <c r="Q18" s="112"/>
      <c r="R18" s="112"/>
      <c r="S18" s="112"/>
      <c r="T18" s="112"/>
      <c r="U18" s="13"/>
      <c r="V18" s="14"/>
      <c r="W18" s="14"/>
    </row>
    <row r="19" spans="1:23" s="4" customFormat="1" ht="15" x14ac:dyDescent="0.35">
      <c r="A19" s="6"/>
      <c r="B19" s="34"/>
      <c r="C19" s="34"/>
      <c r="D19" s="41" t="s">
        <v>19</v>
      </c>
      <c r="E19" s="41" t="s">
        <v>77</v>
      </c>
      <c r="F19" s="60">
        <v>73.920000000000016</v>
      </c>
      <c r="G19" s="42" t="s">
        <v>15</v>
      </c>
      <c r="H19" s="34"/>
      <c r="I19" s="34"/>
      <c r="J19" s="10"/>
      <c r="K19" s="10"/>
      <c r="L19" s="10"/>
      <c r="M19" s="112"/>
      <c r="N19" s="112"/>
      <c r="O19" s="112"/>
      <c r="P19" s="112"/>
      <c r="Q19" s="112"/>
      <c r="R19" s="112"/>
      <c r="S19" s="112"/>
      <c r="T19" s="112"/>
      <c r="U19" s="13"/>
      <c r="V19" s="14"/>
      <c r="W19" s="14"/>
    </row>
    <row r="20" spans="1:23" s="4" customFormat="1" ht="15" x14ac:dyDescent="0.35">
      <c r="B20" s="34"/>
      <c r="C20" s="34"/>
      <c r="D20" s="52" t="s">
        <v>22</v>
      </c>
      <c r="E20" s="41" t="s">
        <v>79</v>
      </c>
      <c r="F20" s="45">
        <f>F18+F19</f>
        <v>481.69000000000005</v>
      </c>
      <c r="G20" s="44" t="s">
        <v>15</v>
      </c>
      <c r="H20" s="34"/>
      <c r="I20" s="34"/>
      <c r="J20" s="10"/>
      <c r="K20" s="10"/>
      <c r="L20" s="10"/>
      <c r="M20" s="112"/>
      <c r="N20" s="112"/>
      <c r="O20" s="112"/>
      <c r="P20" s="112"/>
      <c r="Q20" s="112"/>
      <c r="R20" s="112"/>
      <c r="S20" s="112"/>
      <c r="T20" s="112"/>
      <c r="U20" s="13"/>
      <c r="V20" s="14"/>
      <c r="W20" s="14"/>
    </row>
    <row r="21" spans="1:23" s="4" customFormat="1" ht="15" x14ac:dyDescent="0.35">
      <c r="B21" s="34"/>
      <c r="C21" s="34"/>
      <c r="D21" s="41" t="s">
        <v>20</v>
      </c>
      <c r="E21" s="41" t="s">
        <v>78</v>
      </c>
      <c r="F21" s="92">
        <v>15</v>
      </c>
      <c r="G21" s="44" t="s">
        <v>112</v>
      </c>
      <c r="H21" s="34"/>
      <c r="I21" s="34"/>
      <c r="J21" s="10"/>
      <c r="K21" s="10"/>
      <c r="L21" s="10"/>
      <c r="M21" s="112"/>
      <c r="N21" s="112"/>
      <c r="O21" s="112"/>
      <c r="P21" s="112"/>
      <c r="Q21" s="112"/>
      <c r="R21" s="112"/>
      <c r="S21" s="112"/>
      <c r="T21" s="112"/>
      <c r="U21" s="13"/>
      <c r="V21" s="14"/>
      <c r="W21" s="14"/>
    </row>
    <row r="22" spans="1:23" s="4" customFormat="1" ht="13.8" x14ac:dyDescent="0.3">
      <c r="B22" s="40"/>
      <c r="C22" s="34"/>
      <c r="H22" s="34"/>
      <c r="I22" s="43"/>
      <c r="J22" s="10"/>
      <c r="K22" s="10"/>
      <c r="L22" s="10"/>
      <c r="M22" s="112"/>
      <c r="N22" s="112"/>
      <c r="O22" s="112"/>
      <c r="P22" s="112"/>
      <c r="Q22" s="112"/>
      <c r="R22" s="112"/>
      <c r="S22" s="112"/>
      <c r="T22" s="112"/>
      <c r="U22" s="13"/>
      <c r="V22" s="14"/>
      <c r="W22" s="14"/>
    </row>
    <row r="23" spans="1:23" s="4" customFormat="1" ht="13.8" x14ac:dyDescent="0.3">
      <c r="B23" s="40" t="s">
        <v>23</v>
      </c>
      <c r="C23" s="34"/>
      <c r="D23" s="34"/>
      <c r="E23" s="34"/>
      <c r="F23" s="34"/>
      <c r="G23" s="34"/>
      <c r="H23" s="34"/>
      <c r="I23" s="43"/>
      <c r="J23" s="10"/>
      <c r="K23" s="10"/>
      <c r="L23" s="10"/>
      <c r="M23" s="112"/>
      <c r="N23" s="112"/>
      <c r="O23" s="112"/>
      <c r="P23" s="112"/>
      <c r="Q23" s="112"/>
      <c r="R23" s="112"/>
      <c r="S23" s="112"/>
      <c r="T23" s="112"/>
      <c r="U23" s="13"/>
      <c r="V23" s="14"/>
      <c r="W23" s="14"/>
    </row>
    <row r="24" spans="1:23" s="4" customFormat="1" ht="13.8" x14ac:dyDescent="0.3">
      <c r="B24" s="46"/>
      <c r="C24" s="47"/>
      <c r="D24" s="47"/>
      <c r="E24" s="48"/>
      <c r="F24" s="62"/>
      <c r="G24" s="82" t="s">
        <v>24</v>
      </c>
      <c r="H24" s="83"/>
      <c r="I24" s="34"/>
      <c r="J24" s="10"/>
      <c r="K24" s="10"/>
      <c r="L24" s="10"/>
      <c r="M24" s="112"/>
      <c r="N24" s="112"/>
      <c r="O24" s="112"/>
      <c r="P24" s="112"/>
      <c r="Q24" s="112"/>
      <c r="R24" s="112"/>
      <c r="S24" s="112"/>
      <c r="T24" s="112"/>
      <c r="U24" s="13"/>
      <c r="V24" s="14"/>
      <c r="W24" s="14"/>
    </row>
    <row r="25" spans="1:23" s="4" customFormat="1" ht="13.8" x14ac:dyDescent="0.3">
      <c r="B25" s="49"/>
      <c r="C25" s="63" t="s">
        <v>25</v>
      </c>
      <c r="D25" s="63" t="s">
        <v>26</v>
      </c>
      <c r="E25" s="63" t="s">
        <v>27</v>
      </c>
      <c r="F25" s="63" t="s">
        <v>28</v>
      </c>
      <c r="G25" s="63" t="s">
        <v>29</v>
      </c>
      <c r="H25" s="84" t="s">
        <v>30</v>
      </c>
      <c r="I25" s="34"/>
      <c r="J25" s="10"/>
      <c r="K25" s="10"/>
      <c r="L25" s="10"/>
      <c r="M25" s="112"/>
      <c r="N25" s="112"/>
      <c r="O25" s="112"/>
      <c r="P25" s="112"/>
      <c r="Q25" s="112"/>
      <c r="R25" s="112"/>
      <c r="S25" s="112"/>
      <c r="T25" s="112"/>
      <c r="U25" s="13"/>
      <c r="V25" s="14"/>
      <c r="W25" s="14"/>
    </row>
    <row r="26" spans="1:23" s="4" customFormat="1" ht="13.8" x14ac:dyDescent="0.3">
      <c r="B26" s="50"/>
      <c r="C26" s="51" t="s">
        <v>31</v>
      </c>
      <c r="D26" s="51" t="s">
        <v>32</v>
      </c>
      <c r="E26" s="81"/>
      <c r="F26" s="81"/>
      <c r="G26" s="51" t="s">
        <v>33</v>
      </c>
      <c r="H26" s="85" t="s">
        <v>110</v>
      </c>
      <c r="I26" s="34"/>
      <c r="J26" s="10"/>
      <c r="K26" s="10"/>
      <c r="L26" s="10"/>
      <c r="M26" s="112"/>
      <c r="N26" s="112"/>
      <c r="O26" s="112"/>
      <c r="P26" s="112"/>
      <c r="Q26" s="112"/>
      <c r="R26" s="112"/>
      <c r="S26" s="112"/>
      <c r="T26" s="112"/>
      <c r="U26" s="13"/>
      <c r="V26" s="14"/>
      <c r="W26" s="14"/>
    </row>
    <row r="27" spans="1:23" s="4" customFormat="1" ht="13.8" x14ac:dyDescent="0.3">
      <c r="B27" s="46" t="s">
        <v>34</v>
      </c>
      <c r="C27" s="64">
        <v>1</v>
      </c>
      <c r="D27" s="64">
        <v>0</v>
      </c>
      <c r="E27" s="64">
        <v>180</v>
      </c>
      <c r="F27" s="64">
        <v>2700</v>
      </c>
      <c r="G27" s="65">
        <v>1.4E-2</v>
      </c>
      <c r="H27" s="66">
        <v>8198.3595668710186</v>
      </c>
      <c r="I27" s="34"/>
      <c r="J27" s="10"/>
      <c r="K27" s="10"/>
      <c r="L27" s="10"/>
      <c r="M27" s="112"/>
      <c r="N27" s="112"/>
      <c r="O27" s="112"/>
      <c r="P27" s="112"/>
      <c r="Q27" s="112"/>
      <c r="R27" s="112"/>
      <c r="S27" s="112"/>
      <c r="T27" s="112"/>
      <c r="U27" s="13"/>
      <c r="V27" s="14"/>
      <c r="W27" s="14"/>
    </row>
    <row r="28" spans="1:23" s="4" customFormat="1" ht="13.8" x14ac:dyDescent="0.3">
      <c r="B28" s="49"/>
      <c r="C28" s="67">
        <v>10</v>
      </c>
      <c r="D28" s="67"/>
      <c r="E28" s="67"/>
      <c r="F28" s="67"/>
      <c r="G28" s="68">
        <v>0.13700000000000001</v>
      </c>
      <c r="H28" s="69">
        <v>7864.9334600843986</v>
      </c>
      <c r="I28" s="34"/>
      <c r="J28" s="10"/>
      <c r="K28" s="10"/>
      <c r="L28" s="10"/>
      <c r="M28" s="112"/>
      <c r="N28" s="112"/>
      <c r="O28" s="112"/>
      <c r="P28" s="112"/>
      <c r="Q28" s="112"/>
      <c r="R28" s="112"/>
      <c r="S28" s="112"/>
      <c r="T28" s="112"/>
      <c r="U28" s="13"/>
      <c r="V28" s="14"/>
      <c r="W28" s="14"/>
    </row>
    <row r="29" spans="1:23" s="4" customFormat="1" ht="13.8" x14ac:dyDescent="0.3">
      <c r="B29" s="49"/>
      <c r="C29" s="67">
        <v>30</v>
      </c>
      <c r="D29" s="67"/>
      <c r="E29" s="67"/>
      <c r="F29" s="67"/>
      <c r="G29" s="68">
        <v>0.374</v>
      </c>
      <c r="H29" s="69">
        <v>7158.8546457127322</v>
      </c>
      <c r="I29" s="34"/>
      <c r="J29" s="10"/>
      <c r="K29" s="10"/>
      <c r="L29" s="10"/>
      <c r="M29" s="112"/>
      <c r="N29" s="112"/>
      <c r="O29" s="112"/>
      <c r="P29" s="112"/>
      <c r="Q29" s="112"/>
      <c r="R29" s="112"/>
      <c r="S29" s="112"/>
      <c r="T29" s="112"/>
      <c r="U29" s="13"/>
      <c r="V29" s="14"/>
      <c r="W29" s="14"/>
    </row>
    <row r="30" spans="1:23" s="4" customFormat="1" ht="13.8" x14ac:dyDescent="0.3">
      <c r="B30" s="49"/>
      <c r="C30" s="67">
        <v>50</v>
      </c>
      <c r="D30" s="67"/>
      <c r="E30" s="67"/>
      <c r="F30" s="67"/>
      <c r="G30" s="68">
        <v>0.55800000000000005</v>
      </c>
      <c r="H30" s="69">
        <v>6413.5492305426396</v>
      </c>
      <c r="I30" s="34"/>
      <c r="J30" s="10"/>
      <c r="K30" s="10"/>
      <c r="L30" s="10"/>
      <c r="M30" s="112"/>
      <c r="N30" s="112"/>
      <c r="O30" s="112"/>
      <c r="P30" s="112"/>
      <c r="Q30" s="112"/>
      <c r="R30" s="112"/>
      <c r="S30" s="112"/>
      <c r="T30" s="112"/>
      <c r="U30" s="13"/>
      <c r="V30" s="14"/>
      <c r="W30" s="14"/>
    </row>
    <row r="31" spans="1:23" s="4" customFormat="1" ht="13.8" x14ac:dyDescent="0.3">
      <c r="B31" s="79"/>
      <c r="C31" s="70">
        <v>70</v>
      </c>
      <c r="D31" s="70"/>
      <c r="E31" s="70"/>
      <c r="F31" s="70"/>
      <c r="G31" s="71">
        <v>0.68799999999999994</v>
      </c>
      <c r="H31" s="72">
        <v>5648.6305149733344</v>
      </c>
      <c r="I31" s="34"/>
      <c r="J31" s="10"/>
      <c r="K31" s="10"/>
      <c r="L31" s="10"/>
      <c r="M31" s="112"/>
      <c r="N31" s="112"/>
      <c r="O31" s="112"/>
      <c r="P31" s="112"/>
      <c r="Q31" s="112"/>
      <c r="R31" s="112"/>
      <c r="S31" s="112"/>
      <c r="T31" s="112"/>
      <c r="U31" s="13"/>
      <c r="V31" s="14"/>
      <c r="W31" s="14"/>
    </row>
    <row r="32" spans="1:23" s="4" customFormat="1" ht="13.8" x14ac:dyDescent="0.3">
      <c r="B32" s="46" t="s">
        <v>35</v>
      </c>
      <c r="C32" s="64">
        <v>80</v>
      </c>
      <c r="D32" s="64"/>
      <c r="E32" s="64">
        <v>170</v>
      </c>
      <c r="F32" s="64">
        <v>2500</v>
      </c>
      <c r="G32" s="65">
        <v>0.73399999999999999</v>
      </c>
      <c r="H32" s="66">
        <v>4981.7783014000934</v>
      </c>
      <c r="I32" s="34"/>
      <c r="J32" s="10"/>
      <c r="K32" s="10"/>
      <c r="L32" s="10"/>
      <c r="M32" s="112"/>
      <c r="N32" s="112"/>
      <c r="O32" s="112"/>
      <c r="P32" s="112"/>
      <c r="Q32" s="112"/>
      <c r="R32" s="112"/>
      <c r="S32" s="112"/>
      <c r="T32" s="112"/>
      <c r="U32" s="13"/>
      <c r="V32" s="14"/>
      <c r="W32" s="14"/>
    </row>
    <row r="33" spans="1:23" s="4" customFormat="1" ht="13.8" x14ac:dyDescent="0.3">
      <c r="B33" s="49"/>
      <c r="C33" s="67">
        <v>100</v>
      </c>
      <c r="D33" s="67"/>
      <c r="E33" s="67">
        <v>170</v>
      </c>
      <c r="F33" s="67">
        <v>2500</v>
      </c>
      <c r="G33" s="68">
        <v>0.79700000000000004</v>
      </c>
      <c r="H33" s="69">
        <v>4324.7327380264587</v>
      </c>
      <c r="I33" s="34"/>
      <c r="J33" s="10"/>
      <c r="K33" s="10"/>
      <c r="L33" s="10"/>
      <c r="M33" s="112"/>
      <c r="N33" s="112"/>
      <c r="O33" s="112"/>
      <c r="P33" s="112"/>
      <c r="Q33" s="112"/>
      <c r="R33" s="112"/>
      <c r="S33" s="112"/>
      <c r="T33" s="112"/>
      <c r="U33" s="13"/>
      <c r="V33" s="14"/>
      <c r="W33" s="14"/>
    </row>
    <row r="34" spans="1:23" s="4" customFormat="1" ht="13.8" x14ac:dyDescent="0.3">
      <c r="B34" s="79"/>
      <c r="C34" s="70">
        <v>125</v>
      </c>
      <c r="D34" s="70"/>
      <c r="E34" s="70"/>
      <c r="F34" s="73">
        <f>F33+(F35-F33)*((C34-C33)/(C35-C33))</f>
        <v>2416.6666666666665</v>
      </c>
      <c r="G34" s="68">
        <f>G33+(G35-G33)*((C34-C33)/(C35-C33))</f>
        <v>0.84033333333333338</v>
      </c>
      <c r="H34" s="74">
        <v>2804.7019570874536</v>
      </c>
      <c r="I34" s="37"/>
      <c r="J34" s="10"/>
      <c r="K34" s="10"/>
      <c r="L34" s="10"/>
      <c r="M34" s="112"/>
      <c r="N34" s="112"/>
      <c r="O34" s="112"/>
      <c r="P34" s="112"/>
      <c r="Q34" s="112"/>
      <c r="R34" s="112"/>
      <c r="S34" s="112"/>
      <c r="T34" s="112"/>
      <c r="U34" s="13"/>
      <c r="V34" s="14"/>
      <c r="W34" s="14"/>
    </row>
    <row r="35" spans="1:23" s="4" customFormat="1" ht="13.8" x14ac:dyDescent="0.3">
      <c r="B35" s="47" t="s">
        <v>36</v>
      </c>
      <c r="C35" s="64">
        <v>130</v>
      </c>
      <c r="D35" s="64">
        <v>8000</v>
      </c>
      <c r="E35" s="64">
        <v>120</v>
      </c>
      <c r="F35" s="64">
        <v>2400</v>
      </c>
      <c r="G35" s="65">
        <v>0.84899999999999998</v>
      </c>
      <c r="H35" s="75">
        <v>2500.695800899653</v>
      </c>
      <c r="I35" s="37"/>
      <c r="J35" s="10"/>
      <c r="K35" s="10"/>
      <c r="L35" s="10"/>
      <c r="M35" s="112"/>
      <c r="N35" s="112"/>
      <c r="O35" s="112"/>
      <c r="P35" s="112"/>
      <c r="Q35" s="112"/>
      <c r="R35" s="112"/>
      <c r="S35" s="112"/>
      <c r="T35" s="112"/>
      <c r="U35" s="13"/>
      <c r="V35" s="14"/>
      <c r="W35" s="14"/>
    </row>
    <row r="36" spans="1:23" s="4" customFormat="1" ht="13.8" x14ac:dyDescent="0.3">
      <c r="B36" s="80"/>
      <c r="C36" s="67">
        <v>150</v>
      </c>
      <c r="D36" s="67"/>
      <c r="E36" s="67"/>
      <c r="F36" s="67"/>
      <c r="G36" s="68">
        <v>0.85799999999999998</v>
      </c>
      <c r="H36" s="76">
        <v>2186.8829945122457</v>
      </c>
      <c r="I36" s="37"/>
      <c r="J36" s="10"/>
      <c r="K36" s="10"/>
      <c r="L36" s="10"/>
      <c r="M36" s="112"/>
      <c r="N36" s="112"/>
      <c r="O36" s="112"/>
      <c r="P36" s="112"/>
      <c r="Q36" s="112"/>
      <c r="R36" s="112"/>
      <c r="S36" s="112"/>
      <c r="T36" s="112"/>
      <c r="U36" s="13"/>
      <c r="V36" s="14"/>
      <c r="W36" s="14"/>
    </row>
    <row r="37" spans="1:23" s="4" customFormat="1" ht="13.8" x14ac:dyDescent="0.3">
      <c r="B37" s="87"/>
      <c r="C37" s="77">
        <v>155</v>
      </c>
      <c r="D37" s="88"/>
      <c r="E37" s="88"/>
      <c r="F37" s="88"/>
      <c r="G37" s="68">
        <f>G36+(G38-G36)*((C37-C36)/(C38-C36))</f>
        <v>0.85650000000000004</v>
      </c>
      <c r="H37" s="74">
        <v>2120.6881056649017</v>
      </c>
      <c r="I37" s="37"/>
      <c r="J37" s="10"/>
      <c r="K37" s="10"/>
      <c r="L37" s="10"/>
      <c r="M37" s="112"/>
      <c r="N37" s="112"/>
      <c r="O37" s="112"/>
      <c r="P37" s="112"/>
      <c r="Q37" s="112"/>
      <c r="R37" s="112"/>
      <c r="S37" s="112"/>
      <c r="T37" s="112"/>
      <c r="U37" s="13"/>
      <c r="V37" s="14"/>
      <c r="W37" s="14"/>
    </row>
    <row r="38" spans="1:23" s="4" customFormat="1" ht="13.8" x14ac:dyDescent="0.3">
      <c r="B38" s="80"/>
      <c r="C38" s="67">
        <v>170</v>
      </c>
      <c r="D38" s="67"/>
      <c r="E38" s="67"/>
      <c r="F38" s="67"/>
      <c r="G38" s="68">
        <v>0.85199999999999998</v>
      </c>
      <c r="H38" s="76">
        <v>1922.1034391228707</v>
      </c>
      <c r="I38" s="37"/>
      <c r="J38" s="10"/>
      <c r="K38" s="10"/>
      <c r="L38" s="10"/>
      <c r="M38" s="112"/>
      <c r="N38" s="112"/>
      <c r="O38" s="112"/>
      <c r="P38" s="112"/>
      <c r="Q38" s="112"/>
      <c r="R38" s="112"/>
      <c r="S38" s="112"/>
      <c r="T38" s="112"/>
      <c r="U38" s="13"/>
      <c r="V38" s="17"/>
      <c r="W38" s="17"/>
    </row>
    <row r="39" spans="1:23" s="4" customFormat="1" ht="13.8" x14ac:dyDescent="0.3">
      <c r="B39" s="81"/>
      <c r="C39" s="70">
        <v>190</v>
      </c>
      <c r="D39" s="70"/>
      <c r="E39" s="70"/>
      <c r="F39" s="70"/>
      <c r="G39" s="71">
        <v>0.83399999999999996</v>
      </c>
      <c r="H39" s="78">
        <v>1686.7438343323149</v>
      </c>
      <c r="I39" s="37"/>
      <c r="J39" s="10"/>
      <c r="K39" s="10"/>
      <c r="L39" s="10"/>
      <c r="M39" s="112"/>
      <c r="N39" s="112"/>
      <c r="O39" s="112"/>
      <c r="P39" s="112"/>
      <c r="Q39" s="112"/>
      <c r="R39" s="112"/>
      <c r="S39" s="112"/>
      <c r="T39" s="112"/>
      <c r="U39" s="12"/>
      <c r="W39" s="17"/>
    </row>
    <row r="40" spans="1:23" s="4" customFormat="1" ht="13.8" x14ac:dyDescent="0.3">
      <c r="I40" s="37"/>
      <c r="J40" s="10"/>
      <c r="K40" s="10"/>
      <c r="L40" s="10"/>
      <c r="M40" s="112"/>
      <c r="N40" s="112"/>
      <c r="O40" s="112"/>
      <c r="P40" s="112"/>
      <c r="Q40" s="112"/>
      <c r="R40" s="112"/>
      <c r="S40" s="112"/>
      <c r="T40" s="112"/>
      <c r="U40" s="12"/>
      <c r="W40" s="17"/>
    </row>
    <row r="41" spans="1:23" s="4" customFormat="1" ht="13.8" x14ac:dyDescent="0.3">
      <c r="B41" s="40" t="s">
        <v>37</v>
      </c>
      <c r="C41" s="35"/>
      <c r="I41" s="37"/>
      <c r="J41" s="10"/>
      <c r="K41" s="10"/>
      <c r="L41" s="10"/>
      <c r="M41" s="112"/>
      <c r="N41" s="112"/>
      <c r="O41" s="112"/>
      <c r="P41" s="112"/>
      <c r="Q41" s="112"/>
      <c r="R41" s="112"/>
      <c r="S41" s="112"/>
      <c r="T41" s="112"/>
      <c r="U41" s="17"/>
      <c r="V41" s="17"/>
      <c r="W41" s="17"/>
    </row>
    <row r="42" spans="1:23" s="4" customFormat="1" ht="13.8" x14ac:dyDescent="0.3">
      <c r="B42" s="53" t="s">
        <v>38</v>
      </c>
      <c r="C42" s="53"/>
      <c r="D42" s="53"/>
      <c r="E42" s="53"/>
      <c r="F42" s="53"/>
      <c r="G42" s="53"/>
      <c r="H42" s="89"/>
      <c r="I42" s="38"/>
      <c r="J42" s="90"/>
      <c r="K42" s="10"/>
      <c r="L42" s="10"/>
      <c r="M42" s="112"/>
      <c r="N42" s="112"/>
      <c r="O42" s="112"/>
      <c r="P42" s="112"/>
      <c r="Q42" s="112"/>
      <c r="R42" s="112"/>
      <c r="S42" s="112"/>
      <c r="T42" s="112"/>
      <c r="U42" s="17"/>
      <c r="V42" s="17"/>
      <c r="W42" s="17"/>
    </row>
    <row r="43" spans="1:23" s="4" customFormat="1" ht="13.8" x14ac:dyDescent="0.3">
      <c r="B43" s="53"/>
      <c r="C43" s="53"/>
      <c r="D43" s="53"/>
      <c r="E43" s="53"/>
      <c r="F43" s="53"/>
      <c r="G43" s="53"/>
      <c r="H43" s="89"/>
      <c r="I43" s="38"/>
      <c r="J43" s="90"/>
      <c r="K43" s="10"/>
      <c r="L43" s="10"/>
      <c r="M43" s="112"/>
      <c r="N43" s="112"/>
      <c r="O43" s="112"/>
      <c r="P43" s="112"/>
      <c r="Q43" s="112"/>
      <c r="R43" s="112"/>
      <c r="S43" s="112"/>
      <c r="T43" s="112"/>
      <c r="U43" s="7"/>
      <c r="V43" s="13"/>
      <c r="W43" s="17"/>
    </row>
    <row r="44" spans="1:23" s="4" customFormat="1" ht="15" x14ac:dyDescent="0.3">
      <c r="A44" s="33" t="s">
        <v>39</v>
      </c>
      <c r="B44" s="53" t="s">
        <v>83</v>
      </c>
      <c r="I44" s="10"/>
      <c r="J44" s="10"/>
      <c r="K44" s="10"/>
      <c r="L44" s="10"/>
      <c r="M44" s="112"/>
      <c r="N44" s="112"/>
      <c r="O44" s="112"/>
      <c r="P44" s="112"/>
      <c r="Q44" s="112"/>
      <c r="R44" s="112"/>
      <c r="S44" s="112"/>
      <c r="T44" s="112"/>
      <c r="U44" s="7"/>
      <c r="V44" s="13"/>
      <c r="W44" s="17"/>
    </row>
    <row r="45" spans="1:23" s="4" customFormat="1" ht="15" x14ac:dyDescent="0.3">
      <c r="A45" s="33" t="s">
        <v>40</v>
      </c>
      <c r="B45" s="53" t="s">
        <v>84</v>
      </c>
      <c r="C45" s="36"/>
      <c r="D45" s="10"/>
      <c r="I45" s="10"/>
      <c r="J45" s="10"/>
      <c r="K45" s="10"/>
      <c r="L45" s="10"/>
      <c r="M45" s="112"/>
      <c r="N45" s="112"/>
      <c r="O45" s="112"/>
      <c r="P45" s="112"/>
      <c r="Q45" s="112"/>
      <c r="R45" s="112"/>
      <c r="S45" s="112"/>
      <c r="T45" s="112"/>
      <c r="U45" s="7"/>
      <c r="V45" s="13"/>
      <c r="W45" s="17"/>
    </row>
    <row r="46" spans="1:23" s="4" customFormat="1" ht="15" x14ac:dyDescent="0.3">
      <c r="A46" s="33" t="s">
        <v>41</v>
      </c>
      <c r="B46" s="53" t="s">
        <v>82</v>
      </c>
      <c r="L46" s="10"/>
      <c r="M46" s="112"/>
      <c r="N46" s="112"/>
      <c r="O46" s="112"/>
      <c r="P46" s="112"/>
      <c r="Q46" s="112"/>
      <c r="R46" s="112"/>
      <c r="S46" s="112"/>
      <c r="T46" s="112"/>
      <c r="U46" s="7"/>
      <c r="V46" s="13"/>
      <c r="W46" s="17"/>
    </row>
    <row r="47" spans="1:23" s="4" customFormat="1" ht="13.8" x14ac:dyDescent="0.3">
      <c r="A47" s="33" t="s">
        <v>42</v>
      </c>
      <c r="B47" s="53" t="s">
        <v>85</v>
      </c>
      <c r="L47" s="10"/>
      <c r="M47" s="112"/>
      <c r="N47" s="112"/>
      <c r="O47" s="112"/>
      <c r="P47" s="112"/>
      <c r="Q47" s="112"/>
      <c r="R47" s="112"/>
      <c r="S47" s="112"/>
      <c r="T47" s="112"/>
      <c r="U47" s="7"/>
      <c r="V47" s="13"/>
      <c r="W47" s="17"/>
    </row>
    <row r="48" spans="1:23" s="4" customFormat="1" ht="13.8" x14ac:dyDescent="0.3">
      <c r="A48" s="33" t="s">
        <v>43</v>
      </c>
      <c r="B48" s="53" t="s">
        <v>86</v>
      </c>
      <c r="L48" s="10"/>
      <c r="M48" s="112"/>
      <c r="N48" s="112"/>
      <c r="O48" s="112"/>
      <c r="P48" s="112"/>
      <c r="Q48" s="112"/>
      <c r="R48" s="112"/>
      <c r="S48" s="112"/>
      <c r="T48" s="112"/>
      <c r="U48" s="7"/>
      <c r="V48" s="13"/>
      <c r="W48" s="17"/>
    </row>
    <row r="49" spans="1:24" s="4" customFormat="1" ht="13.8" x14ac:dyDescent="0.3">
      <c r="A49" s="33" t="s">
        <v>44</v>
      </c>
      <c r="B49" s="53" t="s">
        <v>87</v>
      </c>
      <c r="L49" s="10"/>
      <c r="M49" s="112"/>
      <c r="N49" s="112"/>
      <c r="O49" s="112"/>
      <c r="P49" s="112"/>
      <c r="Q49" s="112"/>
      <c r="R49" s="112"/>
      <c r="S49" s="112"/>
      <c r="T49" s="112"/>
      <c r="U49" s="11"/>
      <c r="V49" s="17"/>
      <c r="W49" s="11"/>
    </row>
    <row r="50" spans="1:24" s="4" customFormat="1" ht="13.8" x14ac:dyDescent="0.3">
      <c r="A50" s="33" t="s">
        <v>45</v>
      </c>
      <c r="B50" s="53" t="s">
        <v>88</v>
      </c>
      <c r="L50" s="10"/>
      <c r="M50" s="112"/>
      <c r="N50" s="112"/>
      <c r="O50" s="112"/>
      <c r="P50" s="112"/>
      <c r="Q50" s="112"/>
      <c r="R50" s="112"/>
      <c r="S50" s="112"/>
      <c r="T50" s="112"/>
    </row>
    <row r="51" spans="1:24" s="4" customFormat="1" ht="13.8" x14ac:dyDescent="0.3">
      <c r="A51" s="33" t="s">
        <v>46</v>
      </c>
      <c r="B51" s="53" t="s">
        <v>89</v>
      </c>
      <c r="L51" s="10"/>
      <c r="M51" s="112"/>
      <c r="N51" s="112"/>
      <c r="O51" s="112"/>
      <c r="P51" s="112"/>
      <c r="Q51" s="112"/>
      <c r="R51" s="112"/>
      <c r="S51" s="112"/>
      <c r="T51" s="112"/>
      <c r="U51" s="7"/>
      <c r="V51" s="18"/>
      <c r="W51" s="11"/>
      <c r="X51" s="21"/>
    </row>
    <row r="52" spans="1:24" s="4" customFormat="1" ht="13.8" x14ac:dyDescent="0.3">
      <c r="A52" s="33" t="s">
        <v>47</v>
      </c>
      <c r="B52" s="53" t="s">
        <v>90</v>
      </c>
      <c r="C52" s="22"/>
      <c r="D52" s="11"/>
      <c r="G52" s="20"/>
      <c r="I52" s="10"/>
      <c r="J52" s="10"/>
      <c r="K52" s="10"/>
      <c r="L52" s="10"/>
      <c r="M52" s="112"/>
      <c r="N52" s="112"/>
      <c r="O52" s="112"/>
      <c r="P52" s="112"/>
      <c r="Q52" s="112"/>
      <c r="R52" s="112"/>
      <c r="S52" s="112"/>
      <c r="T52" s="112"/>
      <c r="U52" s="7"/>
      <c r="V52" s="18"/>
      <c r="W52" s="11"/>
      <c r="X52" s="21"/>
    </row>
    <row r="53" spans="1:24" s="4" customFormat="1" ht="13.8" x14ac:dyDescent="0.3">
      <c r="A53" s="33" t="s">
        <v>48</v>
      </c>
      <c r="B53" s="39" t="s">
        <v>91</v>
      </c>
      <c r="C53" s="13"/>
      <c r="G53" s="10"/>
      <c r="I53" s="10"/>
      <c r="J53" s="10"/>
      <c r="K53" s="10"/>
      <c r="L53" s="10"/>
      <c r="M53" s="112"/>
      <c r="N53" s="112"/>
      <c r="O53" s="112"/>
      <c r="P53" s="112"/>
      <c r="Q53" s="112"/>
      <c r="R53" s="112"/>
      <c r="S53" s="112"/>
      <c r="T53" s="112"/>
    </row>
    <row r="54" spans="1:24" s="4" customFormat="1" ht="13.8" x14ac:dyDescent="0.3">
      <c r="B54" s="19"/>
      <c r="C54" s="23"/>
      <c r="D54" s="9"/>
      <c r="F54" s="19"/>
      <c r="H54" s="10"/>
      <c r="I54" s="10"/>
      <c r="J54" s="10"/>
      <c r="K54" s="10"/>
      <c r="L54" s="10"/>
      <c r="M54" s="112"/>
      <c r="N54" s="112"/>
      <c r="O54" s="112"/>
      <c r="P54" s="112"/>
      <c r="Q54" s="112"/>
      <c r="R54" s="112"/>
      <c r="S54" s="112"/>
      <c r="T54" s="112"/>
    </row>
    <row r="55" spans="1:24" s="4" customFormat="1" ht="12.75" customHeight="1" x14ac:dyDescent="0.3">
      <c r="B55" s="131" t="s">
        <v>92</v>
      </c>
      <c r="C55" s="131"/>
      <c r="D55" s="131"/>
      <c r="E55" s="131"/>
      <c r="F55" s="131"/>
      <c r="G55" s="131"/>
      <c r="H55" s="131"/>
      <c r="I55" s="131"/>
      <c r="J55" s="131"/>
      <c r="K55" s="10"/>
      <c r="L55" s="10"/>
      <c r="M55" s="112"/>
      <c r="N55" s="112"/>
      <c r="O55" s="112"/>
      <c r="P55" s="112"/>
      <c r="Q55" s="112"/>
      <c r="R55" s="112"/>
      <c r="S55" s="112"/>
      <c r="T55" s="112"/>
    </row>
    <row r="56" spans="1:24" s="4" customFormat="1" ht="13.8" x14ac:dyDescent="0.3">
      <c r="A56" s="10"/>
      <c r="B56" s="131"/>
      <c r="C56" s="131"/>
      <c r="D56" s="131"/>
      <c r="E56" s="131"/>
      <c r="F56" s="131"/>
      <c r="G56" s="131"/>
      <c r="H56" s="131"/>
      <c r="I56" s="131"/>
      <c r="J56" s="131"/>
      <c r="K56" s="10"/>
      <c r="L56" s="10"/>
      <c r="M56" s="112"/>
      <c r="N56" s="112"/>
      <c r="O56" s="112"/>
      <c r="P56" s="112"/>
      <c r="Q56" s="112"/>
      <c r="R56" s="112"/>
      <c r="S56" s="112"/>
      <c r="T56" s="112"/>
    </row>
    <row r="57" spans="1:24" s="4" customFormat="1" ht="13.8" x14ac:dyDescent="0.3">
      <c r="A57" s="10"/>
      <c r="B57" s="131"/>
      <c r="C57" s="131"/>
      <c r="D57" s="131"/>
      <c r="E57" s="131"/>
      <c r="F57" s="131"/>
      <c r="G57" s="131"/>
      <c r="H57" s="131"/>
      <c r="I57" s="131"/>
      <c r="J57" s="131"/>
      <c r="K57" s="10"/>
      <c r="L57" s="10"/>
      <c r="M57" s="112"/>
      <c r="N57" s="112"/>
      <c r="O57" s="112"/>
      <c r="P57" s="112"/>
      <c r="Q57" s="112"/>
      <c r="R57" s="112"/>
      <c r="S57" s="112"/>
      <c r="T57" s="112"/>
    </row>
    <row r="58" spans="1:24" s="4" customFormat="1" ht="13.8" x14ac:dyDescent="0.3">
      <c r="A58" s="10"/>
      <c r="B58" s="131"/>
      <c r="C58" s="131"/>
      <c r="D58" s="131"/>
      <c r="E58" s="131"/>
      <c r="F58" s="131"/>
      <c r="G58" s="131"/>
      <c r="H58" s="131"/>
      <c r="I58" s="131"/>
      <c r="J58" s="131"/>
      <c r="K58" s="10"/>
      <c r="L58" s="10"/>
      <c r="M58" s="112"/>
      <c r="N58" s="112"/>
      <c r="O58" s="112"/>
      <c r="P58" s="112"/>
      <c r="Q58" s="112"/>
      <c r="R58" s="112"/>
      <c r="S58" s="112"/>
      <c r="T58" s="112"/>
    </row>
    <row r="59" spans="1:24" s="2" customFormat="1" ht="13.8" x14ac:dyDescent="0.3">
      <c r="A59" s="104"/>
      <c r="B59" s="34"/>
      <c r="C59" s="34"/>
      <c r="D59" s="34"/>
      <c r="E59" s="52" t="s">
        <v>1</v>
      </c>
      <c r="F59" s="98" t="str">
        <f>$C$1</f>
        <v>R. Abbott</v>
      </c>
      <c r="G59" s="34"/>
      <c r="H59" s="40"/>
      <c r="I59" s="52" t="s">
        <v>8</v>
      </c>
      <c r="J59" s="105" t="str">
        <f>$G$2</f>
        <v>AA-SM-506</v>
      </c>
      <c r="K59" s="106"/>
      <c r="L59" s="33"/>
      <c r="M59" s="99"/>
      <c r="N59" s="99"/>
      <c r="O59" s="99"/>
      <c r="P59" s="3"/>
      <c r="Q59" s="3"/>
      <c r="R59" s="3"/>
      <c r="S59" s="3"/>
      <c r="T59" s="3"/>
    </row>
    <row r="60" spans="1:24" s="2" customFormat="1" ht="13.8" x14ac:dyDescent="0.3">
      <c r="A60" s="34"/>
      <c r="B60" s="34"/>
      <c r="C60" s="34"/>
      <c r="D60" s="34"/>
      <c r="E60" s="52" t="s">
        <v>2</v>
      </c>
      <c r="F60" s="40" t="str">
        <f>$C$2</f>
        <v xml:space="preserve"> </v>
      </c>
      <c r="G60" s="34"/>
      <c r="H60" s="40"/>
      <c r="I60" s="52" t="s">
        <v>9</v>
      </c>
      <c r="J60" s="106" t="str">
        <f>$G$3</f>
        <v>IR</v>
      </c>
      <c r="K60" s="106"/>
      <c r="L60" s="33"/>
      <c r="M60" s="99">
        <v>1</v>
      </c>
      <c r="N60" s="99"/>
      <c r="O60" s="99"/>
      <c r="P60" s="3"/>
      <c r="Q60" s="3"/>
      <c r="R60" s="3"/>
      <c r="S60" s="3"/>
      <c r="T60" s="3"/>
    </row>
    <row r="61" spans="1:24" s="2" customFormat="1" ht="13.8" x14ac:dyDescent="0.3">
      <c r="A61" s="34"/>
      <c r="B61" s="34"/>
      <c r="C61" s="34"/>
      <c r="D61" s="34"/>
      <c r="E61" s="52" t="s">
        <v>3</v>
      </c>
      <c r="F61" s="40" t="str">
        <f>$C$3</f>
        <v>20/10/2013</v>
      </c>
      <c r="G61" s="34"/>
      <c r="H61" s="40"/>
      <c r="I61" s="52" t="s">
        <v>6</v>
      </c>
      <c r="J61" s="98" t="str">
        <f>L61&amp;" of "&amp;$G$1</f>
        <v>2 of 2</v>
      </c>
      <c r="K61" s="40"/>
      <c r="L61" s="33">
        <f>SUM($M$1:M60)</f>
        <v>2</v>
      </c>
      <c r="M61" s="99"/>
      <c r="N61" s="99"/>
      <c r="O61" s="99"/>
      <c r="P61" s="3"/>
      <c r="Q61" s="3"/>
      <c r="R61" s="3"/>
      <c r="S61" s="3"/>
      <c r="T61" s="3"/>
    </row>
    <row r="62" spans="1:24" s="2" customFormat="1" ht="13.8" x14ac:dyDescent="0.3">
      <c r="A62" s="34"/>
      <c r="B62" s="34"/>
      <c r="C62" s="34"/>
      <c r="D62" s="34"/>
      <c r="E62" s="52" t="s">
        <v>134</v>
      </c>
      <c r="F62" s="40" t="str">
        <f>$C$5</f>
        <v>STANDARD SPREADSHEET METHOD</v>
      </c>
      <c r="G62" s="34"/>
      <c r="H62" s="34"/>
      <c r="I62" s="107"/>
      <c r="J62" s="98"/>
      <c r="K62" s="34"/>
      <c r="L62" s="34"/>
      <c r="M62" s="99"/>
      <c r="N62" s="99"/>
      <c r="O62" s="99"/>
      <c r="P62" s="3"/>
      <c r="Q62" s="3"/>
      <c r="R62" s="3"/>
      <c r="S62" s="3"/>
      <c r="T62" s="3"/>
    </row>
    <row r="63" spans="1:24" s="2" customFormat="1" x14ac:dyDescent="0.3">
      <c r="A63" s="119"/>
      <c r="B63" s="109" t="str">
        <f>$G$4</f>
        <v>PART 23 PROPELLER POWERPLANT LOADS</v>
      </c>
      <c r="C63" s="119"/>
      <c r="D63" s="119"/>
      <c r="E63" s="119"/>
      <c r="F63" s="119"/>
      <c r="G63" s="119"/>
      <c r="H63" s="119"/>
      <c r="I63" s="119"/>
      <c r="J63" s="119"/>
      <c r="K63" s="119"/>
      <c r="L63" s="10"/>
      <c r="M63" s="112"/>
      <c r="N63" s="112"/>
      <c r="O63" s="112"/>
      <c r="P63" s="3"/>
      <c r="Q63" s="3"/>
      <c r="R63" s="3"/>
      <c r="S63" s="3"/>
      <c r="T63" s="3"/>
    </row>
    <row r="64" spans="1:24" x14ac:dyDescent="0.3">
      <c r="A64" s="2"/>
      <c r="B64" s="5"/>
      <c r="C64" s="5"/>
      <c r="D64" s="5"/>
      <c r="E64" s="5"/>
      <c r="F64" s="5"/>
      <c r="G64" s="5"/>
      <c r="H64" s="5"/>
      <c r="I64" s="2"/>
      <c r="J64" s="2"/>
      <c r="K64" s="2"/>
    </row>
    <row r="65" spans="1:26" s="4" customFormat="1" ht="13.5" customHeight="1" x14ac:dyDescent="0.3">
      <c r="I65" s="10"/>
      <c r="J65" s="10"/>
      <c r="K65" s="10"/>
      <c r="L65" s="10"/>
      <c r="M65" s="112"/>
      <c r="N65" s="112"/>
      <c r="O65" s="112"/>
      <c r="P65" s="112"/>
      <c r="Q65" s="112"/>
      <c r="R65" s="112"/>
      <c r="S65" s="112"/>
      <c r="T65" s="112"/>
      <c r="V65" s="25"/>
      <c r="W65" s="26"/>
      <c r="X65" s="17"/>
      <c r="Y65" s="17"/>
      <c r="Z65" s="17"/>
    </row>
    <row r="66" spans="1:26" s="4" customFormat="1" ht="13.8" x14ac:dyDescent="0.3">
      <c r="A66" s="40" t="s">
        <v>49</v>
      </c>
      <c r="B66" s="34"/>
      <c r="C66" s="34"/>
      <c r="D66" s="34"/>
      <c r="E66" s="34"/>
      <c r="F66" s="34"/>
      <c r="I66" s="10"/>
      <c r="J66" s="10"/>
      <c r="K66" s="10"/>
      <c r="L66" s="10"/>
      <c r="M66" s="112"/>
      <c r="N66" s="112"/>
      <c r="O66" s="112"/>
      <c r="P66" s="112"/>
      <c r="Q66" s="112"/>
      <c r="R66" s="112"/>
      <c r="S66" s="112"/>
      <c r="T66" s="112"/>
    </row>
    <row r="67" spans="1:26" s="4" customFormat="1" ht="13.8" x14ac:dyDescent="0.3">
      <c r="A67" s="54" t="s">
        <v>57</v>
      </c>
      <c r="B67" s="34"/>
      <c r="C67" s="34"/>
      <c r="D67" s="34"/>
      <c r="E67" s="34"/>
      <c r="F67" s="34"/>
      <c r="I67" s="10"/>
      <c r="J67" s="10"/>
      <c r="K67" s="10"/>
      <c r="L67" s="10"/>
      <c r="M67" s="112"/>
      <c r="N67" s="112"/>
      <c r="O67" s="112"/>
      <c r="P67" s="112"/>
      <c r="Q67" s="112"/>
      <c r="R67" s="112"/>
      <c r="S67" s="112"/>
      <c r="T67" s="112"/>
    </row>
    <row r="68" spans="1:26" s="4" customFormat="1" ht="13.8" x14ac:dyDescent="0.3">
      <c r="A68" s="40" t="s">
        <v>50</v>
      </c>
      <c r="B68" s="43" t="s">
        <v>51</v>
      </c>
      <c r="C68" s="43" t="s">
        <v>14</v>
      </c>
      <c r="D68" s="43" t="s">
        <v>52</v>
      </c>
      <c r="E68" s="43" t="s">
        <v>53</v>
      </c>
      <c r="F68" s="43" t="s">
        <v>54</v>
      </c>
      <c r="I68" s="10"/>
      <c r="J68" s="10"/>
      <c r="K68" s="10"/>
      <c r="L68" s="10"/>
      <c r="M68" s="112"/>
      <c r="N68" s="112"/>
      <c r="O68" s="112"/>
      <c r="P68" s="112"/>
      <c r="Q68" s="112"/>
      <c r="R68" s="112"/>
      <c r="S68" s="112"/>
      <c r="T68" s="112"/>
    </row>
    <row r="69" spans="1:26" s="4" customFormat="1" ht="13.8" x14ac:dyDescent="0.3">
      <c r="A69" s="43"/>
      <c r="B69" s="43"/>
      <c r="C69" s="43" t="s">
        <v>12</v>
      </c>
      <c r="D69" s="43" t="s">
        <v>12</v>
      </c>
      <c r="E69" s="43" t="s">
        <v>55</v>
      </c>
      <c r="F69" s="43" t="s">
        <v>55</v>
      </c>
      <c r="G69" s="43" t="s">
        <v>24</v>
      </c>
      <c r="H69" s="43" t="s">
        <v>58</v>
      </c>
      <c r="I69" s="43" t="s">
        <v>28</v>
      </c>
      <c r="J69" s="43"/>
      <c r="K69" s="43" t="s">
        <v>60</v>
      </c>
      <c r="L69" s="10"/>
      <c r="M69" s="112"/>
      <c r="N69" s="112"/>
      <c r="O69" s="112"/>
      <c r="P69" s="112"/>
      <c r="Q69" s="112"/>
      <c r="R69" s="112"/>
      <c r="S69" s="112"/>
      <c r="T69" s="112"/>
      <c r="U69" s="27"/>
    </row>
    <row r="70" spans="1:26" s="4" customFormat="1" ht="13.8" x14ac:dyDescent="0.3">
      <c r="A70" s="43"/>
      <c r="B70" s="43"/>
      <c r="C70" s="43" t="s">
        <v>56</v>
      </c>
      <c r="D70" s="43" t="s">
        <v>56</v>
      </c>
      <c r="E70" s="43"/>
      <c r="F70" s="43"/>
      <c r="G70" s="43" t="s">
        <v>29</v>
      </c>
      <c r="H70" s="43" t="s">
        <v>59</v>
      </c>
      <c r="I70" s="43"/>
      <c r="J70" s="43"/>
      <c r="K70" s="43" t="s">
        <v>58</v>
      </c>
      <c r="L70" s="10"/>
      <c r="M70" s="112"/>
      <c r="N70" s="112"/>
      <c r="O70" s="112"/>
      <c r="P70" s="112"/>
      <c r="Q70" s="112"/>
      <c r="R70" s="112"/>
      <c r="S70" s="112"/>
      <c r="T70" s="112"/>
      <c r="U70" s="12"/>
      <c r="V70" s="12"/>
      <c r="W70" s="12"/>
      <c r="X70" s="17"/>
      <c r="Y70" s="12"/>
      <c r="Z70" s="12"/>
    </row>
    <row r="71" spans="1:26" s="4" customFormat="1" ht="15" x14ac:dyDescent="0.35">
      <c r="A71" s="43"/>
      <c r="B71" s="43" t="s">
        <v>106</v>
      </c>
      <c r="C71" s="43" t="s">
        <v>105</v>
      </c>
      <c r="D71" s="43" t="s">
        <v>104</v>
      </c>
      <c r="E71" s="43" t="s">
        <v>103</v>
      </c>
      <c r="F71" s="43" t="s">
        <v>102</v>
      </c>
      <c r="G71" s="43"/>
      <c r="H71" s="43" t="s">
        <v>108</v>
      </c>
      <c r="I71" s="61" t="s">
        <v>107</v>
      </c>
      <c r="J71" s="43"/>
      <c r="K71" s="43" t="s">
        <v>11</v>
      </c>
      <c r="L71" s="10"/>
      <c r="M71" s="112"/>
      <c r="N71" s="112"/>
      <c r="O71" s="112"/>
      <c r="P71" s="112"/>
      <c r="Q71" s="112"/>
      <c r="R71" s="112"/>
      <c r="S71" s="112"/>
      <c r="T71" s="112"/>
      <c r="U71" s="13"/>
      <c r="V71" s="14"/>
      <c r="W71" s="14"/>
      <c r="X71" s="13"/>
      <c r="Y71" s="14"/>
      <c r="Z71" s="14"/>
    </row>
    <row r="72" spans="1:26" s="4" customFormat="1" ht="13.8" x14ac:dyDescent="0.3">
      <c r="A72" s="33"/>
      <c r="B72" s="43" t="s">
        <v>31</v>
      </c>
      <c r="C72" s="43" t="s">
        <v>101</v>
      </c>
      <c r="D72" s="43" t="s">
        <v>101</v>
      </c>
      <c r="E72" s="43" t="s">
        <v>114</v>
      </c>
      <c r="F72" s="43" t="s">
        <v>114</v>
      </c>
      <c r="G72" s="43"/>
      <c r="H72" s="43" t="s">
        <v>99</v>
      </c>
      <c r="I72" s="43" t="s">
        <v>100</v>
      </c>
      <c r="J72" s="43"/>
      <c r="K72" s="43" t="s">
        <v>113</v>
      </c>
      <c r="L72" s="10"/>
      <c r="M72" s="112"/>
      <c r="N72" s="112"/>
      <c r="O72" s="112"/>
      <c r="P72" s="112"/>
      <c r="Q72" s="112"/>
      <c r="R72" s="112"/>
      <c r="S72" s="112"/>
      <c r="T72" s="112"/>
      <c r="U72" s="13"/>
      <c r="V72" s="14"/>
      <c r="W72" s="14"/>
      <c r="X72" s="13"/>
      <c r="Y72" s="14"/>
      <c r="Z72" s="14"/>
    </row>
    <row r="73" spans="1:26" s="4" customFormat="1" ht="13.8" x14ac:dyDescent="0.3">
      <c r="A73" s="33" t="s">
        <v>39</v>
      </c>
      <c r="B73" s="33">
        <f>F16</f>
        <v>125</v>
      </c>
      <c r="C73" s="86">
        <v>3.3</v>
      </c>
      <c r="D73" s="86">
        <v>0</v>
      </c>
      <c r="E73" s="86">
        <v>0</v>
      </c>
      <c r="F73" s="86">
        <v>0</v>
      </c>
      <c r="G73" s="55">
        <f>G34</f>
        <v>0.84033333333333338</v>
      </c>
      <c r="H73" s="56">
        <f>E27</f>
        <v>180</v>
      </c>
      <c r="I73" s="33">
        <f>F27</f>
        <v>2700</v>
      </c>
      <c r="J73" s="56">
        <f>I73/(2*PI())</f>
        <v>429.71834634811745</v>
      </c>
      <c r="K73" s="57">
        <f>H73*33000/(I73*2*PI())</f>
        <v>350.14087480216972</v>
      </c>
      <c r="L73" s="10"/>
      <c r="M73" s="112"/>
      <c r="N73" s="112"/>
      <c r="O73" s="112"/>
      <c r="P73" s="112"/>
      <c r="Q73" s="112"/>
      <c r="R73" s="112"/>
      <c r="S73" s="112"/>
      <c r="T73" s="112"/>
      <c r="U73" s="13"/>
      <c r="V73" s="14"/>
      <c r="W73" s="14"/>
      <c r="X73" s="13"/>
      <c r="Y73" s="14"/>
      <c r="Z73" s="14"/>
    </row>
    <row r="74" spans="1:26" s="4" customFormat="1" ht="13.8" x14ac:dyDescent="0.3">
      <c r="A74" s="33" t="s">
        <v>40</v>
      </c>
      <c r="B74" s="33">
        <f>B73</f>
        <v>125</v>
      </c>
      <c r="C74" s="86">
        <v>4.4000000000000004</v>
      </c>
      <c r="D74" s="86">
        <v>0</v>
      </c>
      <c r="E74" s="86">
        <v>0</v>
      </c>
      <c r="F74" s="86">
        <v>0</v>
      </c>
      <c r="G74" s="55">
        <f>G73</f>
        <v>0.84033333333333338</v>
      </c>
      <c r="H74" s="56">
        <f>E33</f>
        <v>170</v>
      </c>
      <c r="I74" s="56">
        <f>F34</f>
        <v>2416.6666666666665</v>
      </c>
      <c r="J74" s="56">
        <f t="shared" ref="J74:J82" si="0">I74/(2*PI())</f>
        <v>384.6244458054137</v>
      </c>
      <c r="K74" s="57">
        <f t="shared" ref="K74:K81" si="1">H74*33000/(I74*2*PI())</f>
        <v>369.45899203263434</v>
      </c>
      <c r="L74" s="10"/>
      <c r="M74" s="112"/>
      <c r="N74" s="112"/>
      <c r="O74" s="112"/>
      <c r="P74" s="112"/>
      <c r="Q74" s="112"/>
      <c r="R74" s="112"/>
      <c r="S74" s="112"/>
      <c r="T74" s="112"/>
      <c r="U74" s="13"/>
      <c r="V74" s="14"/>
      <c r="W74" s="14"/>
      <c r="X74" s="13"/>
      <c r="Y74" s="14"/>
      <c r="Z74" s="14"/>
    </row>
    <row r="75" spans="1:26" s="4" customFormat="1" ht="13.8" x14ac:dyDescent="0.3">
      <c r="A75" s="33" t="s">
        <v>41</v>
      </c>
      <c r="B75" s="33">
        <f>F17</f>
        <v>155</v>
      </c>
      <c r="C75" s="86">
        <v>4.99</v>
      </c>
      <c r="D75" s="86">
        <v>0</v>
      </c>
      <c r="E75" s="86">
        <v>0</v>
      </c>
      <c r="F75" s="86">
        <v>0</v>
      </c>
      <c r="G75" s="55">
        <f>G37</f>
        <v>0.85650000000000004</v>
      </c>
      <c r="H75" s="56">
        <f>H74</f>
        <v>170</v>
      </c>
      <c r="I75" s="56">
        <f>I74</f>
        <v>2416.6666666666665</v>
      </c>
      <c r="J75" s="56">
        <f t="shared" si="0"/>
        <v>384.6244458054137</v>
      </c>
      <c r="K75" s="57">
        <f t="shared" si="1"/>
        <v>369.45899203263434</v>
      </c>
      <c r="L75" s="10"/>
      <c r="M75" s="112"/>
      <c r="N75" s="112"/>
      <c r="O75" s="112"/>
      <c r="P75" s="112"/>
      <c r="Q75" s="112"/>
      <c r="R75" s="112"/>
      <c r="S75" s="112"/>
      <c r="T75" s="112"/>
      <c r="U75" s="13"/>
      <c r="V75" s="14"/>
      <c r="W75" s="14"/>
      <c r="X75" s="13"/>
      <c r="Y75" s="14"/>
      <c r="Z75" s="14"/>
    </row>
    <row r="76" spans="1:26" s="4" customFormat="1" ht="12.75" customHeight="1" x14ac:dyDescent="0.3">
      <c r="A76" s="33" t="s">
        <v>42</v>
      </c>
      <c r="B76" s="33">
        <f>B74</f>
        <v>125</v>
      </c>
      <c r="C76" s="86">
        <v>0</v>
      </c>
      <c r="D76" s="86">
        <v>1.47</v>
      </c>
      <c r="E76" s="86">
        <v>0</v>
      </c>
      <c r="F76" s="86">
        <v>0</v>
      </c>
      <c r="G76" s="55">
        <f>G74</f>
        <v>0.84033333333333338</v>
      </c>
      <c r="H76" s="56">
        <v>0</v>
      </c>
      <c r="I76" s="56">
        <f t="shared" ref="I76:I81" si="2">I75</f>
        <v>2416.6666666666665</v>
      </c>
      <c r="J76" s="56">
        <f t="shared" si="0"/>
        <v>384.6244458054137</v>
      </c>
      <c r="K76" s="57">
        <f t="shared" si="1"/>
        <v>0</v>
      </c>
      <c r="L76" s="10"/>
      <c r="M76" s="112"/>
      <c r="N76" s="112"/>
      <c r="O76" s="112"/>
      <c r="P76" s="112"/>
      <c r="Q76" s="112"/>
      <c r="R76" s="112"/>
      <c r="S76" s="112"/>
      <c r="T76" s="112"/>
      <c r="U76" s="13"/>
      <c r="V76" s="14"/>
      <c r="W76" s="14"/>
      <c r="X76" s="13"/>
      <c r="Y76" s="14"/>
      <c r="Z76" s="14"/>
    </row>
    <row r="77" spans="1:26" s="4" customFormat="1" ht="13.8" x14ac:dyDescent="0.3">
      <c r="A77" s="33" t="s">
        <v>43</v>
      </c>
      <c r="B77" s="33">
        <f>B76</f>
        <v>125</v>
      </c>
      <c r="C77" s="86">
        <v>0</v>
      </c>
      <c r="D77" s="86">
        <v>-1.47</v>
      </c>
      <c r="E77" s="86">
        <v>0</v>
      </c>
      <c r="F77" s="86">
        <v>0</v>
      </c>
      <c r="G77" s="55">
        <f>G76</f>
        <v>0.84033333333333338</v>
      </c>
      <c r="H77" s="56">
        <v>0</v>
      </c>
      <c r="I77" s="56">
        <f t="shared" si="2"/>
        <v>2416.6666666666665</v>
      </c>
      <c r="J77" s="56">
        <f t="shared" si="0"/>
        <v>384.6244458054137</v>
      </c>
      <c r="K77" s="57">
        <f t="shared" si="1"/>
        <v>0</v>
      </c>
      <c r="L77" s="10"/>
      <c r="M77" s="112"/>
      <c r="N77" s="112"/>
      <c r="O77" s="112"/>
      <c r="P77" s="112"/>
      <c r="Q77" s="112"/>
      <c r="R77" s="112"/>
      <c r="S77" s="112"/>
      <c r="T77" s="112"/>
      <c r="U77" s="13"/>
      <c r="V77" s="14"/>
      <c r="W77" s="14"/>
      <c r="X77" s="13"/>
      <c r="Y77" s="14"/>
      <c r="Z77" s="14"/>
    </row>
    <row r="78" spans="1:26" s="4" customFormat="1" ht="13.8" x14ac:dyDescent="0.3">
      <c r="A78" s="33" t="s">
        <v>44</v>
      </c>
      <c r="B78" s="33">
        <f>B76</f>
        <v>125</v>
      </c>
      <c r="C78" s="86">
        <v>2.5</v>
      </c>
      <c r="D78" s="86">
        <v>0</v>
      </c>
      <c r="E78" s="86">
        <v>2.5</v>
      </c>
      <c r="F78" s="86">
        <v>1</v>
      </c>
      <c r="G78" s="55">
        <f>G77</f>
        <v>0.84033333333333338</v>
      </c>
      <c r="H78" s="56">
        <f>H75</f>
        <v>170</v>
      </c>
      <c r="I78" s="56">
        <f t="shared" si="2"/>
        <v>2416.6666666666665</v>
      </c>
      <c r="J78" s="56">
        <f t="shared" si="0"/>
        <v>384.6244458054137</v>
      </c>
      <c r="K78" s="57">
        <f t="shared" si="1"/>
        <v>369.45899203263434</v>
      </c>
      <c r="L78" s="10"/>
      <c r="M78" s="112"/>
      <c r="N78" s="112"/>
      <c r="O78" s="112"/>
      <c r="P78" s="112"/>
      <c r="Q78" s="112"/>
      <c r="R78" s="112"/>
      <c r="S78" s="112"/>
      <c r="T78" s="112"/>
      <c r="U78" s="13"/>
      <c r="V78" s="14"/>
      <c r="W78" s="14"/>
      <c r="X78" s="13"/>
      <c r="Y78" s="14"/>
      <c r="Z78" s="14"/>
    </row>
    <row r="79" spans="1:26" s="4" customFormat="1" ht="13.8" x14ac:dyDescent="0.3">
      <c r="A79" s="33" t="s">
        <v>45</v>
      </c>
      <c r="B79" s="33">
        <f>B76</f>
        <v>125</v>
      </c>
      <c r="C79" s="86">
        <v>2.5</v>
      </c>
      <c r="D79" s="86">
        <v>0</v>
      </c>
      <c r="E79" s="86">
        <v>2.5</v>
      </c>
      <c r="F79" s="86">
        <v>-1</v>
      </c>
      <c r="G79" s="55">
        <f>G78</f>
        <v>0.84033333333333338</v>
      </c>
      <c r="H79" s="56">
        <f>H78</f>
        <v>170</v>
      </c>
      <c r="I79" s="56">
        <f t="shared" si="2"/>
        <v>2416.6666666666665</v>
      </c>
      <c r="J79" s="56">
        <f t="shared" si="0"/>
        <v>384.6244458054137</v>
      </c>
      <c r="K79" s="57">
        <f t="shared" si="1"/>
        <v>369.45899203263434</v>
      </c>
      <c r="L79" s="10"/>
      <c r="M79" s="112"/>
      <c r="N79" s="112"/>
      <c r="O79" s="112"/>
      <c r="P79" s="112"/>
      <c r="Q79" s="112"/>
      <c r="R79" s="112"/>
      <c r="S79" s="112"/>
      <c r="T79" s="112"/>
      <c r="U79" s="13"/>
      <c r="V79" s="14"/>
      <c r="W79" s="14"/>
      <c r="X79" s="13"/>
      <c r="Y79" s="14"/>
      <c r="Z79" s="14"/>
    </row>
    <row r="80" spans="1:26" s="4" customFormat="1" ht="13.8" x14ac:dyDescent="0.3">
      <c r="A80" s="33" t="s">
        <v>46</v>
      </c>
      <c r="B80" s="33">
        <f>B76</f>
        <v>125</v>
      </c>
      <c r="C80" s="86">
        <v>2.5</v>
      </c>
      <c r="D80" s="86">
        <v>0</v>
      </c>
      <c r="E80" s="86">
        <v>-2.5</v>
      </c>
      <c r="F80" s="86">
        <v>1</v>
      </c>
      <c r="G80" s="55">
        <f>G79</f>
        <v>0.84033333333333338</v>
      </c>
      <c r="H80" s="56">
        <f>H79</f>
        <v>170</v>
      </c>
      <c r="I80" s="56">
        <f t="shared" si="2"/>
        <v>2416.6666666666665</v>
      </c>
      <c r="J80" s="56">
        <f t="shared" si="0"/>
        <v>384.6244458054137</v>
      </c>
      <c r="K80" s="57">
        <f t="shared" si="1"/>
        <v>369.45899203263434</v>
      </c>
      <c r="L80" s="10"/>
      <c r="M80" s="112"/>
      <c r="N80" s="112"/>
      <c r="O80" s="112"/>
      <c r="P80" s="112"/>
      <c r="Q80" s="112"/>
      <c r="R80" s="112"/>
      <c r="S80" s="112"/>
      <c r="T80" s="112"/>
      <c r="U80" s="13"/>
      <c r="V80" s="14"/>
      <c r="W80" s="14"/>
      <c r="X80" s="13"/>
      <c r="Y80" s="14"/>
      <c r="Z80" s="14"/>
    </row>
    <row r="81" spans="1:26" s="4" customFormat="1" ht="13.8" x14ac:dyDescent="0.3">
      <c r="A81" s="33" t="s">
        <v>47</v>
      </c>
      <c r="B81" s="33">
        <f>B76</f>
        <v>125</v>
      </c>
      <c r="C81" s="86">
        <v>2.5</v>
      </c>
      <c r="D81" s="86">
        <v>0</v>
      </c>
      <c r="E81" s="86">
        <v>-2.5</v>
      </c>
      <c r="F81" s="86">
        <v>-1</v>
      </c>
      <c r="G81" s="55">
        <f>G80</f>
        <v>0.84033333333333338</v>
      </c>
      <c r="H81" s="56">
        <f>H80</f>
        <v>170</v>
      </c>
      <c r="I81" s="56">
        <f t="shared" si="2"/>
        <v>2416.6666666666665</v>
      </c>
      <c r="J81" s="56">
        <f t="shared" si="0"/>
        <v>384.6244458054137</v>
      </c>
      <c r="K81" s="57">
        <f t="shared" si="1"/>
        <v>369.45899203263434</v>
      </c>
      <c r="L81" s="10"/>
      <c r="M81" s="112"/>
      <c r="N81" s="112"/>
      <c r="O81" s="112"/>
      <c r="P81" s="112"/>
      <c r="Q81" s="112"/>
      <c r="R81" s="112"/>
      <c r="S81" s="112"/>
      <c r="T81" s="112"/>
      <c r="U81" s="13"/>
      <c r="V81" s="14"/>
      <c r="W81" s="14"/>
      <c r="X81" s="13"/>
      <c r="Y81" s="14"/>
      <c r="Z81" s="14"/>
    </row>
    <row r="82" spans="1:26" s="4" customFormat="1" ht="13.8" x14ac:dyDescent="0.3">
      <c r="A82" s="33" t="s">
        <v>48</v>
      </c>
      <c r="B82" s="33">
        <v>0</v>
      </c>
      <c r="C82" s="86">
        <v>0</v>
      </c>
      <c r="D82" s="86">
        <v>0</v>
      </c>
      <c r="E82" s="86">
        <v>0</v>
      </c>
      <c r="F82" s="86">
        <v>0</v>
      </c>
      <c r="G82" s="33">
        <v>0</v>
      </c>
      <c r="H82" s="33">
        <v>0</v>
      </c>
      <c r="I82" s="33">
        <v>0</v>
      </c>
      <c r="J82" s="56">
        <f t="shared" si="0"/>
        <v>0</v>
      </c>
      <c r="K82" s="57">
        <v>0</v>
      </c>
      <c r="L82" s="10"/>
      <c r="M82" s="112"/>
      <c r="N82" s="112"/>
      <c r="O82" s="112"/>
      <c r="P82" s="112"/>
      <c r="Q82" s="112"/>
      <c r="R82" s="112"/>
      <c r="S82" s="112"/>
      <c r="T82" s="112"/>
      <c r="U82" s="13"/>
      <c r="V82" s="14"/>
      <c r="W82" s="14"/>
      <c r="X82" s="13"/>
      <c r="Y82" s="14"/>
      <c r="Z82" s="14"/>
    </row>
    <row r="83" spans="1:26" s="4" customFormat="1" ht="13.8" x14ac:dyDescent="0.3">
      <c r="B83" s="34"/>
      <c r="C83" s="34"/>
      <c r="D83" s="34"/>
      <c r="E83" s="34"/>
      <c r="F83" s="34"/>
      <c r="G83" s="34"/>
      <c r="H83" s="53"/>
      <c r="I83" s="10"/>
      <c r="J83" s="10"/>
      <c r="K83" s="10"/>
      <c r="L83" s="10"/>
      <c r="M83" s="112"/>
      <c r="N83" s="112"/>
      <c r="O83" s="112"/>
      <c r="P83" s="112"/>
      <c r="Q83" s="112"/>
      <c r="R83" s="112"/>
      <c r="S83" s="112"/>
      <c r="T83" s="112"/>
      <c r="U83" s="13"/>
      <c r="V83" s="14"/>
      <c r="W83" s="14"/>
      <c r="X83" s="13"/>
      <c r="Y83" s="14"/>
      <c r="Z83" s="14"/>
    </row>
    <row r="84" spans="1:26" s="4" customFormat="1" ht="13.8" x14ac:dyDescent="0.3">
      <c r="B84" s="54"/>
      <c r="C84" s="40"/>
      <c r="F84" s="40"/>
      <c r="G84" s="40"/>
      <c r="H84" s="53"/>
      <c r="I84" s="10"/>
      <c r="J84" s="10"/>
      <c r="K84" s="10"/>
      <c r="L84" s="10"/>
      <c r="M84" s="112"/>
      <c r="N84" s="112"/>
      <c r="O84" s="112"/>
      <c r="P84" s="112"/>
      <c r="Q84" s="112"/>
      <c r="R84" s="112"/>
      <c r="S84" s="112"/>
      <c r="T84" s="112"/>
      <c r="U84" s="13"/>
      <c r="V84" s="14"/>
      <c r="W84" s="14"/>
      <c r="X84" s="13"/>
      <c r="Y84" s="14"/>
      <c r="Z84" s="14"/>
    </row>
    <row r="85" spans="1:26" s="4" customFormat="1" ht="13.8" x14ac:dyDescent="0.3">
      <c r="A85" s="52"/>
      <c r="B85" s="40"/>
      <c r="C85" s="91" t="s">
        <v>109</v>
      </c>
      <c r="H85" s="53"/>
      <c r="I85" s="10"/>
      <c r="J85" s="10"/>
      <c r="K85" s="10"/>
      <c r="L85" s="10"/>
      <c r="M85" s="112"/>
      <c r="N85" s="112"/>
      <c r="O85" s="112"/>
      <c r="P85" s="112"/>
      <c r="Q85" s="112"/>
      <c r="R85" s="112"/>
      <c r="S85" s="112"/>
      <c r="T85" s="112"/>
      <c r="U85" s="13"/>
      <c r="V85" s="14"/>
      <c r="W85" s="14"/>
      <c r="X85" s="13"/>
      <c r="Y85" s="14"/>
      <c r="Z85" s="14"/>
    </row>
    <row r="86" spans="1:26" s="4" customFormat="1" ht="13.8" x14ac:dyDescent="0.3">
      <c r="B86" s="40"/>
      <c r="C86" s="34"/>
      <c r="D86" s="43"/>
      <c r="E86" s="43" t="s">
        <v>61</v>
      </c>
      <c r="F86" s="43" t="s">
        <v>62</v>
      </c>
      <c r="G86" s="43" t="s">
        <v>63</v>
      </c>
      <c r="H86" s="43" t="s">
        <v>64</v>
      </c>
      <c r="I86" s="43" t="s">
        <v>64</v>
      </c>
      <c r="J86" s="10"/>
      <c r="K86" s="10"/>
      <c r="L86" s="10"/>
      <c r="M86" s="112"/>
      <c r="N86" s="112"/>
      <c r="O86" s="112"/>
      <c r="P86" s="112"/>
      <c r="Q86" s="112"/>
      <c r="R86" s="112"/>
      <c r="S86" s="112"/>
      <c r="T86" s="112"/>
      <c r="U86" s="13"/>
      <c r="V86" s="14"/>
      <c r="W86" s="14"/>
      <c r="X86" s="13"/>
      <c r="Y86" s="14"/>
      <c r="Z86" s="14"/>
    </row>
    <row r="87" spans="1:26" s="4" customFormat="1" ht="13.8" x14ac:dyDescent="0.3">
      <c r="A87" s="34"/>
      <c r="B87" s="40"/>
      <c r="C87" s="34"/>
      <c r="D87" s="43" t="s">
        <v>30</v>
      </c>
      <c r="E87" s="43" t="s">
        <v>65</v>
      </c>
      <c r="F87" s="43" t="s">
        <v>65</v>
      </c>
      <c r="G87" s="43" t="s">
        <v>58</v>
      </c>
      <c r="H87" s="43" t="s">
        <v>53</v>
      </c>
      <c r="I87" s="43" t="s">
        <v>54</v>
      </c>
      <c r="J87" s="10"/>
      <c r="K87" s="10"/>
      <c r="L87" s="10"/>
      <c r="M87" s="112"/>
      <c r="N87" s="112"/>
      <c r="O87" s="112"/>
      <c r="P87" s="112"/>
      <c r="Q87" s="112"/>
      <c r="R87" s="112"/>
      <c r="S87" s="112"/>
      <c r="T87" s="112"/>
      <c r="U87" s="13"/>
      <c r="V87" s="14"/>
      <c r="W87" s="14"/>
      <c r="X87" s="13"/>
      <c r="Y87" s="17"/>
      <c r="Z87" s="17"/>
    </row>
    <row r="88" spans="1:26" s="4" customFormat="1" ht="13.8" x14ac:dyDescent="0.3">
      <c r="C88" s="34"/>
      <c r="D88" s="43" t="s">
        <v>13</v>
      </c>
      <c r="E88" s="43" t="s">
        <v>13</v>
      </c>
      <c r="F88" s="43" t="s">
        <v>13</v>
      </c>
      <c r="G88" s="43" t="s">
        <v>11</v>
      </c>
      <c r="H88" s="43" t="s">
        <v>66</v>
      </c>
      <c r="I88" s="43" t="s">
        <v>66</v>
      </c>
      <c r="J88" s="10"/>
      <c r="K88" s="10"/>
      <c r="L88" s="10"/>
      <c r="M88" s="112"/>
      <c r="N88" s="112"/>
      <c r="O88" s="112"/>
      <c r="P88" s="112"/>
      <c r="Q88" s="112"/>
      <c r="R88" s="112"/>
      <c r="S88" s="112"/>
      <c r="T88" s="112"/>
      <c r="U88" s="13"/>
      <c r="V88" s="14"/>
      <c r="W88" s="14"/>
    </row>
    <row r="89" spans="1:26" s="4" customFormat="1" ht="13.8" x14ac:dyDescent="0.3">
      <c r="C89" s="34"/>
      <c r="D89" s="58" t="s">
        <v>67</v>
      </c>
      <c r="E89" s="58" t="s">
        <v>68</v>
      </c>
      <c r="F89" s="58" t="s">
        <v>69</v>
      </c>
      <c r="G89" s="58" t="s">
        <v>70</v>
      </c>
      <c r="H89" s="58" t="s">
        <v>71</v>
      </c>
      <c r="I89" s="58" t="s">
        <v>72</v>
      </c>
      <c r="J89" s="10"/>
      <c r="K89" s="10"/>
      <c r="L89" s="10"/>
      <c r="M89" s="112"/>
      <c r="N89" s="112"/>
      <c r="O89" s="112"/>
      <c r="P89" s="112"/>
      <c r="Q89" s="112"/>
      <c r="R89" s="112"/>
      <c r="S89" s="112"/>
      <c r="T89" s="112"/>
      <c r="U89" s="13"/>
      <c r="V89" s="14"/>
      <c r="W89" s="14"/>
    </row>
    <row r="90" spans="1:26" s="4" customFormat="1" ht="13.8" x14ac:dyDescent="0.3">
      <c r="C90" s="34"/>
      <c r="D90" s="58" t="s">
        <v>21</v>
      </c>
      <c r="E90" s="58" t="s">
        <v>73</v>
      </c>
      <c r="F90" s="58" t="s">
        <v>73</v>
      </c>
      <c r="G90" s="58" t="s">
        <v>73</v>
      </c>
      <c r="H90" s="58" t="s">
        <v>21</v>
      </c>
      <c r="I90" s="58" t="s">
        <v>21</v>
      </c>
      <c r="J90" s="10"/>
      <c r="K90" s="10"/>
      <c r="L90" s="10"/>
      <c r="M90" s="112"/>
      <c r="N90" s="112"/>
      <c r="O90" s="112"/>
      <c r="P90" s="112"/>
      <c r="Q90" s="112"/>
      <c r="R90" s="112"/>
      <c r="S90" s="112"/>
      <c r="T90" s="112"/>
      <c r="U90" s="13"/>
      <c r="V90" s="14"/>
      <c r="W90" s="14"/>
    </row>
    <row r="91" spans="1:26" s="4" customFormat="1" ht="15" x14ac:dyDescent="0.35">
      <c r="C91" s="34"/>
      <c r="D91" s="43" t="s">
        <v>93</v>
      </c>
      <c r="E91" s="43" t="s">
        <v>94</v>
      </c>
      <c r="F91" s="43" t="s">
        <v>95</v>
      </c>
      <c r="G91" s="43" t="s">
        <v>96</v>
      </c>
      <c r="H91" s="43" t="s">
        <v>97</v>
      </c>
      <c r="I91" s="43" t="s">
        <v>98</v>
      </c>
      <c r="J91" s="10"/>
      <c r="K91" s="10"/>
      <c r="L91" s="10"/>
      <c r="M91" s="112"/>
      <c r="N91" s="112"/>
      <c r="O91" s="112"/>
      <c r="P91" s="112"/>
      <c r="Q91" s="112"/>
      <c r="R91" s="112"/>
      <c r="S91" s="112"/>
      <c r="T91" s="112"/>
      <c r="U91" s="13"/>
      <c r="V91" s="14"/>
      <c r="W91" s="14"/>
      <c r="X91" s="17"/>
      <c r="Y91" s="17"/>
      <c r="Z91" s="17"/>
    </row>
    <row r="92" spans="1:26" s="4" customFormat="1" ht="13.8" x14ac:dyDescent="0.3">
      <c r="C92" s="34"/>
      <c r="D92" s="43" t="s">
        <v>110</v>
      </c>
      <c r="E92" s="43" t="s">
        <v>110</v>
      </c>
      <c r="F92" s="43" t="s">
        <v>110</v>
      </c>
      <c r="G92" s="43" t="s">
        <v>113</v>
      </c>
      <c r="H92" s="43" t="s">
        <v>113</v>
      </c>
      <c r="I92" s="43" t="s">
        <v>113</v>
      </c>
      <c r="J92" s="10"/>
      <c r="K92" s="10"/>
      <c r="L92" s="10"/>
      <c r="M92" s="112"/>
      <c r="N92" s="112"/>
      <c r="O92" s="112"/>
      <c r="P92" s="112"/>
      <c r="Q92" s="112"/>
      <c r="R92" s="112"/>
      <c r="S92" s="112"/>
      <c r="T92" s="112"/>
      <c r="U92" s="13"/>
      <c r="V92" s="14"/>
      <c r="W92" s="14"/>
      <c r="X92" s="17"/>
      <c r="Y92" s="17"/>
      <c r="Z92" s="17"/>
    </row>
    <row r="93" spans="1:26" s="4" customFormat="1" ht="13.8" x14ac:dyDescent="0.3">
      <c r="C93" s="33" t="s">
        <v>39</v>
      </c>
      <c r="D93" s="56">
        <f>-H27</f>
        <v>-8198.3595668710186</v>
      </c>
      <c r="E93" s="56">
        <f>$F$20*D73</f>
        <v>0</v>
      </c>
      <c r="F93" s="56">
        <f>-C73*$F$20</f>
        <v>-1589.577</v>
      </c>
      <c r="G93" s="57">
        <f>K73</f>
        <v>350.14087480216972</v>
      </c>
      <c r="H93" s="57">
        <f>J73*E73*$F$21/60</f>
        <v>0</v>
      </c>
      <c r="I93" s="57">
        <f>J74*F73*$F$21/60</f>
        <v>0</v>
      </c>
      <c r="J93" s="10"/>
      <c r="K93" s="10"/>
      <c r="L93" s="10"/>
      <c r="M93" s="112"/>
      <c r="N93" s="112"/>
      <c r="O93" s="112"/>
      <c r="P93" s="112"/>
      <c r="Q93" s="112"/>
      <c r="R93" s="112"/>
      <c r="S93" s="112"/>
      <c r="T93" s="112"/>
      <c r="U93" s="13"/>
      <c r="V93" s="14"/>
      <c r="W93" s="14"/>
      <c r="X93" s="17"/>
      <c r="Y93" s="17"/>
      <c r="Z93" s="17"/>
    </row>
    <row r="94" spans="1:26" s="4" customFormat="1" ht="13.8" x14ac:dyDescent="0.3">
      <c r="C94" s="33" t="s">
        <v>40</v>
      </c>
      <c r="D94" s="56">
        <f>-H34</f>
        <v>-2804.7019570874536</v>
      </c>
      <c r="E94" s="56">
        <f t="shared" ref="E94:E102" si="3">$F$20*D74</f>
        <v>0</v>
      </c>
      <c r="F94" s="56">
        <f t="shared" ref="F94:F102" si="4">-C74*$F$20</f>
        <v>-2119.4360000000006</v>
      </c>
      <c r="G94" s="57">
        <f>K74</f>
        <v>369.45899203263434</v>
      </c>
      <c r="H94" s="57">
        <f t="shared" ref="H94:H102" si="5">J74*E74*$F$21/60</f>
        <v>0</v>
      </c>
      <c r="I94" s="57">
        <f t="shared" ref="I94:I102" si="6">J75*F74*$F$21/60</f>
        <v>0</v>
      </c>
      <c r="J94" s="10"/>
      <c r="K94" s="10"/>
      <c r="L94" s="10"/>
      <c r="M94" s="112"/>
      <c r="N94" s="112"/>
      <c r="O94" s="112"/>
      <c r="P94" s="112"/>
      <c r="Q94" s="112"/>
      <c r="R94" s="112"/>
      <c r="S94" s="112"/>
      <c r="T94" s="112"/>
      <c r="U94" s="13"/>
      <c r="V94" s="14"/>
      <c r="W94" s="14"/>
      <c r="X94" s="17"/>
      <c r="Y94" s="17"/>
      <c r="Z94" s="17"/>
    </row>
    <row r="95" spans="1:26" s="4" customFormat="1" ht="13.8" x14ac:dyDescent="0.3">
      <c r="C95" s="33" t="s">
        <v>41</v>
      </c>
      <c r="D95" s="56">
        <f>D94</f>
        <v>-2804.7019570874536</v>
      </c>
      <c r="E95" s="56">
        <f t="shared" si="3"/>
        <v>0</v>
      </c>
      <c r="F95" s="56">
        <f t="shared" si="4"/>
        <v>-2403.6331000000005</v>
      </c>
      <c r="G95" s="57">
        <f>K75</f>
        <v>369.45899203263434</v>
      </c>
      <c r="H95" s="57">
        <f t="shared" si="5"/>
        <v>0</v>
      </c>
      <c r="I95" s="57">
        <f t="shared" si="6"/>
        <v>0</v>
      </c>
      <c r="J95" s="10"/>
      <c r="K95" s="10"/>
      <c r="L95" s="10"/>
      <c r="M95" s="112"/>
      <c r="N95" s="112"/>
      <c r="O95" s="112"/>
      <c r="P95" s="112"/>
      <c r="Q95" s="112"/>
      <c r="R95" s="112"/>
      <c r="S95" s="112"/>
      <c r="T95" s="112"/>
      <c r="U95" s="13"/>
      <c r="V95" s="14"/>
      <c r="W95" s="14"/>
      <c r="X95" s="17"/>
      <c r="Y95" s="17"/>
      <c r="Z95" s="17"/>
    </row>
    <row r="96" spans="1:26" s="4" customFormat="1" ht="13.8" x14ac:dyDescent="0.3">
      <c r="C96" s="33" t="s">
        <v>42</v>
      </c>
      <c r="D96" s="56">
        <f>-H76/(0.5144444*B76)*G76*1000</f>
        <v>0</v>
      </c>
      <c r="E96" s="56">
        <f t="shared" si="3"/>
        <v>708.0843000000001</v>
      </c>
      <c r="F96" s="56">
        <f t="shared" si="4"/>
        <v>0</v>
      </c>
      <c r="G96" s="57">
        <f>K76*2</f>
        <v>0</v>
      </c>
      <c r="H96" s="57">
        <f t="shared" si="5"/>
        <v>0</v>
      </c>
      <c r="I96" s="57">
        <f t="shared" si="6"/>
        <v>0</v>
      </c>
      <c r="J96" s="10"/>
      <c r="K96" s="10"/>
      <c r="L96" s="10"/>
      <c r="M96" s="112"/>
      <c r="N96" s="112"/>
      <c r="O96" s="112"/>
      <c r="P96" s="112"/>
      <c r="Q96" s="112"/>
      <c r="R96" s="112"/>
      <c r="S96" s="112"/>
      <c r="T96" s="112"/>
      <c r="U96" s="13"/>
      <c r="V96" s="14"/>
      <c r="W96" s="14"/>
      <c r="X96" s="17"/>
      <c r="Y96" s="17"/>
      <c r="Z96" s="17"/>
    </row>
    <row r="97" spans="1:26" s="4" customFormat="1" ht="13.8" x14ac:dyDescent="0.3">
      <c r="C97" s="33" t="s">
        <v>43</v>
      </c>
      <c r="D97" s="56">
        <f>-H77/(0.5144444*B77)*G77*1000</f>
        <v>0</v>
      </c>
      <c r="E97" s="56">
        <f t="shared" si="3"/>
        <v>-708.0843000000001</v>
      </c>
      <c r="F97" s="56">
        <f t="shared" si="4"/>
        <v>0</v>
      </c>
      <c r="G97" s="57">
        <f>K77*2</f>
        <v>0</v>
      </c>
      <c r="H97" s="57">
        <f t="shared" si="5"/>
        <v>0</v>
      </c>
      <c r="I97" s="57">
        <f t="shared" si="6"/>
        <v>0</v>
      </c>
      <c r="J97" s="10"/>
      <c r="K97" s="10"/>
      <c r="L97" s="10"/>
      <c r="M97" s="112"/>
      <c r="N97" s="112"/>
      <c r="O97" s="112"/>
      <c r="P97" s="112"/>
      <c r="Q97" s="112"/>
      <c r="R97" s="112"/>
      <c r="S97" s="112"/>
      <c r="T97" s="112"/>
      <c r="U97" s="13"/>
      <c r="V97" s="14"/>
      <c r="W97" s="14"/>
      <c r="X97" s="17"/>
      <c r="Y97" s="17"/>
      <c r="Z97" s="17"/>
    </row>
    <row r="98" spans="1:26" s="4" customFormat="1" ht="13.8" x14ac:dyDescent="0.3">
      <c r="C98" s="33" t="s">
        <v>44</v>
      </c>
      <c r="D98" s="56">
        <f>D95</f>
        <v>-2804.7019570874536</v>
      </c>
      <c r="E98" s="56">
        <f t="shared" si="3"/>
        <v>0</v>
      </c>
      <c r="F98" s="56">
        <f t="shared" si="4"/>
        <v>-1204.2250000000001</v>
      </c>
      <c r="G98" s="57">
        <f>K78</f>
        <v>369.45899203263434</v>
      </c>
      <c r="H98" s="57">
        <f t="shared" si="5"/>
        <v>240.39027862838356</v>
      </c>
      <c r="I98" s="57">
        <f t="shared" si="6"/>
        <v>96.156111451353425</v>
      </c>
      <c r="J98" s="10"/>
      <c r="K98" s="10"/>
      <c r="L98" s="10"/>
      <c r="M98" s="112"/>
      <c r="N98" s="112"/>
      <c r="O98" s="112"/>
      <c r="P98" s="112"/>
      <c r="Q98" s="112"/>
      <c r="R98" s="112"/>
      <c r="S98" s="112"/>
      <c r="T98" s="112"/>
      <c r="U98" s="13"/>
      <c r="V98" s="14"/>
      <c r="W98" s="14"/>
      <c r="X98" s="17"/>
      <c r="Y98" s="17"/>
      <c r="Z98" s="17"/>
    </row>
    <row r="99" spans="1:26" s="4" customFormat="1" ht="13.8" x14ac:dyDescent="0.3">
      <c r="C99" s="33" t="s">
        <v>45</v>
      </c>
      <c r="D99" s="56">
        <f>D95</f>
        <v>-2804.7019570874536</v>
      </c>
      <c r="E99" s="56">
        <f t="shared" si="3"/>
        <v>0</v>
      </c>
      <c r="F99" s="56">
        <f t="shared" si="4"/>
        <v>-1204.2250000000001</v>
      </c>
      <c r="G99" s="57">
        <f>K79</f>
        <v>369.45899203263434</v>
      </c>
      <c r="H99" s="57">
        <f t="shared" si="5"/>
        <v>240.39027862838356</v>
      </c>
      <c r="I99" s="57">
        <f t="shared" si="6"/>
        <v>-96.156111451353425</v>
      </c>
      <c r="J99" s="10"/>
      <c r="K99" s="10"/>
      <c r="L99" s="10"/>
      <c r="M99" s="112"/>
      <c r="N99" s="112"/>
      <c r="O99" s="112"/>
      <c r="P99" s="112"/>
      <c r="Q99" s="112"/>
      <c r="R99" s="112"/>
      <c r="S99" s="112"/>
      <c r="T99" s="112"/>
      <c r="U99" s="13"/>
      <c r="V99" s="14"/>
      <c r="W99" s="14"/>
      <c r="X99" s="17"/>
      <c r="Y99" s="17"/>
      <c r="Z99" s="17"/>
    </row>
    <row r="100" spans="1:26" s="4" customFormat="1" ht="13.8" x14ac:dyDescent="0.3">
      <c r="C100" s="33" t="s">
        <v>46</v>
      </c>
      <c r="D100" s="56">
        <f>D95</f>
        <v>-2804.7019570874536</v>
      </c>
      <c r="E100" s="56">
        <f t="shared" si="3"/>
        <v>0</v>
      </c>
      <c r="F100" s="56">
        <f t="shared" si="4"/>
        <v>-1204.2250000000001</v>
      </c>
      <c r="G100" s="57">
        <f>K80</f>
        <v>369.45899203263434</v>
      </c>
      <c r="H100" s="57">
        <f t="shared" si="5"/>
        <v>-240.39027862838356</v>
      </c>
      <c r="I100" s="57">
        <f t="shared" si="6"/>
        <v>96.156111451353425</v>
      </c>
      <c r="J100" s="10"/>
      <c r="K100" s="10"/>
      <c r="L100" s="10"/>
      <c r="M100" s="112"/>
      <c r="N100" s="112"/>
      <c r="O100" s="112"/>
      <c r="P100" s="112"/>
      <c r="Q100" s="112"/>
      <c r="R100" s="112"/>
      <c r="S100" s="112"/>
      <c r="T100" s="112"/>
      <c r="U100" s="13"/>
      <c r="V100" s="14"/>
      <c r="W100" s="14"/>
      <c r="X100" s="17"/>
      <c r="Y100" s="17"/>
      <c r="Z100" s="17"/>
    </row>
    <row r="101" spans="1:26" s="4" customFormat="1" ht="13.8" x14ac:dyDescent="0.3">
      <c r="C101" s="33" t="s">
        <v>47</v>
      </c>
      <c r="D101" s="56">
        <f>D95</f>
        <v>-2804.7019570874536</v>
      </c>
      <c r="E101" s="56">
        <f t="shared" si="3"/>
        <v>0</v>
      </c>
      <c r="F101" s="56">
        <f t="shared" si="4"/>
        <v>-1204.2250000000001</v>
      </c>
      <c r="G101" s="57">
        <f>K81</f>
        <v>369.45899203263434</v>
      </c>
      <c r="H101" s="57">
        <f t="shared" si="5"/>
        <v>-240.39027862838356</v>
      </c>
      <c r="I101" s="57">
        <f t="shared" si="6"/>
        <v>0</v>
      </c>
      <c r="J101" s="10"/>
      <c r="K101" s="10"/>
      <c r="L101" s="10"/>
      <c r="M101" s="112"/>
      <c r="N101" s="112"/>
      <c r="O101" s="112"/>
      <c r="P101" s="112"/>
      <c r="Q101" s="112"/>
      <c r="R101" s="112"/>
      <c r="S101" s="112"/>
      <c r="T101" s="112"/>
      <c r="U101" s="13"/>
      <c r="V101" s="14"/>
      <c r="W101" s="14"/>
      <c r="X101" s="17"/>
      <c r="Y101" s="17"/>
      <c r="Z101" s="17"/>
    </row>
    <row r="102" spans="1:26" s="4" customFormat="1" ht="13.8" x14ac:dyDescent="0.3">
      <c r="A102" s="10"/>
      <c r="C102" s="33" t="s">
        <v>48</v>
      </c>
      <c r="D102" s="56">
        <f>9*F20</f>
        <v>4335.2100000000009</v>
      </c>
      <c r="E102" s="56">
        <f t="shared" si="3"/>
        <v>0</v>
      </c>
      <c r="F102" s="56">
        <f t="shared" si="4"/>
        <v>0</v>
      </c>
      <c r="G102" s="33">
        <v>0</v>
      </c>
      <c r="H102" s="57">
        <f t="shared" si="5"/>
        <v>0</v>
      </c>
      <c r="I102" s="57">
        <f t="shared" si="6"/>
        <v>0</v>
      </c>
      <c r="J102" s="10"/>
      <c r="K102" s="10"/>
      <c r="L102" s="10"/>
      <c r="M102" s="112"/>
      <c r="N102" s="112"/>
      <c r="O102" s="112"/>
      <c r="P102" s="112"/>
      <c r="Q102" s="112"/>
      <c r="R102" s="112"/>
      <c r="S102" s="112"/>
      <c r="T102" s="112"/>
      <c r="U102" s="13"/>
      <c r="V102" s="17"/>
      <c r="W102" s="17"/>
      <c r="X102" s="17"/>
      <c r="Y102" s="17"/>
      <c r="Z102" s="17"/>
    </row>
    <row r="103" spans="1:26" s="4" customFormat="1" ht="13.8" x14ac:dyDescent="0.3">
      <c r="I103" s="10"/>
      <c r="J103" s="10"/>
      <c r="K103" s="10"/>
      <c r="L103" s="10"/>
      <c r="M103" s="112"/>
      <c r="N103" s="112"/>
      <c r="O103" s="112"/>
      <c r="P103" s="112"/>
      <c r="Q103" s="112"/>
      <c r="R103" s="112"/>
      <c r="S103" s="112"/>
      <c r="T103" s="112"/>
      <c r="U103" s="17"/>
      <c r="V103" s="17"/>
      <c r="W103" s="17"/>
      <c r="X103" s="17"/>
      <c r="Y103" s="17"/>
      <c r="Z103" s="17"/>
    </row>
    <row r="104" spans="1:26" s="4" customFormat="1" ht="13.8" x14ac:dyDescent="0.3">
      <c r="I104" s="10"/>
      <c r="J104" s="10"/>
      <c r="K104" s="10"/>
      <c r="L104" s="10"/>
      <c r="M104" s="112"/>
      <c r="N104" s="112"/>
      <c r="O104" s="112"/>
      <c r="P104" s="112"/>
      <c r="Q104" s="112"/>
      <c r="R104" s="112"/>
      <c r="S104" s="112"/>
      <c r="T104" s="112"/>
      <c r="U104" s="7"/>
      <c r="V104" s="13"/>
      <c r="W104" s="13"/>
    </row>
    <row r="105" spans="1:26" s="4" customFormat="1" ht="13.8" x14ac:dyDescent="0.3">
      <c r="A105" s="10"/>
      <c r="B105" s="7"/>
      <c r="C105" s="30"/>
      <c r="D105" s="11"/>
      <c r="I105" s="10"/>
      <c r="J105" s="10"/>
      <c r="K105" s="10"/>
      <c r="L105" s="10"/>
      <c r="M105" s="112"/>
      <c r="N105" s="112"/>
      <c r="O105" s="112"/>
      <c r="P105" s="112"/>
      <c r="Q105" s="112"/>
      <c r="R105" s="112"/>
      <c r="S105" s="112"/>
      <c r="T105" s="112"/>
      <c r="U105" s="7"/>
      <c r="V105" s="13"/>
      <c r="W105" s="13"/>
    </row>
    <row r="106" spans="1:26" s="4" customFormat="1" ht="13.8" x14ac:dyDescent="0.3">
      <c r="A106" s="10"/>
      <c r="B106" s="28"/>
      <c r="C106" s="31"/>
      <c r="D106" s="16"/>
      <c r="E106" s="29"/>
      <c r="F106" s="10"/>
      <c r="G106" s="10"/>
      <c r="H106" s="10"/>
      <c r="I106" s="10"/>
      <c r="J106" s="10"/>
      <c r="K106" s="10"/>
      <c r="L106" s="10"/>
      <c r="M106" s="112"/>
      <c r="N106" s="112"/>
      <c r="O106" s="112"/>
      <c r="P106" s="112"/>
      <c r="Q106" s="112"/>
      <c r="R106" s="112"/>
      <c r="S106" s="112"/>
      <c r="T106" s="112"/>
      <c r="U106" s="7"/>
      <c r="V106" s="13"/>
      <c r="W106" s="17"/>
    </row>
    <row r="107" spans="1:26" s="4" customFormat="1" ht="13.8" x14ac:dyDescent="0.3">
      <c r="A107" s="10"/>
      <c r="B107" s="28"/>
      <c r="C107" s="24"/>
      <c r="D107" s="16"/>
      <c r="E107" s="10"/>
      <c r="F107" s="10"/>
      <c r="G107" s="10"/>
      <c r="H107" s="10"/>
      <c r="I107" s="10"/>
      <c r="J107" s="10"/>
      <c r="K107" s="10"/>
      <c r="L107" s="10"/>
      <c r="M107" s="112"/>
      <c r="N107" s="112"/>
      <c r="O107" s="112"/>
      <c r="P107" s="112"/>
      <c r="Q107" s="112"/>
      <c r="R107" s="112"/>
      <c r="S107" s="112"/>
      <c r="T107" s="112"/>
      <c r="U107" s="7"/>
      <c r="V107" s="13"/>
      <c r="W107" s="13"/>
    </row>
    <row r="108" spans="1:26" s="4" customFormat="1" ht="13.8" x14ac:dyDescent="0.3">
      <c r="B108" s="29"/>
      <c r="C108" s="29"/>
      <c r="D108" s="29"/>
      <c r="I108" s="10"/>
      <c r="J108" s="10"/>
      <c r="K108" s="10"/>
      <c r="L108" s="10"/>
      <c r="M108" s="112"/>
      <c r="N108" s="112"/>
      <c r="O108" s="112"/>
      <c r="P108" s="112"/>
      <c r="Q108" s="112"/>
      <c r="R108" s="112"/>
      <c r="S108" s="112"/>
      <c r="T108" s="112"/>
    </row>
    <row r="109" spans="1:26" s="4" customFormat="1" ht="13.8" x14ac:dyDescent="0.3">
      <c r="B109" s="28"/>
      <c r="C109" s="32"/>
      <c r="D109" s="29"/>
      <c r="I109" s="10"/>
      <c r="J109" s="10"/>
      <c r="K109" s="10"/>
      <c r="L109" s="10"/>
      <c r="M109" s="112"/>
      <c r="N109" s="112"/>
      <c r="O109" s="112"/>
      <c r="P109" s="112"/>
      <c r="Q109" s="112"/>
      <c r="R109" s="112"/>
      <c r="S109" s="112"/>
      <c r="T109" s="112"/>
    </row>
    <row r="110" spans="1:26" s="4" customFormat="1" ht="13.8" x14ac:dyDescent="0.3">
      <c r="I110" s="10"/>
      <c r="J110" s="10"/>
      <c r="K110" s="10"/>
      <c r="L110" s="10"/>
      <c r="M110" s="112"/>
      <c r="N110" s="112"/>
      <c r="O110" s="112"/>
      <c r="P110" s="112"/>
      <c r="Q110" s="112"/>
      <c r="R110" s="112"/>
      <c r="S110" s="112"/>
      <c r="T110" s="112"/>
    </row>
    <row r="111" spans="1:26" s="2" customFormat="1" ht="13.8" x14ac:dyDescent="0.3">
      <c r="M111" s="3"/>
      <c r="N111" s="3"/>
      <c r="O111" s="3"/>
      <c r="P111" s="3"/>
      <c r="Q111" s="3"/>
      <c r="R111" s="3"/>
      <c r="S111" s="3"/>
      <c r="T111" s="3"/>
    </row>
    <row r="112" spans="1:26"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row r="7845" spans="13:20" s="2" customFormat="1" ht="13.8" x14ac:dyDescent="0.3">
      <c r="M7845" s="3"/>
      <c r="N7845" s="3"/>
      <c r="O7845" s="3"/>
      <c r="P7845" s="3"/>
      <c r="Q7845" s="3"/>
      <c r="R7845" s="3"/>
      <c r="S7845" s="3"/>
      <c r="T7845" s="3"/>
    </row>
    <row r="7846" spans="13:20" s="2" customFormat="1" ht="13.8" x14ac:dyDescent="0.3">
      <c r="M7846" s="3"/>
      <c r="N7846" s="3"/>
      <c r="O7846" s="3"/>
      <c r="P7846" s="3"/>
      <c r="Q7846" s="3"/>
      <c r="R7846" s="3"/>
      <c r="S7846" s="3"/>
      <c r="T7846" s="3"/>
    </row>
    <row r="7847" spans="13:20" s="2" customFormat="1" ht="13.8" x14ac:dyDescent="0.3">
      <c r="M7847" s="3"/>
      <c r="N7847" s="3"/>
      <c r="O7847" s="3"/>
      <c r="P7847" s="3"/>
      <c r="Q7847" s="3"/>
      <c r="R7847" s="3"/>
      <c r="S7847" s="3"/>
      <c r="T7847" s="3"/>
    </row>
    <row r="7848" spans="13:20" s="2" customFormat="1" ht="13.8" x14ac:dyDescent="0.3">
      <c r="M7848" s="3"/>
      <c r="N7848" s="3"/>
      <c r="O7848" s="3"/>
      <c r="P7848" s="3"/>
      <c r="Q7848" s="3"/>
      <c r="R7848" s="3"/>
      <c r="S7848" s="3"/>
      <c r="T7848" s="3"/>
    </row>
    <row r="7849" spans="13:20" s="2" customFormat="1" ht="13.8" x14ac:dyDescent="0.3">
      <c r="M7849" s="3"/>
      <c r="N7849" s="3"/>
      <c r="O7849" s="3"/>
      <c r="P7849" s="3"/>
      <c r="Q7849" s="3"/>
      <c r="R7849" s="3"/>
      <c r="S7849" s="3"/>
      <c r="T7849" s="3"/>
    </row>
    <row r="7850" spans="13:20" s="2" customFormat="1" ht="13.8" x14ac:dyDescent="0.3">
      <c r="M7850" s="3"/>
      <c r="N7850" s="3"/>
      <c r="O7850" s="3"/>
      <c r="P7850" s="3"/>
      <c r="Q7850" s="3"/>
      <c r="R7850" s="3"/>
      <c r="S7850" s="3"/>
      <c r="T7850" s="3"/>
    </row>
    <row r="7851" spans="13:20" s="2" customFormat="1" ht="13.8" x14ac:dyDescent="0.3">
      <c r="M7851" s="3"/>
      <c r="N7851" s="3"/>
      <c r="O7851" s="3"/>
      <c r="P7851" s="3"/>
      <c r="Q7851" s="3"/>
      <c r="R7851" s="3"/>
      <c r="S7851" s="3"/>
      <c r="T7851" s="3"/>
    </row>
    <row r="7852" spans="13:20" s="2" customFormat="1" ht="13.8" x14ac:dyDescent="0.3">
      <c r="M7852" s="3"/>
      <c r="N7852" s="3"/>
      <c r="O7852" s="3"/>
      <c r="P7852" s="3"/>
      <c r="Q7852" s="3"/>
      <c r="R7852" s="3"/>
      <c r="S7852" s="3"/>
      <c r="T7852" s="3"/>
    </row>
    <row r="7853" spans="13:20" s="2" customFormat="1" ht="13.8" x14ac:dyDescent="0.3">
      <c r="M7853" s="3"/>
      <c r="N7853" s="3"/>
      <c r="O7853" s="3"/>
      <c r="P7853" s="3"/>
      <c r="Q7853" s="3"/>
      <c r="R7853" s="3"/>
      <c r="S7853" s="3"/>
      <c r="T7853" s="3"/>
    </row>
    <row r="7854" spans="13:20" s="2" customFormat="1" ht="13.8" x14ac:dyDescent="0.3">
      <c r="M7854" s="3"/>
      <c r="N7854" s="3"/>
      <c r="O7854" s="3"/>
      <c r="P7854" s="3"/>
      <c r="Q7854" s="3"/>
      <c r="R7854" s="3"/>
      <c r="S7854" s="3"/>
      <c r="T7854" s="3"/>
    </row>
    <row r="7855" spans="13:20" s="2" customFormat="1" ht="13.8" x14ac:dyDescent="0.3">
      <c r="M7855" s="3"/>
      <c r="N7855" s="3"/>
      <c r="O7855" s="3"/>
      <c r="P7855" s="3"/>
      <c r="Q7855" s="3"/>
      <c r="R7855" s="3"/>
      <c r="S7855" s="3"/>
      <c r="T7855" s="3"/>
    </row>
    <row r="7856" spans="13:20" s="2" customFormat="1" ht="13.8" x14ac:dyDescent="0.3">
      <c r="M7856" s="3"/>
      <c r="N7856" s="3"/>
      <c r="O7856" s="3"/>
      <c r="P7856" s="3"/>
      <c r="Q7856" s="3"/>
      <c r="R7856" s="3"/>
      <c r="S7856" s="3"/>
      <c r="T7856" s="3"/>
    </row>
    <row r="7857" spans="13:20" s="2" customFormat="1" ht="13.8" x14ac:dyDescent="0.3">
      <c r="M7857" s="3"/>
      <c r="N7857" s="3"/>
      <c r="O7857" s="3"/>
      <c r="P7857" s="3"/>
      <c r="Q7857" s="3"/>
      <c r="R7857" s="3"/>
      <c r="S7857" s="3"/>
      <c r="T7857" s="3"/>
    </row>
    <row r="7858" spans="13:20" s="2" customFormat="1" ht="13.8" x14ac:dyDescent="0.3">
      <c r="M7858" s="3"/>
      <c r="N7858" s="3"/>
      <c r="O7858" s="3"/>
      <c r="P7858" s="3"/>
      <c r="Q7858" s="3"/>
      <c r="R7858" s="3"/>
      <c r="S7858" s="3"/>
      <c r="T7858" s="3"/>
    </row>
    <row r="7859" spans="13:20" s="2" customFormat="1" ht="13.8" x14ac:dyDescent="0.3">
      <c r="M7859" s="3"/>
      <c r="N7859" s="3"/>
      <c r="O7859" s="3"/>
      <c r="P7859" s="3"/>
      <c r="Q7859" s="3"/>
      <c r="R7859" s="3"/>
      <c r="S7859" s="3"/>
      <c r="T7859" s="3"/>
    </row>
    <row r="7860" spans="13:20" s="2" customFormat="1" ht="13.8" x14ac:dyDescent="0.3">
      <c r="M7860" s="3"/>
      <c r="N7860" s="3"/>
      <c r="O7860" s="3"/>
      <c r="P7860" s="3"/>
      <c r="Q7860" s="3"/>
      <c r="R7860" s="3"/>
      <c r="S7860" s="3"/>
      <c r="T7860" s="3"/>
    </row>
    <row r="7861" spans="13:20" s="2" customFormat="1" ht="13.8" x14ac:dyDescent="0.3">
      <c r="M7861" s="3"/>
      <c r="N7861" s="3"/>
      <c r="O7861" s="3"/>
      <c r="P7861" s="3"/>
      <c r="Q7861" s="3"/>
      <c r="R7861" s="3"/>
      <c r="S7861" s="3"/>
      <c r="T7861" s="3"/>
    </row>
    <row r="7862" spans="13:20" s="2" customFormat="1" ht="13.8" x14ac:dyDescent="0.3">
      <c r="M7862" s="3"/>
      <c r="N7862" s="3"/>
      <c r="O7862" s="3"/>
      <c r="P7862" s="3"/>
      <c r="Q7862" s="3"/>
      <c r="R7862" s="3"/>
      <c r="S7862" s="3"/>
      <c r="T7862" s="3"/>
    </row>
    <row r="7863" spans="13:20" s="2" customFormat="1" ht="13.8" x14ac:dyDescent="0.3">
      <c r="M7863" s="3"/>
      <c r="N7863" s="3"/>
      <c r="O7863" s="3"/>
      <c r="P7863" s="3"/>
      <c r="Q7863" s="3"/>
      <c r="R7863" s="3"/>
      <c r="S7863" s="3"/>
      <c r="T7863" s="3"/>
    </row>
    <row r="7864" spans="13:20" s="2" customFormat="1" ht="13.8" x14ac:dyDescent="0.3">
      <c r="M7864" s="3"/>
      <c r="N7864" s="3"/>
      <c r="O7864" s="3"/>
      <c r="P7864" s="3"/>
      <c r="Q7864" s="3"/>
      <c r="R7864" s="3"/>
      <c r="S7864" s="3"/>
      <c r="T7864" s="3"/>
    </row>
    <row r="7865" spans="13:20" s="2" customFormat="1" ht="13.8" x14ac:dyDescent="0.3">
      <c r="M7865" s="3"/>
      <c r="N7865" s="3"/>
      <c r="O7865" s="3"/>
      <c r="P7865" s="3"/>
      <c r="Q7865" s="3"/>
      <c r="R7865" s="3"/>
      <c r="S7865" s="3"/>
      <c r="T7865" s="3"/>
    </row>
    <row r="7866" spans="13:20" s="2" customFormat="1" ht="13.8" x14ac:dyDescent="0.3">
      <c r="M7866" s="3"/>
      <c r="N7866" s="3"/>
      <c r="O7866" s="3"/>
      <c r="P7866" s="3"/>
      <c r="Q7866" s="3"/>
      <c r="R7866" s="3"/>
      <c r="S7866" s="3"/>
      <c r="T7866" s="3"/>
    </row>
    <row r="7867" spans="13:20" s="2" customFormat="1" ht="13.8" x14ac:dyDescent="0.3">
      <c r="M7867" s="3"/>
      <c r="N7867" s="3"/>
      <c r="O7867" s="3"/>
      <c r="P7867" s="3"/>
      <c r="Q7867" s="3"/>
      <c r="R7867" s="3"/>
      <c r="S7867" s="3"/>
      <c r="T7867" s="3"/>
    </row>
    <row r="7868" spans="13:20" s="2" customFormat="1" ht="13.8" x14ac:dyDescent="0.3">
      <c r="M7868" s="3"/>
      <c r="N7868" s="3"/>
      <c r="O7868" s="3"/>
      <c r="P7868" s="3"/>
      <c r="Q7868" s="3"/>
      <c r="R7868" s="3"/>
      <c r="S7868" s="3"/>
      <c r="T7868" s="3"/>
    </row>
    <row r="7869" spans="13:20" s="2" customFormat="1" ht="13.8" x14ac:dyDescent="0.3">
      <c r="M7869" s="3"/>
      <c r="N7869" s="3"/>
      <c r="O7869" s="3"/>
      <c r="P7869" s="3"/>
      <c r="Q7869" s="3"/>
      <c r="R7869" s="3"/>
      <c r="S7869" s="3"/>
      <c r="T7869" s="3"/>
    </row>
    <row r="7870" spans="13:20" s="2" customFormat="1" ht="13.8" x14ac:dyDescent="0.3">
      <c r="M7870" s="3"/>
      <c r="N7870" s="3"/>
      <c r="O7870" s="3"/>
      <c r="P7870" s="3"/>
      <c r="Q7870" s="3"/>
      <c r="R7870" s="3"/>
      <c r="S7870" s="3"/>
      <c r="T7870" s="3"/>
    </row>
    <row r="7871" spans="13:20" s="2" customFormat="1" ht="13.8" x14ac:dyDescent="0.3">
      <c r="M7871" s="3"/>
      <c r="N7871" s="3"/>
      <c r="O7871" s="3"/>
      <c r="P7871" s="3"/>
      <c r="Q7871" s="3"/>
      <c r="R7871" s="3"/>
      <c r="S7871" s="3"/>
      <c r="T7871" s="3"/>
    </row>
    <row r="7872" spans="13:20" s="2" customFormat="1" ht="13.8" x14ac:dyDescent="0.3">
      <c r="M7872" s="3"/>
      <c r="N7872" s="3"/>
      <c r="O7872" s="3"/>
      <c r="P7872" s="3"/>
      <c r="Q7872" s="3"/>
      <c r="R7872" s="3"/>
      <c r="S7872" s="3"/>
      <c r="T7872" s="3"/>
    </row>
    <row r="7873" spans="13:20" s="2" customFormat="1" ht="13.8" x14ac:dyDescent="0.3">
      <c r="M7873" s="3"/>
      <c r="N7873" s="3"/>
      <c r="O7873" s="3"/>
      <c r="P7873" s="3"/>
      <c r="Q7873" s="3"/>
      <c r="R7873" s="3"/>
      <c r="S7873" s="3"/>
      <c r="T7873" s="3"/>
    </row>
    <row r="7874" spans="13:20" s="2" customFormat="1" ht="13.8" x14ac:dyDescent="0.3">
      <c r="M7874" s="3"/>
      <c r="N7874" s="3"/>
      <c r="O7874" s="3"/>
      <c r="P7874" s="3"/>
      <c r="Q7874" s="3"/>
      <c r="R7874" s="3"/>
      <c r="S7874" s="3"/>
      <c r="T7874" s="3"/>
    </row>
    <row r="7875" spans="13:20" s="2" customFormat="1" ht="13.8" x14ac:dyDescent="0.3">
      <c r="M7875" s="3"/>
      <c r="N7875" s="3"/>
      <c r="O7875" s="3"/>
      <c r="P7875" s="3"/>
      <c r="Q7875" s="3"/>
      <c r="R7875" s="3"/>
      <c r="S7875" s="3"/>
      <c r="T7875" s="3"/>
    </row>
    <row r="7876" spans="13:20" s="2" customFormat="1" ht="13.8" x14ac:dyDescent="0.3">
      <c r="M7876" s="3"/>
      <c r="N7876" s="3"/>
      <c r="O7876" s="3"/>
      <c r="P7876" s="3"/>
      <c r="Q7876" s="3"/>
      <c r="R7876" s="3"/>
      <c r="S7876" s="3"/>
      <c r="T7876" s="3"/>
    </row>
    <row r="7877" spans="13:20" s="2" customFormat="1" ht="13.8" x14ac:dyDescent="0.3">
      <c r="M7877" s="3"/>
      <c r="N7877" s="3"/>
      <c r="O7877" s="3"/>
      <c r="P7877" s="3"/>
      <c r="Q7877" s="3"/>
      <c r="R7877" s="3"/>
      <c r="S7877" s="3"/>
      <c r="T7877" s="3"/>
    </row>
    <row r="7878" spans="13:20" s="2" customFormat="1" ht="13.8" x14ac:dyDescent="0.3">
      <c r="M7878" s="3"/>
      <c r="N7878" s="3"/>
      <c r="O7878" s="3"/>
      <c r="P7878" s="3"/>
      <c r="Q7878" s="3"/>
      <c r="R7878" s="3"/>
      <c r="S7878" s="3"/>
      <c r="T7878" s="3"/>
    </row>
    <row r="7879" spans="13:20" s="2" customFormat="1" ht="13.8" x14ac:dyDescent="0.3">
      <c r="M7879" s="3"/>
      <c r="N7879" s="3"/>
      <c r="O7879" s="3"/>
      <c r="P7879" s="3"/>
      <c r="Q7879" s="3"/>
      <c r="R7879" s="3"/>
      <c r="S7879" s="3"/>
      <c r="T7879" s="3"/>
    </row>
    <row r="7880" spans="13:20" s="2" customFormat="1" ht="13.8" x14ac:dyDescent="0.3">
      <c r="M7880" s="3"/>
      <c r="N7880" s="3"/>
      <c r="O7880" s="3"/>
      <c r="P7880" s="3"/>
      <c r="Q7880" s="3"/>
      <c r="R7880" s="3"/>
      <c r="S7880" s="3"/>
      <c r="T7880" s="3"/>
    </row>
    <row r="7881" spans="13:20" s="2" customFormat="1" ht="13.8" x14ac:dyDescent="0.3">
      <c r="M7881" s="3"/>
      <c r="N7881" s="3"/>
      <c r="O7881" s="3"/>
      <c r="P7881" s="3"/>
      <c r="Q7881" s="3"/>
      <c r="R7881" s="3"/>
      <c r="S7881" s="3"/>
      <c r="T7881" s="3"/>
    </row>
    <row r="7882" spans="13:20" s="2" customFormat="1" ht="13.8" x14ac:dyDescent="0.3">
      <c r="M7882" s="3"/>
      <c r="N7882" s="3"/>
      <c r="O7882" s="3"/>
      <c r="P7882" s="3"/>
      <c r="Q7882" s="3"/>
      <c r="R7882" s="3"/>
      <c r="S7882" s="3"/>
      <c r="T7882" s="3"/>
    </row>
    <row r="7883" spans="13:20" s="2" customFormat="1" ht="13.8" x14ac:dyDescent="0.3">
      <c r="M7883" s="3"/>
      <c r="N7883" s="3"/>
      <c r="O7883" s="3"/>
      <c r="P7883" s="3"/>
      <c r="Q7883" s="3"/>
      <c r="R7883" s="3"/>
      <c r="S7883" s="3"/>
      <c r="T7883" s="3"/>
    </row>
    <row r="7884" spans="13:20" s="2" customFormat="1" ht="13.8" x14ac:dyDescent="0.3">
      <c r="M7884" s="3"/>
      <c r="N7884" s="3"/>
      <c r="O7884" s="3"/>
      <c r="P7884" s="3"/>
      <c r="Q7884" s="3"/>
      <c r="R7884" s="3"/>
      <c r="S7884" s="3"/>
      <c r="T7884" s="3"/>
    </row>
    <row r="7885" spans="13:20" s="2" customFormat="1" ht="13.8" x14ac:dyDescent="0.3">
      <c r="M7885" s="3"/>
      <c r="N7885" s="3"/>
      <c r="O7885" s="3"/>
      <c r="P7885" s="3"/>
      <c r="Q7885" s="3"/>
      <c r="R7885" s="3"/>
      <c r="S7885" s="3"/>
      <c r="T7885" s="3"/>
    </row>
    <row r="7886" spans="13:20" s="2" customFormat="1" ht="13.8" x14ac:dyDescent="0.3">
      <c r="M7886" s="3"/>
      <c r="N7886" s="3"/>
      <c r="O7886" s="3"/>
      <c r="P7886" s="3"/>
      <c r="Q7886" s="3"/>
      <c r="R7886" s="3"/>
      <c r="S7886" s="3"/>
      <c r="T7886" s="3"/>
    </row>
    <row r="7887" spans="13:20" s="2" customFormat="1" ht="13.8" x14ac:dyDescent="0.3">
      <c r="M7887" s="3"/>
      <c r="N7887" s="3"/>
      <c r="O7887" s="3"/>
      <c r="P7887" s="3"/>
      <c r="Q7887" s="3"/>
      <c r="R7887" s="3"/>
      <c r="S7887" s="3"/>
      <c r="T7887" s="3"/>
    </row>
    <row r="7888" spans="13:20" s="2" customFormat="1" ht="13.8" x14ac:dyDescent="0.3">
      <c r="M7888" s="3"/>
      <c r="N7888" s="3"/>
      <c r="O7888" s="3"/>
      <c r="P7888" s="3"/>
      <c r="Q7888" s="3"/>
      <c r="R7888" s="3"/>
      <c r="S7888" s="3"/>
      <c r="T7888" s="3"/>
    </row>
    <row r="7889" spans="13:20" s="2" customFormat="1" ht="13.8" x14ac:dyDescent="0.3">
      <c r="M7889" s="3"/>
      <c r="N7889" s="3"/>
      <c r="O7889" s="3"/>
      <c r="P7889" s="3"/>
      <c r="Q7889" s="3"/>
      <c r="R7889" s="3"/>
      <c r="S7889" s="3"/>
      <c r="T7889" s="3"/>
    </row>
    <row r="7890" spans="13:20" s="2" customFormat="1" ht="13.8" x14ac:dyDescent="0.3">
      <c r="M7890" s="3"/>
      <c r="N7890" s="3"/>
      <c r="O7890" s="3"/>
      <c r="P7890" s="3"/>
      <c r="Q7890" s="3"/>
      <c r="R7890" s="3"/>
      <c r="S7890" s="3"/>
      <c r="T7890" s="3"/>
    </row>
    <row r="7891" spans="13:20" s="2" customFormat="1" ht="13.8" x14ac:dyDescent="0.3">
      <c r="M7891" s="3"/>
      <c r="N7891" s="3"/>
      <c r="O7891" s="3"/>
      <c r="P7891" s="3"/>
      <c r="Q7891" s="3"/>
      <c r="R7891" s="3"/>
      <c r="S7891" s="3"/>
      <c r="T7891" s="3"/>
    </row>
    <row r="7892" spans="13:20" s="2" customFormat="1" ht="13.8" x14ac:dyDescent="0.3">
      <c r="M7892" s="3"/>
      <c r="N7892" s="3"/>
      <c r="O7892" s="3"/>
      <c r="P7892" s="3"/>
      <c r="Q7892" s="3"/>
      <c r="R7892" s="3"/>
      <c r="S7892" s="3"/>
      <c r="T7892" s="3"/>
    </row>
    <row r="7893" spans="13:20" s="2" customFormat="1" ht="13.8" x14ac:dyDescent="0.3">
      <c r="M7893" s="3"/>
      <c r="N7893" s="3"/>
      <c r="O7893" s="3"/>
      <c r="P7893" s="3"/>
      <c r="Q7893" s="3"/>
      <c r="R7893" s="3"/>
      <c r="S7893" s="3"/>
      <c r="T7893" s="3"/>
    </row>
    <row r="7894" spans="13:20" s="2" customFormat="1" ht="13.8" x14ac:dyDescent="0.3">
      <c r="M7894" s="3"/>
      <c r="N7894" s="3"/>
      <c r="O7894" s="3"/>
      <c r="P7894" s="3"/>
      <c r="Q7894" s="3"/>
      <c r="R7894" s="3"/>
      <c r="S7894" s="3"/>
      <c r="T7894" s="3"/>
    </row>
    <row r="7895" spans="13:20" s="2" customFormat="1" ht="13.8" x14ac:dyDescent="0.3">
      <c r="M7895" s="3"/>
      <c r="N7895" s="3"/>
      <c r="O7895" s="3"/>
      <c r="P7895" s="3"/>
      <c r="Q7895" s="3"/>
      <c r="R7895" s="3"/>
      <c r="S7895" s="3"/>
      <c r="T7895" s="3"/>
    </row>
  </sheetData>
  <mergeCells count="1">
    <mergeCell ref="B55:J58"/>
  </mergeCells>
  <pageMargins left="0.47244094488188981" right="0.23622047244094491" top="0.31496062992125984" bottom="0.98425196850393704" header="0.43307086614173229" footer="0.59055118110236227"/>
  <pageSetup orientation="portrait" horizontalDpi="300" r:id="rId1"/>
  <headerFooter alignWithMargins="0">
    <oddFooter>&amp;C&amp;"Arial,Bold"ABBOTT AEROSPACE INC. PROPRIETARY INFORMATION&amp;"Arial,Regular"
Subject to restrictions on the cover or first page</oddFooter>
  </headerFooter>
  <rowBreaks count="1" manualBreakCount="1">
    <brk id="58"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2016-03-11T03:42:57Z</dcterms:modified>
  <cp:category>Engineering Spreadsheets</cp:category>
</cp:coreProperties>
</file>