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48" windowWidth="9468" windowHeight="12540" tabRatio="871" activeTab="1"/>
  </bookViews>
  <sheets>
    <sheet name="READ ME" sheetId="34" r:id="rId1"/>
    <sheet name="Analysis" sheetId="31" r:id="rId2"/>
  </sheets>
  <externalReferences>
    <externalReference r:id="rId3"/>
  </externalReferences>
  <definedNames>
    <definedName name="Fx">#REF!</definedName>
    <definedName name="Fy">#REF!</definedName>
    <definedName name="Fz">#REF!</definedName>
    <definedName name="Mx">#REF!</definedName>
    <definedName name="My">#REF!</definedName>
    <definedName name="Mz">#REF!</definedName>
    <definedName name="_xlnm.Print_Area" localSheetId="1">Analysis!$A$8:$K$173</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iterate="1" iterateCount="10"/>
</workbook>
</file>

<file path=xl/calcChain.xml><?xml version="1.0" encoding="utf-8"?>
<calcChain xmlns="http://schemas.openxmlformats.org/spreadsheetml/2006/main">
  <c r="F73" i="31" l="1"/>
  <c r="B73" i="31"/>
  <c r="C12" i="34"/>
  <c r="F122" i="31" l="1"/>
  <c r="L121" i="31"/>
  <c r="F121" i="31"/>
  <c r="J120" i="31"/>
  <c r="F120" i="31"/>
  <c r="J119" i="31"/>
  <c r="F119" i="31"/>
  <c r="F67" i="31"/>
  <c r="L66" i="31"/>
  <c r="F66" i="31"/>
  <c r="J65" i="31"/>
  <c r="F65" i="31"/>
  <c r="J64" i="31"/>
  <c r="F64" i="31"/>
  <c r="F11" i="31"/>
  <c r="L10" i="31"/>
  <c r="F10" i="31"/>
  <c r="J9" i="31"/>
  <c r="F9" i="31"/>
  <c r="J8" i="31"/>
  <c r="F8" i="31"/>
  <c r="B123" i="31" l="1"/>
  <c r="B68" i="31"/>
  <c r="B12" i="31"/>
  <c r="X7" i="31"/>
  <c r="X6" i="31"/>
  <c r="X5" i="31"/>
  <c r="X4" i="31"/>
  <c r="X3" i="31"/>
  <c r="X2" i="31"/>
  <c r="X1" i="31"/>
  <c r="G1" i="31" s="1"/>
  <c r="J121" i="31" l="1"/>
  <c r="J66" i="31"/>
  <c r="J10" i="31"/>
  <c r="W127" i="31"/>
  <c r="Y127" i="31"/>
  <c r="AA127" i="31"/>
  <c r="X128" i="31"/>
  <c r="W128" i="31" s="1"/>
  <c r="E160" i="31"/>
  <c r="C148" i="31" s="1"/>
  <c r="C150" i="31" s="1"/>
  <c r="C153" i="31" s="1"/>
  <c r="B161" i="31"/>
  <c r="B163" i="31"/>
  <c r="E162" i="31"/>
  <c r="E163" i="31"/>
  <c r="E164" i="31"/>
  <c r="B165" i="31"/>
  <c r="B167" i="31"/>
  <c r="E166" i="31"/>
  <c r="E167" i="31"/>
  <c r="B169" i="31"/>
  <c r="E169" i="31"/>
  <c r="B171" i="31"/>
  <c r="C151" i="31"/>
  <c r="C152" i="31"/>
  <c r="Y128" i="31" l="1"/>
  <c r="Z128" i="31"/>
  <c r="X129" i="31"/>
  <c r="AA129" i="31" s="1"/>
  <c r="Z129" i="31"/>
  <c r="AA128" i="31"/>
  <c r="Z127" i="31"/>
  <c r="X130" i="31" l="1"/>
  <c r="W129" i="31"/>
  <c r="Y129" i="31"/>
  <c r="W130" i="31" l="1"/>
  <c r="Z130" i="31"/>
  <c r="AA130" i="31"/>
  <c r="X131" i="31"/>
  <c r="Y130" i="31"/>
  <c r="W131" i="31" l="1"/>
  <c r="AA131" i="31"/>
  <c r="Y131" i="31"/>
  <c r="X132" i="31"/>
  <c r="Z131" i="31"/>
  <c r="W132" i="31" l="1"/>
  <c r="AA132" i="31"/>
  <c r="Z132" i="31"/>
  <c r="X133" i="31"/>
  <c r="Y132" i="31"/>
  <c r="Z133" i="31" l="1"/>
  <c r="X134" i="31"/>
  <c r="AA133" i="31"/>
  <c r="Y133" i="31"/>
  <c r="W133" i="31"/>
  <c r="Y134" i="31" l="1"/>
  <c r="X135" i="31"/>
  <c r="Z134" i="31"/>
  <c r="W134" i="31"/>
  <c r="AA134" i="31"/>
  <c r="X136" i="31" l="1"/>
  <c r="Y135" i="31"/>
  <c r="Z135" i="31"/>
  <c r="W135" i="31"/>
  <c r="AA135" i="31"/>
  <c r="W136" i="31" l="1"/>
  <c r="Z136" i="31"/>
  <c r="X137" i="31"/>
  <c r="AA136" i="31"/>
  <c r="Y136" i="31"/>
  <c r="AA137" i="31" l="1"/>
  <c r="Z137" i="31"/>
  <c r="Y137" i="31"/>
  <c r="W137" i="31"/>
  <c r="X138" i="31"/>
  <c r="X139" i="31" l="1"/>
  <c r="Z138" i="31"/>
  <c r="W138" i="31"/>
  <c r="AA138" i="31"/>
  <c r="Y138" i="31"/>
  <c r="Y139" i="31" l="1"/>
  <c r="X140" i="31"/>
  <c r="Z139" i="31"/>
  <c r="AA139" i="31"/>
  <c r="W139" i="31"/>
  <c r="W140" i="31" l="1"/>
  <c r="AA140" i="31"/>
  <c r="X141" i="31"/>
  <c r="Z140" i="31"/>
  <c r="Y140" i="31"/>
  <c r="Z141" i="31" l="1"/>
  <c r="X142" i="31"/>
  <c r="Y141" i="31"/>
  <c r="AA141" i="31"/>
  <c r="W141" i="31"/>
  <c r="Y142" i="31" l="1"/>
  <c r="X143" i="31"/>
  <c r="AA142" i="31"/>
  <c r="Z142" i="31"/>
  <c r="W142" i="31"/>
  <c r="X144" i="31" l="1"/>
  <c r="AA143" i="31"/>
  <c r="Y143" i="31"/>
  <c r="W143" i="31"/>
  <c r="Z143" i="31"/>
  <c r="AA144" i="31" l="1"/>
  <c r="Y144" i="31"/>
  <c r="W144" i="31"/>
  <c r="Z144" i="31"/>
  <c r="X145" i="31"/>
  <c r="Z145" i="31" l="1"/>
  <c r="Y145" i="31"/>
  <c r="X146" i="31"/>
  <c r="AA145" i="31"/>
  <c r="W145" i="31"/>
  <c r="Y146" i="31" l="1"/>
  <c r="X147" i="31"/>
  <c r="AA146" i="31"/>
  <c r="W146" i="31"/>
  <c r="Z146" i="31"/>
  <c r="Y147" i="31" l="1"/>
  <c r="X148" i="31"/>
  <c r="AA147" i="31"/>
  <c r="W147" i="31"/>
  <c r="Z147" i="31"/>
  <c r="W148" i="31" l="1"/>
  <c r="AA148" i="31"/>
  <c r="Y148" i="31"/>
  <c r="Z148" i="31"/>
  <c r="X149" i="31"/>
  <c r="Z149" i="31" l="1"/>
  <c r="AA149" i="31"/>
  <c r="Y149" i="31"/>
  <c r="X150" i="31"/>
  <c r="W149" i="31"/>
  <c r="Y150" i="31" l="1"/>
  <c r="X151" i="31"/>
  <c r="W150" i="31"/>
  <c r="Z150" i="31"/>
  <c r="AA150" i="31"/>
  <c r="Y151" i="31" l="1"/>
  <c r="X152" i="31"/>
  <c r="AA151" i="31"/>
  <c r="Z151" i="31"/>
  <c r="W151" i="31"/>
  <c r="AA152" i="31" l="1"/>
  <c r="Z152" i="31"/>
  <c r="Y152" i="31"/>
  <c r="W152" i="31"/>
  <c r="X153" i="31"/>
  <c r="Y153" i="31" l="1"/>
  <c r="Z153" i="31"/>
  <c r="W153" i="31"/>
  <c r="AA153" i="31"/>
</calcChain>
</file>

<file path=xl/sharedStrings.xml><?xml version="1.0" encoding="utf-8"?>
<sst xmlns="http://schemas.openxmlformats.org/spreadsheetml/2006/main" count="287" uniqueCount="184">
  <si>
    <t>R. Abbott</t>
  </si>
  <si>
    <t>Author:</t>
  </si>
  <si>
    <t>Check:</t>
  </si>
  <si>
    <t>Date:</t>
  </si>
  <si>
    <t>Revision:</t>
  </si>
  <si>
    <t>Report:</t>
  </si>
  <si>
    <t>Page:</t>
  </si>
  <si>
    <t>Section:</t>
  </si>
  <si>
    <t>Document Number:</t>
  </si>
  <si>
    <t>Revision Level :</t>
  </si>
  <si>
    <t xml:space="preserve"> </t>
  </si>
  <si>
    <t>Tap size</t>
  </si>
  <si>
    <t>NF/NC UNF/UNC</t>
  </si>
  <si>
    <t>Threads per inch</t>
  </si>
  <si>
    <t>Basic major dia (inches)</t>
  </si>
  <si>
    <t>Basic effective dia (inches)</t>
  </si>
  <si>
    <t>Basic minor dia of ext. threads (inches)</t>
  </si>
  <si>
    <t>Basic minor dia of int. threads (inches)</t>
  </si>
  <si>
    <t>Drill size</t>
  </si>
  <si>
    <t>0-80</t>
  </si>
  <si>
    <t>UNF</t>
  </si>
  <si>
    <t>1-64</t>
  </si>
  <si>
    <t>UNC</t>
  </si>
  <si>
    <t>#54</t>
  </si>
  <si>
    <t>2-56</t>
  </si>
  <si>
    <t>#50</t>
  </si>
  <si>
    <t>2-64</t>
  </si>
  <si>
    <t>4-40</t>
  </si>
  <si>
    <t>#43</t>
  </si>
  <si>
    <t>4-48</t>
  </si>
  <si>
    <t>#42</t>
  </si>
  <si>
    <t>5-40</t>
  </si>
  <si>
    <t>#38</t>
  </si>
  <si>
    <t>5-44</t>
  </si>
  <si>
    <t>#37</t>
  </si>
  <si>
    <t>6-32</t>
  </si>
  <si>
    <t>#36</t>
  </si>
  <si>
    <t>6-40</t>
  </si>
  <si>
    <t>#33</t>
  </si>
  <si>
    <t>8-32</t>
  </si>
  <si>
    <t>#29</t>
  </si>
  <si>
    <t>8-36</t>
  </si>
  <si>
    <t>10-24</t>
  </si>
  <si>
    <t>#25</t>
  </si>
  <si>
    <t>10-32</t>
  </si>
  <si>
    <t>#21</t>
  </si>
  <si>
    <t>1/4-20</t>
  </si>
  <si>
    <t>#7</t>
  </si>
  <si>
    <t>1/4-28</t>
  </si>
  <si>
    <t>#3</t>
  </si>
  <si>
    <t>5/16-18</t>
  </si>
  <si>
    <t>F</t>
  </si>
  <si>
    <t>5/16-24</t>
  </si>
  <si>
    <t>I</t>
  </si>
  <si>
    <t>3/8-16</t>
  </si>
  <si>
    <t>3/8-24</t>
  </si>
  <si>
    <t>Q</t>
  </si>
  <si>
    <t>7/16-14</t>
  </si>
  <si>
    <t>U</t>
  </si>
  <si>
    <t>7/16-20</t>
  </si>
  <si>
    <t>25/64</t>
  </si>
  <si>
    <t>1/2-13</t>
  </si>
  <si>
    <t>27/64</t>
  </si>
  <si>
    <t>1/2-20</t>
  </si>
  <si>
    <t>29/64</t>
  </si>
  <si>
    <t>9-16-12</t>
  </si>
  <si>
    <t>31/64</t>
  </si>
  <si>
    <t>9/16-18</t>
  </si>
  <si>
    <t>33/64</t>
  </si>
  <si>
    <t>5/8-11</t>
  </si>
  <si>
    <t>17/32</t>
  </si>
  <si>
    <t>5/8-18</t>
  </si>
  <si>
    <t>37/64</t>
  </si>
  <si>
    <t>3/4-10</t>
  </si>
  <si>
    <t>21/32</t>
  </si>
  <si>
    <t>3/4-16</t>
  </si>
  <si>
    <t>7/8-9</t>
  </si>
  <si>
    <t>49/64</t>
  </si>
  <si>
    <t>7/8-14</t>
  </si>
  <si>
    <t>13/16</t>
  </si>
  <si>
    <t>1-8</t>
  </si>
  <si>
    <t>1-14</t>
  </si>
  <si>
    <t>15/16</t>
  </si>
  <si>
    <t>1 1/18-7</t>
  </si>
  <si>
    <t>63/64</t>
  </si>
  <si>
    <t>1 1/8-12</t>
  </si>
  <si>
    <t>1 1/4-7</t>
  </si>
  <si>
    <t>1 3/8-6</t>
  </si>
  <si>
    <t>1 1/2-6</t>
  </si>
  <si>
    <t>1 3/4-5</t>
  </si>
  <si>
    <t>2-4.5</t>
  </si>
  <si>
    <t>Bolt Torques</t>
  </si>
  <si>
    <t>lbs-in</t>
  </si>
  <si>
    <t>T =</t>
  </si>
  <si>
    <t>Axial Load</t>
  </si>
  <si>
    <t>lbs</t>
  </si>
  <si>
    <t>F =</t>
  </si>
  <si>
    <t>Crushing Strength of Laminate</t>
  </si>
  <si>
    <t>psi</t>
  </si>
  <si>
    <t>Area of the Fastener Washer</t>
  </si>
  <si>
    <t>in²</t>
  </si>
  <si>
    <t>A =</t>
  </si>
  <si>
    <t>Fastener Diameter</t>
  </si>
  <si>
    <t>in</t>
  </si>
  <si>
    <t>d =</t>
  </si>
  <si>
    <t>Torque Coefficient From Table VI.</t>
  </si>
  <si>
    <t>K =</t>
  </si>
  <si>
    <t>Dia</t>
  </si>
  <si>
    <t>H</t>
  </si>
  <si>
    <t>Size</t>
  </si>
  <si>
    <t>Nominal</t>
  </si>
  <si>
    <t>Washer Diameters (AN3-AN20 spec'n)</t>
  </si>
  <si>
    <t>1668-2496</t>
  </si>
  <si>
    <t>2300-2500</t>
  </si>
  <si>
    <t>1248-1872</t>
  </si>
  <si>
    <t>1100-1300</t>
  </si>
  <si>
    <t>876-1308</t>
  </si>
  <si>
    <t>800-1000</t>
  </si>
  <si>
    <t>504-768</t>
  </si>
  <si>
    <t>480-690</t>
  </si>
  <si>
    <t>396-600</t>
  </si>
  <si>
    <t>450-500</t>
  </si>
  <si>
    <t>230-345</t>
  </si>
  <si>
    <t>160-190</t>
  </si>
  <si>
    <t>139-208</t>
  </si>
  <si>
    <t>100-140</t>
  </si>
  <si>
    <t>68-102</t>
  </si>
  <si>
    <t>50-70</t>
  </si>
  <si>
    <t>29-43</t>
  </si>
  <si>
    <t>20-25</t>
  </si>
  <si>
    <t>T</t>
  </si>
  <si>
    <t>Manual</t>
  </si>
  <si>
    <t>A/C Hdbk</t>
  </si>
  <si>
    <t>Thread</t>
  </si>
  <si>
    <t>NASA</t>
  </si>
  <si>
    <t>Standard</t>
  </si>
  <si>
    <t>Single cell</t>
  </si>
  <si>
    <t>MPa</t>
  </si>
  <si>
    <t>=</t>
  </si>
  <si>
    <t>Fastener Torque</t>
  </si>
  <si>
    <t>AA-SM-205-001</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</si>
  <si>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</si>
  <si>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</si>
  <si>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</si>
  <si>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</si>
  <si>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</si>
  <si>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</si>
  <si>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</si>
  <si>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</si>
  <si>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</si>
  <si>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</si>
  <si>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</si>
  <si>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</si>
  <si>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</si>
  <si>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</si>
  <si>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</si>
  <si>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</si>
  <si>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</si>
  <si>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</si>
  <si>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</si>
  <si>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</si>
  <si>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</si>
  <si>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</si>
  <si>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</si>
  <si>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r>
      <t>F</t>
    </r>
    <r>
      <rPr>
        <vertAlign val="subscript"/>
        <sz val="10"/>
        <rFont val="Calibri"/>
        <family val="2"/>
        <scheme val="minor"/>
      </rPr>
      <t>CU</t>
    </r>
    <r>
      <rPr>
        <sz val="10"/>
        <rFont val="Calibri"/>
        <family val="2"/>
        <scheme val="minor"/>
      </rPr>
      <t xml:space="preserve"> =</t>
    </r>
  </si>
  <si>
    <t>STANDARD SPREADSHEET METHOD</t>
  </si>
  <si>
    <t>FASTENER TERMS AND TORQUES</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</si>
  <si>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</si>
  <si>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</si>
  <si>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</si>
  <si>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</si>
  <si>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</si>
  <si>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</si>
  <si>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</si>
  <si>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</si>
  <si>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</si>
  <si>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</si>
  <si>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</si>
  <si>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</si>
  <si>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</si>
  <si>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</si>
  <si>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</si>
  <si>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(NASA-RP-1228, 1990)</t>
  </si>
  <si>
    <t>(MIL-HDBK-60, 1990)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</si>
</sst>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
    <numFmt numFmtId="166" formatCode="0.0"/>
  </numFmts>
  <fonts count="22" x14ac:knownFonts="1">
    <font>
      <sz val="10"/>
      <name val="Arial"/>
    </font>
    <font>
      <sz val="11"/>
      <color theme="1"/>
      <name val="Calibri"/>
      <family val="2"/>
      <scheme val="minor"/>
    </font>
    <font>
      <sz val="10"/>
      <name val="Arial"/>
      <family val="2"/>
    </font>
    <font>
      <u/>
      <sz val="7"/>
      <color indexed="12"/>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color indexed="12"/>
      <name val="Calibri"/>
      <family val="2"/>
      <scheme val="minor"/>
    </font>
    <font>
      <sz val="10"/>
      <color indexed="8"/>
      <name val="Calibri"/>
      <family val="2"/>
      <scheme val="minor"/>
    </font>
    <font>
      <u/>
      <sz val="10"/>
      <color indexed="12"/>
      <name val="Calibri"/>
      <family val="2"/>
      <scheme val="minor"/>
    </font>
    <font>
      <sz val="8"/>
      <name val="Calibri"/>
      <family val="2"/>
      <scheme val="minor"/>
    </font>
    <font>
      <vertAlign val="subscript"/>
      <sz val="10"/>
      <name val="Calibri"/>
      <family val="2"/>
      <scheme val="minor"/>
    </font>
    <font>
      <sz val="10"/>
      <color theme="0" tint="-0.499984740745262"/>
      <name val="Calibri"/>
      <family val="2"/>
      <scheme val="minor"/>
    </font>
    <font>
      <b/>
      <sz val="10"/>
      <color theme="0" tint="-0.499984740745262"/>
      <name val="Calibri"/>
      <family val="2"/>
      <scheme val="minor"/>
    </font>
    <font>
      <sz val="8"/>
      <color theme="0" tint="-0.499984740745262"/>
      <name val="Calibri"/>
      <family val="2"/>
      <scheme val="minor"/>
    </font>
    <font>
      <u/>
      <sz val="10"/>
      <color theme="10"/>
      <name val="Arial"/>
    </font>
    <font>
      <u/>
      <sz val="10"/>
      <color theme="10"/>
      <name val="Calibri"/>
      <family val="2"/>
      <scheme val="minor"/>
    </font>
  </fonts>
  <fills count="3">
    <fill>
      <patternFill patternType="none"/>
    </fill>
    <fill>
      <patternFill patternType="gray125"/>
    </fill>
    <fill>
      <patternFill patternType="solid">
        <fgColor indexed="13"/>
        <bgColor indexed="64"/>
      </patternFill>
    </fill>
  </fills>
  <borders count="8">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xf numFmtId="0" fontId="3" fillId="0" borderId="0" applyNumberFormat="0" applyFill="0" applyBorder="0" applyAlignment="0" applyProtection="0">
      <alignment vertical="top"/>
      <protection locked="0"/>
    </xf>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20" fillId="0" borderId="0" applyNumberFormat="0" applyFill="0" applyBorder="0" applyAlignment="0" applyProtection="0"/>
  </cellStyleXfs>
  <cellXfs count="127">
    <xf numFmtId="0" fontId="0" fillId="0" borderId="0" xfId="0"/>
    <xf numFmtId="0" fontId="4" fillId="0" borderId="0" xfId="3" applyFont="1" applyProtection="1">
      <protection locked="0"/>
    </xf>
    <xf numFmtId="0" fontId="4" fillId="0" borderId="0" xfId="3" applyFont="1" applyAlignment="1" applyProtection="1">
      <alignment horizontal="right"/>
      <protection locked="0"/>
    </xf>
    <xf numFmtId="0" fontId="5" fillId="0" borderId="0" xfId="3" applyFont="1" applyProtection="1">
      <protection locked="0"/>
    </xf>
    <xf numFmtId="0" fontId="5" fillId="0" borderId="0" xfId="3" applyFont="1" applyAlignment="1" applyProtection="1">
      <alignment horizontal="left"/>
      <protection locked="0"/>
    </xf>
    <xf numFmtId="0" fontId="4" fillId="0" borderId="0" xfId="3" applyFont="1"/>
    <xf numFmtId="0" fontId="4" fillId="0" borderId="2" xfId="3" applyFont="1" applyBorder="1" applyAlignment="1">
      <alignment horizontal="center"/>
    </xf>
    <xf numFmtId="0" fontId="4" fillId="0" borderId="0" xfId="3" applyFont="1" applyAlignment="1">
      <alignment horizontal="right"/>
    </xf>
    <xf numFmtId="0" fontId="6" fillId="0" borderId="0" xfId="3" applyFont="1" applyAlignment="1">
      <alignment horizontal="left"/>
    </xf>
    <xf numFmtId="0" fontId="4" fillId="0" borderId="1" xfId="3" applyFont="1" applyBorder="1" applyAlignment="1">
      <alignment horizontal="center"/>
    </xf>
    <xf numFmtId="14" fontId="5" fillId="0" borderId="0" xfId="3" quotePrefix="1" applyNumberFormat="1" applyFont="1" applyProtection="1">
      <protection locked="0"/>
    </xf>
    <xf numFmtId="0" fontId="4" fillId="0" borderId="1" xfId="4" applyFont="1" applyBorder="1" applyAlignment="1">
      <alignment horizontal="center"/>
    </xf>
    <xf numFmtId="1" fontId="4" fillId="0" borderId="1" xfId="4" applyNumberFormat="1" applyFont="1" applyBorder="1" applyAlignment="1">
      <alignment horizontal="center"/>
    </xf>
    <xf numFmtId="0" fontId="7" fillId="0" borderId="0" xfId="3" applyFont="1" applyAlignment="1" applyProtection="1">
      <alignment horizontal="left"/>
      <protection locked="0"/>
    </xf>
    <xf numFmtId="0" fontId="4"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4" fillId="0" borderId="0" xfId="3" applyFont="1" applyAlignment="1">
      <alignment horizontal="center"/>
    </xf>
    <xf numFmtId="0" fontId="6" fillId="0" borderId="0" xfId="3" applyFont="1" applyAlignment="1">
      <alignment horizontal="right"/>
    </xf>
    <xf numFmtId="0" fontId="8" fillId="0" borderId="0" xfId="3" applyFont="1"/>
    <xf numFmtId="0" fontId="9" fillId="0" borderId="0" xfId="3" applyFont="1"/>
    <xf numFmtId="0" fontId="10" fillId="0" borderId="0" xfId="3" applyFont="1"/>
    <xf numFmtId="0" fontId="4" fillId="0" borderId="0" xfId="3" applyFont="1" applyBorder="1" applyAlignment="1"/>
    <xf numFmtId="0" fontId="10" fillId="0" borderId="0" xfId="3" applyFont="1" applyBorder="1" applyAlignment="1"/>
    <xf numFmtId="0" fontId="8" fillId="0" borderId="0" xfId="1" applyFont="1"/>
    <xf numFmtId="0" fontId="4" fillId="0" borderId="0" xfId="1" applyFont="1"/>
    <xf numFmtId="0" fontId="4" fillId="0" borderId="1" xfId="1" applyFont="1" applyBorder="1" applyAlignment="1">
      <alignment horizontal="center"/>
    </xf>
    <xf numFmtId="0" fontId="4" fillId="0" borderId="0" xfId="0" applyFont="1"/>
    <xf numFmtId="0" fontId="6" fillId="0" borderId="0" xfId="1" applyFont="1"/>
    <xf numFmtId="0" fontId="4" fillId="0" borderId="0" xfId="0" applyFont="1" applyFill="1"/>
    <xf numFmtId="0" fontId="4" fillId="0" borderId="0" xfId="0" applyFont="1" applyAlignment="1">
      <alignment horizontal="right"/>
    </xf>
    <xf numFmtId="1" fontId="12" fillId="0" borderId="0" xfId="0" applyNumberFormat="1" applyFont="1" applyAlignment="1">
      <alignment horizontal="center"/>
    </xf>
    <xf numFmtId="0" fontId="4" fillId="0" borderId="0" xfId="0" applyFont="1" applyAlignment="1">
      <alignment vertical="center"/>
    </xf>
    <xf numFmtId="0" fontId="4" fillId="0" borderId="0" xfId="0" applyFont="1" applyBorder="1"/>
    <xf numFmtId="0" fontId="4" fillId="0" borderId="1" xfId="0" applyFont="1" applyBorder="1"/>
    <xf numFmtId="0" fontId="6" fillId="0" borderId="0" xfId="0" applyFont="1" applyAlignment="1">
      <alignment horizontal="center"/>
    </xf>
    <xf numFmtId="2" fontId="4" fillId="0" borderId="0" xfId="0" applyNumberFormat="1" applyFont="1" applyAlignment="1">
      <alignment horizontal="center"/>
    </xf>
    <xf numFmtId="164" fontId="4" fillId="0" borderId="0" xfId="0" applyNumberFormat="1" applyFont="1" applyAlignment="1">
      <alignment horizontal="center"/>
    </xf>
    <xf numFmtId="49" fontId="13" fillId="0" borderId="4" xfId="0" applyNumberFormat="1" applyFont="1" applyBorder="1" applyAlignment="1">
      <alignment horizontal="center" wrapText="1"/>
    </xf>
    <xf numFmtId="0" fontId="13" fillId="0" borderId="4" xfId="0" applyFont="1" applyBorder="1" applyAlignment="1">
      <alignment horizontal="center" wrapText="1"/>
    </xf>
    <xf numFmtId="165" fontId="13" fillId="0" borderId="4" xfId="0" applyNumberFormat="1" applyFont="1" applyBorder="1" applyAlignment="1">
      <alignment horizontal="center" wrapText="1"/>
    </xf>
    <xf numFmtId="13" fontId="13" fillId="0" borderId="4" xfId="0" applyNumberFormat="1" applyFont="1" applyBorder="1" applyAlignment="1">
      <alignment horizontal="center" wrapText="1"/>
    </xf>
    <xf numFmtId="49" fontId="13" fillId="0" borderId="3" xfId="0" applyNumberFormat="1" applyFont="1" applyBorder="1" applyAlignment="1">
      <alignment horizontal="center" wrapText="1"/>
    </xf>
    <xf numFmtId="0" fontId="13" fillId="0" borderId="3" xfId="0" applyFont="1" applyBorder="1" applyAlignment="1">
      <alignment horizontal="center" wrapText="1"/>
    </xf>
    <xf numFmtId="165" fontId="13" fillId="0" borderId="3" xfId="0" applyNumberFormat="1" applyFont="1" applyBorder="1" applyAlignment="1">
      <alignment horizontal="center" wrapText="1"/>
    </xf>
    <xf numFmtId="13" fontId="4" fillId="0" borderId="3" xfId="0" applyNumberFormat="1" applyFont="1" applyBorder="1" applyAlignment="1">
      <alignment horizontal="center" wrapText="1"/>
    </xf>
    <xf numFmtId="0" fontId="4" fillId="0" borderId="0" xfId="0" applyFont="1" applyFill="1" applyAlignment="1">
      <alignment horizontal="right"/>
    </xf>
    <xf numFmtId="13" fontId="13" fillId="0" borderId="3" xfId="0" applyNumberFormat="1" applyFont="1" applyBorder="1" applyAlignment="1">
      <alignment horizontal="center" wrapText="1"/>
    </xf>
    <xf numFmtId="0" fontId="4" fillId="0" borderId="0" xfId="0" applyFont="1" applyAlignment="1">
      <alignment horizontal="center"/>
    </xf>
    <xf numFmtId="0" fontId="4" fillId="0" borderId="0" xfId="0" applyFont="1" applyAlignment="1">
      <alignment horizontal="left"/>
    </xf>
    <xf numFmtId="0" fontId="12" fillId="0" borderId="0" xfId="0" applyFont="1" applyAlignment="1">
      <alignment horizontal="center"/>
    </xf>
    <xf numFmtId="0" fontId="4" fillId="0" borderId="0" xfId="0" applyFont="1" applyBorder="1" applyAlignment="1">
      <alignment horizontal="left"/>
    </xf>
    <xf numFmtId="12" fontId="13" fillId="0" borderId="3" xfId="0" applyNumberFormat="1" applyFont="1" applyBorder="1" applyAlignment="1">
      <alignment horizontal="center" wrapText="1"/>
    </xf>
    <xf numFmtId="0" fontId="14" fillId="0" borderId="0" xfId="2" applyFont="1" applyAlignment="1" applyProtection="1"/>
    <xf numFmtId="0" fontId="4" fillId="0" borderId="0" xfId="0" applyFont="1" applyBorder="1" applyAlignment="1">
      <alignment horizontal="center"/>
    </xf>
    <xf numFmtId="2" fontId="15" fillId="0" borderId="0" xfId="0" applyNumberFormat="1" applyFont="1" applyAlignment="1">
      <alignment horizontal="center"/>
    </xf>
    <xf numFmtId="2" fontId="4" fillId="0" borderId="0" xfId="0" applyNumberFormat="1" applyFont="1" applyAlignment="1">
      <alignment horizontal="left"/>
    </xf>
    <xf numFmtId="0" fontId="6" fillId="0" borderId="0" xfId="0" applyFont="1"/>
    <xf numFmtId="0" fontId="4" fillId="0" borderId="0" xfId="0" applyFont="1" applyFill="1" applyAlignment="1">
      <alignment horizontal="left"/>
    </xf>
    <xf numFmtId="0" fontId="6" fillId="0" borderId="0" xfId="0" applyFont="1" applyAlignment="1">
      <alignment horizontal="left"/>
    </xf>
    <xf numFmtId="0" fontId="12" fillId="0" borderId="0" xfId="0" applyFont="1" applyFill="1" applyAlignment="1">
      <alignment horizontal="center"/>
    </xf>
    <xf numFmtId="164" fontId="12" fillId="0" borderId="0" xfId="0" applyNumberFormat="1" applyFont="1" applyAlignment="1">
      <alignment horizontal="center"/>
    </xf>
    <xf numFmtId="0" fontId="4" fillId="0" borderId="0" xfId="0" applyFont="1" applyBorder="1" applyAlignment="1">
      <alignment horizontal="right"/>
    </xf>
    <xf numFmtId="0" fontId="12" fillId="0" borderId="0" xfId="0" applyFont="1" applyBorder="1" applyAlignment="1">
      <alignment horizontal="center"/>
    </xf>
    <xf numFmtId="0" fontId="4" fillId="0" borderId="0" xfId="0" applyFont="1" applyFill="1" applyBorder="1" applyAlignment="1">
      <alignment horizontal="right"/>
    </xf>
    <xf numFmtId="0" fontId="12" fillId="0" borderId="0" xfId="0" applyFont="1" applyFill="1" applyBorder="1" applyAlignment="1">
      <alignment horizontal="center"/>
    </xf>
    <xf numFmtId="0" fontId="4" fillId="0" borderId="0" xfId="0" applyFont="1" applyFill="1" applyBorder="1"/>
    <xf numFmtId="2" fontId="13" fillId="0" borderId="0" xfId="0" applyNumberFormat="1" applyFont="1" applyAlignment="1">
      <alignment horizontal="center"/>
    </xf>
    <xf numFmtId="2" fontId="4" fillId="0" borderId="0" xfId="0" applyNumberFormat="1" applyFont="1" applyFill="1" applyBorder="1" applyAlignment="1">
      <alignment horizontal="center"/>
    </xf>
    <xf numFmtId="0" fontId="4" fillId="0" borderId="0" xfId="0" applyFont="1" applyFill="1" applyBorder="1" applyAlignment="1">
      <alignment horizontal="left"/>
    </xf>
    <xf numFmtId="1" fontId="4" fillId="0" borderId="0" xfId="0" applyNumberFormat="1" applyFont="1" applyFill="1" applyBorder="1" applyAlignment="1">
      <alignment horizontal="center"/>
    </xf>
    <xf numFmtId="0" fontId="6" fillId="0" borderId="0" xfId="0" applyFont="1" applyFill="1" applyBorder="1"/>
    <xf numFmtId="13" fontId="6" fillId="2" borderId="0" xfId="0" applyNumberFormat="1" applyFont="1" applyFill="1" applyAlignment="1">
      <alignment horizontal="center"/>
    </xf>
    <xf numFmtId="1" fontId="4" fillId="0" borderId="0" xfId="0" applyNumberFormat="1" applyFont="1" applyAlignment="1">
      <alignment horizontal="center"/>
    </xf>
    <xf numFmtId="0" fontId="12" fillId="0" borderId="0" xfId="0" applyFont="1" applyAlignment="1">
      <alignment horizontal="right"/>
    </xf>
    <xf numFmtId="13" fontId="12" fillId="0" borderId="0" xfId="0" applyNumberFormat="1" applyFont="1" applyAlignment="1">
      <alignment horizontal="right"/>
    </xf>
    <xf numFmtId="165" fontId="13" fillId="0" borderId="0" xfId="0" applyNumberFormat="1" applyFont="1" applyAlignment="1">
      <alignment horizontal="right"/>
    </xf>
    <xf numFmtId="1" fontId="12" fillId="0" borderId="0" xfId="0" applyNumberFormat="1" applyFont="1" applyFill="1" applyAlignment="1">
      <alignment horizontal="right"/>
    </xf>
    <xf numFmtId="1" fontId="13" fillId="0" borderId="0" xfId="0" applyNumberFormat="1" applyFont="1" applyAlignment="1">
      <alignment horizontal="right"/>
    </xf>
    <xf numFmtId="166" fontId="4" fillId="0" borderId="0" xfId="0" applyNumberFormat="1" applyFont="1" applyAlignment="1">
      <alignment horizontal="right"/>
    </xf>
    <xf numFmtId="0" fontId="17" fillId="0" borderId="0" xfId="0" applyFont="1" applyAlignment="1">
      <alignment horizontal="center"/>
    </xf>
    <xf numFmtId="0" fontId="18" fillId="0" borderId="0" xfId="0" applyFont="1" applyAlignment="1">
      <alignment horizontal="center"/>
    </xf>
    <xf numFmtId="1" fontId="19" fillId="0" borderId="0" xfId="0" applyNumberFormat="1" applyFont="1" applyAlignment="1">
      <alignment horizontal="center"/>
    </xf>
    <xf numFmtId="13" fontId="4" fillId="0" borderId="0" xfId="0" applyNumberFormat="1" applyFont="1" applyAlignment="1">
      <alignment horizontal="center"/>
    </xf>
    <xf numFmtId="165" fontId="4" fillId="0" borderId="0" xfId="0" applyNumberFormat="1" applyFont="1"/>
    <xf numFmtId="49" fontId="4" fillId="0" borderId="0" xfId="0" applyNumberFormat="1" applyFont="1" applyAlignment="1">
      <alignment horizontal="center"/>
    </xf>
    <xf numFmtId="165" fontId="4" fillId="0" borderId="0" xfId="0" applyNumberFormat="1" applyFont="1" applyAlignment="1">
      <alignment horizontal="center"/>
    </xf>
    <xf numFmtId="49" fontId="15" fillId="0" borderId="0" xfId="0" applyNumberFormat="1" applyFont="1" applyAlignment="1">
      <alignment horizontal="center"/>
    </xf>
    <xf numFmtId="1" fontId="15" fillId="0" borderId="0" xfId="0" applyNumberFormat="1" applyFont="1" applyAlignment="1">
      <alignment horizontal="center"/>
    </xf>
    <xf numFmtId="0" fontId="19" fillId="0" borderId="0" xfId="0" applyFont="1"/>
    <xf numFmtId="49" fontId="19" fillId="0" borderId="0" xfId="0" applyNumberFormat="1" applyFont="1" applyAlignment="1">
      <alignment horizontal="center"/>
    </xf>
    <xf numFmtId="0" fontId="19" fillId="0" borderId="0" xfId="0" applyFont="1" applyAlignment="1">
      <alignment horizontal="center"/>
    </xf>
    <xf numFmtId="13" fontId="19" fillId="0" borderId="0" xfId="0" applyNumberFormat="1" applyFont="1" applyAlignment="1">
      <alignment horizontal="center"/>
    </xf>
    <xf numFmtId="0" fontId="4" fillId="0" borderId="6" xfId="3" applyFont="1" applyBorder="1" applyAlignment="1">
      <alignment horizontal="center"/>
    </xf>
    <xf numFmtId="0" fontId="4" fillId="0" borderId="2" xfId="3" applyFont="1" applyBorder="1"/>
    <xf numFmtId="0" fontId="4" fillId="0" borderId="7" xfId="3" applyFont="1" applyBorder="1" applyAlignment="1">
      <alignment horizontal="center"/>
    </xf>
    <xf numFmtId="0" fontId="4" fillId="0" borderId="1" xfId="3" applyFont="1" applyBorder="1"/>
    <xf numFmtId="1" fontId="4" fillId="0" borderId="7" xfId="4" applyNumberFormat="1" applyFont="1" applyBorder="1" applyAlignment="1">
      <alignment horizontal="center"/>
    </xf>
    <xf numFmtId="0" fontId="4" fillId="0" borderId="0" xfId="0" applyFont="1" applyBorder="1" applyProtection="1">
      <protection locked="0"/>
    </xf>
    <xf numFmtId="0" fontId="11" fillId="0" borderId="0" xfId="5" applyFont="1" applyBorder="1" applyAlignment="1" applyProtection="1">
      <alignment horizontal="center"/>
    </xf>
    <xf numFmtId="0" fontId="4" fillId="0" borderId="0" xfId="3" applyFont="1" applyBorder="1" applyAlignment="1">
      <alignment horizontal="center"/>
    </xf>
    <xf numFmtId="0" fontId="4" fillId="0" borderId="0" xfId="3" applyFont="1" applyBorder="1"/>
    <xf numFmtId="0" fontId="4" fillId="0" borderId="0" xfId="3" applyFont="1" applyBorder="1" applyAlignment="1">
      <alignment horizontal="right"/>
    </xf>
    <xf numFmtId="0" fontId="6" fillId="0" borderId="0" xfId="3" applyFont="1" applyBorder="1" applyAlignment="1">
      <alignment horizontal="left"/>
    </xf>
    <xf numFmtId="0" fontId="4" fillId="0" borderId="0" xfId="4" applyFont="1" applyBorder="1" applyAlignment="1">
      <alignment horizontal="center"/>
    </xf>
    <xf numFmtId="1" fontId="4" fillId="0" borderId="0" xfId="4" applyNumberFormat="1" applyFont="1" applyBorder="1" applyAlignment="1">
      <alignment horizontal="center"/>
    </xf>
    <xf numFmtId="0" fontId="8" fillId="0" borderId="0" xfId="3" applyFont="1" applyBorder="1" applyAlignment="1">
      <alignment horizontal="center"/>
    </xf>
    <xf numFmtId="0" fontId="8" fillId="0" borderId="0" xfId="3" applyFont="1" applyBorder="1"/>
    <xf numFmtId="166" fontId="4" fillId="0" borderId="0" xfId="4" applyNumberFormat="1" applyFont="1" applyBorder="1" applyAlignment="1">
      <alignment horizontal="center"/>
    </xf>
    <xf numFmtId="0" fontId="11" fillId="0" borderId="0" xfId="5" applyBorder="1" applyAlignment="1" applyProtection="1">
      <alignment horizontal="center"/>
    </xf>
    <xf numFmtId="0" fontId="4" fillId="0" borderId="0" xfId="3" applyFont="1" applyBorder="1" applyAlignment="1">
      <alignment horizontal="left" vertical="top" wrapText="1"/>
    </xf>
    <xf numFmtId="0" fontId="4" fillId="0" borderId="0" xfId="1" applyFont="1" applyAlignment="1">
      <alignment horizontal="right"/>
    </xf>
    <xf numFmtId="0" fontId="6" fillId="0" borderId="0" xfId="1" applyFont="1" applyAlignment="1">
      <alignment horizontal="left"/>
    </xf>
    <xf numFmtId="0" fontId="4" fillId="0" borderId="0" xfId="1" applyFont="1" applyAlignment="1"/>
    <xf numFmtId="0" fontId="6" fillId="0" borderId="0" xfId="1" applyFont="1" applyAlignment="1"/>
    <xf numFmtId="0" fontId="6" fillId="0" borderId="0" xfId="1" quotePrefix="1" applyFont="1" applyAlignment="1"/>
    <xf numFmtId="0" fontId="4" fillId="0" borderId="0" xfId="1" applyFont="1" applyAlignment="1">
      <alignment horizontal="center"/>
    </xf>
    <xf numFmtId="0" fontId="4" fillId="0" borderId="0" xfId="3" applyFont="1" applyBorder="1" applyAlignment="1">
      <alignment horizontal="left" vertical="top" wrapText="1"/>
    </xf>
    <xf numFmtId="0" fontId="4" fillId="0" borderId="0" xfId="3" applyFont="1" applyBorder="1" applyAlignment="1">
      <alignment horizontal="left" wrapText="1"/>
    </xf>
    <xf numFmtId="0" fontId="11" fillId="0" borderId="0" xfId="5" applyBorder="1" applyAlignment="1" applyProtection="1">
      <alignment horizontal="center"/>
    </xf>
    <xf numFmtId="0" fontId="6" fillId="0" borderId="2" xfId="0" applyFont="1" applyFill="1" applyBorder="1" applyAlignment="1">
      <alignment horizontal="center" wrapText="1"/>
    </xf>
    <xf numFmtId="0" fontId="6" fillId="0" borderId="1" xfId="0" applyFont="1" applyFill="1" applyBorder="1" applyAlignment="1">
      <alignment horizontal="center" wrapText="1"/>
    </xf>
    <xf numFmtId="0" fontId="6" fillId="0" borderId="5" xfId="0" applyFont="1" applyFill="1" applyBorder="1" applyAlignment="1">
      <alignment horizontal="center" wrapText="1"/>
    </xf>
    <xf numFmtId="0" fontId="21" fillId="0" borderId="0" xfId="7" applyFont="1" applyBorder="1" applyAlignment="1" applyProtection="1">
      <alignment horizontal="center"/>
    </xf>
    <xf numFmtId="0" fontId="20" fillId="0" borderId="0" xfId="7" applyBorder="1" applyAlignment="1">
      <alignment horizontal="center"/>
    </xf>
    <xf numFmtId="0" fontId="21" fillId="0" borderId="0" xfId="7" applyFont="1"/>
  </cellXfs>
  <cellStyles count="8">
    <cellStyle name="Hyperlink" xfId="7" builtinId="8"/>
    <cellStyle name="Hyperlink 2" xfId="5"/>
    <cellStyle name="Hyperlink__Junk_2" xfId="2"/>
    <cellStyle name="Normal" xfId="0" builtinId="0"/>
    <cellStyle name="Normal 2" xfId="1"/>
    <cellStyle name="Normal 2 2" xfId="3"/>
    <cellStyle name="Normal 3" xfId="6"/>
    <cellStyle name="Normal 4" xfI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6.png"/><Relationship Id="rId7" Type="http://schemas.openxmlformats.org/officeDocument/2006/relationships/hyperlink" Target="http://www.abbottaerospace.com/technical-library/donate/" TargetMode="External"/><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4</xdr:col>
      <xdr:colOff>470627</xdr:colOff>
      <xdr:row>113</xdr:row>
      <xdr:rowOff>121229</xdr:rowOff>
    </xdr:to>
    <xdr:pic>
      <xdr:nvPicPr>
        <xdr:cNvPr id="15" name="Picture 24" descr="AAAAAA"/>
        <xdr:cNvPicPr>
          <a:picLocks noChangeAspect="1" noChangeArrowheads="1"/>
        </xdr:cNvPicPr>
      </xdr:nvPicPr>
      <xdr:blipFill>
        <a:blip xmlns:r="http://schemas.openxmlformats.org/officeDocument/2006/relationships" r:embed="rId1" cstate="print"/>
        <a:srcRect/>
        <a:stretch>
          <a:fillRect/>
        </a:stretch>
      </xdr:blipFill>
      <xdr:spPr bwMode="auto">
        <a:xfrm>
          <a:off x="606136" y="20816455"/>
          <a:ext cx="2340991" cy="6199909"/>
        </a:xfrm>
        <a:prstGeom prst="rect">
          <a:avLst/>
        </a:prstGeom>
        <a:noFill/>
      </xdr:spPr>
    </xdr:pic>
    <xdr:clientData/>
  </xdr:twoCellAnchor>
  <xdr:twoCellAnchor editAs="oneCell">
    <xdr:from>
      <xdr:col>5</xdr:col>
      <xdr:colOff>1</xdr:colOff>
      <xdr:row>74</xdr:row>
      <xdr:rowOff>1</xdr:rowOff>
    </xdr:from>
    <xdr:to>
      <xdr:col>10</xdr:col>
      <xdr:colOff>540153</xdr:colOff>
      <xdr:row>112</xdr:row>
      <xdr:rowOff>69274</xdr:rowOff>
    </xdr:to>
    <xdr:pic>
      <xdr:nvPicPr>
        <xdr:cNvPr id="16" name="Picture 25" descr="AAAAAA"/>
        <xdr:cNvPicPr>
          <a:picLocks noChangeAspect="1" noChangeArrowheads="1"/>
        </xdr:cNvPicPr>
      </xdr:nvPicPr>
      <xdr:blipFill>
        <a:blip xmlns:r="http://schemas.openxmlformats.org/officeDocument/2006/relationships" r:embed="rId2" cstate="print"/>
        <a:srcRect/>
        <a:stretch>
          <a:fillRect/>
        </a:stretch>
      </xdr:blipFill>
      <xdr:spPr bwMode="auto">
        <a:xfrm>
          <a:off x="3082637" y="20816456"/>
          <a:ext cx="3570834" cy="5992090"/>
        </a:xfrm>
        <a:prstGeom prst="rect">
          <a:avLst/>
        </a:prstGeom>
        <a:noFill/>
      </xdr:spPr>
    </xdr:pic>
    <xdr:clientData/>
  </xdr:twoCellAnchor>
  <xdr:twoCellAnchor editAs="oneCell">
    <xdr:from>
      <xdr:col>1</xdr:col>
      <xdr:colOff>0</xdr:colOff>
      <xdr:row>125</xdr:row>
      <xdr:rowOff>1</xdr:rowOff>
    </xdr:from>
    <xdr:to>
      <xdr:col>5</xdr:col>
      <xdr:colOff>275154</xdr:colOff>
      <xdr:row>144</xdr:row>
      <xdr:rowOff>22411</xdr:rowOff>
    </xdr:to>
    <xdr:pic>
      <xdr:nvPicPr>
        <xdr:cNvPr id="18" name="Picture 23" descr="AAAAAA"/>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612321" y="30207858"/>
          <a:ext cx="2765262" cy="3143250"/>
        </a:xfrm>
        <a:prstGeom prst="rect">
          <a:avLst/>
        </a:prstGeom>
        <a:noFill/>
      </xdr:spPr>
    </xdr:pic>
    <xdr:clientData/>
  </xdr:twoCellAnchor>
  <xdr:twoCellAnchor editAs="oneCell">
    <xdr:from>
      <xdr:col>6</xdr:col>
      <xdr:colOff>0</xdr:colOff>
      <xdr:row>125</xdr:row>
      <xdr:rowOff>0</xdr:rowOff>
    </xdr:from>
    <xdr:to>
      <xdr:col>9</xdr:col>
      <xdr:colOff>444553</xdr:colOff>
      <xdr:row>139</xdr:row>
      <xdr:rowOff>148558</xdr:rowOff>
    </xdr:to>
    <xdr:pic>
      <xdr:nvPicPr>
        <xdr:cNvPr id="19" name="Picture 26" descr="AAAAAA"/>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3714750" y="30207857"/>
          <a:ext cx="2281517" cy="2452968"/>
        </a:xfrm>
        <a:prstGeom prst="rect">
          <a:avLst/>
        </a:prstGeom>
        <a:noFill/>
      </xdr:spPr>
    </xdr:pic>
    <xdr:clientData/>
  </xdr:twoCellAnchor>
  <xdr:twoCellAnchor>
    <xdr:from>
      <xdr:col>0</xdr:col>
      <xdr:colOff>40822</xdr:colOff>
      <xdr:row>7</xdr:row>
      <xdr:rowOff>40821</xdr:rowOff>
    </xdr:from>
    <xdr:to>
      <xdr:col>4</xdr:col>
      <xdr:colOff>66675</xdr:colOff>
      <xdr:row>10</xdr:row>
      <xdr:rowOff>145236</xdr:rowOff>
    </xdr:to>
    <xdr:grpSp>
      <xdr:nvGrpSpPr>
        <xdr:cNvPr id="20" name="Group 19"/>
        <xdr:cNvGrpSpPr/>
      </xdr:nvGrpSpPr>
      <xdr:grpSpPr>
        <a:xfrm>
          <a:off x="40822" y="1295880"/>
          <a:ext cx="2571829" cy="642297"/>
          <a:chOff x="40822" y="1267641"/>
          <a:chExt cx="2570933" cy="630195"/>
        </a:xfrm>
      </xdr:grpSpPr>
      <xdr:pic>
        <xdr:nvPicPr>
          <xdr:cNvPr id="21" name="Picture 20">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2" name="Picture 21"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63</xdr:row>
      <xdr:rowOff>40821</xdr:rowOff>
    </xdr:from>
    <xdr:to>
      <xdr:col>4</xdr:col>
      <xdr:colOff>66675</xdr:colOff>
      <xdr:row>66</xdr:row>
      <xdr:rowOff>145236</xdr:rowOff>
    </xdr:to>
    <xdr:grpSp>
      <xdr:nvGrpSpPr>
        <xdr:cNvPr id="28" name="Group 27"/>
        <xdr:cNvGrpSpPr/>
      </xdr:nvGrpSpPr>
      <xdr:grpSpPr>
        <a:xfrm>
          <a:off x="40822" y="11345315"/>
          <a:ext cx="2571829" cy="642297"/>
          <a:chOff x="40822" y="1267641"/>
          <a:chExt cx="2570933" cy="630195"/>
        </a:xfrm>
      </xdr:grpSpPr>
      <xdr:pic>
        <xdr:nvPicPr>
          <xdr:cNvPr id="29" name="Picture 28">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0" name="Picture 29"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118</xdr:row>
      <xdr:rowOff>40821</xdr:rowOff>
    </xdr:from>
    <xdr:to>
      <xdr:col>4</xdr:col>
      <xdr:colOff>66675</xdr:colOff>
      <xdr:row>121</xdr:row>
      <xdr:rowOff>145236</xdr:rowOff>
    </xdr:to>
    <xdr:grpSp>
      <xdr:nvGrpSpPr>
        <xdr:cNvPr id="31" name="Group 30"/>
        <xdr:cNvGrpSpPr/>
      </xdr:nvGrpSpPr>
      <xdr:grpSpPr>
        <a:xfrm>
          <a:off x="40822" y="21233386"/>
          <a:ext cx="2571829" cy="642297"/>
          <a:chOff x="40822" y="1267641"/>
          <a:chExt cx="2570933" cy="630195"/>
        </a:xfrm>
      </xdr:grpSpPr>
      <xdr:pic>
        <xdr:nvPicPr>
          <xdr:cNvPr id="32" name="Picture 31">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3" name="Picture 32"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mil-hdbk-60" TargetMode="External"/><Relationship Id="rId1" Type="http://schemas.openxmlformats.org/officeDocument/2006/relationships/hyperlink" Target="http://www.abbottaerospace.com/wpdm-package/nasa-rp-1228"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105" customWidth="1"/>
    <col min="18" max="19" width="5.33203125" style="106" customWidth="1"/>
    <col min="20" max="25" width="9.109375" style="108"/>
    <col min="26" max="16384" width="9.109375" style="20"/>
  </cols>
  <sheetData>
    <row r="1" spans="1:25" s="5" customFormat="1" ht="13.8" x14ac:dyDescent="0.3">
      <c r="A1" s="1"/>
      <c r="B1" s="2" t="s">
        <v>1</v>
      </c>
      <c r="C1" s="3" t="s">
        <v>0</v>
      </c>
      <c r="D1" s="1"/>
      <c r="E1" s="1"/>
      <c r="F1" s="2" t="s">
        <v>141</v>
      </c>
      <c r="G1" s="4"/>
      <c r="H1" s="1"/>
      <c r="I1" s="1"/>
      <c r="J1" s="1"/>
      <c r="K1" s="1"/>
      <c r="M1" s="101"/>
      <c r="N1" s="101"/>
      <c r="O1" s="101"/>
      <c r="P1" s="101"/>
      <c r="Q1" s="101"/>
      <c r="R1" s="101"/>
      <c r="S1" s="101"/>
      <c r="T1" s="102"/>
      <c r="U1" s="102"/>
      <c r="V1" s="102"/>
      <c r="W1" s="103"/>
      <c r="X1" s="104"/>
      <c r="Y1" s="102"/>
    </row>
    <row r="2" spans="1:25" s="5" customFormat="1" ht="13.8" x14ac:dyDescent="0.3">
      <c r="A2" s="1"/>
      <c r="B2" s="2" t="s">
        <v>2</v>
      </c>
      <c r="C2" s="3" t="s">
        <v>10</v>
      </c>
      <c r="D2" s="1"/>
      <c r="E2" s="1"/>
      <c r="F2" s="2" t="s">
        <v>5</v>
      </c>
      <c r="G2" s="3"/>
      <c r="H2" s="1"/>
      <c r="I2" s="1"/>
      <c r="J2" s="1"/>
      <c r="K2" s="1"/>
      <c r="M2" s="101"/>
      <c r="N2" s="101"/>
      <c r="O2" s="101"/>
      <c r="P2" s="101"/>
      <c r="Q2" s="101"/>
      <c r="R2" s="101"/>
      <c r="S2" s="101"/>
      <c r="T2" s="102"/>
      <c r="U2" s="102"/>
      <c r="V2" s="102"/>
      <c r="W2" s="103"/>
      <c r="X2" s="104"/>
      <c r="Y2" s="102"/>
    </row>
    <row r="3" spans="1:25" s="5" customFormat="1" ht="13.8" x14ac:dyDescent="0.3">
      <c r="A3" s="1"/>
      <c r="B3" s="2" t="s">
        <v>3</v>
      </c>
      <c r="C3" s="10"/>
      <c r="D3" s="1"/>
      <c r="E3" s="1"/>
      <c r="F3" s="2" t="s">
        <v>4</v>
      </c>
      <c r="G3" s="3"/>
      <c r="H3" s="1"/>
      <c r="I3" s="1"/>
      <c r="J3" s="1"/>
      <c r="K3" s="1"/>
      <c r="M3" s="101"/>
      <c r="N3" s="101"/>
      <c r="O3" s="101"/>
      <c r="P3" s="101"/>
      <c r="Q3" s="101"/>
      <c r="R3" s="101"/>
      <c r="S3" s="101"/>
      <c r="T3" s="102"/>
      <c r="U3" s="102"/>
      <c r="V3" s="102"/>
      <c r="W3" s="103"/>
      <c r="X3" s="104"/>
      <c r="Y3" s="102"/>
    </row>
    <row r="4" spans="1:25" s="5" customFormat="1" ht="13.8" x14ac:dyDescent="0.3">
      <c r="A4" s="1"/>
      <c r="B4" s="2" t="s">
        <v>154</v>
      </c>
      <c r="C4" s="4"/>
      <c r="D4" s="1"/>
      <c r="E4" s="1"/>
      <c r="F4" s="2" t="s">
        <v>155</v>
      </c>
      <c r="G4" s="3" t="s">
        <v>156</v>
      </c>
      <c r="H4" s="1"/>
      <c r="I4" s="1"/>
      <c r="J4" s="1"/>
      <c r="K4" s="1"/>
      <c r="M4" s="101"/>
      <c r="N4" s="101"/>
      <c r="O4" s="101"/>
      <c r="P4" s="101"/>
      <c r="Q4" s="105"/>
      <c r="R4" s="106"/>
      <c r="S4" s="106"/>
      <c r="T4" s="102"/>
      <c r="U4" s="102"/>
      <c r="V4" s="102"/>
      <c r="W4" s="103"/>
      <c r="X4" s="104"/>
      <c r="Y4" s="102"/>
    </row>
    <row r="5" spans="1:25" s="5" customFormat="1" ht="13.8" x14ac:dyDescent="0.3">
      <c r="A5" s="1"/>
      <c r="B5" s="2" t="s">
        <v>157</v>
      </c>
      <c r="C5" s="4"/>
      <c r="D5" s="1"/>
      <c r="E5" s="2"/>
      <c r="F5" s="1"/>
      <c r="G5" s="1"/>
      <c r="H5" s="1"/>
      <c r="I5" s="1"/>
      <c r="J5" s="1"/>
      <c r="K5" s="1"/>
      <c r="M5" s="101"/>
      <c r="N5" s="101"/>
      <c r="O5" s="101"/>
      <c r="P5" s="101"/>
      <c r="Q5" s="105"/>
      <c r="R5" s="106"/>
      <c r="S5" s="106"/>
      <c r="T5" s="102"/>
      <c r="U5" s="102"/>
      <c r="V5" s="102"/>
      <c r="W5" s="103"/>
      <c r="X5" s="104"/>
      <c r="Y5" s="102"/>
    </row>
    <row r="6" spans="1:25" s="5" customFormat="1" ht="13.8" x14ac:dyDescent="0.3">
      <c r="A6" s="1"/>
      <c r="B6" s="1" t="s">
        <v>7</v>
      </c>
      <c r="C6" s="13"/>
      <c r="D6" s="1"/>
      <c r="E6" s="1"/>
      <c r="F6" s="1"/>
      <c r="G6" s="1"/>
      <c r="H6" s="1"/>
      <c r="I6" s="1"/>
      <c r="J6" s="1"/>
      <c r="K6" s="1"/>
      <c r="M6" s="101"/>
      <c r="N6" s="101"/>
      <c r="O6" s="101"/>
      <c r="P6" s="101"/>
      <c r="Q6" s="105"/>
      <c r="R6" s="106"/>
      <c r="S6" s="106"/>
      <c r="T6" s="102"/>
      <c r="U6" s="102"/>
      <c r="V6" s="102"/>
      <c r="W6" s="103"/>
      <c r="X6" s="104"/>
      <c r="Y6" s="102"/>
    </row>
    <row r="7" spans="1:25" s="5" customFormat="1" ht="13.8" x14ac:dyDescent="0.3">
      <c r="A7" s="1"/>
      <c r="B7" s="1"/>
      <c r="C7" s="1"/>
      <c r="D7" s="1"/>
      <c r="E7" s="1"/>
      <c r="F7" s="1"/>
      <c r="G7" s="1"/>
      <c r="H7" s="1"/>
      <c r="I7" s="1"/>
      <c r="J7" s="1"/>
      <c r="K7" s="1"/>
      <c r="M7" s="101"/>
      <c r="N7" s="101"/>
      <c r="O7" s="101"/>
      <c r="P7" s="101"/>
      <c r="Q7" s="105"/>
      <c r="R7" s="106"/>
      <c r="S7" s="106"/>
      <c r="T7" s="102"/>
      <c r="U7" s="102"/>
      <c r="V7" s="102"/>
      <c r="W7" s="103"/>
      <c r="X7" s="104"/>
      <c r="Y7" s="102"/>
    </row>
    <row r="8" spans="1:25" s="5" customFormat="1" ht="13.8" x14ac:dyDescent="0.3">
      <c r="A8" s="14"/>
      <c r="E8" s="7"/>
      <c r="F8" s="8"/>
      <c r="H8" s="15"/>
      <c r="I8" s="7"/>
      <c r="J8" s="16"/>
      <c r="K8" s="17"/>
      <c r="L8" s="18"/>
      <c r="M8" s="101"/>
      <c r="N8" s="101"/>
      <c r="O8" s="101"/>
      <c r="P8" s="101"/>
      <c r="Q8" s="105"/>
      <c r="R8" s="106"/>
      <c r="S8" s="106"/>
      <c r="T8" s="102"/>
      <c r="U8" s="102"/>
      <c r="V8" s="102"/>
      <c r="W8" s="102"/>
      <c r="X8" s="102"/>
      <c r="Y8" s="102"/>
    </row>
    <row r="9" spans="1:25" s="5" customFormat="1" ht="13.8" x14ac:dyDescent="0.3">
      <c r="E9" s="7"/>
      <c r="F9" s="15"/>
      <c r="H9" s="15"/>
      <c r="I9" s="7"/>
      <c r="J9" s="17"/>
      <c r="K9" s="17"/>
      <c r="L9" s="18"/>
      <c r="M9" s="101"/>
      <c r="N9" s="101"/>
      <c r="O9" s="101"/>
      <c r="P9" s="101"/>
      <c r="Q9" s="105"/>
      <c r="R9" s="106"/>
      <c r="S9" s="106"/>
      <c r="T9" s="102"/>
      <c r="U9" s="102"/>
      <c r="V9" s="102"/>
      <c r="W9" s="102"/>
      <c r="X9" s="102"/>
      <c r="Y9" s="102"/>
    </row>
    <row r="10" spans="1:25" s="5" customFormat="1" ht="13.8" x14ac:dyDescent="0.3">
      <c r="E10" s="7"/>
      <c r="F10" s="15"/>
      <c r="H10" s="15"/>
      <c r="I10" s="7"/>
      <c r="J10" s="8"/>
      <c r="K10" s="15"/>
      <c r="L10" s="18"/>
      <c r="M10" s="101"/>
      <c r="N10" s="101"/>
      <c r="O10" s="101"/>
      <c r="P10" s="101"/>
      <c r="Q10" s="105"/>
      <c r="R10" s="106"/>
      <c r="S10" s="106"/>
      <c r="T10" s="102"/>
      <c r="U10" s="102"/>
      <c r="V10" s="102"/>
      <c r="W10" s="102"/>
      <c r="X10" s="102"/>
      <c r="Y10" s="102"/>
    </row>
    <row r="11" spans="1:25" s="5" customFormat="1" ht="13.8" x14ac:dyDescent="0.3">
      <c r="E11" s="7"/>
      <c r="F11" s="15"/>
      <c r="I11" s="19"/>
      <c r="J11" s="8"/>
      <c r="M11" s="101"/>
      <c r="N11" s="101"/>
      <c r="O11" s="101"/>
      <c r="P11" s="101"/>
      <c r="Q11" s="101"/>
      <c r="R11" s="101"/>
      <c r="S11" s="101"/>
      <c r="T11" s="102"/>
      <c r="U11" s="102"/>
      <c r="V11" s="102"/>
      <c r="W11" s="102"/>
      <c r="X11" s="102"/>
      <c r="Y11" s="102"/>
    </row>
    <row r="12" spans="1:25" x14ac:dyDescent="0.3">
      <c r="C12" s="21" t="str">
        <f>G4</f>
        <v>IMPORTANT INFORMATION</v>
      </c>
      <c r="M12" s="101"/>
      <c r="N12" s="101"/>
      <c r="O12" s="101"/>
      <c r="P12" s="101"/>
      <c r="Q12" s="107"/>
      <c r="R12" s="107"/>
      <c r="S12" s="107"/>
    </row>
    <row r="13" spans="1:25" s="5" customFormat="1" ht="13.8" x14ac:dyDescent="0.3">
      <c r="M13" s="101"/>
      <c r="N13" s="101"/>
      <c r="O13" s="101"/>
      <c r="P13" s="101"/>
      <c r="Q13" s="101"/>
      <c r="R13" s="101"/>
      <c r="S13" s="101"/>
      <c r="T13" s="102"/>
      <c r="U13" s="102"/>
      <c r="V13" s="102"/>
      <c r="W13" s="102"/>
      <c r="X13" s="102"/>
      <c r="Y13" s="102"/>
    </row>
    <row r="14" spans="1:25" s="5" customFormat="1" ht="13.8" x14ac:dyDescent="0.3">
      <c r="B14" s="22" t="s">
        <v>161</v>
      </c>
      <c r="M14" s="101"/>
      <c r="N14" s="101"/>
      <c r="O14" s="101"/>
      <c r="P14" s="101"/>
      <c r="Q14" s="101"/>
      <c r="R14" s="101"/>
      <c r="S14" s="101"/>
      <c r="T14" s="102"/>
      <c r="U14" s="102"/>
      <c r="V14" s="102"/>
      <c r="W14" s="102"/>
      <c r="X14" s="102"/>
      <c r="Y14" s="102"/>
    </row>
    <row r="15" spans="1:25" s="5" customFormat="1" ht="13.8" x14ac:dyDescent="0.3">
      <c r="A15" s="23"/>
      <c r="K15" s="23"/>
      <c r="M15" s="105"/>
      <c r="N15" s="105"/>
      <c r="O15" s="105"/>
      <c r="P15" s="105"/>
      <c r="Q15" s="105"/>
      <c r="R15" s="106"/>
      <c r="S15" s="106"/>
      <c r="T15" s="102"/>
      <c r="U15" s="102"/>
      <c r="V15" s="102"/>
      <c r="W15" s="102"/>
      <c r="X15" s="102"/>
      <c r="Y15" s="102"/>
    </row>
    <row r="16" spans="1:25" s="5" customFormat="1" ht="12.75" customHeight="1" x14ac:dyDescent="0.3">
      <c r="B16" s="118" t="s">
        <v>169</v>
      </c>
      <c r="C16" s="118"/>
      <c r="D16" s="118"/>
      <c r="E16" s="118"/>
      <c r="F16" s="118"/>
      <c r="G16" s="118"/>
      <c r="H16" s="118"/>
      <c r="I16" s="118"/>
      <c r="J16" s="118"/>
      <c r="M16" s="105"/>
      <c r="N16" s="105"/>
      <c r="O16" s="105"/>
      <c r="P16" s="105"/>
      <c r="Q16" s="105"/>
      <c r="R16" s="106"/>
      <c r="S16" s="106"/>
      <c r="T16" s="102"/>
      <c r="U16" s="102"/>
      <c r="V16" s="102"/>
      <c r="W16" s="102"/>
      <c r="X16" s="102"/>
      <c r="Y16" s="102"/>
    </row>
    <row r="17" spans="1:25" s="5" customFormat="1" ht="13.8" x14ac:dyDescent="0.3">
      <c r="B17" s="118"/>
      <c r="C17" s="118"/>
      <c r="D17" s="118"/>
      <c r="E17" s="118"/>
      <c r="F17" s="118"/>
      <c r="G17" s="118"/>
      <c r="H17" s="118"/>
      <c r="I17" s="118"/>
      <c r="J17" s="118"/>
      <c r="M17" s="105"/>
      <c r="N17" s="105"/>
      <c r="O17" s="105"/>
      <c r="P17" s="105"/>
      <c r="Q17" s="105"/>
      <c r="R17" s="106"/>
      <c r="S17" s="106"/>
      <c r="T17" s="102"/>
      <c r="U17" s="102"/>
      <c r="V17" s="102"/>
      <c r="W17" s="102"/>
      <c r="X17" s="102"/>
      <c r="Y17" s="102"/>
    </row>
    <row r="18" spans="1:25" s="5" customFormat="1" ht="13.8" x14ac:dyDescent="0.3">
      <c r="B18" s="118"/>
      <c r="C18" s="118"/>
      <c r="D18" s="118"/>
      <c r="E18" s="118"/>
      <c r="F18" s="118"/>
      <c r="G18" s="118"/>
      <c r="H18" s="118"/>
      <c r="I18" s="118"/>
      <c r="J18" s="118"/>
      <c r="M18" s="105"/>
      <c r="N18" s="105"/>
      <c r="O18" s="105"/>
      <c r="P18" s="105"/>
      <c r="Q18" s="105"/>
      <c r="R18" s="106"/>
      <c r="S18" s="106"/>
      <c r="T18" s="102"/>
      <c r="U18" s="102"/>
      <c r="V18" s="102"/>
      <c r="W18" s="102"/>
      <c r="X18" s="102"/>
      <c r="Y18" s="102"/>
    </row>
    <row r="19" spans="1:25" s="5" customFormat="1" ht="13.8" x14ac:dyDescent="0.3">
      <c r="B19" s="118"/>
      <c r="C19" s="118"/>
      <c r="D19" s="118"/>
      <c r="E19" s="118"/>
      <c r="F19" s="118"/>
      <c r="G19" s="118"/>
      <c r="H19" s="118"/>
      <c r="I19" s="118"/>
      <c r="J19" s="118"/>
      <c r="M19" s="105"/>
      <c r="N19" s="105"/>
      <c r="O19" s="105"/>
      <c r="P19" s="105"/>
      <c r="Q19" s="105"/>
      <c r="R19" s="106"/>
      <c r="S19" s="106"/>
      <c r="T19" s="102"/>
      <c r="U19" s="102"/>
      <c r="V19" s="102"/>
      <c r="W19" s="102"/>
      <c r="X19" s="102"/>
      <c r="Y19" s="102"/>
    </row>
    <row r="20" spans="1:25" s="5" customFormat="1" ht="12.75" customHeight="1" x14ac:dyDescent="0.3">
      <c r="A20" s="23"/>
      <c r="B20" s="24" t="s">
        <v>167</v>
      </c>
      <c r="C20" s="23"/>
      <c r="D20" s="23"/>
      <c r="E20" s="23"/>
      <c r="F20" s="23"/>
      <c r="G20" s="23"/>
      <c r="H20" s="23"/>
      <c r="I20" s="23"/>
      <c r="J20" s="23"/>
      <c r="K20" s="23"/>
      <c r="M20" s="105"/>
      <c r="N20" s="105"/>
      <c r="O20" s="105"/>
      <c r="P20" s="105"/>
      <c r="Q20" s="105"/>
      <c r="R20" s="106"/>
      <c r="S20" s="106"/>
      <c r="T20" s="102"/>
      <c r="U20" s="102"/>
      <c r="V20" s="102"/>
      <c r="W20" s="102"/>
      <c r="X20" s="102"/>
      <c r="Y20" s="102"/>
    </row>
    <row r="21" spans="1:25" s="5" customFormat="1" ht="13.8" x14ac:dyDescent="0.3">
      <c r="A21" s="23"/>
      <c r="B21" s="24"/>
      <c r="C21" s="23"/>
      <c r="D21" s="23"/>
      <c r="E21" s="23"/>
      <c r="F21" s="23"/>
      <c r="G21" s="23"/>
      <c r="H21" s="23"/>
      <c r="I21" s="23"/>
      <c r="J21" s="23"/>
      <c r="K21" s="23"/>
      <c r="M21" s="105"/>
      <c r="N21" s="105"/>
      <c r="O21" s="105"/>
      <c r="P21" s="105"/>
      <c r="Q21" s="105"/>
      <c r="R21" s="106"/>
      <c r="S21" s="106"/>
      <c r="T21" s="102"/>
      <c r="U21" s="102"/>
      <c r="V21" s="102"/>
      <c r="W21" s="102"/>
      <c r="X21" s="102"/>
      <c r="Y21" s="102"/>
    </row>
    <row r="22" spans="1:25" s="5" customFormat="1" ht="13.8" x14ac:dyDescent="0.3">
      <c r="A22" s="23"/>
      <c r="B22" s="118" t="s">
        <v>170</v>
      </c>
      <c r="C22" s="118"/>
      <c r="D22" s="118"/>
      <c r="E22" s="118"/>
      <c r="F22" s="118"/>
      <c r="G22" s="118"/>
      <c r="H22" s="118"/>
      <c r="I22" s="118"/>
      <c r="J22" s="118"/>
      <c r="K22" s="23"/>
      <c r="M22" s="105"/>
      <c r="N22" s="105"/>
      <c r="O22" s="105"/>
      <c r="P22" s="105"/>
      <c r="Q22" s="105"/>
      <c r="R22" s="106"/>
      <c r="S22" s="106"/>
      <c r="T22" s="102"/>
      <c r="U22" s="102"/>
      <c r="V22" s="102"/>
      <c r="W22" s="102"/>
      <c r="X22" s="102"/>
      <c r="Y22" s="102"/>
    </row>
    <row r="23" spans="1:25" s="5" customFormat="1" ht="13.8" x14ac:dyDescent="0.3">
      <c r="A23" s="23"/>
      <c r="B23" s="118"/>
      <c r="C23" s="118"/>
      <c r="D23" s="118"/>
      <c r="E23" s="118"/>
      <c r="F23" s="118"/>
      <c r="G23" s="118"/>
      <c r="H23" s="118"/>
      <c r="I23" s="118"/>
      <c r="J23" s="118"/>
      <c r="K23" s="23"/>
      <c r="M23" s="105"/>
      <c r="N23" s="105"/>
      <c r="O23" s="105"/>
      <c r="P23" s="105"/>
      <c r="Q23" s="105"/>
      <c r="R23" s="106"/>
      <c r="S23" s="109"/>
      <c r="T23" s="102"/>
      <c r="U23" s="102"/>
      <c r="V23" s="102"/>
      <c r="W23" s="102"/>
      <c r="X23" s="102"/>
      <c r="Y23" s="102"/>
    </row>
    <row r="24" spans="1:25" s="5" customFormat="1" ht="13.8" x14ac:dyDescent="0.3">
      <c r="A24" s="23"/>
      <c r="B24" s="118"/>
      <c r="C24" s="118"/>
      <c r="D24" s="118"/>
      <c r="E24" s="118"/>
      <c r="F24" s="118"/>
      <c r="G24" s="118"/>
      <c r="H24" s="118"/>
      <c r="I24" s="118"/>
      <c r="J24" s="118"/>
      <c r="K24" s="23"/>
      <c r="M24" s="105"/>
      <c r="N24" s="105"/>
      <c r="O24" s="105"/>
      <c r="P24" s="105"/>
      <c r="Q24" s="105"/>
      <c r="R24" s="106"/>
      <c r="S24" s="109"/>
      <c r="T24" s="102"/>
      <c r="U24" s="102"/>
      <c r="V24" s="102"/>
      <c r="W24" s="102"/>
      <c r="X24" s="102"/>
      <c r="Y24" s="102"/>
    </row>
    <row r="25" spans="1:25" s="5" customFormat="1" ht="12.75" customHeight="1" x14ac:dyDescent="0.3">
      <c r="A25" s="23"/>
      <c r="B25" s="111"/>
      <c r="C25" s="111"/>
      <c r="D25" s="111"/>
      <c r="E25" s="111"/>
      <c r="F25" s="124" t="s">
        <v>179</v>
      </c>
      <c r="G25" s="111"/>
      <c r="H25" s="111"/>
      <c r="I25" s="111"/>
      <c r="J25" s="111"/>
      <c r="K25" s="23"/>
      <c r="M25" s="105"/>
      <c r="N25" s="105"/>
      <c r="O25" s="105"/>
      <c r="P25" s="105"/>
      <c r="Q25" s="105"/>
      <c r="R25" s="106"/>
      <c r="S25" s="106"/>
      <c r="T25" s="102"/>
      <c r="U25" s="102"/>
      <c r="V25" s="102"/>
      <c r="W25" s="102"/>
      <c r="X25" s="102"/>
      <c r="Y25" s="102"/>
    </row>
    <row r="26" spans="1:25" s="5" customFormat="1" ht="13.8" x14ac:dyDescent="0.3">
      <c r="A26" s="23"/>
      <c r="B26" s="118" t="s">
        <v>171</v>
      </c>
      <c r="C26" s="118"/>
      <c r="D26" s="118"/>
      <c r="E26" s="118"/>
      <c r="F26" s="118"/>
      <c r="G26" s="118"/>
      <c r="H26" s="118"/>
      <c r="I26" s="118"/>
      <c r="J26" s="118"/>
      <c r="K26" s="23"/>
      <c r="M26" s="105"/>
      <c r="N26" s="105"/>
      <c r="O26" s="105"/>
      <c r="P26" s="105"/>
      <c r="Q26" s="105"/>
      <c r="R26" s="106"/>
      <c r="S26" s="106"/>
      <c r="T26" s="102"/>
      <c r="U26" s="102"/>
      <c r="V26" s="102"/>
      <c r="W26" s="102"/>
      <c r="X26" s="102"/>
      <c r="Y26" s="102"/>
    </row>
    <row r="27" spans="1:25" s="5" customFormat="1" ht="13.8" x14ac:dyDescent="0.3">
      <c r="A27" s="23"/>
      <c r="B27" s="118"/>
      <c r="C27" s="118"/>
      <c r="D27" s="118"/>
      <c r="E27" s="118"/>
      <c r="F27" s="118"/>
      <c r="G27" s="118"/>
      <c r="H27" s="118"/>
      <c r="I27" s="118"/>
      <c r="J27" s="118"/>
      <c r="K27" s="23"/>
      <c r="M27" s="105"/>
      <c r="N27" s="105"/>
      <c r="O27" s="105"/>
      <c r="P27" s="105"/>
      <c r="Q27" s="105"/>
      <c r="R27" s="106"/>
      <c r="S27" s="106"/>
      <c r="T27" s="102"/>
      <c r="U27" s="102"/>
      <c r="V27" s="102"/>
      <c r="W27" s="102"/>
      <c r="X27" s="102"/>
      <c r="Y27" s="102"/>
    </row>
    <row r="28" spans="1:25" s="5" customFormat="1" ht="13.8" x14ac:dyDescent="0.3">
      <c r="A28" s="23"/>
      <c r="B28" s="111"/>
      <c r="C28" s="111"/>
      <c r="D28" s="111"/>
      <c r="E28" s="111"/>
      <c r="F28" s="111"/>
      <c r="G28" s="111"/>
      <c r="H28" s="111"/>
      <c r="I28" s="111"/>
      <c r="J28" s="111"/>
      <c r="K28" s="23"/>
      <c r="M28" s="105"/>
      <c r="N28" s="105"/>
      <c r="O28" s="105"/>
      <c r="P28" s="105"/>
      <c r="Q28" s="105"/>
      <c r="R28" s="106"/>
      <c r="S28" s="106"/>
      <c r="T28" s="102"/>
      <c r="U28" s="102"/>
      <c r="V28" s="102"/>
      <c r="W28" s="102"/>
      <c r="X28" s="102"/>
      <c r="Y28" s="102"/>
    </row>
    <row r="29" spans="1:25" s="5" customFormat="1" ht="13.8" x14ac:dyDescent="0.3">
      <c r="A29" s="23"/>
      <c r="B29" s="118" t="s">
        <v>172</v>
      </c>
      <c r="C29" s="118"/>
      <c r="D29" s="118"/>
      <c r="E29" s="118"/>
      <c r="F29" s="118"/>
      <c r="G29" s="118"/>
      <c r="H29" s="118"/>
      <c r="I29" s="118"/>
      <c r="J29" s="118"/>
      <c r="K29" s="23"/>
      <c r="M29" s="105"/>
      <c r="N29" s="105"/>
      <c r="O29" s="105"/>
      <c r="P29" s="105"/>
      <c r="Q29" s="105"/>
      <c r="R29" s="106"/>
      <c r="S29" s="106"/>
      <c r="T29" s="102"/>
      <c r="U29" s="102"/>
      <c r="V29" s="102"/>
      <c r="W29" s="102"/>
      <c r="X29" s="102"/>
      <c r="Y29" s="102"/>
    </row>
    <row r="30" spans="1:25" s="5" customFormat="1" ht="13.8" x14ac:dyDescent="0.3">
      <c r="A30" s="23"/>
      <c r="B30" s="118"/>
      <c r="C30" s="118"/>
      <c r="D30" s="118"/>
      <c r="E30" s="118"/>
      <c r="F30" s="118"/>
      <c r="G30" s="118"/>
      <c r="H30" s="118"/>
      <c r="I30" s="118"/>
      <c r="J30" s="118"/>
      <c r="K30" s="23"/>
      <c r="M30" s="105"/>
      <c r="N30" s="105"/>
      <c r="O30" s="105"/>
      <c r="P30" s="105"/>
      <c r="Q30" s="105"/>
      <c r="R30" s="106"/>
      <c r="S30" s="106"/>
      <c r="T30" s="102"/>
      <c r="U30" s="102"/>
      <c r="V30" s="102"/>
      <c r="W30" s="102"/>
      <c r="X30" s="102"/>
      <c r="Y30" s="102"/>
    </row>
    <row r="31" spans="1:25" s="5" customFormat="1" ht="12.75" customHeight="1" x14ac:dyDescent="0.3">
      <c r="A31" s="23"/>
      <c r="B31" s="118"/>
      <c r="C31" s="118"/>
      <c r="D31" s="118"/>
      <c r="E31" s="118"/>
      <c r="F31" s="118"/>
      <c r="G31" s="118"/>
      <c r="H31" s="118"/>
      <c r="I31" s="118"/>
      <c r="J31" s="118"/>
      <c r="K31" s="23"/>
      <c r="M31" s="105"/>
      <c r="N31" s="105"/>
      <c r="O31" s="105"/>
      <c r="P31" s="105"/>
      <c r="Q31" s="105"/>
      <c r="R31" s="106"/>
      <c r="S31" s="106"/>
      <c r="T31" s="102"/>
      <c r="U31" s="102"/>
      <c r="V31" s="102"/>
      <c r="W31" s="102"/>
      <c r="X31" s="102"/>
      <c r="Y31" s="102"/>
    </row>
    <row r="32" spans="1:25" s="5" customFormat="1" ht="13.8" x14ac:dyDescent="0.3">
      <c r="A32" s="23"/>
      <c r="B32" s="118"/>
      <c r="C32" s="118"/>
      <c r="D32" s="118"/>
      <c r="E32" s="118"/>
      <c r="F32" s="118"/>
      <c r="G32" s="118"/>
      <c r="H32" s="118"/>
      <c r="I32" s="118"/>
      <c r="J32" s="118"/>
      <c r="K32" s="23"/>
      <c r="M32" s="105"/>
      <c r="N32" s="105"/>
      <c r="O32" s="105"/>
      <c r="P32" s="105"/>
      <c r="Q32" s="105"/>
      <c r="R32" s="106"/>
      <c r="S32" s="106"/>
      <c r="T32" s="102"/>
      <c r="U32" s="102"/>
      <c r="V32" s="102"/>
      <c r="W32" s="102"/>
      <c r="X32" s="102"/>
      <c r="Y32" s="102"/>
    </row>
    <row r="33" spans="1:25" s="5" customFormat="1" ht="12.75" customHeight="1" x14ac:dyDescent="0.3">
      <c r="A33" s="23"/>
      <c r="B33" s="118"/>
      <c r="C33" s="118"/>
      <c r="D33" s="118"/>
      <c r="E33" s="118"/>
      <c r="F33" s="118"/>
      <c r="G33" s="118"/>
      <c r="H33" s="118"/>
      <c r="I33" s="118"/>
      <c r="J33" s="118"/>
      <c r="K33" s="23"/>
      <c r="M33" s="105"/>
      <c r="N33" s="105"/>
      <c r="O33" s="105"/>
      <c r="P33" s="105"/>
      <c r="Q33" s="105"/>
      <c r="R33" s="106"/>
      <c r="S33" s="106"/>
      <c r="T33" s="102"/>
      <c r="U33" s="102"/>
      <c r="V33" s="102"/>
      <c r="W33" s="102"/>
      <c r="X33" s="102"/>
      <c r="Y33" s="102"/>
    </row>
    <row r="34" spans="1:25" s="5" customFormat="1" ht="13.8" x14ac:dyDescent="0.3">
      <c r="A34" s="23"/>
      <c r="B34" s="111"/>
      <c r="C34" s="111"/>
      <c r="D34" s="120" t="s">
        <v>162</v>
      </c>
      <c r="E34" s="120"/>
      <c r="F34" s="120"/>
      <c r="G34" s="120"/>
      <c r="H34" s="120"/>
      <c r="I34" s="111"/>
      <c r="J34" s="111"/>
      <c r="K34" s="23"/>
      <c r="M34" s="105"/>
      <c r="N34" s="105"/>
      <c r="O34" s="105"/>
      <c r="P34" s="105"/>
      <c r="Q34" s="105"/>
      <c r="R34" s="106"/>
      <c r="S34" s="109"/>
      <c r="T34" s="102"/>
      <c r="U34" s="102"/>
      <c r="V34" s="102"/>
      <c r="W34" s="102"/>
      <c r="X34" s="102"/>
      <c r="Y34" s="102"/>
    </row>
    <row r="35" spans="1:25" s="5" customFormat="1" ht="13.8" x14ac:dyDescent="0.3">
      <c r="A35" s="23"/>
      <c r="B35" s="23"/>
      <c r="C35" s="23"/>
      <c r="I35" s="23"/>
      <c r="J35" s="23"/>
      <c r="K35" s="23"/>
      <c r="M35" s="105"/>
      <c r="N35" s="105"/>
      <c r="O35" s="105"/>
      <c r="P35" s="105"/>
      <c r="Q35" s="105"/>
      <c r="R35" s="106"/>
      <c r="S35" s="109"/>
      <c r="T35" s="102"/>
      <c r="U35" s="102"/>
      <c r="V35" s="102"/>
      <c r="W35" s="102"/>
      <c r="X35" s="102"/>
      <c r="Y35" s="102"/>
    </row>
    <row r="36" spans="1:25" s="5" customFormat="1" ht="12.75" customHeight="1" x14ac:dyDescent="0.3">
      <c r="A36" s="23"/>
      <c r="B36" s="24" t="s">
        <v>163</v>
      </c>
      <c r="C36" s="23"/>
      <c r="D36" s="23"/>
      <c r="E36" s="23"/>
      <c r="F36" s="110"/>
      <c r="G36" s="23"/>
      <c r="H36" s="23"/>
      <c r="I36" s="23"/>
      <c r="J36" s="23"/>
      <c r="K36" s="23"/>
      <c r="M36" s="105"/>
      <c r="N36" s="105"/>
      <c r="O36" s="105"/>
      <c r="P36" s="105"/>
      <c r="Q36" s="105"/>
      <c r="R36" s="106"/>
      <c r="S36" s="106"/>
      <c r="T36" s="102"/>
      <c r="U36" s="102"/>
      <c r="V36" s="102"/>
      <c r="W36" s="102"/>
      <c r="X36" s="102"/>
      <c r="Y36" s="102"/>
    </row>
    <row r="37" spans="1:25" s="5" customFormat="1" ht="13.8" x14ac:dyDescent="0.3">
      <c r="A37" s="23"/>
      <c r="B37" s="24"/>
      <c r="C37" s="23"/>
      <c r="D37" s="23"/>
      <c r="E37" s="23"/>
      <c r="F37" s="110"/>
      <c r="G37" s="23"/>
      <c r="H37" s="23"/>
      <c r="I37" s="23"/>
      <c r="J37" s="23"/>
      <c r="K37" s="23"/>
      <c r="M37" s="105"/>
      <c r="N37" s="105"/>
      <c r="O37" s="105"/>
      <c r="P37" s="105"/>
      <c r="Q37" s="105"/>
      <c r="R37" s="106"/>
      <c r="S37" s="106"/>
      <c r="T37" s="102"/>
      <c r="U37" s="102"/>
      <c r="V37" s="102"/>
      <c r="W37" s="102"/>
      <c r="X37" s="102"/>
      <c r="Y37" s="102"/>
    </row>
    <row r="38" spans="1:25" s="5" customFormat="1" ht="13.8" x14ac:dyDescent="0.3">
      <c r="A38" s="23"/>
      <c r="B38" s="118" t="s">
        <v>173</v>
      </c>
      <c r="C38" s="118"/>
      <c r="D38" s="118"/>
      <c r="E38" s="118"/>
      <c r="F38" s="118"/>
      <c r="G38" s="118"/>
      <c r="H38" s="118"/>
      <c r="I38" s="118"/>
      <c r="J38" s="118"/>
      <c r="K38" s="23"/>
      <c r="M38" s="105"/>
      <c r="N38" s="105"/>
      <c r="O38" s="105"/>
      <c r="P38" s="105"/>
      <c r="Q38" s="105"/>
      <c r="R38" s="106"/>
      <c r="S38" s="106"/>
      <c r="T38" s="102"/>
      <c r="U38" s="102"/>
      <c r="V38" s="102"/>
      <c r="W38" s="102"/>
      <c r="X38" s="102"/>
      <c r="Y38" s="102"/>
    </row>
    <row r="39" spans="1:25" s="5" customFormat="1" ht="13.8" x14ac:dyDescent="0.3">
      <c r="A39" s="23"/>
      <c r="B39" s="118"/>
      <c r="C39" s="118"/>
      <c r="D39" s="118"/>
      <c r="E39" s="118"/>
      <c r="F39" s="118"/>
      <c r="G39" s="118"/>
      <c r="H39" s="118"/>
      <c r="I39" s="118"/>
      <c r="J39" s="118"/>
      <c r="K39" s="23"/>
      <c r="M39" s="105"/>
      <c r="N39" s="105"/>
      <c r="O39" s="105"/>
      <c r="P39" s="105"/>
      <c r="Q39" s="105"/>
      <c r="R39" s="106"/>
      <c r="S39" s="106"/>
      <c r="T39" s="102"/>
      <c r="U39" s="102"/>
      <c r="V39" s="102"/>
      <c r="W39" s="102"/>
      <c r="X39" s="102"/>
      <c r="Y39" s="102"/>
    </row>
    <row r="40" spans="1:25" s="5" customFormat="1" ht="13.8" x14ac:dyDescent="0.3">
      <c r="A40" s="23"/>
      <c r="B40" s="111"/>
      <c r="C40" s="111"/>
      <c r="D40" s="111"/>
      <c r="E40" s="111"/>
      <c r="F40" s="111"/>
      <c r="G40" s="111"/>
      <c r="H40" s="111"/>
      <c r="I40" s="111"/>
      <c r="J40" s="111"/>
      <c r="K40" s="23"/>
      <c r="M40" s="105"/>
      <c r="N40" s="105"/>
      <c r="O40" s="105"/>
      <c r="P40" s="105"/>
      <c r="Q40" s="105"/>
      <c r="R40" s="106"/>
      <c r="S40" s="106"/>
      <c r="T40" s="102"/>
      <c r="U40" s="102"/>
      <c r="V40" s="102"/>
      <c r="W40" s="102"/>
      <c r="X40" s="102"/>
      <c r="Y40" s="102"/>
    </row>
    <row r="41" spans="1:25" s="5" customFormat="1" ht="13.8" x14ac:dyDescent="0.3">
      <c r="A41" s="23"/>
      <c r="B41" s="118" t="s">
        <v>174</v>
      </c>
      <c r="C41" s="118"/>
      <c r="D41" s="118"/>
      <c r="E41" s="118"/>
      <c r="F41" s="118"/>
      <c r="G41" s="118"/>
      <c r="H41" s="118"/>
      <c r="I41" s="118"/>
      <c r="J41" s="118"/>
      <c r="K41" s="23"/>
      <c r="M41" s="105"/>
      <c r="N41" s="105"/>
      <c r="O41" s="105"/>
      <c r="P41" s="105"/>
      <c r="Q41" s="105"/>
      <c r="R41" s="106"/>
      <c r="S41" s="106"/>
      <c r="T41" s="102"/>
      <c r="U41" s="102"/>
      <c r="V41" s="102"/>
      <c r="W41" s="102"/>
      <c r="X41" s="102"/>
      <c r="Y41" s="102"/>
    </row>
    <row r="42" spans="1:25" s="5" customFormat="1" ht="13.8" x14ac:dyDescent="0.3">
      <c r="A42" s="23"/>
      <c r="B42" s="118"/>
      <c r="C42" s="118"/>
      <c r="D42" s="118"/>
      <c r="E42" s="118"/>
      <c r="F42" s="118"/>
      <c r="G42" s="118"/>
      <c r="H42" s="118"/>
      <c r="I42" s="118"/>
      <c r="J42" s="118"/>
      <c r="K42" s="23"/>
      <c r="M42" s="105"/>
      <c r="N42" s="105"/>
      <c r="O42" s="105"/>
      <c r="P42" s="105"/>
      <c r="Q42" s="105"/>
      <c r="R42" s="106"/>
      <c r="S42" s="106"/>
      <c r="T42" s="102"/>
      <c r="U42" s="102"/>
      <c r="V42" s="102"/>
      <c r="W42" s="102"/>
      <c r="X42" s="102"/>
      <c r="Y42" s="102"/>
    </row>
    <row r="43" spans="1:25" s="5" customFormat="1" ht="13.8" x14ac:dyDescent="0.3">
      <c r="A43" s="23"/>
      <c r="B43" s="118"/>
      <c r="C43" s="118"/>
      <c r="D43" s="118"/>
      <c r="E43" s="118"/>
      <c r="F43" s="118"/>
      <c r="G43" s="118"/>
      <c r="H43" s="118"/>
      <c r="I43" s="118"/>
      <c r="J43" s="118"/>
      <c r="K43" s="23"/>
      <c r="M43" s="105"/>
      <c r="N43" s="105"/>
      <c r="O43" s="105"/>
      <c r="P43" s="105"/>
      <c r="Q43" s="105"/>
      <c r="R43" s="106"/>
      <c r="S43" s="106"/>
      <c r="T43" s="102"/>
      <c r="U43" s="102"/>
      <c r="V43" s="102"/>
      <c r="W43" s="102"/>
      <c r="X43" s="102"/>
      <c r="Y43" s="102"/>
    </row>
    <row r="44" spans="1:25" s="5" customFormat="1" ht="13.8" x14ac:dyDescent="0.3">
      <c r="A44" s="23"/>
      <c r="B44" s="111"/>
      <c r="C44" s="111"/>
      <c r="D44" s="111"/>
      <c r="E44" s="111"/>
      <c r="F44" s="111"/>
      <c r="G44" s="111"/>
      <c r="H44" s="111"/>
      <c r="I44" s="111"/>
      <c r="J44" s="111"/>
      <c r="K44" s="23"/>
      <c r="M44" s="105"/>
      <c r="N44" s="105"/>
      <c r="O44" s="105"/>
      <c r="P44" s="105"/>
      <c r="Q44" s="105"/>
      <c r="R44" s="106"/>
      <c r="S44" s="106"/>
      <c r="T44" s="102"/>
      <c r="U44" s="102"/>
      <c r="V44" s="102"/>
      <c r="W44" s="102"/>
      <c r="X44" s="102"/>
      <c r="Y44" s="102"/>
    </row>
    <row r="45" spans="1:25" s="5" customFormat="1" ht="12.75" customHeight="1" x14ac:dyDescent="0.3">
      <c r="A45" s="23"/>
      <c r="B45" s="118" t="s">
        <v>168</v>
      </c>
      <c r="C45" s="118"/>
      <c r="D45" s="118"/>
      <c r="E45" s="118"/>
      <c r="F45" s="118"/>
      <c r="G45" s="118"/>
      <c r="H45" s="118"/>
      <c r="I45" s="118"/>
      <c r="J45" s="118"/>
      <c r="K45" s="23"/>
      <c r="M45" s="105"/>
      <c r="N45" s="105"/>
      <c r="O45" s="105"/>
      <c r="P45" s="105"/>
      <c r="Q45" s="105"/>
      <c r="R45" s="106"/>
      <c r="S45" s="106"/>
      <c r="T45" s="102"/>
      <c r="U45" s="102"/>
      <c r="V45" s="102"/>
      <c r="W45" s="102"/>
      <c r="X45" s="102"/>
      <c r="Y45" s="102"/>
    </row>
    <row r="46" spans="1:25" s="5" customFormat="1" ht="13.8" x14ac:dyDescent="0.3">
      <c r="A46" s="23"/>
      <c r="B46" s="118"/>
      <c r="C46" s="118"/>
      <c r="D46" s="118"/>
      <c r="E46" s="118"/>
      <c r="F46" s="118"/>
      <c r="G46" s="118"/>
      <c r="H46" s="118"/>
      <c r="I46" s="118"/>
      <c r="J46" s="118"/>
      <c r="K46" s="23"/>
      <c r="M46" s="105"/>
      <c r="N46" s="105"/>
      <c r="O46" s="105"/>
      <c r="P46" s="105"/>
      <c r="Q46" s="105"/>
      <c r="R46" s="106"/>
      <c r="S46" s="106"/>
      <c r="T46" s="102"/>
      <c r="U46" s="102"/>
      <c r="V46" s="102"/>
      <c r="W46" s="102"/>
      <c r="X46" s="102"/>
      <c r="Y46" s="102"/>
    </row>
    <row r="47" spans="1:25" s="5" customFormat="1" ht="13.8" x14ac:dyDescent="0.3">
      <c r="A47" s="23"/>
      <c r="B47" s="118"/>
      <c r="C47" s="118"/>
      <c r="D47" s="118"/>
      <c r="E47" s="118"/>
      <c r="F47" s="118"/>
      <c r="G47" s="118"/>
      <c r="H47" s="118"/>
      <c r="I47" s="118"/>
      <c r="J47" s="118"/>
      <c r="K47" s="23"/>
      <c r="M47" s="105"/>
      <c r="N47" s="105"/>
      <c r="O47" s="105"/>
      <c r="P47" s="105"/>
      <c r="Q47" s="105"/>
      <c r="R47" s="106"/>
      <c r="S47" s="106"/>
      <c r="T47" s="102"/>
      <c r="U47" s="102"/>
      <c r="V47" s="102"/>
      <c r="W47" s="102"/>
      <c r="X47" s="102"/>
      <c r="Y47" s="102"/>
    </row>
    <row r="48" spans="1:25" s="5" customFormat="1" ht="12.75" customHeight="1" x14ac:dyDescent="0.3">
      <c r="A48" s="23"/>
      <c r="B48" s="118"/>
      <c r="C48" s="118"/>
      <c r="D48" s="118"/>
      <c r="E48" s="118"/>
      <c r="F48" s="118"/>
      <c r="G48" s="118"/>
      <c r="H48" s="118"/>
      <c r="I48" s="118"/>
      <c r="J48" s="118"/>
      <c r="K48" s="23"/>
      <c r="M48" s="105"/>
      <c r="N48" s="105"/>
      <c r="O48" s="105"/>
      <c r="P48" s="105"/>
      <c r="Q48" s="105"/>
      <c r="R48" s="106"/>
      <c r="S48" s="106"/>
      <c r="T48" s="102"/>
      <c r="U48" s="102"/>
      <c r="V48" s="102"/>
      <c r="W48" s="102"/>
      <c r="X48" s="102"/>
      <c r="Y48" s="102"/>
    </row>
    <row r="49" spans="1:25" s="5" customFormat="1" ht="13.8" x14ac:dyDescent="0.3">
      <c r="A49" s="23"/>
      <c r="B49" s="23" t="s">
        <v>175</v>
      </c>
      <c r="C49" s="23"/>
      <c r="D49" s="23"/>
      <c r="E49" s="23"/>
      <c r="F49" s="23"/>
      <c r="G49" s="23"/>
      <c r="H49" s="23"/>
      <c r="I49" s="23"/>
      <c r="J49" s="23"/>
      <c r="K49" s="23"/>
      <c r="M49" s="105"/>
      <c r="N49" s="105"/>
      <c r="O49" s="105"/>
      <c r="P49" s="105"/>
      <c r="Q49" s="105"/>
      <c r="R49" s="106"/>
      <c r="S49" s="106"/>
      <c r="T49" s="102"/>
      <c r="U49" s="102"/>
      <c r="V49" s="102"/>
      <c r="W49" s="102"/>
      <c r="X49" s="102"/>
      <c r="Y49" s="102"/>
    </row>
    <row r="50" spans="1:25" s="5" customFormat="1" ht="13.8" x14ac:dyDescent="0.3">
      <c r="A50" s="23"/>
      <c r="B50" s="23"/>
      <c r="C50" s="23"/>
      <c r="D50" s="23"/>
      <c r="F50" s="124" t="s">
        <v>180</v>
      </c>
      <c r="G50" s="110"/>
      <c r="H50" s="23"/>
      <c r="I50" s="23"/>
      <c r="J50" s="23"/>
      <c r="K50" s="23"/>
      <c r="M50" s="105"/>
      <c r="N50" s="105"/>
      <c r="O50" s="105"/>
      <c r="P50" s="105"/>
      <c r="Q50" s="105"/>
      <c r="R50" s="106"/>
      <c r="S50" s="106"/>
      <c r="T50" s="102"/>
      <c r="U50" s="102"/>
      <c r="V50" s="102"/>
      <c r="W50" s="102"/>
      <c r="X50" s="102"/>
      <c r="Y50" s="102"/>
    </row>
    <row r="51" spans="1:25" s="5" customFormat="1" ht="13.8" x14ac:dyDescent="0.3">
      <c r="A51" s="23"/>
      <c r="B51" s="23"/>
      <c r="C51" s="23"/>
      <c r="D51" s="23"/>
      <c r="E51" s="23"/>
      <c r="F51" s="23"/>
      <c r="G51" s="23"/>
      <c r="H51" s="23"/>
      <c r="I51" s="23"/>
      <c r="J51" s="23"/>
      <c r="K51" s="23"/>
      <c r="M51" s="105"/>
      <c r="N51" s="105"/>
      <c r="O51" s="105"/>
      <c r="P51" s="105"/>
      <c r="Q51" s="105"/>
      <c r="R51" s="106"/>
      <c r="S51" s="106"/>
      <c r="T51" s="102"/>
      <c r="U51" s="102"/>
      <c r="V51" s="102"/>
      <c r="W51" s="102"/>
      <c r="X51" s="102"/>
      <c r="Y51" s="102"/>
    </row>
    <row r="52" spans="1:25" s="5" customFormat="1" ht="12.75" customHeight="1" x14ac:dyDescent="0.3">
      <c r="A52" s="23"/>
      <c r="B52" s="24" t="s">
        <v>176</v>
      </c>
      <c r="C52" s="23"/>
      <c r="D52" s="23"/>
      <c r="E52" s="23"/>
      <c r="F52" s="23"/>
      <c r="G52" s="23"/>
      <c r="H52" s="23"/>
      <c r="I52" s="23"/>
      <c r="J52" s="23"/>
      <c r="K52" s="23"/>
      <c r="M52" s="105"/>
      <c r="N52" s="105"/>
      <c r="O52" s="105"/>
      <c r="P52" s="105"/>
      <c r="Q52" s="105"/>
      <c r="R52" s="106"/>
      <c r="S52" s="106"/>
      <c r="T52" s="102"/>
      <c r="U52" s="102"/>
      <c r="V52" s="102"/>
      <c r="W52" s="102"/>
      <c r="X52" s="102"/>
      <c r="Y52" s="102"/>
    </row>
    <row r="53" spans="1:25" s="5" customFormat="1" ht="13.8" x14ac:dyDescent="0.3">
      <c r="A53" s="23"/>
      <c r="B53" s="23"/>
      <c r="C53" s="23"/>
      <c r="D53" s="23"/>
      <c r="E53" s="23"/>
      <c r="F53" s="23"/>
      <c r="G53" s="23"/>
      <c r="H53" s="23"/>
      <c r="I53" s="23"/>
      <c r="J53" s="23"/>
      <c r="K53" s="23"/>
      <c r="M53" s="105"/>
      <c r="N53" s="105"/>
      <c r="O53" s="105"/>
      <c r="P53" s="105"/>
      <c r="Q53" s="105"/>
      <c r="R53" s="106"/>
      <c r="S53" s="106"/>
      <c r="T53" s="102"/>
      <c r="U53" s="102"/>
      <c r="V53" s="102"/>
      <c r="W53" s="102"/>
      <c r="X53" s="102"/>
      <c r="Y53" s="102"/>
    </row>
    <row r="54" spans="1:25" s="5" customFormat="1" ht="13.8" x14ac:dyDescent="0.3">
      <c r="A54" s="23"/>
      <c r="B54" s="119" t="s">
        <v>177</v>
      </c>
      <c r="C54" s="119"/>
      <c r="D54" s="119"/>
      <c r="E54" s="119"/>
      <c r="F54" s="119"/>
      <c r="G54" s="119"/>
      <c r="H54" s="119"/>
      <c r="I54" s="119"/>
      <c r="J54" s="119"/>
      <c r="K54" s="23"/>
      <c r="M54" s="105"/>
      <c r="N54" s="105"/>
      <c r="O54" s="105"/>
      <c r="P54" s="105"/>
      <c r="Q54" s="105"/>
      <c r="R54" s="106"/>
      <c r="S54" s="106"/>
      <c r="T54" s="102"/>
      <c r="U54" s="102"/>
      <c r="V54" s="102"/>
      <c r="W54" s="102"/>
      <c r="X54" s="102"/>
      <c r="Y54" s="102"/>
    </row>
    <row r="55" spans="1:25" s="5" customFormat="1" ht="13.8" x14ac:dyDescent="0.3">
      <c r="A55" s="23"/>
      <c r="B55" s="119"/>
      <c r="C55" s="119"/>
      <c r="D55" s="119"/>
      <c r="E55" s="119"/>
      <c r="F55" s="119"/>
      <c r="G55" s="119"/>
      <c r="H55" s="119"/>
      <c r="I55" s="119"/>
      <c r="J55" s="119"/>
      <c r="K55" s="23"/>
      <c r="M55" s="105"/>
      <c r="N55" s="105"/>
      <c r="O55" s="105"/>
      <c r="P55" s="105"/>
      <c r="Q55" s="105"/>
      <c r="R55" s="106"/>
      <c r="S55" s="106"/>
      <c r="T55" s="102"/>
      <c r="U55" s="102"/>
      <c r="V55" s="102"/>
      <c r="W55" s="102"/>
      <c r="X55" s="102"/>
      <c r="Y55" s="102"/>
    </row>
    <row r="56" spans="1:25" s="5" customFormat="1" ht="13.8" x14ac:dyDescent="0.3">
      <c r="A56" s="23"/>
      <c r="B56" s="119"/>
      <c r="C56" s="119"/>
      <c r="D56" s="119"/>
      <c r="E56" s="119"/>
      <c r="F56" s="119"/>
      <c r="G56" s="119"/>
      <c r="H56" s="119"/>
      <c r="I56" s="119"/>
      <c r="J56" s="119"/>
      <c r="K56" s="23"/>
      <c r="M56" s="105"/>
      <c r="N56" s="105"/>
      <c r="O56"/>
      <c r="P56" s="105"/>
      <c r="Q56" s="105"/>
      <c r="R56" s="106"/>
      <c r="S56" s="106"/>
      <c r="T56" s="102"/>
      <c r="U56" s="102"/>
      <c r="V56" s="102"/>
      <c r="W56" s="102"/>
      <c r="X56" s="102"/>
      <c r="Y56" s="102"/>
    </row>
    <row r="57" spans="1:25" s="5" customFormat="1" ht="13.8" x14ac:dyDescent="0.3">
      <c r="A57" s="23"/>
      <c r="B57" s="23"/>
      <c r="C57" s="23"/>
      <c r="D57" s="23"/>
      <c r="F57" s="110"/>
      <c r="G57" s="23"/>
      <c r="H57" s="23"/>
      <c r="I57" s="23"/>
      <c r="J57" s="23"/>
      <c r="K57" s="23"/>
      <c r="M57" s="105"/>
      <c r="N57" s="105"/>
      <c r="O57" s="105"/>
      <c r="P57" s="105"/>
      <c r="Q57" s="105"/>
      <c r="R57" s="106"/>
      <c r="S57" s="106"/>
      <c r="T57" s="102"/>
      <c r="U57" s="102"/>
      <c r="V57" s="102"/>
      <c r="W57" s="102"/>
      <c r="X57" s="102"/>
      <c r="Y57" s="102"/>
    </row>
    <row r="58" spans="1:25" s="5" customFormat="1" ht="13.8" x14ac:dyDescent="0.3">
      <c r="A58" s="23"/>
      <c r="B58" s="23"/>
      <c r="C58" s="23"/>
      <c r="D58" s="23"/>
      <c r="E58" s="23"/>
      <c r="F58" s="23"/>
      <c r="G58" s="23"/>
      <c r="H58" s="23"/>
      <c r="I58" s="23"/>
      <c r="J58" s="23"/>
      <c r="K58" s="23"/>
      <c r="M58" s="105"/>
      <c r="N58" s="105"/>
      <c r="O58" s="105"/>
      <c r="P58" s="105"/>
      <c r="Q58" s="105"/>
      <c r="R58" s="106"/>
      <c r="S58" s="106"/>
      <c r="T58" s="102"/>
      <c r="U58" s="102"/>
      <c r="V58" s="102"/>
      <c r="W58" s="102"/>
      <c r="X58" s="102"/>
      <c r="Y58" s="102"/>
    </row>
    <row r="59" spans="1:25" s="5" customFormat="1" ht="13.8" x14ac:dyDescent="0.3">
      <c r="K59" s="23"/>
      <c r="M59" s="105"/>
      <c r="N59" s="105"/>
      <c r="O59" s="125"/>
      <c r="P59" s="105"/>
      <c r="Q59" s="105"/>
      <c r="R59" s="106"/>
      <c r="S59" s="106"/>
      <c r="T59" s="102"/>
      <c r="U59" s="102"/>
      <c r="V59" s="102"/>
      <c r="W59" s="102"/>
      <c r="X59" s="102"/>
      <c r="Y59" s="102"/>
    </row>
    <row r="60" spans="1:25" s="5" customFormat="1" ht="13.8" x14ac:dyDescent="0.3">
      <c r="A60" s="23"/>
      <c r="B60" s="23" t="s">
        <v>178</v>
      </c>
      <c r="C60" s="23"/>
      <c r="D60" s="23"/>
      <c r="E60" s="23"/>
      <c r="F60" s="23"/>
      <c r="G60" s="23"/>
      <c r="H60" s="23"/>
      <c r="I60" s="23"/>
      <c r="J60" s="23"/>
      <c r="K60" s="23"/>
      <c r="M60" s="105"/>
      <c r="N60" s="105"/>
      <c r="O60" s="105"/>
      <c r="P60" s="105"/>
      <c r="Q60" s="105"/>
      <c r="R60" s="106"/>
      <c r="S60" s="106"/>
      <c r="T60" s="102"/>
      <c r="U60" s="102"/>
      <c r="V60" s="102"/>
      <c r="W60" s="102"/>
      <c r="X60" s="102"/>
      <c r="Y60" s="102"/>
    </row>
    <row r="61" spans="1:25" s="5" customFormat="1" ht="13.8" x14ac:dyDescent="0.3">
      <c r="A61" s="23"/>
      <c r="C61" s="23"/>
      <c r="D61" s="23"/>
      <c r="F61" s="124" t="s">
        <v>181</v>
      </c>
      <c r="G61" s="100"/>
      <c r="H61" s="23"/>
      <c r="I61" s="23"/>
      <c r="J61" s="23"/>
      <c r="K61" s="23"/>
      <c r="M61" s="105"/>
      <c r="N61" s="105"/>
      <c r="O61" s="105"/>
      <c r="P61" s="105"/>
      <c r="Q61" s="105"/>
      <c r="R61" s="106"/>
      <c r="S61" s="106"/>
      <c r="T61" s="102"/>
      <c r="U61" s="102"/>
      <c r="V61" s="102"/>
      <c r="W61" s="102"/>
      <c r="X61" s="102"/>
      <c r="Y61" s="102"/>
    </row>
    <row r="62" spans="1:25" s="5" customFormat="1" ht="13.8" x14ac:dyDescent="0.3">
      <c r="A62" s="23"/>
      <c r="B62" s="23"/>
      <c r="C62" s="23"/>
      <c r="D62" s="23"/>
      <c r="E62" s="23"/>
      <c r="F62" s="23"/>
      <c r="G62" s="23"/>
      <c r="H62" s="23"/>
      <c r="I62" s="23"/>
      <c r="J62" s="23"/>
      <c r="K62" s="23"/>
      <c r="M62" s="105"/>
      <c r="N62" s="105"/>
      <c r="O62" s="105"/>
      <c r="P62" s="105"/>
      <c r="Q62" s="105"/>
      <c r="R62" s="106"/>
      <c r="S62" s="106"/>
      <c r="T62" s="102"/>
      <c r="U62" s="102"/>
      <c r="V62" s="102"/>
      <c r="W62" s="102"/>
      <c r="X62" s="102"/>
      <c r="Y62" s="10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903"/>
  <sheetViews>
    <sheetView tabSelected="1" view="pageBreakPreview" zoomScale="85" zoomScaleNormal="100" zoomScaleSheetLayoutView="85" workbookViewId="0">
      <selection activeCell="K69" sqref="K69"/>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5.44140625" style="27" customWidth="1"/>
    <col min="21" max="16384" width="9.109375" style="25"/>
  </cols>
  <sheetData>
    <row r="1" spans="1:39" s="5" customFormat="1" ht="13.8" x14ac:dyDescent="0.3">
      <c r="A1" s="1"/>
      <c r="B1" s="2" t="s">
        <v>1</v>
      </c>
      <c r="C1" s="3" t="s">
        <v>0</v>
      </c>
      <c r="D1" s="1"/>
      <c r="E1" s="1"/>
      <c r="F1" s="2" t="s">
        <v>141</v>
      </c>
      <c r="G1" s="4">
        <f>X1</f>
        <v>3</v>
      </c>
      <c r="H1" s="1"/>
      <c r="I1" s="1"/>
      <c r="J1" s="1"/>
      <c r="K1" s="1"/>
      <c r="M1" s="6" t="s">
        <v>142</v>
      </c>
      <c r="N1" s="6" t="s">
        <v>143</v>
      </c>
      <c r="O1" s="6" t="s">
        <v>144</v>
      </c>
      <c r="P1" s="6" t="s">
        <v>144</v>
      </c>
      <c r="Q1" s="6" t="s">
        <v>144</v>
      </c>
      <c r="R1" s="6" t="s">
        <v>145</v>
      </c>
      <c r="S1" s="94" t="s">
        <v>146</v>
      </c>
      <c r="T1" s="95" t="s">
        <v>147</v>
      </c>
      <c r="W1" s="7" t="s">
        <v>148</v>
      </c>
      <c r="X1" s="8">
        <f>SUM(M:M)</f>
        <v>3</v>
      </c>
    </row>
    <row r="2" spans="1:39" s="5" customFormat="1" ht="13.8" x14ac:dyDescent="0.3">
      <c r="A2" s="1"/>
      <c r="B2" s="2" t="s">
        <v>2</v>
      </c>
      <c r="C2" s="3" t="s">
        <v>10</v>
      </c>
      <c r="D2" s="1"/>
      <c r="E2" s="1"/>
      <c r="F2" s="2" t="s">
        <v>5</v>
      </c>
      <c r="G2" s="3" t="s">
        <v>140</v>
      </c>
      <c r="H2" s="1"/>
      <c r="I2" s="1"/>
      <c r="J2" s="1"/>
      <c r="K2" s="1"/>
      <c r="M2" s="9" t="s">
        <v>149</v>
      </c>
      <c r="N2" s="9" t="s">
        <v>149</v>
      </c>
      <c r="O2" s="9" t="s">
        <v>143</v>
      </c>
      <c r="P2" s="9" t="s">
        <v>143</v>
      </c>
      <c r="Q2" s="9" t="s">
        <v>143</v>
      </c>
      <c r="R2" s="9" t="s">
        <v>149</v>
      </c>
      <c r="S2" s="96" t="s">
        <v>149</v>
      </c>
      <c r="T2" s="97"/>
      <c r="W2" s="7" t="s">
        <v>150</v>
      </c>
      <c r="X2" s="8">
        <f>SUM(N:N)</f>
        <v>0</v>
      </c>
    </row>
    <row r="3" spans="1:39" s="5" customFormat="1" ht="13.8" x14ac:dyDescent="0.3">
      <c r="A3" s="1"/>
      <c r="B3" s="2" t="s">
        <v>3</v>
      </c>
      <c r="C3" s="10" t="s">
        <v>151</v>
      </c>
      <c r="D3" s="1"/>
      <c r="E3" s="1"/>
      <c r="F3" s="2" t="s">
        <v>4</v>
      </c>
      <c r="G3" s="3" t="s">
        <v>152</v>
      </c>
      <c r="H3" s="1"/>
      <c r="I3" s="1"/>
      <c r="J3" s="1"/>
      <c r="K3" s="1"/>
      <c r="M3" s="9"/>
      <c r="N3" s="9"/>
      <c r="O3" s="9"/>
      <c r="P3" s="9"/>
      <c r="Q3" s="9"/>
      <c r="R3" s="9"/>
      <c r="S3" s="96"/>
      <c r="T3" s="97"/>
      <c r="W3" s="7" t="s">
        <v>153</v>
      </c>
      <c r="X3" s="8">
        <f>SUM(O:O)</f>
        <v>0</v>
      </c>
    </row>
    <row r="4" spans="1:39" s="5" customFormat="1" ht="13.8" x14ac:dyDescent="0.3">
      <c r="A4" s="1"/>
      <c r="B4" s="2" t="s">
        <v>154</v>
      </c>
      <c r="C4" s="4"/>
      <c r="D4" s="1"/>
      <c r="E4" s="1"/>
      <c r="F4" s="2" t="s">
        <v>155</v>
      </c>
      <c r="G4" s="3" t="s">
        <v>166</v>
      </c>
      <c r="H4" s="1"/>
      <c r="I4" s="1"/>
      <c r="J4" s="1"/>
      <c r="K4" s="1"/>
      <c r="M4" s="9"/>
      <c r="N4" s="9"/>
      <c r="O4" s="9"/>
      <c r="P4" s="9"/>
      <c r="Q4" s="11"/>
      <c r="R4" s="12"/>
      <c r="S4" s="98"/>
      <c r="T4" s="97"/>
      <c r="W4" s="7" t="s">
        <v>153</v>
      </c>
      <c r="X4" s="8">
        <f>SUM(P:P)</f>
        <v>0</v>
      </c>
    </row>
    <row r="5" spans="1:39" s="5" customFormat="1" ht="13.8" x14ac:dyDescent="0.3">
      <c r="A5" s="1"/>
      <c r="B5" s="2" t="s">
        <v>157</v>
      </c>
      <c r="C5" s="4" t="s">
        <v>165</v>
      </c>
      <c r="D5" s="1"/>
      <c r="E5" s="2"/>
      <c r="F5" s="1"/>
      <c r="G5" s="1"/>
      <c r="H5" s="1"/>
      <c r="I5" s="1"/>
      <c r="J5" s="1"/>
      <c r="K5" s="1"/>
      <c r="M5" s="9"/>
      <c r="N5" s="9"/>
      <c r="O5" s="9"/>
      <c r="P5" s="9"/>
      <c r="Q5" s="11"/>
      <c r="R5" s="12"/>
      <c r="S5" s="98"/>
      <c r="T5" s="97"/>
      <c r="W5" s="7" t="s">
        <v>153</v>
      </c>
      <c r="X5" s="8">
        <f>SUM(Q:Q)</f>
        <v>0</v>
      </c>
    </row>
    <row r="6" spans="1:39" s="5" customFormat="1" ht="13.8" x14ac:dyDescent="0.3">
      <c r="A6" s="1"/>
      <c r="B6" s="1" t="s">
        <v>7</v>
      </c>
      <c r="C6" s="13"/>
      <c r="D6" s="1"/>
      <c r="E6" s="1"/>
      <c r="F6" s="1"/>
      <c r="G6" s="1"/>
      <c r="H6" s="1"/>
      <c r="I6" s="1"/>
      <c r="J6" s="1"/>
      <c r="K6" s="1"/>
      <c r="M6" s="9"/>
      <c r="N6" s="9"/>
      <c r="O6" s="9"/>
      <c r="P6" s="9"/>
      <c r="Q6" s="11"/>
      <c r="R6" s="12"/>
      <c r="S6" s="98"/>
      <c r="T6" s="97"/>
      <c r="W6" s="7" t="s">
        <v>158</v>
      </c>
      <c r="X6" s="8">
        <f>SUM(R:R)</f>
        <v>0</v>
      </c>
    </row>
    <row r="7" spans="1:39" s="5" customFormat="1" ht="13.8" x14ac:dyDescent="0.3">
      <c r="A7" s="1"/>
      <c r="B7" s="1"/>
      <c r="C7" s="1"/>
      <c r="D7" s="1"/>
      <c r="E7" s="1"/>
      <c r="F7" s="1"/>
      <c r="G7" s="1"/>
      <c r="H7" s="1"/>
      <c r="I7" s="1"/>
      <c r="J7" s="1"/>
      <c r="K7" s="1"/>
      <c r="M7" s="9"/>
      <c r="N7" s="9"/>
      <c r="O7" s="9"/>
      <c r="P7" s="9"/>
      <c r="Q7" s="11"/>
      <c r="R7" s="12"/>
      <c r="S7" s="98"/>
      <c r="T7" s="97"/>
      <c r="W7" s="7" t="s">
        <v>159</v>
      </c>
      <c r="X7" s="8">
        <f>SUM(S:S)</f>
        <v>0</v>
      </c>
    </row>
    <row r="8" spans="1:39" s="5" customFormat="1" ht="13.8" x14ac:dyDescent="0.3">
      <c r="A8" s="14"/>
      <c r="E8" s="112" t="s">
        <v>1</v>
      </c>
      <c r="F8" s="113" t="str">
        <f>$C$1</f>
        <v>R. Abbott</v>
      </c>
      <c r="G8" s="114"/>
      <c r="H8" s="115"/>
      <c r="I8" s="112" t="s">
        <v>8</v>
      </c>
      <c r="J8" s="116" t="str">
        <f>$G$2</f>
        <v>AA-SM-205-001</v>
      </c>
      <c r="K8" s="115"/>
      <c r="L8" s="117"/>
      <c r="M8" s="27"/>
      <c r="N8" s="9"/>
      <c r="O8" s="9"/>
      <c r="P8" s="9"/>
      <c r="Q8" s="9"/>
      <c r="R8" s="9"/>
      <c r="S8" s="9"/>
      <c r="T8" s="9"/>
    </row>
    <row r="9" spans="1:39" s="5" customFormat="1" ht="13.8" x14ac:dyDescent="0.3">
      <c r="E9" s="112" t="s">
        <v>2</v>
      </c>
      <c r="F9" s="115" t="str">
        <f>$C$2</f>
        <v xml:space="preserve"> </v>
      </c>
      <c r="G9" s="114"/>
      <c r="H9" s="115"/>
      <c r="I9" s="112" t="s">
        <v>9</v>
      </c>
      <c r="J9" s="115" t="str">
        <f>$G$3</f>
        <v>IR</v>
      </c>
      <c r="K9" s="115"/>
      <c r="L9" s="117"/>
      <c r="M9" s="27">
        <v>1</v>
      </c>
      <c r="N9" s="9"/>
      <c r="O9" s="9"/>
      <c r="P9" s="9"/>
      <c r="Q9" s="9"/>
      <c r="R9" s="9"/>
      <c r="S9" s="9"/>
      <c r="T9" s="9"/>
    </row>
    <row r="10" spans="1:39" s="5" customFormat="1" ht="13.8" x14ac:dyDescent="0.3">
      <c r="E10" s="112" t="s">
        <v>3</v>
      </c>
      <c r="F10" s="115" t="str">
        <f>$C$3</f>
        <v>20/10/2013</v>
      </c>
      <c r="G10" s="114"/>
      <c r="H10" s="115"/>
      <c r="I10" s="112" t="s">
        <v>6</v>
      </c>
      <c r="J10" s="113" t="str">
        <f>L10&amp;" of "&amp;$G$1</f>
        <v>1 of 3</v>
      </c>
      <c r="K10" s="115"/>
      <c r="L10" s="117">
        <f>SUM($M$1:M9)</f>
        <v>1</v>
      </c>
      <c r="M10" s="27"/>
      <c r="N10" s="9"/>
      <c r="O10" s="9"/>
      <c r="P10" s="9"/>
      <c r="Q10" s="9"/>
      <c r="R10" s="9"/>
      <c r="S10" s="9"/>
      <c r="T10" s="9"/>
    </row>
    <row r="11" spans="1:39" s="5" customFormat="1" ht="13.8" x14ac:dyDescent="0.3">
      <c r="A11" s="26"/>
      <c r="B11" s="26"/>
      <c r="C11" s="26"/>
      <c r="D11" s="26"/>
      <c r="E11" s="7" t="s">
        <v>160</v>
      </c>
      <c r="F11" s="15" t="str">
        <f>$C$5</f>
        <v>STANDARD SPREADSHEET METHOD</v>
      </c>
      <c r="G11" s="114"/>
      <c r="H11" s="114"/>
      <c r="I11" s="114"/>
      <c r="J11" s="114"/>
      <c r="K11" s="114"/>
      <c r="L11" s="117"/>
      <c r="M11" s="27"/>
      <c r="N11" s="9"/>
      <c r="O11" s="9"/>
      <c r="P11" s="9"/>
      <c r="Q11" s="9"/>
      <c r="R11" s="9"/>
      <c r="S11" s="9"/>
      <c r="T11" s="9"/>
    </row>
    <row r="12" spans="1:39" s="28" customFormat="1" x14ac:dyDescent="0.3">
      <c r="A12" s="99"/>
      <c r="B12" s="21" t="str">
        <f>$G$4</f>
        <v>FASTENER TERMS AND TORQUES</v>
      </c>
      <c r="C12" s="99"/>
      <c r="D12" s="99"/>
      <c r="E12" s="99"/>
      <c r="F12" s="99"/>
      <c r="G12" s="99"/>
      <c r="H12" s="99"/>
      <c r="I12" s="99"/>
      <c r="J12" s="99"/>
      <c r="K12" s="99"/>
      <c r="L12" s="34"/>
      <c r="M12" s="35"/>
      <c r="N12" s="35"/>
      <c r="O12" s="35"/>
      <c r="P12" s="35"/>
      <c r="Q12" s="35"/>
      <c r="R12" s="35"/>
      <c r="S12" s="35"/>
      <c r="T12" s="35"/>
      <c r="U12" s="34"/>
      <c r="AL12" s="49"/>
      <c r="AM12" s="49"/>
    </row>
    <row r="13" spans="1:39" s="26" customFormat="1" ht="13.8" x14ac:dyDescent="0.3">
      <c r="B13" s="29"/>
      <c r="C13" s="29"/>
      <c r="D13" s="29"/>
      <c r="E13" s="29"/>
      <c r="F13" s="29"/>
      <c r="G13" s="29"/>
      <c r="H13" s="29"/>
      <c r="M13" s="27"/>
      <c r="N13" s="27"/>
      <c r="O13" s="27"/>
      <c r="P13" s="27"/>
      <c r="Q13" s="27"/>
      <c r="R13" s="27"/>
      <c r="S13" s="27"/>
      <c r="T13" s="27"/>
    </row>
    <row r="14" spans="1:39" s="28" customFormat="1" ht="13.5" customHeight="1" x14ac:dyDescent="0.3">
      <c r="A14" s="30"/>
      <c r="B14" s="31"/>
      <c r="C14" s="32"/>
      <c r="D14" s="33"/>
      <c r="E14" s="30"/>
      <c r="I14" s="34"/>
      <c r="J14" s="34"/>
      <c r="K14" s="34"/>
      <c r="L14" s="34"/>
      <c r="M14" s="35"/>
      <c r="N14" s="35"/>
      <c r="O14" s="35"/>
      <c r="P14" s="35"/>
      <c r="Q14" s="35"/>
      <c r="R14" s="35"/>
      <c r="S14" s="35"/>
      <c r="T14" s="35"/>
      <c r="U14" s="34"/>
      <c r="V14" s="34"/>
      <c r="W14" s="34"/>
      <c r="X14" s="34"/>
    </row>
    <row r="15" spans="1:39" s="28" customFormat="1" ht="13.8" x14ac:dyDescent="0.3">
      <c r="B15" s="121" t="s">
        <v>11</v>
      </c>
      <c r="C15" s="121" t="s">
        <v>12</v>
      </c>
      <c r="D15" s="121" t="s">
        <v>13</v>
      </c>
      <c r="E15" s="121" t="s">
        <v>14</v>
      </c>
      <c r="F15" s="121" t="s">
        <v>15</v>
      </c>
      <c r="G15" s="121" t="s">
        <v>16</v>
      </c>
      <c r="H15" s="121" t="s">
        <v>17</v>
      </c>
      <c r="I15" s="121" t="s">
        <v>18</v>
      </c>
      <c r="J15" s="34"/>
      <c r="K15" s="34"/>
      <c r="L15" s="34"/>
      <c r="M15" s="35"/>
      <c r="N15" s="35"/>
      <c r="O15" s="35"/>
      <c r="P15" s="35"/>
      <c r="Q15" s="35"/>
      <c r="R15" s="35"/>
      <c r="S15" s="35"/>
      <c r="T15" s="35"/>
      <c r="U15" s="34"/>
      <c r="V15" s="34"/>
      <c r="W15" s="34"/>
      <c r="X15" s="34"/>
    </row>
    <row r="16" spans="1:39" s="28" customFormat="1" ht="13.8" x14ac:dyDescent="0.3">
      <c r="B16" s="122"/>
      <c r="C16" s="122"/>
      <c r="D16" s="122"/>
      <c r="E16" s="122"/>
      <c r="F16" s="122"/>
      <c r="G16" s="122"/>
      <c r="H16" s="122"/>
      <c r="I16" s="122"/>
      <c r="J16" s="34"/>
      <c r="K16" s="34"/>
      <c r="L16" s="34"/>
      <c r="M16" s="35"/>
      <c r="N16" s="35"/>
      <c r="O16" s="35"/>
      <c r="P16" s="35"/>
      <c r="Q16" s="35"/>
      <c r="R16" s="35"/>
      <c r="S16" s="35"/>
      <c r="T16" s="35"/>
      <c r="U16" s="34"/>
      <c r="V16" s="34"/>
      <c r="W16" s="34"/>
      <c r="X16" s="34"/>
      <c r="Y16" s="36"/>
      <c r="Z16" s="36"/>
      <c r="AA16" s="36"/>
    </row>
    <row r="17" spans="1:27" s="28" customFormat="1" ht="13.8" x14ac:dyDescent="0.3">
      <c r="B17" s="122"/>
      <c r="C17" s="122"/>
      <c r="D17" s="122"/>
      <c r="E17" s="122"/>
      <c r="F17" s="122"/>
      <c r="G17" s="122"/>
      <c r="H17" s="122"/>
      <c r="I17" s="122"/>
      <c r="J17" s="34"/>
      <c r="K17" s="34"/>
      <c r="L17" s="34"/>
      <c r="M17" s="35"/>
      <c r="N17" s="35"/>
      <c r="O17" s="35"/>
      <c r="P17" s="35"/>
      <c r="Q17" s="35"/>
      <c r="R17" s="35"/>
      <c r="S17" s="35"/>
      <c r="T17" s="35"/>
      <c r="U17" s="34"/>
      <c r="V17" s="34"/>
      <c r="W17" s="34"/>
      <c r="X17" s="34"/>
      <c r="Y17" s="37"/>
      <c r="Z17" s="38"/>
      <c r="AA17" s="38"/>
    </row>
    <row r="18" spans="1:27" s="28" customFormat="1" ht="13.8" x14ac:dyDescent="0.3">
      <c r="B18" s="122"/>
      <c r="C18" s="122"/>
      <c r="D18" s="122"/>
      <c r="E18" s="122"/>
      <c r="F18" s="122"/>
      <c r="G18" s="122"/>
      <c r="H18" s="122"/>
      <c r="I18" s="122"/>
      <c r="J18" s="34"/>
      <c r="K18" s="34"/>
      <c r="L18" s="34"/>
      <c r="M18" s="35"/>
      <c r="N18" s="35"/>
      <c r="O18" s="35"/>
      <c r="P18" s="35"/>
      <c r="Q18" s="35"/>
      <c r="R18" s="35"/>
      <c r="S18" s="35"/>
      <c r="T18" s="35"/>
      <c r="U18" s="34"/>
      <c r="V18" s="34"/>
      <c r="W18" s="34"/>
      <c r="X18" s="34"/>
      <c r="Y18" s="37"/>
      <c r="Z18" s="38"/>
      <c r="AA18" s="38"/>
    </row>
    <row r="19" spans="1:27" s="28" customFormat="1" ht="13.8" x14ac:dyDescent="0.3">
      <c r="B19" s="122"/>
      <c r="C19" s="122"/>
      <c r="D19" s="122"/>
      <c r="E19" s="122"/>
      <c r="F19" s="122"/>
      <c r="G19" s="122"/>
      <c r="H19" s="122"/>
      <c r="I19" s="122"/>
      <c r="J19" s="34"/>
      <c r="K19" s="34"/>
      <c r="L19" s="34"/>
      <c r="M19" s="35"/>
      <c r="N19" s="35"/>
      <c r="O19" s="35"/>
      <c r="P19" s="35"/>
      <c r="Q19" s="35"/>
      <c r="R19" s="35"/>
      <c r="S19" s="35"/>
      <c r="T19" s="35"/>
      <c r="U19" s="34"/>
      <c r="V19" s="34"/>
      <c r="W19" s="34"/>
      <c r="X19" s="34"/>
      <c r="Y19" s="37"/>
      <c r="Z19" s="38"/>
      <c r="AA19" s="38"/>
    </row>
    <row r="20" spans="1:27" s="28" customFormat="1" ht="13.8" x14ac:dyDescent="0.3">
      <c r="A20" s="30"/>
      <c r="B20" s="123"/>
      <c r="C20" s="123"/>
      <c r="D20" s="123"/>
      <c r="E20" s="123"/>
      <c r="F20" s="123"/>
      <c r="G20" s="123"/>
      <c r="H20" s="123"/>
      <c r="I20" s="123"/>
      <c r="J20" s="34"/>
      <c r="K20" s="34"/>
      <c r="L20" s="34"/>
      <c r="M20" s="35"/>
      <c r="N20" s="35"/>
      <c r="O20" s="35"/>
      <c r="P20" s="35"/>
      <c r="Q20" s="35"/>
      <c r="R20" s="35"/>
      <c r="S20" s="35"/>
      <c r="T20" s="35"/>
      <c r="U20" s="34"/>
      <c r="V20" s="34"/>
      <c r="W20" s="34"/>
      <c r="X20" s="34"/>
      <c r="Y20" s="37"/>
      <c r="Z20" s="38"/>
      <c r="AA20" s="38"/>
    </row>
    <row r="21" spans="1:27" s="28" customFormat="1" ht="13.8" x14ac:dyDescent="0.3">
      <c r="A21" s="30"/>
      <c r="B21" s="39" t="s">
        <v>19</v>
      </c>
      <c r="C21" s="40" t="s">
        <v>20</v>
      </c>
      <c r="D21" s="40">
        <v>80</v>
      </c>
      <c r="E21" s="41">
        <v>0.06</v>
      </c>
      <c r="F21" s="41">
        <v>5.1900000000000002E-2</v>
      </c>
      <c r="G21" s="41">
        <v>4.4699999999999997E-2</v>
      </c>
      <c r="H21" s="41">
        <v>4.65E-2</v>
      </c>
      <c r="I21" s="42">
        <v>4.6875E-2</v>
      </c>
      <c r="J21" s="34"/>
      <c r="K21" s="34"/>
      <c r="L21" s="34"/>
      <c r="M21" s="35"/>
      <c r="N21" s="35"/>
      <c r="O21" s="35"/>
      <c r="P21" s="35"/>
      <c r="Q21" s="35"/>
      <c r="R21" s="35"/>
      <c r="S21" s="35"/>
      <c r="T21" s="35"/>
      <c r="U21" s="34"/>
      <c r="V21" s="34"/>
      <c r="W21" s="34"/>
      <c r="X21" s="34"/>
      <c r="Y21" s="37"/>
      <c r="Z21" s="38"/>
      <c r="AA21" s="38"/>
    </row>
    <row r="22" spans="1:27" s="28" customFormat="1" ht="13.8" x14ac:dyDescent="0.3">
      <c r="A22" s="30"/>
      <c r="B22" s="43" t="s">
        <v>21</v>
      </c>
      <c r="C22" s="44" t="s">
        <v>22</v>
      </c>
      <c r="D22" s="44">
        <v>64</v>
      </c>
      <c r="E22" s="45">
        <v>7.2999999999999995E-2</v>
      </c>
      <c r="F22" s="45">
        <v>6.2899999999999998E-2</v>
      </c>
      <c r="G22" s="45">
        <v>5.3800000000000001E-2</v>
      </c>
      <c r="H22" s="45">
        <v>5.6099999999999997E-2</v>
      </c>
      <c r="I22" s="46" t="s">
        <v>23</v>
      </c>
      <c r="J22" s="34"/>
      <c r="K22" s="34"/>
      <c r="L22" s="34"/>
      <c r="M22" s="35"/>
      <c r="N22" s="35"/>
      <c r="O22" s="35"/>
      <c r="P22" s="35"/>
      <c r="Q22" s="35"/>
      <c r="R22" s="35"/>
      <c r="S22" s="35"/>
      <c r="T22" s="35"/>
      <c r="U22" s="34"/>
      <c r="V22" s="34"/>
      <c r="W22" s="34"/>
      <c r="X22" s="34"/>
      <c r="Y22" s="37"/>
      <c r="Z22" s="38"/>
      <c r="AA22" s="38"/>
    </row>
    <row r="23" spans="1:27" s="28" customFormat="1" ht="13.8" x14ac:dyDescent="0.3">
      <c r="A23" s="47"/>
      <c r="B23" s="43" t="s">
        <v>24</v>
      </c>
      <c r="C23" s="44" t="s">
        <v>22</v>
      </c>
      <c r="D23" s="44">
        <v>56</v>
      </c>
      <c r="E23" s="45">
        <v>8.5999999999999993E-2</v>
      </c>
      <c r="F23" s="45">
        <v>7.4399999999999994E-2</v>
      </c>
      <c r="G23" s="45">
        <v>6.4100000000000004E-2</v>
      </c>
      <c r="H23" s="45">
        <v>6.6699999999999995E-2</v>
      </c>
      <c r="I23" s="48" t="s">
        <v>25</v>
      </c>
      <c r="J23" s="34"/>
      <c r="K23" s="34"/>
      <c r="L23" s="34"/>
      <c r="M23" s="35"/>
      <c r="N23" s="35"/>
      <c r="O23" s="35"/>
      <c r="P23" s="35"/>
      <c r="Q23" s="35"/>
      <c r="R23" s="35"/>
      <c r="S23" s="35"/>
      <c r="T23" s="35"/>
      <c r="U23" s="34"/>
      <c r="V23" s="34"/>
      <c r="W23" s="34"/>
      <c r="X23" s="34"/>
      <c r="Y23" s="37"/>
      <c r="Z23" s="38"/>
      <c r="AA23" s="38"/>
    </row>
    <row r="24" spans="1:27" s="28" customFormat="1" ht="13.8" x14ac:dyDescent="0.3">
      <c r="A24" s="30"/>
      <c r="B24" s="43" t="s">
        <v>26</v>
      </c>
      <c r="C24" s="44" t="s">
        <v>20</v>
      </c>
      <c r="D24" s="44">
        <v>64</v>
      </c>
      <c r="E24" s="45">
        <v>8.5999999999999993E-2</v>
      </c>
      <c r="F24" s="45">
        <v>7.5899999999999995E-2</v>
      </c>
      <c r="G24" s="45">
        <v>6.6799999999999998E-2</v>
      </c>
      <c r="H24" s="45">
        <v>6.9099999999999995E-2</v>
      </c>
      <c r="I24" s="48" t="s">
        <v>25</v>
      </c>
      <c r="J24" s="34"/>
      <c r="K24" s="34"/>
      <c r="L24" s="34"/>
      <c r="M24" s="35"/>
      <c r="N24" s="35"/>
      <c r="O24" s="35"/>
      <c r="P24" s="35"/>
      <c r="Q24" s="35"/>
      <c r="R24" s="35"/>
      <c r="S24" s="35"/>
      <c r="T24" s="35"/>
      <c r="U24" s="34"/>
      <c r="V24" s="34"/>
      <c r="W24" s="34"/>
      <c r="X24" s="34"/>
      <c r="Y24" s="37"/>
      <c r="Z24" s="38"/>
      <c r="AA24" s="38"/>
    </row>
    <row r="25" spans="1:27" s="28" customFormat="1" ht="13.8" x14ac:dyDescent="0.3">
      <c r="A25" s="30"/>
      <c r="B25" s="43" t="s">
        <v>27</v>
      </c>
      <c r="C25" s="44" t="s">
        <v>22</v>
      </c>
      <c r="D25" s="44">
        <v>40</v>
      </c>
      <c r="E25" s="45">
        <v>0.112</v>
      </c>
      <c r="F25" s="45">
        <v>9.5799999999999996E-2</v>
      </c>
      <c r="G25" s="45">
        <v>8.1299999999999997E-2</v>
      </c>
      <c r="H25" s="45">
        <v>8.4900000000000003E-2</v>
      </c>
      <c r="I25" s="48" t="s">
        <v>28</v>
      </c>
      <c r="J25" s="34"/>
      <c r="K25" s="34"/>
      <c r="L25" s="34"/>
      <c r="M25" s="35"/>
      <c r="N25" s="35"/>
      <c r="O25" s="35"/>
      <c r="P25" s="35"/>
      <c r="Q25" s="35"/>
      <c r="R25" s="35"/>
      <c r="S25" s="35"/>
      <c r="T25" s="35"/>
      <c r="U25" s="34"/>
      <c r="V25" s="34"/>
      <c r="W25" s="34"/>
      <c r="X25" s="34"/>
      <c r="Y25" s="37"/>
      <c r="Z25" s="38"/>
      <c r="AA25" s="38"/>
    </row>
    <row r="26" spans="1:27" s="28" customFormat="1" ht="13.8" x14ac:dyDescent="0.3">
      <c r="B26" s="43" t="s">
        <v>29</v>
      </c>
      <c r="C26" s="44" t="s">
        <v>20</v>
      </c>
      <c r="D26" s="44">
        <v>48</v>
      </c>
      <c r="E26" s="45">
        <v>0.112</v>
      </c>
      <c r="F26" s="45">
        <v>9.8500000000000004E-2</v>
      </c>
      <c r="G26" s="45">
        <v>8.6400000000000005E-2</v>
      </c>
      <c r="H26" s="45">
        <v>8.9399999999999993E-2</v>
      </c>
      <c r="I26" s="48" t="s">
        <v>30</v>
      </c>
      <c r="J26" s="34"/>
      <c r="K26" s="34"/>
      <c r="L26" s="34"/>
      <c r="M26" s="35"/>
      <c r="N26" s="35"/>
      <c r="O26" s="35"/>
      <c r="P26" s="35"/>
      <c r="Q26" s="35"/>
      <c r="R26" s="35"/>
      <c r="S26" s="35"/>
      <c r="T26" s="35"/>
      <c r="U26" s="34"/>
      <c r="V26" s="34"/>
      <c r="W26" s="34"/>
      <c r="X26" s="34"/>
      <c r="Y26" s="37"/>
      <c r="Z26" s="38"/>
      <c r="AA26" s="38"/>
    </row>
    <row r="27" spans="1:27" s="28" customFormat="1" ht="13.8" x14ac:dyDescent="0.3">
      <c r="B27" s="43" t="s">
        <v>31</v>
      </c>
      <c r="C27" s="44" t="s">
        <v>22</v>
      </c>
      <c r="D27" s="44">
        <v>40</v>
      </c>
      <c r="E27" s="45">
        <v>0.125</v>
      </c>
      <c r="F27" s="45">
        <v>0.10879999999999999</v>
      </c>
      <c r="G27" s="45">
        <v>9.4299999999999995E-2</v>
      </c>
      <c r="H27" s="45">
        <v>9.7900000000000001E-2</v>
      </c>
      <c r="I27" s="48" t="s">
        <v>32</v>
      </c>
      <c r="J27" s="34"/>
      <c r="K27" s="34"/>
      <c r="L27" s="34"/>
      <c r="M27" s="35"/>
      <c r="N27" s="35"/>
      <c r="O27" s="35"/>
      <c r="P27" s="35"/>
      <c r="Q27" s="35"/>
      <c r="R27" s="35"/>
      <c r="S27" s="35"/>
      <c r="T27" s="35"/>
      <c r="U27" s="34"/>
      <c r="V27" s="34"/>
      <c r="W27" s="34"/>
      <c r="X27" s="34"/>
      <c r="Y27" s="37"/>
      <c r="Z27" s="38"/>
      <c r="AA27" s="38"/>
    </row>
    <row r="28" spans="1:27" s="28" customFormat="1" ht="13.8" x14ac:dyDescent="0.3">
      <c r="B28" s="43" t="s">
        <v>33</v>
      </c>
      <c r="C28" s="44" t="s">
        <v>20</v>
      </c>
      <c r="D28" s="44">
        <v>44</v>
      </c>
      <c r="E28" s="45">
        <v>0.125</v>
      </c>
      <c r="F28" s="45">
        <v>0.11020000000000001</v>
      </c>
      <c r="G28" s="45">
        <v>9.7100000000000006E-2</v>
      </c>
      <c r="H28" s="45">
        <v>0.1004</v>
      </c>
      <c r="I28" s="48" t="s">
        <v>34</v>
      </c>
      <c r="J28" s="34"/>
      <c r="K28" s="34"/>
      <c r="L28" s="34"/>
      <c r="M28" s="35"/>
      <c r="N28" s="35"/>
      <c r="O28" s="35"/>
      <c r="P28" s="35"/>
      <c r="Q28" s="35"/>
      <c r="R28" s="35"/>
      <c r="S28" s="35"/>
      <c r="T28" s="35"/>
      <c r="U28" s="34"/>
      <c r="V28" s="34"/>
      <c r="W28" s="34"/>
      <c r="X28" s="34"/>
      <c r="Y28" s="37"/>
      <c r="Z28" s="38"/>
      <c r="AA28" s="38"/>
    </row>
    <row r="29" spans="1:27" s="28" customFormat="1" ht="13.8" x14ac:dyDescent="0.3">
      <c r="B29" s="43" t="s">
        <v>35</v>
      </c>
      <c r="C29" s="44" t="s">
        <v>22</v>
      </c>
      <c r="D29" s="44">
        <v>32</v>
      </c>
      <c r="E29" s="45">
        <v>0.13600000000000001</v>
      </c>
      <c r="F29" s="45">
        <v>0.1177</v>
      </c>
      <c r="G29" s="45">
        <v>9.9699999999999997E-2</v>
      </c>
      <c r="H29" s="45">
        <v>0.1042</v>
      </c>
      <c r="I29" s="48" t="s">
        <v>36</v>
      </c>
      <c r="J29" s="34"/>
      <c r="K29" s="34"/>
      <c r="L29" s="34"/>
      <c r="M29" s="35"/>
      <c r="N29" s="35"/>
      <c r="O29" s="35"/>
      <c r="P29" s="35"/>
      <c r="Q29" s="35"/>
      <c r="R29" s="35"/>
      <c r="S29" s="35"/>
      <c r="T29" s="35"/>
      <c r="U29" s="34"/>
      <c r="V29" s="34"/>
      <c r="W29" s="34"/>
      <c r="X29" s="34"/>
      <c r="Y29" s="37"/>
      <c r="Z29" s="38"/>
      <c r="AA29" s="38"/>
    </row>
    <row r="30" spans="1:27" s="28" customFormat="1" ht="13.8" x14ac:dyDescent="0.3">
      <c r="B30" s="43" t="s">
        <v>37</v>
      </c>
      <c r="C30" s="44" t="s">
        <v>20</v>
      </c>
      <c r="D30" s="44">
        <v>40</v>
      </c>
      <c r="E30" s="45">
        <v>0.13600000000000001</v>
      </c>
      <c r="F30" s="45">
        <v>0.12180000000000001</v>
      </c>
      <c r="G30" s="45">
        <v>0.10730000000000001</v>
      </c>
      <c r="H30" s="45">
        <v>0.1109</v>
      </c>
      <c r="I30" s="48" t="s">
        <v>38</v>
      </c>
      <c r="J30" s="34"/>
      <c r="K30" s="34"/>
      <c r="L30" s="34"/>
      <c r="M30" s="35"/>
      <c r="N30" s="35"/>
      <c r="O30" s="35"/>
      <c r="P30" s="35"/>
      <c r="Q30" s="35"/>
      <c r="R30" s="35"/>
      <c r="S30" s="35"/>
      <c r="T30" s="35"/>
      <c r="U30" s="34"/>
      <c r="V30" s="34"/>
      <c r="W30" s="34"/>
      <c r="X30" s="34"/>
      <c r="Y30" s="37"/>
      <c r="Z30" s="38"/>
      <c r="AA30" s="38"/>
    </row>
    <row r="31" spans="1:27" s="28" customFormat="1" ht="13.8" x14ac:dyDescent="0.3">
      <c r="B31" s="43" t="s">
        <v>39</v>
      </c>
      <c r="C31" s="44" t="s">
        <v>22</v>
      </c>
      <c r="D31" s="44">
        <v>32</v>
      </c>
      <c r="E31" s="45">
        <v>0.16400000000000001</v>
      </c>
      <c r="F31" s="45">
        <v>0.14369999999999999</v>
      </c>
      <c r="G31" s="45">
        <v>0.12570000000000001</v>
      </c>
      <c r="H31" s="45">
        <v>0.13020000000000001</v>
      </c>
      <c r="I31" s="48" t="s">
        <v>40</v>
      </c>
      <c r="J31" s="34"/>
      <c r="K31" s="34"/>
      <c r="L31" s="34"/>
      <c r="M31" s="35"/>
      <c r="N31" s="35"/>
      <c r="O31" s="35"/>
      <c r="P31" s="35"/>
      <c r="Q31" s="35"/>
      <c r="R31" s="35"/>
      <c r="S31" s="35"/>
      <c r="T31" s="35"/>
      <c r="U31" s="34"/>
      <c r="V31" s="34"/>
      <c r="W31" s="34"/>
      <c r="X31" s="34"/>
      <c r="Y31" s="37"/>
      <c r="Z31" s="38"/>
      <c r="AA31" s="38"/>
    </row>
    <row r="32" spans="1:27" s="28" customFormat="1" ht="13.8" x14ac:dyDescent="0.3">
      <c r="B32" s="43" t="s">
        <v>41</v>
      </c>
      <c r="C32" s="44" t="s">
        <v>20</v>
      </c>
      <c r="D32" s="44">
        <v>36</v>
      </c>
      <c r="E32" s="45">
        <v>0.16400000000000001</v>
      </c>
      <c r="F32" s="45">
        <v>0.14599999999999999</v>
      </c>
      <c r="G32" s="45">
        <v>0.12989999999999999</v>
      </c>
      <c r="H32" s="45">
        <v>0.13389999999999999</v>
      </c>
      <c r="I32" s="48" t="s">
        <v>40</v>
      </c>
      <c r="J32" s="34"/>
      <c r="K32" s="34"/>
      <c r="L32" s="34"/>
      <c r="M32" s="35"/>
      <c r="N32" s="35"/>
      <c r="O32" s="35"/>
      <c r="P32" s="35"/>
      <c r="Q32" s="35"/>
      <c r="R32" s="35"/>
      <c r="S32" s="35"/>
      <c r="T32" s="35"/>
      <c r="U32" s="34"/>
      <c r="V32" s="34"/>
      <c r="W32" s="34"/>
      <c r="X32" s="34"/>
      <c r="Y32" s="37"/>
      <c r="Z32" s="38"/>
      <c r="AA32" s="38"/>
    </row>
    <row r="33" spans="2:27" s="28" customFormat="1" ht="13.8" x14ac:dyDescent="0.3">
      <c r="B33" s="43" t="s">
        <v>42</v>
      </c>
      <c r="C33" s="44" t="s">
        <v>22</v>
      </c>
      <c r="D33" s="44">
        <v>24</v>
      </c>
      <c r="E33" s="45">
        <v>0.19</v>
      </c>
      <c r="F33" s="45">
        <v>0.16289999999999999</v>
      </c>
      <c r="G33" s="45">
        <v>0.1389</v>
      </c>
      <c r="H33" s="45">
        <v>0.1449</v>
      </c>
      <c r="I33" s="48" t="s">
        <v>43</v>
      </c>
      <c r="J33" s="34"/>
      <c r="K33" s="34"/>
      <c r="L33" s="34"/>
      <c r="M33" s="35"/>
      <c r="N33" s="35"/>
      <c r="O33" s="35"/>
      <c r="P33" s="35"/>
      <c r="Q33" s="35"/>
      <c r="R33" s="35"/>
      <c r="S33" s="35"/>
      <c r="T33" s="35"/>
      <c r="U33" s="34"/>
      <c r="V33" s="34"/>
      <c r="W33" s="34"/>
      <c r="X33" s="34"/>
      <c r="Y33" s="37"/>
      <c r="Z33" s="38"/>
      <c r="AA33" s="38"/>
    </row>
    <row r="34" spans="2:27" s="28" customFormat="1" ht="13.8" x14ac:dyDescent="0.3">
      <c r="B34" s="43" t="s">
        <v>44</v>
      </c>
      <c r="C34" s="44" t="s">
        <v>20</v>
      </c>
      <c r="D34" s="44">
        <v>32</v>
      </c>
      <c r="E34" s="45">
        <v>0.19</v>
      </c>
      <c r="F34" s="45">
        <v>0.16969999999999999</v>
      </c>
      <c r="G34" s="45">
        <v>0.1517</v>
      </c>
      <c r="H34" s="45">
        <v>0.15620000000000001</v>
      </c>
      <c r="I34" s="48" t="s">
        <v>45</v>
      </c>
      <c r="J34" s="34"/>
      <c r="K34" s="34"/>
      <c r="L34" s="34"/>
      <c r="M34" s="35"/>
      <c r="N34" s="35"/>
      <c r="O34" s="35"/>
      <c r="P34" s="35"/>
      <c r="Q34" s="35"/>
      <c r="R34" s="35"/>
      <c r="S34" s="35"/>
      <c r="T34" s="35"/>
      <c r="U34" s="34"/>
      <c r="V34" s="34"/>
      <c r="W34" s="34"/>
      <c r="X34" s="34"/>
      <c r="Y34" s="37"/>
      <c r="Z34" s="38"/>
      <c r="AA34" s="38"/>
    </row>
    <row r="35" spans="2:27" s="28" customFormat="1" ht="13.8" x14ac:dyDescent="0.3">
      <c r="B35" s="43" t="s">
        <v>46</v>
      </c>
      <c r="C35" s="44" t="s">
        <v>22</v>
      </c>
      <c r="D35" s="44">
        <v>20</v>
      </c>
      <c r="E35" s="45">
        <v>0.25</v>
      </c>
      <c r="F35" s="45">
        <v>0.2175</v>
      </c>
      <c r="G35" s="45">
        <v>0.18870000000000001</v>
      </c>
      <c r="H35" s="45">
        <v>0.19589999999999999</v>
      </c>
      <c r="I35" s="48" t="s">
        <v>47</v>
      </c>
      <c r="J35" s="34"/>
      <c r="K35" s="34"/>
      <c r="L35" s="34"/>
      <c r="M35" s="35"/>
      <c r="N35" s="35"/>
      <c r="O35" s="35"/>
      <c r="P35" s="35"/>
      <c r="Q35" s="35"/>
      <c r="R35" s="35"/>
      <c r="S35" s="35"/>
      <c r="T35" s="35"/>
      <c r="U35" s="34"/>
      <c r="V35" s="34"/>
      <c r="W35" s="34"/>
      <c r="X35" s="34"/>
      <c r="Y35" s="37"/>
      <c r="Z35" s="38"/>
      <c r="AA35" s="38"/>
    </row>
    <row r="36" spans="2:27" s="28" customFormat="1" ht="13.8" x14ac:dyDescent="0.3">
      <c r="B36" s="43" t="s">
        <v>48</v>
      </c>
      <c r="C36" s="44" t="s">
        <v>20</v>
      </c>
      <c r="D36" s="44">
        <v>28</v>
      </c>
      <c r="E36" s="45">
        <v>0.25</v>
      </c>
      <c r="F36" s="45">
        <v>0.2268</v>
      </c>
      <c r="G36" s="45">
        <v>0.20619999999999999</v>
      </c>
      <c r="H36" s="45">
        <v>0.21129999999999999</v>
      </c>
      <c r="I36" s="48" t="s">
        <v>49</v>
      </c>
      <c r="J36" s="34"/>
      <c r="K36" s="34"/>
      <c r="L36" s="34"/>
      <c r="M36" s="35"/>
      <c r="N36" s="35"/>
      <c r="O36" s="35"/>
      <c r="P36" s="35"/>
      <c r="Q36" s="35"/>
      <c r="R36" s="35"/>
      <c r="S36" s="35"/>
      <c r="T36" s="35"/>
      <c r="U36" s="34"/>
      <c r="V36" s="34"/>
      <c r="W36" s="34"/>
      <c r="X36" s="34"/>
      <c r="Y36" s="37"/>
      <c r="Z36" s="38"/>
      <c r="AA36" s="38"/>
    </row>
    <row r="37" spans="2:27" s="28" customFormat="1" ht="13.8" x14ac:dyDescent="0.3">
      <c r="B37" s="43" t="s">
        <v>50</v>
      </c>
      <c r="C37" s="44" t="s">
        <v>22</v>
      </c>
      <c r="D37" s="44">
        <v>18</v>
      </c>
      <c r="E37" s="45">
        <v>0.3125</v>
      </c>
      <c r="F37" s="45">
        <v>0.27639999999999998</v>
      </c>
      <c r="G37" s="45">
        <v>0.24429999999999999</v>
      </c>
      <c r="H37" s="45">
        <v>0.25240000000000001</v>
      </c>
      <c r="I37" s="48" t="s">
        <v>51</v>
      </c>
      <c r="J37" s="34"/>
      <c r="K37" s="34"/>
      <c r="L37" s="34"/>
      <c r="M37" s="35"/>
      <c r="N37" s="35"/>
      <c r="O37" s="35"/>
      <c r="P37" s="35"/>
      <c r="Q37" s="35"/>
      <c r="R37" s="35"/>
      <c r="S37" s="35"/>
      <c r="T37" s="35"/>
      <c r="U37" s="34"/>
      <c r="V37" s="34"/>
      <c r="W37" s="34"/>
      <c r="X37" s="34"/>
      <c r="Y37" s="37"/>
      <c r="Z37" s="38"/>
      <c r="AA37" s="38"/>
    </row>
    <row r="38" spans="2:27" s="28" customFormat="1" ht="13.8" x14ac:dyDescent="0.3">
      <c r="B38" s="43" t="s">
        <v>52</v>
      </c>
      <c r="C38" s="44" t="s">
        <v>20</v>
      </c>
      <c r="D38" s="44">
        <v>24</v>
      </c>
      <c r="E38" s="45">
        <v>0.3125</v>
      </c>
      <c r="F38" s="45">
        <v>0.28539999999999999</v>
      </c>
      <c r="G38" s="45">
        <v>0.26140000000000002</v>
      </c>
      <c r="H38" s="45">
        <v>0.26740000000000003</v>
      </c>
      <c r="I38" s="48" t="s">
        <v>53</v>
      </c>
      <c r="J38" s="34"/>
      <c r="K38" s="34"/>
      <c r="L38" s="34"/>
      <c r="M38" s="35"/>
      <c r="N38" s="35"/>
      <c r="O38" s="35"/>
      <c r="P38" s="35"/>
      <c r="Q38" s="35"/>
      <c r="R38" s="35"/>
      <c r="S38" s="35"/>
      <c r="T38" s="35"/>
      <c r="U38" s="34"/>
      <c r="V38" s="34"/>
      <c r="W38" s="34"/>
      <c r="X38" s="34"/>
      <c r="Y38" s="37"/>
      <c r="Z38" s="49"/>
      <c r="AA38" s="49"/>
    </row>
    <row r="39" spans="2:27" s="28" customFormat="1" ht="13.8" x14ac:dyDescent="0.3">
      <c r="B39" s="43" t="s">
        <v>54</v>
      </c>
      <c r="C39" s="44" t="s">
        <v>22</v>
      </c>
      <c r="D39" s="44">
        <v>16</v>
      </c>
      <c r="E39" s="45">
        <v>0.375</v>
      </c>
      <c r="F39" s="45">
        <v>0.33439999999999998</v>
      </c>
      <c r="G39" s="45">
        <v>0.29830000000000001</v>
      </c>
      <c r="H39" s="45">
        <v>0.30730000000000002</v>
      </c>
      <c r="I39" s="48">
        <v>0.3125</v>
      </c>
      <c r="J39" s="34"/>
      <c r="K39" s="34"/>
      <c r="L39" s="34"/>
      <c r="M39" s="35"/>
      <c r="N39" s="35"/>
      <c r="O39" s="35"/>
      <c r="P39" s="35"/>
      <c r="Q39" s="35"/>
      <c r="R39" s="35"/>
      <c r="S39" s="35"/>
      <c r="T39" s="35"/>
      <c r="U39" s="34"/>
      <c r="V39" s="34"/>
      <c r="W39" s="34"/>
      <c r="X39" s="34"/>
      <c r="Y39" s="36"/>
      <c r="AA39" s="49"/>
    </row>
    <row r="40" spans="2:27" s="28" customFormat="1" ht="13.8" x14ac:dyDescent="0.3">
      <c r="B40" s="43" t="s">
        <v>55</v>
      </c>
      <c r="C40" s="44" t="s">
        <v>20</v>
      </c>
      <c r="D40" s="44">
        <v>24</v>
      </c>
      <c r="E40" s="45">
        <v>0.375</v>
      </c>
      <c r="F40" s="45">
        <v>0.34789999999999999</v>
      </c>
      <c r="G40" s="45">
        <v>0.32390000000000002</v>
      </c>
      <c r="H40" s="45">
        <v>0.32990000000000003</v>
      </c>
      <c r="I40" s="48" t="s">
        <v>56</v>
      </c>
      <c r="J40" s="34"/>
      <c r="K40" s="34"/>
      <c r="L40" s="34"/>
      <c r="M40" s="35"/>
      <c r="N40" s="35"/>
      <c r="O40" s="35"/>
      <c r="P40" s="35"/>
      <c r="Q40" s="35"/>
      <c r="R40" s="35"/>
      <c r="S40" s="35"/>
      <c r="T40" s="35"/>
      <c r="U40" s="34"/>
      <c r="V40" s="34"/>
      <c r="W40" s="34"/>
      <c r="X40" s="34"/>
      <c r="Y40" s="36"/>
      <c r="AA40" s="49"/>
    </row>
    <row r="41" spans="2:27" s="28" customFormat="1" ht="13.8" x14ac:dyDescent="0.3">
      <c r="B41" s="43" t="s">
        <v>57</v>
      </c>
      <c r="C41" s="44" t="s">
        <v>22</v>
      </c>
      <c r="D41" s="44">
        <v>14</v>
      </c>
      <c r="E41" s="45">
        <v>0.4375</v>
      </c>
      <c r="F41" s="45">
        <v>0.3911</v>
      </c>
      <c r="G41" s="45">
        <v>0.34989999999999999</v>
      </c>
      <c r="H41" s="45">
        <v>0.36020000000000002</v>
      </c>
      <c r="I41" s="48" t="s">
        <v>58</v>
      </c>
      <c r="J41" s="34"/>
      <c r="K41" s="34"/>
      <c r="L41" s="34"/>
      <c r="M41" s="35"/>
      <c r="N41" s="35"/>
      <c r="O41" s="35"/>
      <c r="P41" s="35"/>
      <c r="Q41" s="35"/>
      <c r="R41" s="35"/>
      <c r="S41" s="35"/>
      <c r="T41" s="35"/>
      <c r="U41" s="34"/>
      <c r="V41" s="34"/>
      <c r="W41" s="34"/>
      <c r="X41" s="34"/>
      <c r="Y41" s="49"/>
      <c r="Z41" s="49"/>
      <c r="AA41" s="49"/>
    </row>
    <row r="42" spans="2:27" s="28" customFormat="1" ht="13.8" x14ac:dyDescent="0.3">
      <c r="B42" s="43" t="s">
        <v>59</v>
      </c>
      <c r="C42" s="44" t="s">
        <v>20</v>
      </c>
      <c r="D42" s="44">
        <v>20</v>
      </c>
      <c r="E42" s="45">
        <v>0.4375</v>
      </c>
      <c r="F42" s="45">
        <v>0.40500000000000003</v>
      </c>
      <c r="G42" s="45">
        <v>0.37619999999999998</v>
      </c>
      <c r="H42" s="45">
        <v>0.38340000000000002</v>
      </c>
      <c r="I42" s="48" t="s">
        <v>60</v>
      </c>
      <c r="J42" s="34"/>
      <c r="K42" s="34"/>
      <c r="L42" s="34"/>
      <c r="M42" s="35"/>
      <c r="N42" s="35"/>
      <c r="O42" s="35"/>
      <c r="P42" s="35"/>
      <c r="Q42" s="35"/>
      <c r="R42" s="35"/>
      <c r="S42" s="35"/>
      <c r="T42" s="35"/>
      <c r="U42" s="34"/>
      <c r="V42" s="34"/>
      <c r="W42" s="34"/>
      <c r="X42" s="34"/>
      <c r="Y42" s="49"/>
      <c r="Z42" s="49"/>
      <c r="AA42" s="49"/>
    </row>
    <row r="43" spans="2:27" s="28" customFormat="1" ht="13.8" x14ac:dyDescent="0.3">
      <c r="B43" s="43" t="s">
        <v>61</v>
      </c>
      <c r="C43" s="44" t="s">
        <v>22</v>
      </c>
      <c r="D43" s="44">
        <v>13</v>
      </c>
      <c r="E43" s="45">
        <v>0.5</v>
      </c>
      <c r="F43" s="45">
        <v>0.45</v>
      </c>
      <c r="G43" s="45">
        <v>0.40560000000000002</v>
      </c>
      <c r="H43" s="45">
        <v>0.41670000000000001</v>
      </c>
      <c r="I43" s="48" t="s">
        <v>62</v>
      </c>
      <c r="J43" s="34"/>
      <c r="K43" s="34"/>
      <c r="L43" s="34"/>
      <c r="M43" s="35"/>
      <c r="N43" s="35"/>
      <c r="O43" s="35"/>
      <c r="P43" s="35"/>
      <c r="Q43" s="35"/>
      <c r="R43" s="35"/>
      <c r="S43" s="35"/>
      <c r="T43" s="35"/>
      <c r="U43" s="34"/>
      <c r="V43" s="34"/>
      <c r="W43" s="34"/>
      <c r="X43" s="34"/>
      <c r="Y43" s="31"/>
      <c r="Z43" s="37"/>
      <c r="AA43" s="49"/>
    </row>
    <row r="44" spans="2:27" s="28" customFormat="1" ht="13.8" x14ac:dyDescent="0.3">
      <c r="B44" s="43" t="s">
        <v>63</v>
      </c>
      <c r="C44" s="44" t="s">
        <v>20</v>
      </c>
      <c r="D44" s="44">
        <v>20</v>
      </c>
      <c r="E44" s="45">
        <v>0.5</v>
      </c>
      <c r="F44" s="45">
        <v>0.46750000000000003</v>
      </c>
      <c r="G44" s="45">
        <v>0.43869999999999998</v>
      </c>
      <c r="H44" s="45">
        <v>0.44590000000000002</v>
      </c>
      <c r="I44" s="48" t="s">
        <v>64</v>
      </c>
      <c r="J44" s="34"/>
      <c r="K44" s="34"/>
      <c r="L44" s="34"/>
      <c r="M44" s="35"/>
      <c r="N44" s="35"/>
      <c r="O44" s="35"/>
      <c r="P44" s="35"/>
      <c r="Q44" s="35"/>
      <c r="R44" s="35"/>
      <c r="S44" s="35"/>
      <c r="T44" s="35"/>
      <c r="U44" s="34"/>
      <c r="V44" s="34"/>
      <c r="W44" s="34"/>
      <c r="X44" s="34"/>
      <c r="Y44" s="31"/>
      <c r="Z44" s="37"/>
      <c r="AA44" s="49"/>
    </row>
    <row r="45" spans="2:27" s="28" customFormat="1" ht="13.8" x14ac:dyDescent="0.3">
      <c r="B45" s="43" t="s">
        <v>65</v>
      </c>
      <c r="C45" s="44" t="s">
        <v>22</v>
      </c>
      <c r="D45" s="44">
        <v>12</v>
      </c>
      <c r="E45" s="45">
        <v>0.5625</v>
      </c>
      <c r="F45" s="45">
        <v>0.50839999999999996</v>
      </c>
      <c r="G45" s="45">
        <v>0.46029999999999999</v>
      </c>
      <c r="H45" s="45">
        <v>0.4723</v>
      </c>
      <c r="I45" s="48" t="s">
        <v>66</v>
      </c>
      <c r="J45" s="34"/>
      <c r="K45" s="34"/>
      <c r="L45" s="34"/>
      <c r="M45" s="35"/>
      <c r="N45" s="35"/>
      <c r="O45" s="35"/>
      <c r="P45" s="35"/>
      <c r="Q45" s="35"/>
      <c r="R45" s="35"/>
      <c r="S45" s="35"/>
      <c r="T45" s="35"/>
      <c r="U45" s="34"/>
      <c r="V45" s="34"/>
      <c r="W45" s="34"/>
      <c r="X45" s="34"/>
      <c r="Y45" s="31"/>
      <c r="Z45" s="37"/>
      <c r="AA45" s="49"/>
    </row>
    <row r="46" spans="2:27" s="28" customFormat="1" ht="13.8" x14ac:dyDescent="0.3">
      <c r="B46" s="43" t="s">
        <v>67</v>
      </c>
      <c r="C46" s="44" t="s">
        <v>20</v>
      </c>
      <c r="D46" s="44">
        <v>18</v>
      </c>
      <c r="E46" s="45">
        <v>0.5625</v>
      </c>
      <c r="F46" s="45">
        <v>0.52639999999999998</v>
      </c>
      <c r="G46" s="45">
        <v>0.49430000000000002</v>
      </c>
      <c r="H46" s="45">
        <v>0.50239999999999996</v>
      </c>
      <c r="I46" s="48" t="s">
        <v>68</v>
      </c>
      <c r="J46" s="34"/>
      <c r="K46" s="34"/>
      <c r="L46" s="34"/>
      <c r="M46" s="35"/>
      <c r="N46" s="35"/>
      <c r="O46" s="35"/>
      <c r="P46" s="35"/>
      <c r="Q46" s="35"/>
      <c r="R46" s="35"/>
      <c r="S46" s="35"/>
      <c r="T46" s="35"/>
      <c r="U46" s="34"/>
      <c r="V46" s="34"/>
      <c r="W46" s="34"/>
      <c r="X46" s="34"/>
      <c r="Y46" s="31"/>
      <c r="Z46" s="37"/>
      <c r="AA46" s="49"/>
    </row>
    <row r="47" spans="2:27" s="28" customFormat="1" ht="13.8" x14ac:dyDescent="0.3">
      <c r="B47" s="43" t="s">
        <v>69</v>
      </c>
      <c r="C47" s="44" t="s">
        <v>22</v>
      </c>
      <c r="D47" s="44">
        <v>11</v>
      </c>
      <c r="E47" s="45">
        <v>0.625</v>
      </c>
      <c r="F47" s="45">
        <v>0.56599999999999995</v>
      </c>
      <c r="G47" s="45">
        <v>0.51349999999999996</v>
      </c>
      <c r="H47" s="45">
        <v>0.52659999999999996</v>
      </c>
      <c r="I47" s="48" t="s">
        <v>70</v>
      </c>
      <c r="J47" s="34"/>
      <c r="K47" s="34"/>
      <c r="L47" s="34"/>
      <c r="M47" s="35"/>
      <c r="N47" s="35"/>
      <c r="O47" s="35"/>
      <c r="P47" s="35"/>
      <c r="Q47" s="35"/>
      <c r="R47" s="35"/>
      <c r="S47" s="35"/>
      <c r="T47" s="35"/>
      <c r="U47" s="34"/>
      <c r="V47" s="34"/>
      <c r="W47" s="34"/>
      <c r="X47" s="34"/>
      <c r="Y47" s="31"/>
      <c r="Z47" s="37"/>
      <c r="AA47" s="49"/>
    </row>
    <row r="48" spans="2:27" s="28" customFormat="1" ht="13.8" x14ac:dyDescent="0.3">
      <c r="B48" s="43" t="s">
        <v>71</v>
      </c>
      <c r="C48" s="44" t="s">
        <v>20</v>
      </c>
      <c r="D48" s="44">
        <v>18</v>
      </c>
      <c r="E48" s="45">
        <v>0.625</v>
      </c>
      <c r="F48" s="45">
        <v>0.58689999999999998</v>
      </c>
      <c r="G48" s="45">
        <v>0.55679999999999996</v>
      </c>
      <c r="H48" s="45">
        <v>0.56489999999999996</v>
      </c>
      <c r="I48" s="48" t="s">
        <v>72</v>
      </c>
      <c r="J48" s="34"/>
      <c r="K48" s="34"/>
      <c r="L48" s="34"/>
      <c r="M48" s="35"/>
      <c r="N48" s="35"/>
      <c r="O48" s="35"/>
      <c r="P48" s="35"/>
      <c r="Q48" s="35"/>
      <c r="R48" s="35"/>
      <c r="S48" s="35"/>
      <c r="T48" s="35"/>
      <c r="U48" s="34"/>
      <c r="V48" s="34"/>
      <c r="W48" s="34"/>
      <c r="X48" s="34"/>
      <c r="Y48" s="31"/>
      <c r="Z48" s="37"/>
      <c r="AA48" s="49"/>
    </row>
    <row r="49" spans="1:28" s="28" customFormat="1" ht="13.8" x14ac:dyDescent="0.3">
      <c r="B49" s="43" t="s">
        <v>73</v>
      </c>
      <c r="C49" s="44" t="s">
        <v>22</v>
      </c>
      <c r="D49" s="44">
        <v>10</v>
      </c>
      <c r="E49" s="45">
        <v>0.75</v>
      </c>
      <c r="F49" s="45">
        <v>0.66500000000000004</v>
      </c>
      <c r="G49" s="45">
        <v>0.62729999999999997</v>
      </c>
      <c r="H49" s="45">
        <v>0.64170000000000005</v>
      </c>
      <c r="I49" s="48" t="s">
        <v>74</v>
      </c>
      <c r="J49" s="34"/>
      <c r="K49" s="34"/>
      <c r="L49" s="34"/>
      <c r="M49" s="35"/>
      <c r="N49" s="35"/>
      <c r="O49" s="35"/>
      <c r="P49" s="35"/>
      <c r="Q49" s="35"/>
      <c r="R49" s="35"/>
      <c r="S49" s="35"/>
      <c r="T49" s="35"/>
      <c r="U49" s="34"/>
      <c r="V49" s="34"/>
      <c r="W49" s="34"/>
      <c r="X49" s="34"/>
      <c r="Y49" s="50"/>
      <c r="Z49" s="49"/>
      <c r="AA49" s="50"/>
    </row>
    <row r="50" spans="1:28" s="28" customFormat="1" ht="13.8" x14ac:dyDescent="0.3">
      <c r="B50" s="43" t="s">
        <v>75</v>
      </c>
      <c r="C50" s="44" t="s">
        <v>20</v>
      </c>
      <c r="D50" s="44">
        <v>16</v>
      </c>
      <c r="E50" s="45">
        <v>0.75</v>
      </c>
      <c r="F50" s="45">
        <v>0.70940000000000003</v>
      </c>
      <c r="G50" s="45">
        <v>0.67330000000000001</v>
      </c>
      <c r="H50" s="45">
        <v>0.68230000000000002</v>
      </c>
      <c r="I50" s="48">
        <v>39402</v>
      </c>
      <c r="J50" s="34"/>
      <c r="K50" s="34"/>
      <c r="L50" s="34"/>
      <c r="M50" s="35"/>
      <c r="N50" s="35"/>
      <c r="O50" s="35"/>
      <c r="P50" s="35"/>
      <c r="Q50" s="35"/>
      <c r="R50" s="35"/>
      <c r="S50" s="35"/>
      <c r="T50" s="35"/>
      <c r="U50" s="34"/>
      <c r="V50" s="34"/>
      <c r="W50" s="34"/>
      <c r="X50" s="34"/>
    </row>
    <row r="51" spans="1:28" s="28" customFormat="1" ht="13.8" x14ac:dyDescent="0.3">
      <c r="B51" s="43" t="s">
        <v>76</v>
      </c>
      <c r="C51" s="44" t="s">
        <v>22</v>
      </c>
      <c r="D51" s="44">
        <v>9</v>
      </c>
      <c r="E51" s="45">
        <v>0.875</v>
      </c>
      <c r="F51" s="45">
        <v>0.80279999999999996</v>
      </c>
      <c r="G51" s="45">
        <v>0.73870000000000002</v>
      </c>
      <c r="H51" s="45">
        <v>0.75470000000000004</v>
      </c>
      <c r="I51" s="48" t="s">
        <v>77</v>
      </c>
      <c r="J51" s="34"/>
      <c r="K51" s="34"/>
      <c r="L51" s="34"/>
      <c r="M51" s="35"/>
      <c r="N51" s="35"/>
      <c r="O51" s="35"/>
      <c r="P51" s="35"/>
      <c r="Q51" s="35"/>
      <c r="R51" s="35"/>
      <c r="S51" s="35"/>
      <c r="T51" s="35"/>
      <c r="U51" s="34"/>
      <c r="V51" s="34"/>
      <c r="W51" s="34"/>
      <c r="X51" s="34"/>
      <c r="Y51" s="31"/>
      <c r="Z51" s="51"/>
      <c r="AA51" s="50"/>
      <c r="AB51" s="52"/>
    </row>
    <row r="52" spans="1:28" s="28" customFormat="1" ht="13.8" x14ac:dyDescent="0.3">
      <c r="B52" s="43" t="s">
        <v>78</v>
      </c>
      <c r="C52" s="44" t="s">
        <v>20</v>
      </c>
      <c r="D52" s="44">
        <v>14</v>
      </c>
      <c r="E52" s="45">
        <v>0.875</v>
      </c>
      <c r="F52" s="45">
        <v>0.8286</v>
      </c>
      <c r="G52" s="45">
        <v>0.78739999999999999</v>
      </c>
      <c r="H52" s="45">
        <v>0.79769999999999996</v>
      </c>
      <c r="I52" s="48" t="s">
        <v>79</v>
      </c>
      <c r="J52" s="34"/>
      <c r="K52" s="34"/>
      <c r="L52" s="34"/>
      <c r="M52" s="35"/>
      <c r="N52" s="35"/>
      <c r="O52" s="35"/>
      <c r="P52" s="35"/>
      <c r="Q52" s="35"/>
      <c r="R52" s="35"/>
      <c r="S52" s="35"/>
      <c r="T52" s="35"/>
      <c r="U52" s="34"/>
      <c r="V52" s="34"/>
      <c r="W52" s="34"/>
      <c r="X52" s="34"/>
      <c r="Y52" s="31"/>
      <c r="Z52" s="51"/>
      <c r="AA52" s="50"/>
      <c r="AB52" s="52"/>
    </row>
    <row r="53" spans="1:28" s="28" customFormat="1" ht="13.8" x14ac:dyDescent="0.3">
      <c r="B53" s="43" t="s">
        <v>80</v>
      </c>
      <c r="C53" s="44" t="s">
        <v>22</v>
      </c>
      <c r="D53" s="44">
        <v>8</v>
      </c>
      <c r="E53" s="45">
        <v>1</v>
      </c>
      <c r="F53" s="45">
        <v>0.91879999999999995</v>
      </c>
      <c r="G53" s="45">
        <v>0.84660000000000002</v>
      </c>
      <c r="H53" s="45">
        <v>0.86470000000000002</v>
      </c>
      <c r="I53" s="48">
        <v>39271</v>
      </c>
      <c r="J53" s="34"/>
      <c r="K53" s="34"/>
      <c r="L53" s="34"/>
      <c r="M53" s="35"/>
      <c r="N53" s="35"/>
      <c r="O53" s="35"/>
      <c r="P53" s="35"/>
      <c r="Q53" s="35"/>
      <c r="R53" s="35"/>
      <c r="S53" s="35"/>
      <c r="T53" s="35"/>
      <c r="U53" s="34"/>
      <c r="V53" s="34"/>
      <c r="W53" s="34"/>
      <c r="X53" s="34"/>
    </row>
    <row r="54" spans="1:28" s="28" customFormat="1" ht="13.8" x14ac:dyDescent="0.3">
      <c r="B54" s="43" t="s">
        <v>81</v>
      </c>
      <c r="C54" s="44" t="s">
        <v>20</v>
      </c>
      <c r="D54" s="44">
        <v>14</v>
      </c>
      <c r="E54" s="45">
        <v>1</v>
      </c>
      <c r="F54" s="45">
        <v>0.94589999999999996</v>
      </c>
      <c r="G54" s="45">
        <v>0.89780000000000004</v>
      </c>
      <c r="H54" s="45">
        <v>0.90980000000000005</v>
      </c>
      <c r="I54" s="48" t="s">
        <v>82</v>
      </c>
      <c r="J54" s="34"/>
      <c r="K54" s="34"/>
      <c r="L54" s="34"/>
      <c r="M54" s="35"/>
      <c r="N54" s="35"/>
      <c r="O54" s="35"/>
      <c r="P54" s="35"/>
      <c r="Q54" s="35"/>
      <c r="R54" s="35"/>
      <c r="S54" s="35"/>
      <c r="T54" s="35"/>
      <c r="U54" s="34"/>
      <c r="V54" s="34"/>
      <c r="W54" s="34"/>
      <c r="X54" s="34"/>
    </row>
    <row r="55" spans="1:28" s="28" customFormat="1" ht="13.8" x14ac:dyDescent="0.3">
      <c r="B55" s="43" t="s">
        <v>83</v>
      </c>
      <c r="C55" s="44" t="s">
        <v>22</v>
      </c>
      <c r="D55" s="44">
        <v>7</v>
      </c>
      <c r="E55" s="45">
        <v>1.125</v>
      </c>
      <c r="F55" s="45">
        <v>1.0322</v>
      </c>
      <c r="G55" s="45">
        <v>0.94969999999999999</v>
      </c>
      <c r="H55" s="45">
        <v>0.97040000000000004</v>
      </c>
      <c r="I55" s="48" t="s">
        <v>84</v>
      </c>
      <c r="J55" s="34"/>
      <c r="K55" s="34"/>
      <c r="L55" s="34"/>
      <c r="M55" s="35"/>
      <c r="N55" s="35"/>
      <c r="O55" s="35"/>
      <c r="P55" s="35"/>
      <c r="Q55" s="35"/>
      <c r="R55" s="35"/>
      <c r="S55" s="35"/>
      <c r="T55" s="35"/>
      <c r="U55" s="34"/>
      <c r="V55" s="34"/>
      <c r="W55" s="34"/>
      <c r="X55" s="34"/>
    </row>
    <row r="56" spans="1:28" s="28" customFormat="1" ht="13.8" x14ac:dyDescent="0.3">
      <c r="B56" s="43" t="s">
        <v>85</v>
      </c>
      <c r="C56" s="44" t="s">
        <v>20</v>
      </c>
      <c r="D56" s="44">
        <v>12</v>
      </c>
      <c r="E56" s="45">
        <v>1.125</v>
      </c>
      <c r="F56" s="45">
        <v>1.0709</v>
      </c>
      <c r="G56" s="45">
        <v>1.0227999999999999</v>
      </c>
      <c r="H56" s="45">
        <v>1.0347999999999999</v>
      </c>
      <c r="I56" s="48">
        <v>1.046875</v>
      </c>
      <c r="J56" s="34"/>
      <c r="K56" s="34"/>
      <c r="L56" s="34"/>
      <c r="M56" s="35"/>
      <c r="N56" s="35"/>
      <c r="O56" s="35"/>
      <c r="P56" s="35"/>
      <c r="Q56" s="35"/>
      <c r="R56" s="35"/>
      <c r="S56" s="35"/>
      <c r="T56" s="35"/>
      <c r="U56" s="34"/>
      <c r="V56" s="34"/>
      <c r="W56" s="34"/>
      <c r="X56" s="34"/>
    </row>
    <row r="57" spans="1:28" s="28" customFormat="1" ht="13.8" x14ac:dyDescent="0.3">
      <c r="B57" s="43" t="s">
        <v>86</v>
      </c>
      <c r="C57" s="44" t="s">
        <v>22</v>
      </c>
      <c r="D57" s="44">
        <v>7</v>
      </c>
      <c r="E57" s="45">
        <v>1.25</v>
      </c>
      <c r="F57" s="45">
        <v>1.1572</v>
      </c>
      <c r="G57" s="45">
        <v>1.0747</v>
      </c>
      <c r="H57" s="45">
        <v>1.0953999999999999</v>
      </c>
      <c r="I57" s="48">
        <v>1.109375</v>
      </c>
      <c r="J57" s="34"/>
      <c r="K57" s="34"/>
      <c r="L57" s="34"/>
      <c r="M57" s="35"/>
      <c r="N57" s="35"/>
      <c r="O57" s="35"/>
      <c r="P57" s="35"/>
      <c r="Q57" s="35"/>
      <c r="R57" s="35"/>
      <c r="S57" s="35"/>
      <c r="T57" s="35"/>
      <c r="U57" s="34"/>
      <c r="V57" s="34"/>
      <c r="W57" s="34"/>
      <c r="X57" s="34"/>
    </row>
    <row r="58" spans="1:28" s="28" customFormat="1" ht="13.8" x14ac:dyDescent="0.3">
      <c r="A58" s="34"/>
      <c r="B58" s="43" t="s">
        <v>87</v>
      </c>
      <c r="C58" s="44" t="s">
        <v>22</v>
      </c>
      <c r="D58" s="44">
        <v>6</v>
      </c>
      <c r="E58" s="45">
        <v>1.375</v>
      </c>
      <c r="F58" s="45">
        <v>1.2666999999999999</v>
      </c>
      <c r="G58" s="45">
        <v>1.1705000000000001</v>
      </c>
      <c r="H58" s="45">
        <v>1.1946000000000001</v>
      </c>
      <c r="I58" s="48">
        <v>1.203125</v>
      </c>
      <c r="J58" s="34"/>
      <c r="K58" s="34"/>
      <c r="L58" s="34"/>
      <c r="M58" s="35"/>
      <c r="N58" s="35"/>
      <c r="O58" s="35"/>
      <c r="P58" s="35"/>
      <c r="Q58" s="35"/>
      <c r="R58" s="35"/>
      <c r="S58" s="35"/>
      <c r="T58" s="35"/>
      <c r="U58" s="34"/>
      <c r="V58" s="34"/>
      <c r="W58" s="34"/>
      <c r="X58" s="34"/>
    </row>
    <row r="59" spans="1:28" s="28" customFormat="1" ht="13.8" x14ac:dyDescent="0.3">
      <c r="A59" s="34"/>
      <c r="B59" s="43" t="s">
        <v>88</v>
      </c>
      <c r="C59" s="44" t="s">
        <v>22</v>
      </c>
      <c r="D59" s="44">
        <v>6</v>
      </c>
      <c r="E59" s="45">
        <v>1.5</v>
      </c>
      <c r="F59" s="45">
        <v>1.3916999999999999</v>
      </c>
      <c r="G59" s="45">
        <v>1.2955000000000001</v>
      </c>
      <c r="H59" s="45">
        <v>1.3196000000000001</v>
      </c>
      <c r="I59" s="48">
        <v>1.34375</v>
      </c>
      <c r="J59" s="34"/>
      <c r="K59" s="34"/>
      <c r="L59" s="34"/>
      <c r="M59" s="35"/>
      <c r="N59" s="35"/>
      <c r="O59" s="35"/>
      <c r="P59" s="35"/>
      <c r="Q59" s="35"/>
      <c r="R59" s="35"/>
      <c r="S59" s="35"/>
      <c r="T59" s="35"/>
      <c r="U59" s="34"/>
      <c r="V59" s="34"/>
      <c r="W59" s="34"/>
      <c r="X59" s="34"/>
    </row>
    <row r="60" spans="1:28" s="28" customFormat="1" ht="13.8" x14ac:dyDescent="0.3">
      <c r="A60" s="34"/>
      <c r="B60" s="43" t="s">
        <v>89</v>
      </c>
      <c r="C60" s="44" t="s">
        <v>22</v>
      </c>
      <c r="D60" s="44">
        <v>5</v>
      </c>
      <c r="E60" s="45">
        <v>1.75</v>
      </c>
      <c r="F60" s="45">
        <v>1.6201000000000001</v>
      </c>
      <c r="G60" s="45">
        <v>1.5045999999999999</v>
      </c>
      <c r="H60" s="45">
        <v>1.5335000000000001</v>
      </c>
      <c r="I60" s="48">
        <v>1.546875</v>
      </c>
      <c r="J60" s="34"/>
      <c r="K60" s="34"/>
      <c r="L60" s="34"/>
      <c r="M60" s="35"/>
      <c r="N60" s="35"/>
      <c r="O60" s="35"/>
      <c r="P60" s="35"/>
      <c r="Q60" s="35"/>
      <c r="R60" s="35"/>
      <c r="S60" s="35"/>
      <c r="T60" s="35"/>
      <c r="U60" s="34"/>
      <c r="V60" s="34"/>
      <c r="W60" s="34"/>
      <c r="X60" s="34"/>
    </row>
    <row r="61" spans="1:28" s="28" customFormat="1" ht="13.8" x14ac:dyDescent="0.3">
      <c r="A61" s="34"/>
      <c r="B61" s="43" t="s">
        <v>90</v>
      </c>
      <c r="C61" s="44" t="s">
        <v>22</v>
      </c>
      <c r="D61" s="53">
        <v>4.5</v>
      </c>
      <c r="E61" s="45">
        <v>2</v>
      </c>
      <c r="F61" s="45">
        <v>1.8556999999999999</v>
      </c>
      <c r="G61" s="45">
        <v>1.7274</v>
      </c>
      <c r="H61" s="45">
        <v>1.7594000000000001</v>
      </c>
      <c r="I61" s="48">
        <v>1.78125</v>
      </c>
      <c r="J61" s="34"/>
      <c r="K61" s="34"/>
      <c r="L61" s="34"/>
      <c r="M61" s="35"/>
      <c r="N61" s="35"/>
      <c r="O61" s="35"/>
      <c r="P61" s="35"/>
      <c r="Q61" s="35"/>
      <c r="R61" s="35"/>
      <c r="S61" s="35"/>
      <c r="T61" s="35"/>
      <c r="U61" s="34"/>
      <c r="V61" s="34"/>
      <c r="W61" s="34"/>
      <c r="X61" s="34"/>
    </row>
    <row r="62" spans="1:28" s="28" customFormat="1" ht="13.8" x14ac:dyDescent="0.3">
      <c r="A62" s="34"/>
      <c r="B62" s="54"/>
      <c r="C62" s="55"/>
      <c r="D62" s="52"/>
      <c r="E62" s="34"/>
      <c r="F62" s="34"/>
      <c r="G62" s="34"/>
      <c r="H62" s="34"/>
      <c r="I62" s="34"/>
      <c r="J62" s="34"/>
      <c r="K62" s="34"/>
      <c r="L62" s="34"/>
      <c r="M62" s="35"/>
      <c r="N62" s="35"/>
      <c r="O62" s="35"/>
      <c r="P62" s="35"/>
      <c r="Q62" s="35"/>
      <c r="R62" s="35"/>
      <c r="S62" s="35"/>
      <c r="T62" s="35"/>
      <c r="U62" s="34"/>
      <c r="V62" s="34"/>
      <c r="W62" s="34"/>
      <c r="X62" s="34"/>
    </row>
    <row r="63" spans="1:28" s="28" customFormat="1" ht="13.8" x14ac:dyDescent="0.3">
      <c r="A63" s="34"/>
      <c r="B63" s="52"/>
      <c r="C63" s="34"/>
      <c r="D63" s="34"/>
      <c r="E63" s="34"/>
      <c r="F63" s="34"/>
      <c r="G63" s="34"/>
      <c r="H63" s="34"/>
      <c r="I63" s="34"/>
      <c r="J63" s="34"/>
      <c r="K63" s="34"/>
      <c r="L63" s="34"/>
      <c r="M63" s="35"/>
      <c r="N63" s="35"/>
      <c r="O63" s="35"/>
      <c r="P63" s="35"/>
      <c r="Q63" s="35"/>
      <c r="R63" s="35"/>
      <c r="S63" s="35"/>
      <c r="T63" s="35"/>
      <c r="U63" s="34"/>
      <c r="V63" s="34"/>
      <c r="W63" s="34"/>
      <c r="X63" s="34"/>
    </row>
    <row r="64" spans="1:28" s="26" customFormat="1" ht="13.8" x14ac:dyDescent="0.3">
      <c r="A64" s="14"/>
      <c r="B64" s="5"/>
      <c r="C64" s="5"/>
      <c r="D64" s="5"/>
      <c r="E64" s="112" t="s">
        <v>1</v>
      </c>
      <c r="F64" s="113" t="str">
        <f>$C$1</f>
        <v>R. Abbott</v>
      </c>
      <c r="G64" s="114"/>
      <c r="H64" s="115"/>
      <c r="I64" s="112" t="s">
        <v>8</v>
      </c>
      <c r="J64" s="116" t="str">
        <f>$G$2</f>
        <v>AA-SM-205-001</v>
      </c>
      <c r="K64" s="115"/>
      <c r="L64" s="117"/>
      <c r="M64" s="27"/>
      <c r="N64" s="9"/>
      <c r="O64" s="9"/>
      <c r="P64" s="27"/>
      <c r="Q64" s="27"/>
      <c r="R64" s="27"/>
      <c r="S64" s="27"/>
      <c r="T64" s="27"/>
    </row>
    <row r="65" spans="1:30" s="26" customFormat="1" ht="13.8" x14ac:dyDescent="0.3">
      <c r="A65" s="5"/>
      <c r="B65" s="5"/>
      <c r="C65" s="5"/>
      <c r="D65" s="5"/>
      <c r="E65" s="112" t="s">
        <v>2</v>
      </c>
      <c r="F65" s="115" t="str">
        <f>$C$2</f>
        <v xml:space="preserve"> </v>
      </c>
      <c r="G65" s="114"/>
      <c r="H65" s="115"/>
      <c r="I65" s="112" t="s">
        <v>9</v>
      </c>
      <c r="J65" s="115" t="str">
        <f>$G$3</f>
        <v>IR</v>
      </c>
      <c r="K65" s="115"/>
      <c r="L65" s="117"/>
      <c r="M65" s="27">
        <v>1</v>
      </c>
      <c r="N65" s="9"/>
      <c r="O65" s="9"/>
      <c r="P65" s="27"/>
      <c r="Q65" s="27"/>
      <c r="R65" s="27"/>
      <c r="S65" s="27"/>
      <c r="T65" s="27"/>
    </row>
    <row r="66" spans="1:30" s="26" customFormat="1" ht="13.8" x14ac:dyDescent="0.3">
      <c r="A66" s="5"/>
      <c r="B66" s="5"/>
      <c r="C66" s="5"/>
      <c r="D66" s="5"/>
      <c r="E66" s="112" t="s">
        <v>3</v>
      </c>
      <c r="F66" s="115" t="str">
        <f>$C$3</f>
        <v>20/10/2013</v>
      </c>
      <c r="G66" s="114"/>
      <c r="H66" s="115"/>
      <c r="I66" s="112" t="s">
        <v>6</v>
      </c>
      <c r="J66" s="113" t="str">
        <f>L66&amp;" of "&amp;$G$1</f>
        <v>2 of 3</v>
      </c>
      <c r="K66" s="115"/>
      <c r="L66" s="117">
        <f>SUM($M$1:M65)</f>
        <v>2</v>
      </c>
      <c r="M66" s="27"/>
      <c r="N66" s="9"/>
      <c r="O66" s="9"/>
      <c r="P66" s="27"/>
      <c r="Q66" s="27"/>
      <c r="R66" s="27"/>
      <c r="S66" s="27"/>
      <c r="T66" s="27"/>
    </row>
    <row r="67" spans="1:30" s="26" customFormat="1" ht="13.8" x14ac:dyDescent="0.3">
      <c r="E67" s="7" t="s">
        <v>160</v>
      </c>
      <c r="F67" s="15" t="str">
        <f>$C$5</f>
        <v>STANDARD SPREADSHEET METHOD</v>
      </c>
      <c r="G67" s="114"/>
      <c r="H67" s="114"/>
      <c r="I67" s="114"/>
      <c r="J67" s="114"/>
      <c r="K67" s="114"/>
      <c r="L67" s="117"/>
      <c r="M67" s="27"/>
      <c r="N67" s="9"/>
      <c r="O67" s="9"/>
      <c r="P67" s="27"/>
      <c r="Q67" s="27"/>
      <c r="R67" s="27"/>
      <c r="S67" s="27"/>
      <c r="T67" s="27"/>
    </row>
    <row r="68" spans="1:30" s="26" customFormat="1" x14ac:dyDescent="0.3">
      <c r="A68" s="99"/>
      <c r="B68" s="21" t="str">
        <f>$G$4</f>
        <v>FASTENER TERMS AND TORQUES</v>
      </c>
      <c r="C68" s="99"/>
      <c r="D68" s="99"/>
      <c r="E68" s="99"/>
      <c r="F68" s="99"/>
      <c r="G68" s="99"/>
      <c r="H68" s="99"/>
      <c r="I68" s="99"/>
      <c r="J68" s="99"/>
      <c r="K68" s="99"/>
      <c r="L68" s="34"/>
      <c r="M68" s="35"/>
      <c r="N68" s="35"/>
      <c r="O68" s="35"/>
      <c r="P68" s="27"/>
      <c r="Q68" s="27"/>
      <c r="R68" s="27"/>
      <c r="S68" s="27"/>
      <c r="T68" s="27"/>
    </row>
    <row r="69" spans="1:30" x14ac:dyDescent="0.3">
      <c r="A69" s="26"/>
      <c r="B69" s="126" t="s">
        <v>182</v>
      </c>
      <c r="C69" s="29"/>
      <c r="D69" s="29"/>
      <c r="E69" s="29"/>
      <c r="F69" s="29"/>
      <c r="G69" s="29"/>
      <c r="H69" s="29"/>
      <c r="I69" s="26"/>
      <c r="J69" s="26"/>
      <c r="K69" s="26"/>
    </row>
    <row r="70" spans="1:30" s="28" customFormat="1" ht="13.5" customHeight="1" x14ac:dyDescent="0.3">
      <c r="B70" s="126" t="s">
        <v>183</v>
      </c>
      <c r="I70" s="34"/>
      <c r="J70" s="34"/>
      <c r="K70" s="34"/>
      <c r="L70" s="34"/>
      <c r="M70" s="35"/>
      <c r="N70" s="35"/>
      <c r="O70" s="35"/>
      <c r="P70" s="35"/>
      <c r="Q70" s="35"/>
      <c r="R70" s="35"/>
      <c r="S70" s="35"/>
      <c r="T70" s="35"/>
      <c r="U70" s="34"/>
      <c r="V70" s="34"/>
      <c r="W70" s="34"/>
      <c r="X70" s="34"/>
      <c r="Z70" s="56"/>
      <c r="AA70" s="57"/>
      <c r="AB70" s="49"/>
      <c r="AC70" s="49"/>
      <c r="AD70" s="49"/>
    </row>
    <row r="71" spans="1:30" s="28" customFormat="1" ht="13.8" x14ac:dyDescent="0.3">
      <c r="I71" s="34"/>
      <c r="J71" s="34"/>
      <c r="K71" s="34"/>
      <c r="L71" s="34"/>
      <c r="M71" s="35"/>
      <c r="N71" s="35"/>
      <c r="O71" s="35"/>
      <c r="P71" s="35"/>
      <c r="Q71" s="35"/>
      <c r="R71" s="35"/>
      <c r="S71" s="35"/>
      <c r="T71" s="35"/>
      <c r="U71" s="34"/>
      <c r="V71" s="34"/>
      <c r="W71" s="34"/>
      <c r="X71" s="34"/>
    </row>
    <row r="72" spans="1:30" s="28" customFormat="1" ht="13.8" x14ac:dyDescent="0.3">
      <c r="B72" s="58" t="s">
        <v>91</v>
      </c>
      <c r="C72" s="59"/>
      <c r="D72" s="50"/>
      <c r="I72" s="34"/>
      <c r="J72" s="34"/>
      <c r="K72" s="34"/>
      <c r="L72" s="34"/>
      <c r="M72" s="35"/>
      <c r="N72" s="35"/>
      <c r="O72" s="35"/>
      <c r="P72" s="35"/>
      <c r="Q72" s="35"/>
      <c r="R72" s="35"/>
      <c r="S72" s="35"/>
      <c r="T72" s="35"/>
      <c r="U72" s="34"/>
      <c r="V72" s="34"/>
      <c r="W72" s="34"/>
      <c r="X72" s="34"/>
    </row>
    <row r="73" spans="1:30" s="28" customFormat="1" ht="13.8" x14ac:dyDescent="0.3">
      <c r="B73" s="72" t="str">
        <f>B69</f>
        <v>(NASA-RP-1228, 1990)</v>
      </c>
      <c r="F73" s="58" t="str">
        <f>B70</f>
        <v>(MIL-HDBK-60, 1990)</v>
      </c>
      <c r="I73" s="34"/>
      <c r="J73" s="34"/>
      <c r="K73" s="34"/>
      <c r="L73" s="34"/>
      <c r="M73" s="35"/>
      <c r="N73" s="35"/>
      <c r="O73" s="35"/>
      <c r="P73" s="35"/>
      <c r="Q73" s="35"/>
      <c r="R73" s="35"/>
      <c r="S73" s="35"/>
      <c r="T73" s="35"/>
      <c r="U73" s="34"/>
      <c r="V73" s="34"/>
      <c r="W73" s="34"/>
      <c r="X73" s="34"/>
    </row>
    <row r="74" spans="1:30" s="28" customFormat="1" ht="13.8" x14ac:dyDescent="0.3">
      <c r="I74" s="34"/>
      <c r="J74" s="34"/>
      <c r="K74" s="34"/>
      <c r="L74" s="34"/>
      <c r="M74" s="35"/>
      <c r="N74" s="35"/>
      <c r="O74" s="35"/>
      <c r="P74" s="35"/>
      <c r="Q74" s="35"/>
      <c r="R74" s="35"/>
      <c r="S74" s="35"/>
      <c r="T74" s="35"/>
      <c r="U74" s="34"/>
      <c r="V74" s="34"/>
      <c r="W74" s="34"/>
      <c r="X74" s="34"/>
      <c r="Y74" s="58"/>
    </row>
    <row r="75" spans="1:30" s="28" customFormat="1" ht="13.8" x14ac:dyDescent="0.3">
      <c r="I75" s="34"/>
      <c r="J75" s="34"/>
      <c r="K75" s="34"/>
      <c r="L75" s="34"/>
      <c r="M75" s="35"/>
      <c r="N75" s="35"/>
      <c r="O75" s="35"/>
      <c r="P75" s="35"/>
      <c r="Q75" s="35"/>
      <c r="R75" s="35"/>
      <c r="S75" s="35"/>
      <c r="T75" s="35"/>
      <c r="U75" s="34"/>
      <c r="V75" s="34"/>
      <c r="W75" s="34"/>
      <c r="X75" s="34"/>
      <c r="Y75" s="36"/>
      <c r="Z75" s="36"/>
      <c r="AA75" s="36"/>
      <c r="AB75" s="49"/>
      <c r="AC75" s="36"/>
      <c r="AD75" s="36"/>
    </row>
    <row r="76" spans="1:30" s="28" customFormat="1" ht="13.8" x14ac:dyDescent="0.3">
      <c r="B76" s="50"/>
      <c r="C76" s="49"/>
      <c r="D76" s="50"/>
      <c r="I76" s="34"/>
      <c r="J76" s="34"/>
      <c r="K76" s="34"/>
      <c r="L76" s="34"/>
      <c r="M76" s="35"/>
      <c r="N76" s="35"/>
      <c r="O76" s="35"/>
      <c r="P76" s="35"/>
      <c r="Q76" s="35"/>
      <c r="R76" s="35"/>
      <c r="S76" s="35"/>
      <c r="T76" s="35"/>
      <c r="U76" s="34"/>
      <c r="V76" s="34"/>
      <c r="W76" s="34"/>
      <c r="X76" s="34"/>
      <c r="Y76" s="37"/>
      <c r="Z76" s="38"/>
      <c r="AA76" s="38"/>
      <c r="AB76" s="37"/>
      <c r="AC76" s="38"/>
      <c r="AD76" s="38"/>
    </row>
    <row r="77" spans="1:30" s="28" customFormat="1" ht="13.8" x14ac:dyDescent="0.3">
      <c r="B77" s="50"/>
      <c r="C77" s="49"/>
      <c r="D77" s="50"/>
      <c r="I77" s="34"/>
      <c r="J77" s="34"/>
      <c r="K77" s="34"/>
      <c r="L77" s="34"/>
      <c r="M77" s="35"/>
      <c r="N77" s="35"/>
      <c r="O77" s="35"/>
      <c r="P77" s="35"/>
      <c r="Q77" s="35"/>
      <c r="R77" s="35"/>
      <c r="S77" s="35"/>
      <c r="T77" s="35"/>
      <c r="U77" s="34"/>
      <c r="V77" s="34"/>
      <c r="W77" s="34"/>
      <c r="X77" s="34"/>
      <c r="Y77" s="37"/>
      <c r="Z77" s="38"/>
      <c r="AA77" s="38"/>
      <c r="AB77" s="37"/>
      <c r="AC77" s="38"/>
      <c r="AD77" s="38"/>
    </row>
    <row r="78" spans="1:30" s="28" customFormat="1" ht="13.8" x14ac:dyDescent="0.3">
      <c r="B78" s="50"/>
      <c r="C78" s="49"/>
      <c r="D78" s="50"/>
      <c r="I78" s="34"/>
      <c r="J78" s="34"/>
      <c r="K78" s="34"/>
      <c r="L78" s="34"/>
      <c r="M78" s="35"/>
      <c r="N78" s="35"/>
      <c r="O78" s="35"/>
      <c r="P78" s="35"/>
      <c r="Q78" s="35"/>
      <c r="R78" s="35"/>
      <c r="S78" s="35"/>
      <c r="T78" s="35"/>
      <c r="U78" s="34"/>
      <c r="V78" s="34"/>
      <c r="W78" s="34"/>
      <c r="X78" s="34"/>
      <c r="Y78" s="37"/>
      <c r="Z78" s="38"/>
      <c r="AA78" s="38"/>
      <c r="AB78" s="37"/>
      <c r="AC78" s="38"/>
      <c r="AD78" s="38"/>
    </row>
    <row r="79" spans="1:30" s="28" customFormat="1" ht="13.8" x14ac:dyDescent="0.3">
      <c r="B79" s="50"/>
      <c r="C79" s="49"/>
      <c r="D79" s="50"/>
      <c r="I79" s="34"/>
      <c r="J79" s="34"/>
      <c r="K79" s="34"/>
      <c r="L79" s="34"/>
      <c r="M79" s="35"/>
      <c r="N79" s="35"/>
      <c r="O79" s="35"/>
      <c r="P79" s="35"/>
      <c r="Q79" s="35"/>
      <c r="R79" s="35"/>
      <c r="S79" s="35"/>
      <c r="T79" s="35"/>
      <c r="U79" s="34"/>
      <c r="V79" s="34"/>
      <c r="W79" s="34"/>
      <c r="X79" s="34"/>
      <c r="Y79" s="37"/>
      <c r="Z79" s="38"/>
      <c r="AA79" s="38"/>
      <c r="AB79" s="37"/>
      <c r="AC79" s="38"/>
      <c r="AD79" s="38"/>
    </row>
    <row r="80" spans="1:30" s="28" customFormat="1" ht="13.8" x14ac:dyDescent="0.3">
      <c r="B80" s="50"/>
      <c r="C80" s="49"/>
      <c r="D80" s="50"/>
      <c r="I80" s="34"/>
      <c r="J80" s="34"/>
      <c r="K80" s="34"/>
      <c r="L80" s="34"/>
      <c r="M80" s="35"/>
      <c r="N80" s="35"/>
      <c r="O80" s="35"/>
      <c r="P80" s="35"/>
      <c r="Q80" s="35"/>
      <c r="R80" s="35"/>
      <c r="S80" s="35"/>
      <c r="T80" s="35"/>
      <c r="U80" s="34"/>
      <c r="V80" s="34"/>
      <c r="W80" s="34"/>
      <c r="X80" s="34"/>
      <c r="Y80" s="37"/>
      <c r="Z80" s="38"/>
      <c r="AA80" s="38"/>
      <c r="AB80" s="37"/>
      <c r="AC80" s="38"/>
      <c r="AD80" s="38"/>
    </row>
    <row r="81" spans="2:30" s="28" customFormat="1" ht="13.8" x14ac:dyDescent="0.3">
      <c r="B81" s="50"/>
      <c r="C81" s="49"/>
      <c r="D81" s="50"/>
      <c r="I81" s="34"/>
      <c r="J81" s="34"/>
      <c r="K81" s="34"/>
      <c r="L81" s="34"/>
      <c r="M81" s="35"/>
      <c r="N81" s="35"/>
      <c r="O81" s="35"/>
      <c r="P81" s="35"/>
      <c r="Q81" s="35"/>
      <c r="R81" s="35"/>
      <c r="S81" s="35"/>
      <c r="T81" s="35"/>
      <c r="U81" s="34"/>
      <c r="V81" s="34"/>
      <c r="W81" s="34"/>
      <c r="X81" s="34"/>
      <c r="Y81" s="37"/>
      <c r="Z81" s="38"/>
      <c r="AA81" s="38"/>
      <c r="AB81" s="37"/>
      <c r="AC81" s="38"/>
      <c r="AD81" s="38"/>
    </row>
    <row r="82" spans="2:30" s="28" customFormat="1" ht="13.8" x14ac:dyDescent="0.3">
      <c r="B82" s="50"/>
      <c r="C82" s="49"/>
      <c r="D82" s="50"/>
      <c r="I82" s="34"/>
      <c r="J82" s="34"/>
      <c r="K82" s="34"/>
      <c r="L82" s="34"/>
      <c r="M82" s="35"/>
      <c r="N82" s="35"/>
      <c r="O82" s="35"/>
      <c r="P82" s="35"/>
      <c r="Q82" s="35"/>
      <c r="R82" s="35"/>
      <c r="S82" s="35"/>
      <c r="T82" s="35"/>
      <c r="U82" s="34"/>
      <c r="V82" s="34"/>
      <c r="W82" s="34"/>
      <c r="X82" s="34"/>
      <c r="Y82" s="37"/>
      <c r="Z82" s="38"/>
      <c r="AA82" s="38"/>
      <c r="AB82" s="37"/>
      <c r="AC82" s="38"/>
      <c r="AD82" s="38"/>
    </row>
    <row r="83" spans="2:30" s="28" customFormat="1" ht="13.8" x14ac:dyDescent="0.3">
      <c r="B83" s="50"/>
      <c r="C83" s="49"/>
      <c r="D83" s="50"/>
      <c r="I83" s="34"/>
      <c r="J83" s="34"/>
      <c r="K83" s="34"/>
      <c r="L83" s="34"/>
      <c r="M83" s="35"/>
      <c r="N83" s="35"/>
      <c r="O83" s="35"/>
      <c r="P83" s="35"/>
      <c r="Q83" s="35"/>
      <c r="R83" s="35"/>
      <c r="S83" s="35"/>
      <c r="T83" s="35"/>
      <c r="U83" s="34"/>
      <c r="V83" s="34"/>
      <c r="W83" s="34"/>
      <c r="X83" s="34"/>
      <c r="Y83" s="37"/>
      <c r="Z83" s="38"/>
      <c r="AA83" s="38"/>
      <c r="AB83" s="37"/>
      <c r="AC83" s="38"/>
      <c r="AD83" s="38"/>
    </row>
    <row r="84" spans="2:30" s="28" customFormat="1" ht="13.8" x14ac:dyDescent="0.3">
      <c r="B84" s="50"/>
      <c r="C84" s="49"/>
      <c r="D84" s="50"/>
      <c r="I84" s="34"/>
      <c r="J84" s="34"/>
      <c r="K84" s="34"/>
      <c r="L84" s="34"/>
      <c r="M84" s="35"/>
      <c r="N84" s="35"/>
      <c r="O84" s="35"/>
      <c r="P84" s="35"/>
      <c r="Q84" s="35"/>
      <c r="R84" s="35"/>
      <c r="S84" s="35"/>
      <c r="T84" s="35"/>
      <c r="U84" s="34"/>
      <c r="V84" s="34"/>
      <c r="W84" s="34"/>
      <c r="X84" s="34"/>
      <c r="Y84" s="37"/>
      <c r="Z84" s="38"/>
      <c r="AA84" s="38"/>
      <c r="AB84" s="37"/>
      <c r="AC84" s="38"/>
      <c r="AD84" s="38"/>
    </row>
    <row r="85" spans="2:30" s="28" customFormat="1" ht="13.8" x14ac:dyDescent="0.3">
      <c r="B85" s="50"/>
      <c r="C85" s="49"/>
      <c r="D85" s="50"/>
      <c r="I85" s="34"/>
      <c r="J85" s="34"/>
      <c r="K85" s="34"/>
      <c r="L85" s="34"/>
      <c r="M85" s="35"/>
      <c r="N85" s="35"/>
      <c r="O85" s="35"/>
      <c r="P85" s="35"/>
      <c r="Q85" s="35"/>
      <c r="R85" s="35"/>
      <c r="S85" s="35"/>
      <c r="T85" s="35"/>
      <c r="U85" s="34"/>
      <c r="V85" s="34"/>
      <c r="W85" s="34"/>
      <c r="X85" s="34"/>
      <c r="Y85" s="37"/>
      <c r="Z85" s="38"/>
      <c r="AA85" s="38"/>
      <c r="AB85" s="37"/>
      <c r="AC85" s="38"/>
      <c r="AD85" s="38"/>
    </row>
    <row r="86" spans="2:30" s="28" customFormat="1" ht="13.8" x14ac:dyDescent="0.3">
      <c r="B86" s="50"/>
      <c r="C86" s="49"/>
      <c r="D86" s="50"/>
      <c r="I86" s="34"/>
      <c r="J86" s="34"/>
      <c r="K86" s="34"/>
      <c r="L86" s="34"/>
      <c r="M86" s="35"/>
      <c r="N86" s="35"/>
      <c r="O86" s="35"/>
      <c r="P86" s="35"/>
      <c r="Q86" s="35"/>
      <c r="R86" s="35"/>
      <c r="S86" s="35"/>
      <c r="T86" s="35"/>
      <c r="U86" s="34"/>
      <c r="V86" s="34"/>
      <c r="W86" s="34"/>
      <c r="X86" s="34"/>
      <c r="Y86" s="37"/>
      <c r="Z86" s="38"/>
      <c r="AA86" s="38"/>
      <c r="AB86" s="37"/>
      <c r="AC86" s="38"/>
      <c r="AD86" s="38"/>
    </row>
    <row r="87" spans="2:30" s="28" customFormat="1" ht="13.8" x14ac:dyDescent="0.3">
      <c r="B87" s="50"/>
      <c r="C87" s="49"/>
      <c r="D87" s="50"/>
      <c r="I87" s="34"/>
      <c r="J87" s="34"/>
      <c r="K87" s="34"/>
      <c r="L87" s="34"/>
      <c r="M87" s="35"/>
      <c r="N87" s="35"/>
      <c r="O87" s="35"/>
      <c r="P87" s="35"/>
      <c r="Q87" s="35"/>
      <c r="R87" s="35"/>
      <c r="S87" s="35"/>
      <c r="T87" s="35"/>
      <c r="U87" s="34"/>
      <c r="V87" s="34"/>
      <c r="W87" s="34"/>
      <c r="X87" s="34"/>
      <c r="Y87" s="37"/>
      <c r="Z87" s="38"/>
      <c r="AA87" s="38"/>
      <c r="AB87" s="37"/>
      <c r="AC87" s="38"/>
      <c r="AD87" s="38"/>
    </row>
    <row r="88" spans="2:30" s="28" customFormat="1" ht="13.8" x14ac:dyDescent="0.3">
      <c r="B88" s="50"/>
      <c r="C88" s="49"/>
      <c r="D88" s="50"/>
      <c r="I88" s="34"/>
      <c r="J88" s="34"/>
      <c r="K88" s="34"/>
      <c r="L88" s="34"/>
      <c r="M88" s="35"/>
      <c r="N88" s="35"/>
      <c r="O88" s="35"/>
      <c r="P88" s="35"/>
      <c r="Q88" s="35"/>
      <c r="R88" s="35"/>
      <c r="S88" s="35"/>
      <c r="T88" s="35"/>
      <c r="U88" s="34"/>
      <c r="V88" s="34"/>
      <c r="W88" s="34"/>
      <c r="X88" s="34"/>
      <c r="Y88" s="37"/>
      <c r="Z88" s="38"/>
      <c r="AA88" s="38"/>
      <c r="AB88" s="37"/>
      <c r="AC88" s="38"/>
      <c r="AD88" s="38"/>
    </row>
    <row r="89" spans="2:30" s="28" customFormat="1" ht="13.8" x14ac:dyDescent="0.3">
      <c r="B89" s="50"/>
      <c r="C89" s="49"/>
      <c r="D89" s="50"/>
      <c r="I89" s="34"/>
      <c r="J89" s="34"/>
      <c r="K89" s="34"/>
      <c r="L89" s="34"/>
      <c r="M89" s="35"/>
      <c r="N89" s="35"/>
      <c r="O89" s="35"/>
      <c r="P89" s="35"/>
      <c r="Q89" s="35"/>
      <c r="R89" s="35"/>
      <c r="S89" s="35"/>
      <c r="T89" s="35"/>
      <c r="U89" s="34"/>
      <c r="V89" s="34"/>
      <c r="W89" s="34"/>
      <c r="X89" s="34"/>
      <c r="Y89" s="37"/>
      <c r="Z89" s="38"/>
      <c r="AA89" s="38"/>
      <c r="AB89" s="37"/>
      <c r="AC89" s="38"/>
      <c r="AD89" s="38"/>
    </row>
    <row r="90" spans="2:30" s="28" customFormat="1" ht="13.8" x14ac:dyDescent="0.3">
      <c r="B90" s="60"/>
      <c r="C90" s="49"/>
      <c r="D90" s="50"/>
      <c r="I90" s="34"/>
      <c r="J90" s="34"/>
      <c r="K90" s="34"/>
      <c r="L90" s="34"/>
      <c r="M90" s="35"/>
      <c r="N90" s="35"/>
      <c r="O90" s="35"/>
      <c r="P90" s="35"/>
      <c r="Q90" s="35"/>
      <c r="R90" s="35"/>
      <c r="S90" s="35"/>
      <c r="T90" s="35"/>
      <c r="U90" s="34"/>
      <c r="V90" s="34"/>
      <c r="W90" s="34"/>
      <c r="X90" s="34"/>
      <c r="Y90" s="37"/>
      <c r="Z90" s="38"/>
      <c r="AA90" s="38"/>
      <c r="AB90" s="37"/>
      <c r="AC90" s="38"/>
      <c r="AD90" s="38"/>
    </row>
    <row r="91" spans="2:30" s="28" customFormat="1" ht="13.8" x14ac:dyDescent="0.3">
      <c r="B91" s="50"/>
      <c r="C91" s="49"/>
      <c r="D91" s="50"/>
      <c r="I91" s="34"/>
      <c r="J91" s="34"/>
      <c r="K91" s="34"/>
      <c r="L91" s="34"/>
      <c r="M91" s="35"/>
      <c r="N91" s="35"/>
      <c r="O91" s="35"/>
      <c r="P91" s="35"/>
      <c r="Q91" s="35"/>
      <c r="R91" s="35"/>
      <c r="S91" s="35"/>
      <c r="T91" s="35"/>
      <c r="U91" s="34"/>
      <c r="V91" s="34"/>
      <c r="W91" s="34"/>
      <c r="X91" s="34"/>
      <c r="Y91" s="37"/>
      <c r="Z91" s="38"/>
      <c r="AA91" s="38"/>
      <c r="AB91" s="37"/>
      <c r="AC91" s="38"/>
      <c r="AD91" s="38"/>
    </row>
    <row r="92" spans="2:30" s="28" customFormat="1" ht="13.8" x14ac:dyDescent="0.3">
      <c r="B92" s="50"/>
      <c r="C92" s="49"/>
      <c r="D92" s="50"/>
      <c r="I92" s="34"/>
      <c r="J92" s="34"/>
      <c r="K92" s="34"/>
      <c r="L92" s="34"/>
      <c r="M92" s="35"/>
      <c r="N92" s="35"/>
      <c r="O92" s="35"/>
      <c r="P92" s="35"/>
      <c r="Q92" s="35"/>
      <c r="R92" s="35"/>
      <c r="S92" s="35"/>
      <c r="T92" s="35"/>
      <c r="U92" s="34"/>
      <c r="V92" s="34"/>
      <c r="W92" s="34"/>
      <c r="X92" s="34"/>
      <c r="Y92" s="37"/>
      <c r="Z92" s="38"/>
      <c r="AA92" s="38"/>
      <c r="AB92" s="37"/>
      <c r="AC92" s="38"/>
      <c r="AD92" s="38"/>
    </row>
    <row r="93" spans="2:30" s="28" customFormat="1" ht="13.8" x14ac:dyDescent="0.3">
      <c r="B93" s="50"/>
      <c r="C93" s="49"/>
      <c r="D93" s="50"/>
      <c r="I93" s="34"/>
      <c r="J93" s="34"/>
      <c r="K93" s="34"/>
      <c r="L93" s="34"/>
      <c r="M93" s="35"/>
      <c r="N93" s="35"/>
      <c r="O93" s="35"/>
      <c r="P93" s="35"/>
      <c r="Q93" s="35"/>
      <c r="R93" s="35"/>
      <c r="S93" s="35"/>
      <c r="T93" s="35"/>
      <c r="U93" s="34"/>
      <c r="V93" s="34"/>
      <c r="W93" s="34"/>
      <c r="X93" s="34"/>
      <c r="Y93" s="37"/>
      <c r="Z93" s="38"/>
      <c r="AA93" s="38"/>
      <c r="AB93" s="37"/>
      <c r="AC93" s="49"/>
      <c r="AD93" s="49"/>
    </row>
    <row r="94" spans="2:30" s="28" customFormat="1" ht="13.8" x14ac:dyDescent="0.3">
      <c r="B94" s="50"/>
      <c r="C94" s="49"/>
      <c r="D94" s="50"/>
      <c r="I94" s="34"/>
      <c r="J94" s="34"/>
      <c r="K94" s="34"/>
      <c r="L94" s="34"/>
      <c r="M94" s="35"/>
      <c r="N94" s="35"/>
      <c r="O94" s="35"/>
      <c r="P94" s="35"/>
      <c r="Q94" s="35"/>
      <c r="R94" s="35"/>
      <c r="S94" s="35"/>
      <c r="T94" s="35"/>
      <c r="U94" s="34"/>
      <c r="V94" s="34"/>
      <c r="W94" s="34"/>
      <c r="X94" s="34"/>
      <c r="Y94" s="37"/>
      <c r="Z94" s="38"/>
      <c r="AA94" s="38"/>
    </row>
    <row r="95" spans="2:30" s="28" customFormat="1" ht="13.8" x14ac:dyDescent="0.3">
      <c r="B95" s="50"/>
      <c r="C95" s="49"/>
      <c r="D95" s="50"/>
      <c r="I95" s="34"/>
      <c r="J95" s="34"/>
      <c r="K95" s="34"/>
      <c r="L95" s="34"/>
      <c r="M95" s="35"/>
      <c r="N95" s="35"/>
      <c r="O95" s="35"/>
      <c r="P95" s="35"/>
      <c r="Q95" s="35"/>
      <c r="R95" s="35"/>
      <c r="S95" s="35"/>
      <c r="T95" s="35"/>
      <c r="U95" s="34"/>
      <c r="V95" s="34"/>
      <c r="W95" s="34"/>
      <c r="X95" s="34"/>
      <c r="Y95" s="37"/>
      <c r="Z95" s="38"/>
      <c r="AA95" s="38"/>
    </row>
    <row r="96" spans="2:30" s="28" customFormat="1" ht="13.8" x14ac:dyDescent="0.3">
      <c r="B96" s="50"/>
      <c r="C96" s="49"/>
      <c r="D96" s="50"/>
      <c r="I96" s="34"/>
      <c r="J96" s="34"/>
      <c r="K96" s="34"/>
      <c r="L96" s="34"/>
      <c r="M96" s="35"/>
      <c r="N96" s="35"/>
      <c r="O96" s="35"/>
      <c r="P96" s="35"/>
      <c r="Q96" s="35"/>
      <c r="R96" s="35"/>
      <c r="S96" s="35"/>
      <c r="T96" s="35"/>
      <c r="U96" s="34"/>
      <c r="V96" s="34"/>
      <c r="W96" s="34"/>
      <c r="X96" s="34"/>
      <c r="Y96" s="37"/>
      <c r="Z96" s="38"/>
      <c r="AA96" s="38"/>
    </row>
    <row r="97" spans="1:30" s="28" customFormat="1" ht="13.8" x14ac:dyDescent="0.3">
      <c r="B97" s="50"/>
      <c r="C97" s="49"/>
      <c r="D97" s="50"/>
      <c r="I97" s="34"/>
      <c r="J97" s="34"/>
      <c r="K97" s="34"/>
      <c r="L97" s="34"/>
      <c r="M97" s="35"/>
      <c r="N97" s="35"/>
      <c r="O97" s="35"/>
      <c r="P97" s="35"/>
      <c r="Q97" s="35"/>
      <c r="R97" s="35"/>
      <c r="S97" s="35"/>
      <c r="T97" s="35"/>
      <c r="U97" s="34"/>
      <c r="V97" s="34"/>
      <c r="W97" s="34"/>
      <c r="X97" s="34"/>
      <c r="Y97" s="37"/>
      <c r="Z97" s="38"/>
      <c r="AA97" s="38"/>
      <c r="AB97" s="49"/>
      <c r="AC97" s="49"/>
      <c r="AD97" s="49"/>
    </row>
    <row r="98" spans="1:30" s="28" customFormat="1" ht="13.8" x14ac:dyDescent="0.3">
      <c r="B98" s="50"/>
      <c r="C98" s="49"/>
      <c r="D98" s="50"/>
      <c r="I98" s="34"/>
      <c r="J98" s="34"/>
      <c r="K98" s="34"/>
      <c r="L98" s="34"/>
      <c r="M98" s="35"/>
      <c r="N98" s="35"/>
      <c r="O98" s="35"/>
      <c r="P98" s="35"/>
      <c r="Q98" s="35"/>
      <c r="R98" s="35"/>
      <c r="S98" s="35"/>
      <c r="T98" s="35"/>
      <c r="U98" s="34"/>
      <c r="V98" s="34"/>
      <c r="W98" s="34"/>
      <c r="X98" s="34"/>
      <c r="Y98" s="37"/>
      <c r="Z98" s="38"/>
      <c r="AA98" s="38"/>
      <c r="AB98" s="49"/>
      <c r="AC98" s="49"/>
      <c r="AD98" s="49"/>
    </row>
    <row r="99" spans="1:30" s="28" customFormat="1" ht="13.8" x14ac:dyDescent="0.3">
      <c r="B99" s="50"/>
      <c r="C99" s="49"/>
      <c r="D99" s="50"/>
      <c r="I99" s="34"/>
      <c r="J99" s="34"/>
      <c r="K99" s="34"/>
      <c r="L99" s="34"/>
      <c r="M99" s="35"/>
      <c r="N99" s="35"/>
      <c r="O99" s="35"/>
      <c r="P99" s="35"/>
      <c r="Q99" s="35"/>
      <c r="R99" s="35"/>
      <c r="S99" s="35"/>
      <c r="T99" s="35"/>
      <c r="U99" s="34"/>
      <c r="V99" s="34"/>
      <c r="W99" s="34"/>
      <c r="X99" s="34"/>
      <c r="Y99" s="37"/>
      <c r="Z99" s="38"/>
      <c r="AA99" s="38"/>
      <c r="AB99" s="49"/>
      <c r="AC99" s="49"/>
      <c r="AD99" s="49"/>
    </row>
    <row r="100" spans="1:30" s="28" customFormat="1" ht="13.8" x14ac:dyDescent="0.3">
      <c r="B100" s="36"/>
      <c r="C100" s="50"/>
      <c r="D100" s="50"/>
      <c r="I100" s="34"/>
      <c r="J100" s="34"/>
      <c r="K100" s="34"/>
      <c r="L100" s="34"/>
      <c r="M100" s="35"/>
      <c r="N100" s="35"/>
      <c r="O100" s="35"/>
      <c r="P100" s="35"/>
      <c r="Q100" s="35"/>
      <c r="R100" s="35"/>
      <c r="S100" s="35"/>
      <c r="T100" s="35"/>
      <c r="U100" s="34"/>
      <c r="V100" s="34"/>
      <c r="W100" s="34"/>
      <c r="X100" s="34"/>
      <c r="Y100" s="37"/>
      <c r="Z100" s="38"/>
      <c r="AA100" s="38"/>
      <c r="AB100" s="49"/>
      <c r="AC100" s="49"/>
      <c r="AD100" s="49"/>
    </row>
    <row r="101" spans="1:30" s="28" customFormat="1" ht="13.8" x14ac:dyDescent="0.3">
      <c r="B101" s="50"/>
      <c r="C101" s="50"/>
      <c r="D101" s="50"/>
      <c r="I101" s="34"/>
      <c r="J101" s="34"/>
      <c r="K101" s="34"/>
      <c r="L101" s="34"/>
      <c r="M101" s="35"/>
      <c r="N101" s="35"/>
      <c r="O101" s="35"/>
      <c r="P101" s="35"/>
      <c r="Q101" s="35"/>
      <c r="R101" s="35"/>
      <c r="S101" s="35"/>
      <c r="T101" s="35"/>
      <c r="U101" s="34"/>
      <c r="V101" s="34"/>
      <c r="W101" s="34"/>
      <c r="X101" s="34"/>
      <c r="Y101" s="37"/>
      <c r="Z101" s="38"/>
      <c r="AA101" s="38"/>
      <c r="AB101" s="49"/>
      <c r="AC101" s="49"/>
      <c r="AD101" s="49"/>
    </row>
    <row r="102" spans="1:30" s="28" customFormat="1" ht="13.8" x14ac:dyDescent="0.3">
      <c r="B102" s="50"/>
      <c r="C102" s="49"/>
      <c r="D102" s="50"/>
      <c r="I102" s="34"/>
      <c r="J102" s="34"/>
      <c r="K102" s="34"/>
      <c r="L102" s="34"/>
      <c r="M102" s="35"/>
      <c r="N102" s="35"/>
      <c r="O102" s="35"/>
      <c r="P102" s="35"/>
      <c r="Q102" s="35"/>
      <c r="R102" s="35"/>
      <c r="S102" s="35"/>
      <c r="T102" s="35"/>
      <c r="U102" s="34"/>
      <c r="V102" s="34"/>
      <c r="W102" s="34"/>
      <c r="X102" s="34"/>
      <c r="Y102" s="37"/>
      <c r="Z102" s="38"/>
      <c r="AA102" s="38"/>
      <c r="AB102" s="49"/>
      <c r="AC102" s="49"/>
      <c r="AD102" s="49"/>
    </row>
    <row r="103" spans="1:30" s="28" customFormat="1" ht="13.8" x14ac:dyDescent="0.3">
      <c r="I103" s="34"/>
      <c r="J103" s="34"/>
      <c r="K103" s="34"/>
      <c r="L103" s="34"/>
      <c r="M103" s="35"/>
      <c r="N103" s="35"/>
      <c r="O103" s="35"/>
      <c r="P103" s="35"/>
      <c r="Q103" s="35"/>
      <c r="R103" s="35"/>
      <c r="S103" s="35"/>
      <c r="T103" s="35"/>
      <c r="U103" s="34"/>
      <c r="V103" s="34"/>
      <c r="W103" s="34"/>
      <c r="X103" s="34"/>
      <c r="Y103" s="37"/>
      <c r="Z103" s="38"/>
      <c r="AA103" s="38"/>
      <c r="AB103" s="49"/>
      <c r="AC103" s="49"/>
      <c r="AD103" s="49"/>
    </row>
    <row r="104" spans="1:30" s="28" customFormat="1" ht="13.8" x14ac:dyDescent="0.3">
      <c r="B104" s="47"/>
      <c r="C104" s="61"/>
      <c r="D104" s="59"/>
      <c r="E104" s="30"/>
      <c r="I104" s="34"/>
      <c r="J104" s="34"/>
      <c r="K104" s="34"/>
      <c r="L104" s="34"/>
      <c r="M104" s="35"/>
      <c r="N104" s="35"/>
      <c r="O104" s="35"/>
      <c r="P104" s="35"/>
      <c r="Q104" s="35"/>
      <c r="R104" s="35"/>
      <c r="S104" s="35"/>
      <c r="T104" s="35"/>
      <c r="U104" s="34"/>
      <c r="V104" s="34"/>
      <c r="W104" s="34"/>
      <c r="X104" s="34"/>
      <c r="Y104" s="37"/>
      <c r="Z104" s="38"/>
      <c r="AA104" s="38"/>
      <c r="AB104" s="49"/>
      <c r="AC104" s="49"/>
      <c r="AD104" s="49"/>
    </row>
    <row r="105" spans="1:30" s="28" customFormat="1" ht="13.8" x14ac:dyDescent="0.3">
      <c r="B105" s="47"/>
      <c r="C105" s="61"/>
      <c r="D105" s="59"/>
      <c r="E105" s="30"/>
      <c r="I105" s="34"/>
      <c r="J105" s="34"/>
      <c r="K105" s="34"/>
      <c r="L105" s="34"/>
      <c r="M105" s="35"/>
      <c r="N105" s="35"/>
      <c r="O105" s="35"/>
      <c r="P105" s="35"/>
      <c r="Q105" s="35"/>
      <c r="R105" s="35"/>
      <c r="S105" s="35"/>
      <c r="T105" s="35"/>
      <c r="U105" s="34"/>
      <c r="V105" s="34"/>
      <c r="W105" s="34"/>
      <c r="X105" s="34"/>
      <c r="Y105" s="37"/>
      <c r="Z105" s="38"/>
      <c r="AA105" s="38"/>
      <c r="AB105" s="49"/>
      <c r="AC105" s="49"/>
      <c r="AD105" s="49"/>
    </row>
    <row r="106" spans="1:30" s="28" customFormat="1" ht="13.8" x14ac:dyDescent="0.3">
      <c r="B106" s="31"/>
      <c r="C106" s="51"/>
      <c r="D106" s="50"/>
      <c r="I106" s="34"/>
      <c r="J106" s="34"/>
      <c r="K106" s="34"/>
      <c r="L106" s="34"/>
      <c r="M106" s="35"/>
      <c r="N106" s="35"/>
      <c r="O106" s="35"/>
      <c r="P106" s="35"/>
      <c r="Q106" s="35"/>
      <c r="R106" s="35"/>
      <c r="S106" s="35"/>
      <c r="T106" s="35"/>
      <c r="U106" s="34"/>
      <c r="V106" s="34"/>
      <c r="W106" s="34"/>
      <c r="X106" s="34"/>
      <c r="Y106" s="37"/>
      <c r="Z106" s="38"/>
      <c r="AA106" s="38"/>
      <c r="AB106" s="49"/>
      <c r="AC106" s="49"/>
      <c r="AD106" s="49"/>
    </row>
    <row r="107" spans="1:30" s="28" customFormat="1" ht="13.8" x14ac:dyDescent="0.3">
      <c r="B107" s="31"/>
      <c r="C107" s="62"/>
      <c r="D107" s="50"/>
      <c r="I107" s="34"/>
      <c r="J107" s="34"/>
      <c r="K107" s="34"/>
      <c r="L107" s="34"/>
      <c r="M107" s="35"/>
      <c r="N107" s="35"/>
      <c r="O107" s="35"/>
      <c r="P107" s="35"/>
      <c r="Q107" s="35"/>
      <c r="R107" s="35"/>
      <c r="S107" s="35"/>
      <c r="T107" s="35"/>
      <c r="U107" s="34"/>
      <c r="V107" s="34"/>
      <c r="W107" s="34"/>
      <c r="X107" s="34"/>
      <c r="Y107" s="37"/>
      <c r="Z107" s="38"/>
      <c r="AA107" s="38"/>
      <c r="AB107" s="49"/>
      <c r="AC107" s="49"/>
      <c r="AD107" s="49"/>
    </row>
    <row r="108" spans="1:30" s="28" customFormat="1" ht="13.8" x14ac:dyDescent="0.3">
      <c r="A108" s="34"/>
      <c r="B108" s="63"/>
      <c r="C108" s="64"/>
      <c r="D108" s="52"/>
      <c r="E108" s="34"/>
      <c r="I108" s="34"/>
      <c r="J108" s="34"/>
      <c r="K108" s="34"/>
      <c r="L108" s="34"/>
      <c r="M108" s="35"/>
      <c r="N108" s="35"/>
      <c r="O108" s="35"/>
      <c r="P108" s="35"/>
      <c r="Q108" s="35"/>
      <c r="R108" s="35"/>
      <c r="S108" s="35"/>
      <c r="T108" s="35"/>
      <c r="U108" s="34"/>
      <c r="V108" s="34"/>
      <c r="W108" s="34"/>
      <c r="X108" s="34"/>
      <c r="Y108" s="37"/>
      <c r="Z108" s="49"/>
      <c r="AA108" s="49"/>
      <c r="AB108" s="49"/>
      <c r="AC108" s="49"/>
      <c r="AD108" s="49"/>
    </row>
    <row r="109" spans="1:30" s="28" customFormat="1" ht="13.8" x14ac:dyDescent="0.3">
      <c r="B109" s="65"/>
      <c r="C109" s="66"/>
      <c r="E109" s="67"/>
      <c r="F109" s="30"/>
      <c r="G109" s="30"/>
      <c r="I109" s="34"/>
      <c r="J109" s="34"/>
      <c r="K109" s="34"/>
      <c r="L109" s="34"/>
      <c r="M109" s="35"/>
      <c r="N109" s="35"/>
      <c r="O109" s="35"/>
      <c r="P109" s="35"/>
      <c r="Q109" s="35"/>
      <c r="R109" s="35"/>
      <c r="S109" s="35"/>
      <c r="T109" s="35"/>
      <c r="U109" s="34"/>
      <c r="V109" s="34"/>
      <c r="W109" s="34"/>
      <c r="X109" s="34"/>
      <c r="Y109" s="49"/>
      <c r="Z109" s="49"/>
      <c r="AA109" s="49"/>
      <c r="AB109" s="49"/>
      <c r="AC109" s="49"/>
      <c r="AD109" s="49"/>
    </row>
    <row r="110" spans="1:30" s="28" customFormat="1" ht="13.8" x14ac:dyDescent="0.3">
      <c r="I110" s="34"/>
      <c r="J110" s="34"/>
      <c r="K110" s="34"/>
      <c r="L110" s="34"/>
      <c r="M110" s="35"/>
      <c r="N110" s="35"/>
      <c r="O110" s="35"/>
      <c r="P110" s="35"/>
      <c r="Q110" s="35"/>
      <c r="R110" s="35"/>
      <c r="S110" s="35"/>
      <c r="T110" s="35"/>
      <c r="U110" s="34"/>
      <c r="V110" s="34"/>
      <c r="W110" s="34"/>
      <c r="X110" s="34"/>
      <c r="Y110" s="31"/>
      <c r="Z110" s="37"/>
      <c r="AA110" s="37"/>
    </row>
    <row r="111" spans="1:30" s="28" customFormat="1" ht="13.8" x14ac:dyDescent="0.3">
      <c r="A111" s="34"/>
      <c r="B111" s="31"/>
      <c r="C111" s="68"/>
      <c r="D111" s="50"/>
      <c r="I111" s="34"/>
      <c r="J111" s="34"/>
      <c r="K111" s="34"/>
      <c r="L111" s="34"/>
      <c r="M111" s="35"/>
      <c r="N111" s="35"/>
      <c r="O111" s="35"/>
      <c r="P111" s="35"/>
      <c r="Q111" s="35"/>
      <c r="R111" s="35"/>
      <c r="S111" s="35"/>
      <c r="T111" s="35"/>
      <c r="U111" s="34"/>
      <c r="V111" s="34"/>
      <c r="W111" s="34"/>
      <c r="X111" s="34"/>
      <c r="Y111" s="31"/>
      <c r="Z111" s="37"/>
      <c r="AA111" s="37"/>
    </row>
    <row r="112" spans="1:30" s="28" customFormat="1" ht="13.8" x14ac:dyDescent="0.3">
      <c r="A112" s="34"/>
      <c r="B112" s="65"/>
      <c r="C112" s="69"/>
      <c r="D112" s="70"/>
      <c r="E112" s="67"/>
      <c r="F112" s="34"/>
      <c r="G112" s="34"/>
      <c r="H112" s="34"/>
      <c r="I112" s="34"/>
      <c r="J112" s="34"/>
      <c r="K112" s="34"/>
      <c r="L112" s="34"/>
      <c r="M112" s="35"/>
      <c r="N112" s="35"/>
      <c r="O112" s="35"/>
      <c r="P112" s="35"/>
      <c r="Q112" s="35"/>
      <c r="R112" s="35"/>
      <c r="S112" s="35"/>
      <c r="T112" s="35"/>
      <c r="U112" s="34"/>
      <c r="V112" s="34"/>
      <c r="W112" s="34"/>
      <c r="X112" s="34"/>
      <c r="Y112" s="31"/>
      <c r="Z112" s="37"/>
      <c r="AA112" s="49"/>
    </row>
    <row r="113" spans="1:30" s="28" customFormat="1" ht="13.8" x14ac:dyDescent="0.3">
      <c r="A113" s="34"/>
      <c r="B113" s="65"/>
      <c r="C113" s="71"/>
      <c r="D113" s="70"/>
      <c r="E113" s="34"/>
      <c r="F113" s="34"/>
      <c r="G113" s="34"/>
      <c r="H113" s="34"/>
      <c r="I113" s="34"/>
      <c r="J113" s="34"/>
      <c r="K113" s="34"/>
      <c r="L113" s="34"/>
      <c r="M113" s="35"/>
      <c r="N113" s="35"/>
      <c r="O113" s="35"/>
      <c r="P113" s="35"/>
      <c r="Q113" s="35"/>
      <c r="R113" s="35"/>
      <c r="S113" s="35"/>
      <c r="T113" s="35"/>
      <c r="U113" s="34"/>
      <c r="V113" s="34"/>
      <c r="W113" s="34"/>
      <c r="X113" s="34"/>
      <c r="Y113" s="31"/>
      <c r="Z113" s="37"/>
      <c r="AA113" s="37"/>
    </row>
    <row r="114" spans="1:30" s="28" customFormat="1" ht="13.8" x14ac:dyDescent="0.3">
      <c r="B114" s="67"/>
      <c r="C114" s="67"/>
      <c r="D114" s="67"/>
      <c r="E114" s="34"/>
      <c r="F114" s="34"/>
      <c r="G114" s="34"/>
      <c r="I114" s="34"/>
      <c r="J114" s="34"/>
      <c r="K114" s="34"/>
      <c r="L114" s="34"/>
      <c r="M114" s="35"/>
      <c r="N114" s="35"/>
      <c r="O114" s="35"/>
      <c r="P114" s="35"/>
      <c r="Q114" s="35"/>
      <c r="R114" s="35"/>
      <c r="S114" s="35"/>
      <c r="T114" s="35"/>
      <c r="U114" s="34"/>
      <c r="V114" s="34"/>
      <c r="W114" s="34"/>
      <c r="X114" s="34"/>
    </row>
    <row r="115" spans="1:30" s="28" customFormat="1" ht="13.8" x14ac:dyDescent="0.3">
      <c r="B115" s="67"/>
      <c r="C115" s="67"/>
      <c r="D115" s="67"/>
      <c r="I115" s="34"/>
      <c r="J115" s="34"/>
      <c r="K115" s="34"/>
      <c r="L115" s="34"/>
      <c r="M115" s="35"/>
      <c r="N115" s="35"/>
      <c r="O115" s="35"/>
      <c r="P115" s="35"/>
      <c r="Q115" s="35"/>
      <c r="R115" s="35"/>
      <c r="S115" s="35"/>
      <c r="T115" s="35"/>
      <c r="U115" s="34"/>
      <c r="V115" s="34"/>
      <c r="W115" s="34"/>
      <c r="X115" s="34"/>
    </row>
    <row r="116" spans="1:30" s="28" customFormat="1" ht="13.8" x14ac:dyDescent="0.3">
      <c r="I116" s="34"/>
      <c r="J116" s="34"/>
      <c r="K116" s="34"/>
      <c r="L116" s="34"/>
      <c r="M116" s="35"/>
      <c r="N116" s="35"/>
      <c r="O116" s="35"/>
      <c r="P116" s="35"/>
      <c r="Q116" s="35"/>
      <c r="R116" s="35"/>
      <c r="S116" s="35"/>
      <c r="T116" s="35"/>
      <c r="U116" s="34"/>
      <c r="V116" s="34"/>
      <c r="W116" s="34"/>
      <c r="X116" s="34"/>
    </row>
    <row r="117" spans="1:30" s="26" customFormat="1" ht="13.8" x14ac:dyDescent="0.3">
      <c r="M117" s="27"/>
      <c r="N117" s="27"/>
      <c r="O117" s="27"/>
      <c r="P117" s="27"/>
      <c r="Q117" s="27"/>
      <c r="R117" s="27"/>
      <c r="S117" s="27"/>
      <c r="T117" s="27"/>
    </row>
    <row r="118" spans="1:30" s="26" customFormat="1" ht="13.8" x14ac:dyDescent="0.3">
      <c r="M118" s="27"/>
      <c r="N118" s="27"/>
      <c r="O118" s="27"/>
      <c r="P118" s="27"/>
      <c r="Q118" s="27"/>
      <c r="R118" s="27"/>
      <c r="S118" s="27"/>
      <c r="T118" s="27"/>
    </row>
    <row r="119" spans="1:30" s="26" customFormat="1" ht="13.8" x14ac:dyDescent="0.3">
      <c r="A119" s="14"/>
      <c r="B119" s="5"/>
      <c r="C119" s="5"/>
      <c r="D119" s="5"/>
      <c r="E119" s="112" t="s">
        <v>1</v>
      </c>
      <c r="F119" s="113" t="str">
        <f>$C$1</f>
        <v>R. Abbott</v>
      </c>
      <c r="G119" s="114"/>
      <c r="H119" s="115"/>
      <c r="I119" s="112" t="s">
        <v>8</v>
      </c>
      <c r="J119" s="116" t="str">
        <f>$G$2</f>
        <v>AA-SM-205-001</v>
      </c>
      <c r="K119" s="115"/>
      <c r="L119" s="117"/>
      <c r="M119" s="27"/>
      <c r="N119" s="9"/>
      <c r="O119" s="9"/>
      <c r="P119" s="27"/>
      <c r="Q119" s="27"/>
      <c r="R119" s="27"/>
      <c r="S119" s="27"/>
      <c r="T119" s="27"/>
    </row>
    <row r="120" spans="1:30" s="26" customFormat="1" ht="13.8" x14ac:dyDescent="0.3">
      <c r="A120" s="5"/>
      <c r="B120" s="5"/>
      <c r="C120" s="5"/>
      <c r="D120" s="5"/>
      <c r="E120" s="112" t="s">
        <v>2</v>
      </c>
      <c r="F120" s="115" t="str">
        <f>$C$2</f>
        <v xml:space="preserve"> </v>
      </c>
      <c r="G120" s="114"/>
      <c r="H120" s="115"/>
      <c r="I120" s="112" t="s">
        <v>9</v>
      </c>
      <c r="J120" s="115" t="str">
        <f>$G$3</f>
        <v>IR</v>
      </c>
      <c r="K120" s="115"/>
      <c r="L120" s="117"/>
      <c r="M120" s="27">
        <v>1</v>
      </c>
      <c r="N120" s="9"/>
      <c r="O120" s="9"/>
      <c r="P120" s="27"/>
      <c r="Q120" s="27"/>
      <c r="R120" s="27"/>
      <c r="S120" s="27"/>
      <c r="T120" s="27"/>
    </row>
    <row r="121" spans="1:30" s="26" customFormat="1" ht="13.8" x14ac:dyDescent="0.3">
      <c r="A121" s="5"/>
      <c r="B121" s="5"/>
      <c r="C121" s="5"/>
      <c r="D121" s="5"/>
      <c r="E121" s="112" t="s">
        <v>3</v>
      </c>
      <c r="F121" s="115" t="str">
        <f>$C$3</f>
        <v>20/10/2013</v>
      </c>
      <c r="G121" s="114"/>
      <c r="H121" s="115"/>
      <c r="I121" s="112" t="s">
        <v>6</v>
      </c>
      <c r="J121" s="113" t="str">
        <f>L121&amp;" of "&amp;$G$1</f>
        <v>3 of 3</v>
      </c>
      <c r="K121" s="115"/>
      <c r="L121" s="117">
        <f>SUM($M$1:M120)</f>
        <v>3</v>
      </c>
      <c r="M121" s="27"/>
      <c r="N121" s="9"/>
      <c r="O121" s="9"/>
      <c r="P121" s="27"/>
      <c r="Q121" s="27"/>
      <c r="R121" s="27"/>
      <c r="S121" s="27"/>
      <c r="T121" s="27"/>
    </row>
    <row r="122" spans="1:30" s="26" customFormat="1" ht="13.8" x14ac:dyDescent="0.3">
      <c r="E122" s="7" t="s">
        <v>160</v>
      </c>
      <c r="F122" s="15" t="str">
        <f>$C$5</f>
        <v>STANDARD SPREADSHEET METHOD</v>
      </c>
      <c r="G122" s="114"/>
      <c r="H122" s="114"/>
      <c r="I122" s="114"/>
      <c r="J122" s="114"/>
      <c r="K122" s="114"/>
      <c r="L122" s="117"/>
      <c r="M122" s="27"/>
      <c r="N122" s="9"/>
      <c r="O122" s="9"/>
      <c r="P122" s="27"/>
      <c r="Q122" s="27"/>
      <c r="R122" s="27"/>
      <c r="S122" s="27"/>
      <c r="T122" s="27"/>
    </row>
    <row r="123" spans="1:30" s="26" customFormat="1" x14ac:dyDescent="0.3">
      <c r="A123" s="99"/>
      <c r="B123" s="21" t="str">
        <f>$G$4</f>
        <v>FASTENER TERMS AND TORQUES</v>
      </c>
      <c r="C123" s="99"/>
      <c r="D123" s="99"/>
      <c r="E123" s="99"/>
      <c r="F123" s="99"/>
      <c r="G123" s="99"/>
      <c r="H123" s="99"/>
      <c r="I123" s="99"/>
      <c r="J123" s="99"/>
      <c r="K123" s="99"/>
      <c r="L123" s="34"/>
      <c r="M123" s="35"/>
      <c r="N123" s="35"/>
      <c r="O123" s="35"/>
      <c r="P123" s="27"/>
      <c r="Q123" s="27"/>
      <c r="R123" s="27"/>
      <c r="S123" s="27"/>
      <c r="T123" s="27"/>
    </row>
    <row r="124" spans="1:30" x14ac:dyDescent="0.3">
      <c r="A124" s="26"/>
      <c r="B124" s="29"/>
      <c r="C124" s="29"/>
      <c r="D124" s="29"/>
      <c r="E124" s="29"/>
      <c r="F124" s="29"/>
      <c r="G124" s="29"/>
      <c r="H124" s="29"/>
      <c r="I124" s="26"/>
      <c r="J124" s="26"/>
      <c r="K124" s="26"/>
      <c r="W124" s="28"/>
      <c r="X124" s="49" t="s">
        <v>136</v>
      </c>
      <c r="Y124" s="49"/>
      <c r="Z124" s="50"/>
      <c r="AA124" s="28"/>
    </row>
    <row r="125" spans="1:30" s="28" customFormat="1" ht="13.5" customHeight="1" x14ac:dyDescent="0.3">
      <c r="I125" s="34"/>
      <c r="J125" s="34"/>
      <c r="K125" s="34"/>
      <c r="L125" s="34"/>
      <c r="M125" s="35"/>
      <c r="N125" s="35"/>
      <c r="O125" s="35"/>
      <c r="P125" s="35"/>
      <c r="Q125" s="35"/>
      <c r="R125" s="35"/>
      <c r="S125" s="35"/>
      <c r="T125" s="35"/>
      <c r="U125" s="34"/>
      <c r="V125" s="34"/>
      <c r="X125" s="31"/>
      <c r="Y125" s="73">
        <v>0.25</v>
      </c>
      <c r="Z125" s="73">
        <v>0.375</v>
      </c>
      <c r="AA125" s="73">
        <v>0.5</v>
      </c>
      <c r="AB125" s="49"/>
      <c r="AC125" s="49"/>
      <c r="AD125" s="49"/>
    </row>
    <row r="126" spans="1:30" s="28" customFormat="1" ht="15" x14ac:dyDescent="0.35">
      <c r="B126" s="58"/>
      <c r="I126" s="34"/>
      <c r="J126" s="34"/>
      <c r="K126" s="34"/>
      <c r="L126" s="34"/>
      <c r="M126" s="35"/>
      <c r="N126" s="35"/>
      <c r="O126" s="35"/>
      <c r="P126" s="35"/>
      <c r="Q126" s="35"/>
      <c r="R126" s="35"/>
      <c r="S126" s="35"/>
      <c r="T126" s="35"/>
      <c r="U126" s="34"/>
      <c r="V126" s="34"/>
      <c r="W126" s="49" t="s">
        <v>164</v>
      </c>
      <c r="X126" s="49" t="s">
        <v>164</v>
      </c>
      <c r="Y126" s="49" t="s">
        <v>93</v>
      </c>
      <c r="Z126" s="49" t="s">
        <v>93</v>
      </c>
      <c r="AA126" s="49" t="s">
        <v>93</v>
      </c>
    </row>
    <row r="127" spans="1:30" s="28" customFormat="1" ht="13.8" x14ac:dyDescent="0.3">
      <c r="C127" s="59"/>
      <c r="D127" s="50"/>
      <c r="I127" s="34"/>
      <c r="J127" s="34"/>
      <c r="K127" s="34"/>
      <c r="L127" s="34"/>
      <c r="M127" s="35"/>
      <c r="N127" s="35"/>
      <c r="O127" s="35"/>
      <c r="P127" s="35"/>
      <c r="Q127" s="35"/>
      <c r="R127" s="35"/>
      <c r="S127" s="35"/>
      <c r="T127" s="35"/>
      <c r="U127" s="34"/>
      <c r="V127" s="34"/>
      <c r="W127" s="74">
        <f t="shared" ref="W127:W153" si="0">0.006894757*X127</f>
        <v>59.984385899999999</v>
      </c>
      <c r="X127" s="49">
        <v>8700</v>
      </c>
      <c r="Y127" s="74">
        <f>Analysis!$C$146*X127*(PI()/4)*(Analysis!$D$161^2-Analysis!$E$161^2)*Analysis!$C$161</f>
        <v>30.9633304769844</v>
      </c>
      <c r="Z127" s="74">
        <f>Analysis!$C$146*X127*(PI()/4)*(Analysis!$D$163^2-Analysis!$E$163^2)*Analysis!$C$163</f>
        <v>64.363589741509244</v>
      </c>
      <c r="AA127" s="74">
        <f>Analysis!$C$146*X127*(PI()/4)*(Analysis!$D$165^2-Analysis!$E$165^2)*Analysis!$C$165</f>
        <v>164.07620691945559</v>
      </c>
    </row>
    <row r="128" spans="1:30" s="28" customFormat="1" ht="13.8" x14ac:dyDescent="0.3">
      <c r="I128" s="34"/>
      <c r="J128" s="34"/>
      <c r="K128" s="34"/>
      <c r="L128" s="34"/>
      <c r="M128" s="35"/>
      <c r="N128" s="35"/>
      <c r="O128" s="35"/>
      <c r="P128" s="35"/>
      <c r="Q128" s="35"/>
      <c r="R128" s="35"/>
      <c r="S128" s="35"/>
      <c r="T128" s="35"/>
      <c r="U128" s="34"/>
      <c r="V128" s="34"/>
      <c r="W128" s="74">
        <f t="shared" si="0"/>
        <v>63.431764399999999</v>
      </c>
      <c r="X128" s="49">
        <f t="shared" ref="X128:X153" si="1">X127+500</f>
        <v>9200</v>
      </c>
      <c r="Y128" s="74">
        <f>Analysis!$C$146*X128*(PI()/4)*(Analysis!$D$161^2-Analysis!$E$161^2)*Analysis!$C$161</f>
        <v>32.742832228535228</v>
      </c>
      <c r="Z128" s="74">
        <f>Analysis!$C$146*X128*(PI()/4)*(Analysis!$D$163^2-Analysis!$E$163^2)*Analysis!$C$163</f>
        <v>68.062646623205168</v>
      </c>
      <c r="AA128" s="74">
        <f>Analysis!$C$146*X128*(PI()/4)*(Analysis!$D$165^2-Analysis!$E$165^2)*Analysis!$C$165</f>
        <v>173.50587398379213</v>
      </c>
    </row>
    <row r="129" spans="2:30" s="28" customFormat="1" ht="13.8" x14ac:dyDescent="0.3">
      <c r="I129" s="34"/>
      <c r="J129" s="34"/>
      <c r="K129" s="34"/>
      <c r="L129" s="34"/>
      <c r="M129" s="35"/>
      <c r="N129" s="35"/>
      <c r="O129" s="35"/>
      <c r="P129" s="35"/>
      <c r="Q129" s="35"/>
      <c r="R129" s="35"/>
      <c r="S129" s="35"/>
      <c r="T129" s="35"/>
      <c r="U129" s="34"/>
      <c r="V129" s="34"/>
      <c r="W129" s="74">
        <f t="shared" si="0"/>
        <v>66.879142899999991</v>
      </c>
      <c r="X129" s="49">
        <f t="shared" si="1"/>
        <v>9700</v>
      </c>
      <c r="Y129" s="74">
        <f>Analysis!$C$146*X129*(PI()/4)*(Analysis!$D$161^2-Analysis!$E$161^2)*Analysis!$C$161</f>
        <v>34.522333980086053</v>
      </c>
      <c r="Z129" s="74">
        <f>Analysis!$C$146*X129*(PI()/4)*(Analysis!$D$163^2-Analysis!$E$163^2)*Analysis!$C$163</f>
        <v>71.761703504901106</v>
      </c>
      <c r="AA129" s="74">
        <f>Analysis!$C$146*X129*(PI()/4)*(Analysis!$D$165^2-Analysis!$E$165^2)*Analysis!$C$165</f>
        <v>182.93554104812864</v>
      </c>
    </row>
    <row r="130" spans="2:30" s="28" customFormat="1" ht="13.8" x14ac:dyDescent="0.3">
      <c r="I130" s="34"/>
      <c r="J130" s="34"/>
      <c r="K130" s="34"/>
      <c r="L130" s="34"/>
      <c r="M130" s="35"/>
      <c r="N130" s="35"/>
      <c r="O130" s="35"/>
      <c r="P130" s="35"/>
      <c r="Q130" s="35"/>
      <c r="R130" s="35"/>
      <c r="S130" s="35"/>
      <c r="T130" s="35"/>
      <c r="U130" s="34"/>
      <c r="V130" s="34"/>
      <c r="W130" s="74">
        <f t="shared" si="0"/>
        <v>70.32652139999999</v>
      </c>
      <c r="X130" s="49">
        <f t="shared" si="1"/>
        <v>10200</v>
      </c>
      <c r="Y130" s="74">
        <f>Analysis!$C$146*X130*(PI()/4)*(Analysis!$D$161^2-Analysis!$E$161^2)*Analysis!$C$161</f>
        <v>36.301835731636885</v>
      </c>
      <c r="Z130" s="74">
        <f>Analysis!$C$146*X130*(PI()/4)*(Analysis!$D$163^2-Analysis!$E$163^2)*Analysis!$C$163</f>
        <v>75.46076038659703</v>
      </c>
      <c r="AA130" s="74">
        <f>Analysis!$C$146*X130*(PI()/4)*(Analysis!$D$165^2-Analysis!$E$165^2)*Analysis!$C$165</f>
        <v>192.36520811246518</v>
      </c>
    </row>
    <row r="131" spans="2:30" s="28" customFormat="1" ht="13.8" x14ac:dyDescent="0.3">
      <c r="I131" s="34"/>
      <c r="J131" s="34"/>
      <c r="K131" s="34"/>
      <c r="L131" s="34"/>
      <c r="M131" s="35"/>
      <c r="N131" s="35"/>
      <c r="O131" s="35"/>
      <c r="P131" s="35"/>
      <c r="Q131" s="35"/>
      <c r="R131" s="35"/>
      <c r="S131" s="35"/>
      <c r="T131" s="35"/>
      <c r="U131" s="34"/>
      <c r="V131" s="34"/>
      <c r="W131" s="74">
        <f t="shared" si="0"/>
        <v>73.773899899999989</v>
      </c>
      <c r="X131" s="49">
        <f t="shared" si="1"/>
        <v>10700</v>
      </c>
      <c r="Y131" s="74">
        <f>Analysis!$C$146*X131*(PI()/4)*(Analysis!$D$161^2-Analysis!$E$161^2)*Analysis!$C$161</f>
        <v>38.08133748318771</v>
      </c>
      <c r="Z131" s="74">
        <f>Analysis!$C$146*X131*(PI()/4)*(Analysis!$D$163^2-Analysis!$E$163^2)*Analysis!$C$163</f>
        <v>79.159817268292983</v>
      </c>
      <c r="AA131" s="74">
        <f>Analysis!$C$146*X131*(PI()/4)*(Analysis!$D$165^2-Analysis!$E$165^2)*Analysis!$C$165</f>
        <v>201.79487517680172</v>
      </c>
      <c r="AB131" s="49"/>
      <c r="AC131" s="36"/>
      <c r="AD131" s="36"/>
    </row>
    <row r="132" spans="2:30" s="28" customFormat="1" ht="13.8" x14ac:dyDescent="0.3">
      <c r="B132" s="50"/>
      <c r="C132" s="49"/>
      <c r="D132" s="50"/>
      <c r="I132" s="34"/>
      <c r="J132" s="34"/>
      <c r="K132" s="34"/>
      <c r="L132" s="34"/>
      <c r="M132" s="35"/>
      <c r="N132" s="35"/>
      <c r="O132" s="35"/>
      <c r="P132" s="35"/>
      <c r="Q132" s="35"/>
      <c r="R132" s="35"/>
      <c r="S132" s="35"/>
      <c r="T132" s="35"/>
      <c r="U132" s="34"/>
      <c r="V132" s="34"/>
      <c r="W132" s="74">
        <f t="shared" si="0"/>
        <v>77.221278400000003</v>
      </c>
      <c r="X132" s="49">
        <f t="shared" si="1"/>
        <v>11200</v>
      </c>
      <c r="Y132" s="74">
        <f>Analysis!$C$146*X132*(PI()/4)*(Analysis!$D$161^2-Analysis!$E$161^2)*Analysis!$C$161</f>
        <v>39.860839234738542</v>
      </c>
      <c r="Z132" s="74">
        <f>Analysis!$C$146*X132*(PI()/4)*(Analysis!$D$163^2-Analysis!$E$163^2)*Analysis!$C$163</f>
        <v>82.858874149988907</v>
      </c>
      <c r="AA132" s="74">
        <f>Analysis!$C$146*X132*(PI()/4)*(Analysis!$D$165^2-Analysis!$E$165^2)*Analysis!$C$165</f>
        <v>211.22454224113824</v>
      </c>
      <c r="AB132" s="37"/>
      <c r="AC132" s="38"/>
      <c r="AD132" s="38"/>
    </row>
    <row r="133" spans="2:30" s="28" customFormat="1" ht="13.8" x14ac:dyDescent="0.3">
      <c r="B133" s="50"/>
      <c r="C133" s="49"/>
      <c r="D133" s="50"/>
      <c r="I133" s="34"/>
      <c r="J133" s="34"/>
      <c r="K133" s="34"/>
      <c r="L133" s="34"/>
      <c r="M133" s="35"/>
      <c r="N133" s="35"/>
      <c r="O133" s="35"/>
      <c r="P133" s="35"/>
      <c r="Q133" s="35"/>
      <c r="R133" s="35"/>
      <c r="S133" s="35"/>
      <c r="T133" s="35"/>
      <c r="U133" s="34"/>
      <c r="V133" s="34"/>
      <c r="W133" s="74">
        <f t="shared" si="0"/>
        <v>80.668656900000002</v>
      </c>
      <c r="X133" s="49">
        <f t="shared" si="1"/>
        <v>11700</v>
      </c>
      <c r="Y133" s="74">
        <f>Analysis!$C$146*X133*(PI()/4)*(Analysis!$D$161^2-Analysis!$E$161^2)*Analysis!$C$161</f>
        <v>41.640340986289374</v>
      </c>
      <c r="Z133" s="74">
        <f>Analysis!$C$146*X133*(PI()/4)*(Analysis!$D$163^2-Analysis!$E$163^2)*Analysis!$C$163</f>
        <v>86.557931031684845</v>
      </c>
      <c r="AA133" s="74">
        <f>Analysis!$C$146*X133*(PI()/4)*(Analysis!$D$165^2-Analysis!$E$165^2)*Analysis!$C$165</f>
        <v>220.65420930547478</v>
      </c>
      <c r="AB133" s="37"/>
      <c r="AC133" s="38"/>
      <c r="AD133" s="38"/>
    </row>
    <row r="134" spans="2:30" s="28" customFormat="1" ht="13.8" x14ac:dyDescent="0.3">
      <c r="B134" s="50"/>
      <c r="C134" s="49"/>
      <c r="D134" s="50"/>
      <c r="I134" s="34"/>
      <c r="J134" s="34"/>
      <c r="K134" s="34"/>
      <c r="L134" s="34"/>
      <c r="M134" s="35"/>
      <c r="N134" s="35"/>
      <c r="O134" s="35"/>
      <c r="P134" s="35"/>
      <c r="Q134" s="35"/>
      <c r="R134" s="35"/>
      <c r="S134" s="35"/>
      <c r="T134" s="35"/>
      <c r="U134" s="34"/>
      <c r="V134" s="34"/>
      <c r="W134" s="74">
        <f t="shared" si="0"/>
        <v>84.116035400000001</v>
      </c>
      <c r="X134" s="49">
        <f t="shared" si="1"/>
        <v>12200</v>
      </c>
      <c r="Y134" s="74">
        <f>Analysis!$C$146*X134*(PI()/4)*(Analysis!$D$161^2-Analysis!$E$161^2)*Analysis!$C$161</f>
        <v>43.419842737840192</v>
      </c>
      <c r="Z134" s="74">
        <f>Analysis!$C$146*X134*(PI()/4)*(Analysis!$D$163^2-Analysis!$E$163^2)*Analysis!$C$163</f>
        <v>90.256987913380783</v>
      </c>
      <c r="AA134" s="74">
        <f>Analysis!$C$146*X134*(PI()/4)*(Analysis!$D$165^2-Analysis!$E$165^2)*Analysis!$C$165</f>
        <v>230.08387636981129</v>
      </c>
      <c r="AB134" s="37"/>
      <c r="AC134" s="38"/>
      <c r="AD134" s="38"/>
    </row>
    <row r="135" spans="2:30" s="28" customFormat="1" ht="13.8" x14ac:dyDescent="0.3">
      <c r="B135" s="50"/>
      <c r="C135" s="49"/>
      <c r="D135" s="50"/>
      <c r="I135" s="34"/>
      <c r="J135" s="34"/>
      <c r="K135" s="34"/>
      <c r="L135" s="34"/>
      <c r="M135" s="35"/>
      <c r="N135" s="35"/>
      <c r="O135" s="35"/>
      <c r="P135" s="35"/>
      <c r="Q135" s="35"/>
      <c r="R135" s="35"/>
      <c r="S135" s="35"/>
      <c r="T135" s="35"/>
      <c r="U135" s="34"/>
      <c r="V135" s="34"/>
      <c r="W135" s="74">
        <f t="shared" si="0"/>
        <v>87.5634139</v>
      </c>
      <c r="X135" s="49">
        <f t="shared" si="1"/>
        <v>12700</v>
      </c>
      <c r="Y135" s="74">
        <f>Analysis!$C$146*X135*(PI()/4)*(Analysis!$D$161^2-Analysis!$E$161^2)*Analysis!$C$161</f>
        <v>45.199344489391024</v>
      </c>
      <c r="Z135" s="74">
        <f>Analysis!$C$146*X135*(PI()/4)*(Analysis!$D$163^2-Analysis!$E$163^2)*Analysis!$C$163</f>
        <v>93.956044795076707</v>
      </c>
      <c r="AA135" s="74">
        <f>Analysis!$C$146*X135*(PI()/4)*(Analysis!$D$165^2-Analysis!$E$165^2)*Analysis!$C$165</f>
        <v>239.51354343414783</v>
      </c>
      <c r="AB135" s="37"/>
      <c r="AC135" s="38"/>
      <c r="AD135" s="38"/>
    </row>
    <row r="136" spans="2:30" s="28" customFormat="1" ht="13.8" x14ac:dyDescent="0.3">
      <c r="B136" s="50"/>
      <c r="C136" s="49"/>
      <c r="D136" s="50"/>
      <c r="I136" s="34"/>
      <c r="J136" s="34"/>
      <c r="K136" s="34"/>
      <c r="L136" s="34"/>
      <c r="M136" s="35"/>
      <c r="N136" s="35"/>
      <c r="O136" s="35"/>
      <c r="P136" s="35"/>
      <c r="Q136" s="35"/>
      <c r="R136" s="35"/>
      <c r="S136" s="35"/>
      <c r="T136" s="35"/>
      <c r="U136" s="34"/>
      <c r="V136" s="34"/>
      <c r="W136" s="74">
        <f t="shared" si="0"/>
        <v>91.0107924</v>
      </c>
      <c r="X136" s="49">
        <f t="shared" si="1"/>
        <v>13200</v>
      </c>
      <c r="Y136" s="74">
        <f>Analysis!$C$146*X136*(PI()/4)*(Analysis!$D$161^2-Analysis!$E$161^2)*Analysis!$C$161</f>
        <v>46.978846240941856</v>
      </c>
      <c r="Z136" s="74">
        <f>Analysis!$C$146*X136*(PI()/4)*(Analysis!$D$163^2-Analysis!$E$163^2)*Analysis!$C$163</f>
        <v>97.655101676772659</v>
      </c>
      <c r="AA136" s="74">
        <f>Analysis!$C$146*X136*(PI()/4)*(Analysis!$D$165^2-Analysis!$E$165^2)*Analysis!$C$165</f>
        <v>248.94321049848438</v>
      </c>
      <c r="AB136" s="37"/>
      <c r="AC136" s="38"/>
      <c r="AD136" s="38"/>
    </row>
    <row r="137" spans="2:30" s="28" customFormat="1" ht="13.8" x14ac:dyDescent="0.3">
      <c r="B137" s="50"/>
      <c r="C137" s="49"/>
      <c r="D137" s="50"/>
      <c r="I137" s="34"/>
      <c r="J137" s="34"/>
      <c r="K137" s="34"/>
      <c r="L137" s="34"/>
      <c r="M137" s="35"/>
      <c r="N137" s="35"/>
      <c r="O137" s="35"/>
      <c r="P137" s="35"/>
      <c r="Q137" s="35"/>
      <c r="R137" s="35"/>
      <c r="S137" s="35"/>
      <c r="T137" s="35"/>
      <c r="U137" s="34"/>
      <c r="V137" s="34"/>
      <c r="W137" s="74">
        <f t="shared" si="0"/>
        <v>94.458170899999999</v>
      </c>
      <c r="X137" s="49">
        <f t="shared" si="1"/>
        <v>13700</v>
      </c>
      <c r="Y137" s="74">
        <f>Analysis!$C$146*X137*(PI()/4)*(Analysis!$D$161^2-Analysis!$E$161^2)*Analysis!$C$161</f>
        <v>48.758347992492681</v>
      </c>
      <c r="Z137" s="74">
        <f>Analysis!$C$146*X137*(PI()/4)*(Analysis!$D$163^2-Analysis!$E$163^2)*Analysis!$C$163</f>
        <v>101.35415855846858</v>
      </c>
      <c r="AA137" s="74">
        <f>Analysis!$C$146*X137*(PI()/4)*(Analysis!$D$165^2-Analysis!$E$165^2)*Analysis!$C$165</f>
        <v>258.37287756282086</v>
      </c>
      <c r="AB137" s="37"/>
      <c r="AC137" s="38"/>
      <c r="AD137" s="38"/>
    </row>
    <row r="138" spans="2:30" s="28" customFormat="1" ht="13.8" x14ac:dyDescent="0.3">
      <c r="B138" s="50"/>
      <c r="C138" s="49"/>
      <c r="D138" s="50"/>
      <c r="I138" s="34"/>
      <c r="J138" s="34"/>
      <c r="K138" s="34"/>
      <c r="L138" s="34"/>
      <c r="M138" s="35"/>
      <c r="N138" s="35"/>
      <c r="O138" s="35"/>
      <c r="P138" s="35"/>
      <c r="Q138" s="35"/>
      <c r="R138" s="35"/>
      <c r="S138" s="35"/>
      <c r="T138" s="35"/>
      <c r="U138" s="34"/>
      <c r="V138" s="34"/>
      <c r="W138" s="74">
        <f t="shared" si="0"/>
        <v>97.905549399999998</v>
      </c>
      <c r="X138" s="49">
        <f t="shared" si="1"/>
        <v>14200</v>
      </c>
      <c r="Y138" s="74">
        <f>Analysis!$C$146*X138*(PI()/4)*(Analysis!$D$161^2-Analysis!$E$161^2)*Analysis!$C$161</f>
        <v>50.537849744043505</v>
      </c>
      <c r="Z138" s="74">
        <f>Analysis!$C$146*X138*(PI()/4)*(Analysis!$D$163^2-Analysis!$E$163^2)*Analysis!$C$163</f>
        <v>105.05321544016451</v>
      </c>
      <c r="AA138" s="74">
        <f>Analysis!$C$146*X138*(PI()/4)*(Analysis!$D$165^2-Analysis!$E$165^2)*Analysis!$C$165</f>
        <v>267.80254462715743</v>
      </c>
      <c r="AB138" s="37"/>
      <c r="AC138" s="38"/>
      <c r="AD138" s="38"/>
    </row>
    <row r="139" spans="2:30" s="28" customFormat="1" ht="13.8" x14ac:dyDescent="0.3">
      <c r="B139" s="50"/>
      <c r="C139" s="49"/>
      <c r="D139" s="50"/>
      <c r="I139" s="34"/>
      <c r="J139" s="34"/>
      <c r="K139" s="34"/>
      <c r="L139" s="34"/>
      <c r="M139" s="35"/>
      <c r="N139" s="35"/>
      <c r="O139" s="35"/>
      <c r="P139" s="35"/>
      <c r="Q139" s="35"/>
      <c r="R139" s="35"/>
      <c r="S139" s="35"/>
      <c r="T139" s="35"/>
      <c r="U139" s="34"/>
      <c r="V139" s="34"/>
      <c r="W139" s="74">
        <f t="shared" si="0"/>
        <v>101.3529279</v>
      </c>
      <c r="X139" s="49">
        <f t="shared" si="1"/>
        <v>14700</v>
      </c>
      <c r="Y139" s="74">
        <f>Analysis!$C$146*X139*(PI()/4)*(Analysis!$D$161^2-Analysis!$E$161^2)*Analysis!$C$161</f>
        <v>52.31735149559433</v>
      </c>
      <c r="Z139" s="74">
        <f>Analysis!$C$146*X139*(PI()/4)*(Analysis!$D$163^2-Analysis!$E$163^2)*Analysis!$C$163</f>
        <v>108.75227232186045</v>
      </c>
      <c r="AA139" s="74">
        <f>Analysis!$C$146*X139*(PI()/4)*(Analysis!$D$165^2-Analysis!$E$165^2)*Analysis!$C$165</f>
        <v>277.23221169149394</v>
      </c>
      <c r="AB139" s="37"/>
      <c r="AC139" s="38"/>
      <c r="AD139" s="38"/>
    </row>
    <row r="140" spans="2:30" s="28" customFormat="1" ht="13.8" x14ac:dyDescent="0.3">
      <c r="B140" s="50"/>
      <c r="C140" s="49"/>
      <c r="D140" s="50"/>
      <c r="I140" s="34"/>
      <c r="J140" s="34"/>
      <c r="K140" s="34"/>
      <c r="L140" s="34"/>
      <c r="M140" s="35"/>
      <c r="N140" s="35"/>
      <c r="O140" s="35"/>
      <c r="P140" s="35"/>
      <c r="Q140" s="35"/>
      <c r="R140" s="35"/>
      <c r="S140" s="35"/>
      <c r="T140" s="35"/>
      <c r="U140" s="34"/>
      <c r="V140" s="34"/>
      <c r="W140" s="74">
        <f t="shared" si="0"/>
        <v>104.8003064</v>
      </c>
      <c r="X140" s="49">
        <f t="shared" si="1"/>
        <v>15200</v>
      </c>
      <c r="Y140" s="74">
        <f>Analysis!$C$146*X140*(PI()/4)*(Analysis!$D$161^2-Analysis!$E$161^2)*Analysis!$C$161</f>
        <v>54.096853247145162</v>
      </c>
      <c r="Z140" s="74">
        <f>Analysis!$C$146*X140*(PI()/4)*(Analysis!$D$163^2-Analysis!$E$163^2)*Analysis!$C$163</f>
        <v>112.45132920355638</v>
      </c>
      <c r="AA140" s="74">
        <f>Analysis!$C$146*X140*(PI()/4)*(Analysis!$D$165^2-Analysis!$E$165^2)*Analysis!$C$165</f>
        <v>286.66187875583051</v>
      </c>
      <c r="AB140" s="37"/>
      <c r="AC140" s="38"/>
      <c r="AD140" s="38"/>
    </row>
    <row r="141" spans="2:30" s="28" customFormat="1" ht="13.8" x14ac:dyDescent="0.3">
      <c r="B141" s="50"/>
      <c r="C141" s="49"/>
      <c r="D141" s="50"/>
      <c r="I141" s="34"/>
      <c r="J141" s="34"/>
      <c r="K141" s="34"/>
      <c r="L141" s="34"/>
      <c r="M141" s="35"/>
      <c r="N141" s="35"/>
      <c r="O141" s="35"/>
      <c r="P141" s="35"/>
      <c r="Q141" s="35"/>
      <c r="R141" s="35"/>
      <c r="S141" s="35"/>
      <c r="T141" s="35"/>
      <c r="U141" s="34"/>
      <c r="V141" s="34"/>
      <c r="W141" s="74">
        <f t="shared" si="0"/>
        <v>108.2476849</v>
      </c>
      <c r="X141" s="49">
        <f t="shared" si="1"/>
        <v>15700</v>
      </c>
      <c r="Y141" s="74">
        <f>Analysis!$C$146*X141*(PI()/4)*(Analysis!$D$161^2-Analysis!$E$161^2)*Analysis!$C$161</f>
        <v>55.876354998695987</v>
      </c>
      <c r="Z141" s="74">
        <f>Analysis!$C$146*X141*(PI()/4)*(Analysis!$D$163^2-Analysis!$E$163^2)*Analysis!$C$163</f>
        <v>116.15038608525231</v>
      </c>
      <c r="AA141" s="74">
        <f>Analysis!$C$146*X141*(PI()/4)*(Analysis!$D$165^2-Analysis!$E$165^2)*Analysis!$C$165</f>
        <v>296.09154582016703</v>
      </c>
      <c r="AB141" s="37"/>
      <c r="AC141" s="38"/>
      <c r="AD141" s="38"/>
    </row>
    <row r="142" spans="2:30" s="28" customFormat="1" ht="13.8" x14ac:dyDescent="0.3">
      <c r="B142" s="50"/>
      <c r="C142" s="49"/>
      <c r="D142" s="50"/>
      <c r="I142" s="34"/>
      <c r="J142" s="34"/>
      <c r="K142" s="34"/>
      <c r="L142" s="34"/>
      <c r="M142" s="35"/>
      <c r="N142" s="35"/>
      <c r="O142" s="35"/>
      <c r="P142" s="35"/>
      <c r="Q142" s="35"/>
      <c r="R142" s="35"/>
      <c r="S142" s="35"/>
      <c r="T142" s="35"/>
      <c r="U142" s="34"/>
      <c r="V142" s="34"/>
      <c r="W142" s="74">
        <f t="shared" si="0"/>
        <v>111.6950634</v>
      </c>
      <c r="X142" s="49">
        <f t="shared" si="1"/>
        <v>16200</v>
      </c>
      <c r="Y142" s="74">
        <f>Analysis!$C$146*X142*(PI()/4)*(Analysis!$D$161^2-Analysis!$E$161^2)*Analysis!$C$161</f>
        <v>57.655856750246812</v>
      </c>
      <c r="Z142" s="74">
        <f>Analysis!$C$146*X142*(PI()/4)*(Analysis!$D$163^2-Analysis!$E$163^2)*Analysis!$C$163</f>
        <v>119.84944296694823</v>
      </c>
      <c r="AA142" s="74">
        <f>Analysis!$C$146*X142*(PI()/4)*(Analysis!$D$165^2-Analysis!$E$165^2)*Analysis!$C$165</f>
        <v>305.52121288450348</v>
      </c>
      <c r="AB142" s="37"/>
      <c r="AC142" s="38"/>
      <c r="AD142" s="38"/>
    </row>
    <row r="143" spans="2:30" s="28" customFormat="1" ht="13.8" x14ac:dyDescent="0.3">
      <c r="B143" s="50"/>
      <c r="C143" s="49"/>
      <c r="D143" s="50"/>
      <c r="I143" s="34"/>
      <c r="J143" s="34"/>
      <c r="K143" s="34"/>
      <c r="L143" s="34"/>
      <c r="M143" s="35"/>
      <c r="N143" s="35"/>
      <c r="O143" s="35"/>
      <c r="P143" s="35"/>
      <c r="Q143" s="35"/>
      <c r="R143" s="35"/>
      <c r="S143" s="35"/>
      <c r="T143" s="35"/>
      <c r="U143" s="34"/>
      <c r="V143" s="34"/>
      <c r="W143" s="74">
        <f t="shared" si="0"/>
        <v>115.14244189999999</v>
      </c>
      <c r="X143" s="49">
        <f t="shared" si="1"/>
        <v>16700</v>
      </c>
      <c r="Y143" s="74">
        <f>Analysis!$C$146*X143*(PI()/4)*(Analysis!$D$161^2-Analysis!$E$161^2)*Analysis!$C$161</f>
        <v>59.435358501797651</v>
      </c>
      <c r="Z143" s="74">
        <f>Analysis!$C$146*X143*(PI()/4)*(Analysis!$D$163^2-Analysis!$E$163^2)*Analysis!$C$163</f>
        <v>123.54849984864418</v>
      </c>
      <c r="AA143" s="74">
        <f>Analysis!$C$146*X143*(PI()/4)*(Analysis!$D$165^2-Analysis!$E$165^2)*Analysis!$C$165</f>
        <v>314.95087994884005</v>
      </c>
      <c r="AB143" s="37"/>
      <c r="AC143" s="38"/>
      <c r="AD143" s="38"/>
    </row>
    <row r="144" spans="2:30" s="28" customFormat="1" ht="13.8" x14ac:dyDescent="0.3">
      <c r="B144" s="50"/>
      <c r="C144" s="49"/>
      <c r="D144" s="50"/>
      <c r="I144" s="34"/>
      <c r="J144" s="34"/>
      <c r="K144" s="34"/>
      <c r="L144" s="34"/>
      <c r="M144" s="35"/>
      <c r="N144" s="35"/>
      <c r="O144" s="35"/>
      <c r="P144" s="35"/>
      <c r="Q144" s="35"/>
      <c r="R144" s="35"/>
      <c r="S144" s="35"/>
      <c r="T144" s="35"/>
      <c r="U144" s="34"/>
      <c r="V144" s="34"/>
      <c r="W144" s="74">
        <f t="shared" si="0"/>
        <v>118.58982039999999</v>
      </c>
      <c r="X144" s="49">
        <f t="shared" si="1"/>
        <v>17200</v>
      </c>
      <c r="Y144" s="74">
        <f>Analysis!$C$146*X144*(PI()/4)*(Analysis!$D$161^2-Analysis!$E$161^2)*Analysis!$C$161</f>
        <v>61.214860253348469</v>
      </c>
      <c r="Z144" s="74">
        <f>Analysis!$C$146*X144*(PI()/4)*(Analysis!$D$163^2-Analysis!$E$163^2)*Analysis!$C$163</f>
        <v>127.24755673034011</v>
      </c>
      <c r="AA144" s="74">
        <f>Analysis!$C$146*X144*(PI()/4)*(Analysis!$D$165^2-Analysis!$E$165^2)*Analysis!$C$165</f>
        <v>324.38054701317657</v>
      </c>
      <c r="AB144" s="37"/>
      <c r="AC144" s="38"/>
      <c r="AD144" s="38"/>
    </row>
    <row r="145" spans="2:30" s="28" customFormat="1" ht="13.8" x14ac:dyDescent="0.3">
      <c r="B145" s="60"/>
      <c r="C145" s="49"/>
      <c r="D145" s="50"/>
      <c r="I145" s="34"/>
      <c r="J145" s="34"/>
      <c r="K145" s="34"/>
      <c r="L145" s="34"/>
      <c r="M145" s="35"/>
      <c r="N145" s="35"/>
      <c r="O145" s="35"/>
      <c r="P145" s="35"/>
      <c r="Q145" s="35"/>
      <c r="R145" s="35"/>
      <c r="S145" s="35"/>
      <c r="T145" s="35"/>
      <c r="U145" s="34"/>
      <c r="V145" s="34"/>
      <c r="W145" s="74">
        <f t="shared" si="0"/>
        <v>122.03719889999999</v>
      </c>
      <c r="X145" s="49">
        <f t="shared" si="1"/>
        <v>17700</v>
      </c>
      <c r="Y145" s="74">
        <f>Analysis!$C$146*X145*(PI()/4)*(Analysis!$D$161^2-Analysis!$E$161^2)*Analysis!$C$161</f>
        <v>62.994362004899294</v>
      </c>
      <c r="Z145" s="74">
        <f>Analysis!$C$146*X145*(PI()/4)*(Analysis!$D$163^2-Analysis!$E$163^2)*Analysis!$C$163</f>
        <v>130.94661361203603</v>
      </c>
      <c r="AA145" s="74">
        <f>Analysis!$C$146*X145*(PI()/4)*(Analysis!$D$165^2-Analysis!$E$165^2)*Analysis!$C$165</f>
        <v>333.81021407751308</v>
      </c>
      <c r="AB145" s="37"/>
      <c r="AC145" s="38"/>
      <c r="AD145" s="38"/>
    </row>
    <row r="146" spans="2:30" s="28" customFormat="1" ht="13.8" x14ac:dyDescent="0.3">
      <c r="B146" s="31" t="s">
        <v>106</v>
      </c>
      <c r="C146" s="75">
        <v>0.189</v>
      </c>
      <c r="D146" s="50"/>
      <c r="E146" s="28" t="s">
        <v>105</v>
      </c>
      <c r="I146" s="34"/>
      <c r="J146" s="34"/>
      <c r="K146" s="34"/>
      <c r="L146" s="34"/>
      <c r="M146" s="35"/>
      <c r="N146" s="35"/>
      <c r="O146" s="35"/>
      <c r="P146" s="35"/>
      <c r="Q146" s="35"/>
      <c r="R146" s="35"/>
      <c r="S146" s="35"/>
      <c r="T146" s="35"/>
      <c r="U146" s="34"/>
      <c r="V146" s="34"/>
      <c r="W146" s="74">
        <f t="shared" si="0"/>
        <v>125.48457739999999</v>
      </c>
      <c r="X146" s="49">
        <f t="shared" si="1"/>
        <v>18200</v>
      </c>
      <c r="Y146" s="74">
        <f>Analysis!$C$146*X146*(PI()/4)*(Analysis!$D$161^2-Analysis!$E$161^2)*Analysis!$C$161</f>
        <v>64.773863756450126</v>
      </c>
      <c r="Z146" s="74">
        <f>Analysis!$C$146*X146*(PI()/4)*(Analysis!$D$163^2-Analysis!$E$163^2)*Analysis!$C$163</f>
        <v>134.64567049373198</v>
      </c>
      <c r="AA146" s="74">
        <f>Analysis!$C$146*X146*(PI()/4)*(Analysis!$D$165^2-Analysis!$E$165^2)*Analysis!$C$165</f>
        <v>343.23988114184965</v>
      </c>
      <c r="AB146" s="37"/>
      <c r="AC146" s="38"/>
      <c r="AD146" s="38"/>
    </row>
    <row r="147" spans="2:30" s="28" customFormat="1" ht="13.8" x14ac:dyDescent="0.3">
      <c r="B147" s="31" t="s">
        <v>104</v>
      </c>
      <c r="C147" s="76">
        <v>0.1875</v>
      </c>
      <c r="D147" s="50" t="s">
        <v>103</v>
      </c>
      <c r="E147" s="28" t="s">
        <v>102</v>
      </c>
      <c r="I147" s="34"/>
      <c r="J147" s="34"/>
      <c r="K147" s="34"/>
      <c r="L147" s="34"/>
      <c r="M147" s="35"/>
      <c r="N147" s="35"/>
      <c r="O147" s="35"/>
      <c r="P147" s="35"/>
      <c r="Q147" s="35"/>
      <c r="R147" s="35"/>
      <c r="S147" s="35"/>
      <c r="T147" s="35"/>
      <c r="U147" s="34"/>
      <c r="V147" s="34"/>
      <c r="W147" s="74">
        <f t="shared" si="0"/>
        <v>128.93195589999999</v>
      </c>
      <c r="X147" s="49">
        <f t="shared" si="1"/>
        <v>18700</v>
      </c>
      <c r="Y147" s="74">
        <f>Analysis!$C$146*X147*(PI()/4)*(Analysis!$D$161^2-Analysis!$E$161^2)*Analysis!$C$161</f>
        <v>66.553365508000951</v>
      </c>
      <c r="Z147" s="74">
        <f>Analysis!$C$146*X147*(PI()/4)*(Analysis!$D$163^2-Analysis!$E$163^2)*Analysis!$C$163</f>
        <v>138.34472737542791</v>
      </c>
      <c r="AA147" s="74">
        <f>Analysis!$C$146*X147*(PI()/4)*(Analysis!$D$165^2-Analysis!$E$165^2)*Analysis!$C$165</f>
        <v>352.66954820618616</v>
      </c>
      <c r="AB147" s="37"/>
      <c r="AC147" s="38"/>
      <c r="AD147" s="38"/>
    </row>
    <row r="148" spans="2:30" s="28" customFormat="1" ht="13.8" x14ac:dyDescent="0.3">
      <c r="B148" s="31" t="s">
        <v>101</v>
      </c>
      <c r="C148" s="77">
        <f>(PI()/4)*(Analysis!D160^2-Analysis!E160^2)</f>
        <v>6.052965470533711E-2</v>
      </c>
      <c r="D148" s="50" t="s">
        <v>100</v>
      </c>
      <c r="E148" s="28" t="s">
        <v>99</v>
      </c>
      <c r="I148" s="34"/>
      <c r="J148" s="34"/>
      <c r="K148" s="34"/>
      <c r="L148" s="34"/>
      <c r="M148" s="35"/>
      <c r="N148" s="35"/>
      <c r="O148" s="35"/>
      <c r="P148" s="35"/>
      <c r="Q148" s="35"/>
      <c r="R148" s="35"/>
      <c r="S148" s="35"/>
      <c r="T148" s="35"/>
      <c r="U148" s="34"/>
      <c r="V148" s="34"/>
      <c r="W148" s="74">
        <f t="shared" si="0"/>
        <v>132.3793344</v>
      </c>
      <c r="X148" s="49">
        <f t="shared" si="1"/>
        <v>19200</v>
      </c>
      <c r="Y148" s="74">
        <f>Analysis!$C$146*X148*(PI()/4)*(Analysis!$D$161^2-Analysis!$E$161^2)*Analysis!$C$161</f>
        <v>68.332867259551776</v>
      </c>
      <c r="Z148" s="74">
        <f>Analysis!$C$146*X148*(PI()/4)*(Analysis!$D$163^2-Analysis!$E$163^2)*Analysis!$C$163</f>
        <v>142.04378425712383</v>
      </c>
      <c r="AA148" s="74">
        <f>Analysis!$C$146*X148*(PI()/4)*(Analysis!$D$165^2-Analysis!$E$165^2)*Analysis!$C$165</f>
        <v>362.09921527052268</v>
      </c>
      <c r="AB148" s="37"/>
      <c r="AC148" s="49"/>
      <c r="AD148" s="49"/>
    </row>
    <row r="149" spans="2:30" s="28" customFormat="1" ht="15" x14ac:dyDescent="0.35">
      <c r="B149" s="31" t="s">
        <v>164</v>
      </c>
      <c r="C149" s="78">
        <v>10878</v>
      </c>
      <c r="D149" s="50" t="s">
        <v>98</v>
      </c>
      <c r="E149" s="28" t="s">
        <v>97</v>
      </c>
      <c r="I149" s="34"/>
      <c r="J149" s="34"/>
      <c r="K149" s="34"/>
      <c r="L149" s="34"/>
      <c r="M149" s="35"/>
      <c r="N149" s="35"/>
      <c r="O149" s="35"/>
      <c r="P149" s="35"/>
      <c r="Q149" s="35"/>
      <c r="R149" s="35"/>
      <c r="S149" s="35"/>
      <c r="T149" s="35"/>
      <c r="U149" s="34"/>
      <c r="V149" s="34"/>
      <c r="W149" s="74">
        <f t="shared" si="0"/>
        <v>135.82671289999999</v>
      </c>
      <c r="X149" s="49">
        <f t="shared" si="1"/>
        <v>19700</v>
      </c>
      <c r="Y149" s="74">
        <f>Analysis!$C$146*X149*(PI()/4)*(Analysis!$D$161^2-Analysis!$E$161^2)*Analysis!$C$161</f>
        <v>70.112369011102615</v>
      </c>
      <c r="Z149" s="74">
        <f>Analysis!$C$146*X149*(PI()/4)*(Analysis!$D$163^2-Analysis!$E$163^2)*Analysis!$C$163</f>
        <v>145.74284113881978</v>
      </c>
      <c r="AA149" s="74">
        <f>Analysis!$C$146*X149*(PI()/4)*(Analysis!$D$165^2-Analysis!$E$165^2)*Analysis!$C$165</f>
        <v>371.52888233485925</v>
      </c>
    </row>
    <row r="150" spans="2:30" s="28" customFormat="1" ht="13.8" x14ac:dyDescent="0.3">
      <c r="B150" s="31" t="s">
        <v>96</v>
      </c>
      <c r="C150" s="79">
        <f>C149*C148</f>
        <v>658.44158388465712</v>
      </c>
      <c r="D150" s="50" t="s">
        <v>95</v>
      </c>
      <c r="E150" s="28" t="s">
        <v>94</v>
      </c>
      <c r="I150" s="34"/>
      <c r="J150" s="34"/>
      <c r="K150" s="34"/>
      <c r="L150" s="34"/>
      <c r="M150" s="35"/>
      <c r="N150" s="35"/>
      <c r="O150" s="35"/>
      <c r="P150" s="35"/>
      <c r="Q150" s="35"/>
      <c r="R150" s="35"/>
      <c r="S150" s="35"/>
      <c r="T150" s="35"/>
      <c r="U150" s="34"/>
      <c r="V150" s="34"/>
      <c r="W150" s="74">
        <f t="shared" si="0"/>
        <v>139.2740914</v>
      </c>
      <c r="X150" s="49">
        <f t="shared" si="1"/>
        <v>20200</v>
      </c>
      <c r="Y150" s="74">
        <f>Analysis!$C$146*X150*(PI()/4)*(Analysis!$D$161^2-Analysis!$E$161^2)*Analysis!$C$161</f>
        <v>71.89187076265344</v>
      </c>
      <c r="Z150" s="74">
        <f>Analysis!$C$146*X150*(PI()/4)*(Analysis!$D$163^2-Analysis!$E$163^2)*Analysis!$C$163</f>
        <v>149.44189802051571</v>
      </c>
      <c r="AA150" s="74">
        <f>Analysis!$C$146*X150*(PI()/4)*(Analysis!$D$165^2-Analysis!$E$165^2)*Analysis!$C$165</f>
        <v>380.95854939919576</v>
      </c>
    </row>
    <row r="151" spans="2:30" s="28" customFormat="1" ht="13.8" x14ac:dyDescent="0.3">
      <c r="B151" s="31" t="s">
        <v>93</v>
      </c>
      <c r="C151" s="50" t="str">
        <f ca="1">[1]!xlv(C153)</f>
        <v>K × F × d</v>
      </c>
      <c r="D151" s="50"/>
      <c r="I151" s="34"/>
      <c r="J151" s="34"/>
      <c r="K151" s="34"/>
      <c r="L151" s="34"/>
      <c r="M151" s="35"/>
      <c r="N151" s="35"/>
      <c r="O151" s="35"/>
      <c r="P151" s="35"/>
      <c r="Q151" s="35"/>
      <c r="R151" s="35"/>
      <c r="S151" s="35"/>
      <c r="T151" s="35"/>
      <c r="U151" s="34"/>
      <c r="V151" s="34"/>
      <c r="W151" s="74">
        <f t="shared" si="0"/>
        <v>142.72146989999999</v>
      </c>
      <c r="X151" s="49">
        <f t="shared" si="1"/>
        <v>20700</v>
      </c>
      <c r="Y151" s="74">
        <f>Analysis!$C$146*X151*(PI()/4)*(Analysis!$D$161^2-Analysis!$E$161^2)*Analysis!$C$161</f>
        <v>73.671372514204265</v>
      </c>
      <c r="Z151" s="74">
        <f>Analysis!$C$146*X151*(PI()/4)*(Analysis!$D$163^2-Analysis!$E$163^2)*Analysis!$C$163</f>
        <v>153.14095490221163</v>
      </c>
      <c r="AA151" s="74">
        <f>Analysis!$C$146*X151*(PI()/4)*(Analysis!$D$165^2-Analysis!$E$165^2)*Analysis!$C$165</f>
        <v>390.38821646353227</v>
      </c>
    </row>
    <row r="152" spans="2:30" s="28" customFormat="1" ht="13.8" x14ac:dyDescent="0.3">
      <c r="B152" s="31" t="s">
        <v>138</v>
      </c>
      <c r="C152" s="28" t="str">
        <f>[1]!xln(C153)</f>
        <v>0.189 × 658 × 0.188</v>
      </c>
      <c r="I152" s="34"/>
      <c r="J152" s="34"/>
      <c r="K152" s="34"/>
      <c r="L152" s="34"/>
      <c r="M152" s="35"/>
      <c r="N152" s="35"/>
      <c r="O152" s="35"/>
      <c r="P152" s="35"/>
      <c r="Q152" s="35"/>
      <c r="R152" s="35"/>
      <c r="S152" s="35"/>
      <c r="T152" s="35"/>
      <c r="U152" s="34"/>
      <c r="V152" s="34"/>
      <c r="W152" s="74">
        <f t="shared" si="0"/>
        <v>146.1688484</v>
      </c>
      <c r="X152" s="49">
        <f t="shared" si="1"/>
        <v>21200</v>
      </c>
      <c r="Y152" s="74">
        <f>Analysis!$C$146*X152*(PI()/4)*(Analysis!$D$161^2-Analysis!$E$161^2)*Analysis!$C$161</f>
        <v>75.45087426575509</v>
      </c>
      <c r="Z152" s="74">
        <f>Analysis!$C$146*X152*(PI()/4)*(Analysis!$D$163^2-Analysis!$E$163^2)*Analysis!$C$163</f>
        <v>156.84001178390758</v>
      </c>
      <c r="AA152" s="74">
        <f>Analysis!$C$146*X152*(PI()/4)*(Analysis!$D$165^2-Analysis!$E$165^2)*Analysis!$C$165</f>
        <v>399.81788352786884</v>
      </c>
      <c r="AB152" s="49"/>
      <c r="AC152" s="49"/>
      <c r="AD152" s="49"/>
    </row>
    <row r="153" spans="2:30" s="28" customFormat="1" ht="13.8" x14ac:dyDescent="0.3">
      <c r="B153" s="31" t="s">
        <v>138</v>
      </c>
      <c r="C153" s="80">
        <f>C146*C150*C147</f>
        <v>23.333523628912538</v>
      </c>
      <c r="D153" s="50" t="s">
        <v>92</v>
      </c>
      <c r="E153" s="28" t="s">
        <v>139</v>
      </c>
      <c r="I153" s="34"/>
      <c r="J153" s="34"/>
      <c r="K153" s="34"/>
      <c r="L153" s="34"/>
      <c r="M153" s="35"/>
      <c r="N153" s="35"/>
      <c r="O153" s="35"/>
      <c r="P153" s="35"/>
      <c r="Q153" s="35"/>
      <c r="R153" s="35"/>
      <c r="S153" s="35"/>
      <c r="T153" s="35"/>
      <c r="U153" s="34"/>
      <c r="V153" s="34"/>
      <c r="W153" s="74">
        <f t="shared" si="0"/>
        <v>149.61622689999999</v>
      </c>
      <c r="X153" s="49">
        <f t="shared" si="1"/>
        <v>21700</v>
      </c>
      <c r="Y153" s="74">
        <f>Analysis!$C$146*X153*(PI()/4)*(Analysis!$D$161^2-Analysis!$E$161^2)*Analysis!$C$161</f>
        <v>77.230376017305915</v>
      </c>
      <c r="Z153" s="74">
        <f>Analysis!$C$146*X153*(PI()/4)*(Analysis!$D$163^2-Analysis!$E$163^2)*Analysis!$C$163</f>
        <v>160.53906866560351</v>
      </c>
      <c r="AA153" s="74">
        <f>Analysis!$C$146*X153*(PI()/4)*(Analysis!$D$165^2-Analysis!$E$165^2)*Analysis!$C$165</f>
        <v>409.24755059220536</v>
      </c>
      <c r="AB153" s="49"/>
      <c r="AC153" s="49"/>
      <c r="AD153" s="49"/>
    </row>
    <row r="154" spans="2:30" s="28" customFormat="1" ht="13.8" x14ac:dyDescent="0.3">
      <c r="L154" s="34"/>
      <c r="M154" s="35"/>
      <c r="N154" s="35"/>
      <c r="O154" s="35"/>
      <c r="P154" s="35"/>
      <c r="Q154" s="35"/>
      <c r="R154" s="35"/>
      <c r="S154" s="35"/>
      <c r="T154" s="35"/>
      <c r="U154" s="34"/>
      <c r="V154" s="34"/>
      <c r="W154" s="49"/>
      <c r="AA154" s="34"/>
      <c r="AB154" s="49"/>
      <c r="AC154" s="49"/>
      <c r="AD154" s="49"/>
    </row>
    <row r="155" spans="2:30" s="28" customFormat="1" ht="13.8" x14ac:dyDescent="0.3">
      <c r="J155" s="81"/>
      <c r="K155" s="81"/>
      <c r="L155" s="34"/>
      <c r="M155" s="35"/>
      <c r="N155" s="35"/>
      <c r="O155" s="35"/>
      <c r="P155" s="35"/>
      <c r="Q155" s="35"/>
      <c r="R155" s="35"/>
      <c r="S155" s="35"/>
      <c r="T155" s="35"/>
      <c r="U155" s="34"/>
      <c r="V155" s="34"/>
      <c r="W155" s="49" t="s">
        <v>137</v>
      </c>
      <c r="X155" s="49" t="s">
        <v>98</v>
      </c>
      <c r="AA155" s="34"/>
      <c r="AB155" s="49"/>
      <c r="AC155" s="49"/>
      <c r="AD155" s="49"/>
    </row>
    <row r="156" spans="2:30" s="28" customFormat="1" ht="13.8" x14ac:dyDescent="0.3">
      <c r="B156" s="28" t="s">
        <v>111</v>
      </c>
      <c r="K156" s="81"/>
      <c r="L156" s="34"/>
      <c r="M156" s="35"/>
      <c r="N156" s="35"/>
      <c r="O156" s="35"/>
      <c r="P156" s="35"/>
      <c r="Q156" s="35"/>
      <c r="R156" s="35"/>
      <c r="S156" s="35"/>
      <c r="T156" s="35"/>
      <c r="U156" s="34"/>
      <c r="V156" s="34"/>
      <c r="W156" s="34"/>
      <c r="X156" s="34"/>
      <c r="Y156" s="37"/>
      <c r="Z156" s="38"/>
      <c r="AA156" s="38"/>
      <c r="AB156" s="49"/>
      <c r="AC156" s="49"/>
      <c r="AD156" s="49"/>
    </row>
    <row r="157" spans="2:30" s="28" customFormat="1" ht="13.8" x14ac:dyDescent="0.3">
      <c r="D157" s="36" t="s">
        <v>110</v>
      </c>
      <c r="G157" s="36" t="s">
        <v>20</v>
      </c>
      <c r="H157" s="49"/>
      <c r="I157" s="49" t="s">
        <v>135</v>
      </c>
      <c r="J157" s="49" t="s">
        <v>134</v>
      </c>
      <c r="K157" s="82"/>
      <c r="L157" s="34"/>
      <c r="M157" s="35"/>
      <c r="N157" s="35"/>
      <c r="O157" s="35"/>
      <c r="P157" s="35"/>
      <c r="Q157" s="35"/>
      <c r="R157" s="35"/>
      <c r="S157" s="35"/>
      <c r="T157" s="35"/>
      <c r="U157" s="34"/>
      <c r="V157" s="34"/>
      <c r="W157" s="34"/>
      <c r="X157" s="34"/>
      <c r="Y157" s="37"/>
      <c r="Z157" s="38"/>
      <c r="AA157" s="38"/>
      <c r="AB157" s="49"/>
      <c r="AC157" s="49"/>
      <c r="AD157" s="49"/>
    </row>
    <row r="158" spans="2:30" s="28" customFormat="1" ht="13.8" x14ac:dyDescent="0.3">
      <c r="C158" s="36" t="s">
        <v>109</v>
      </c>
      <c r="D158" s="36" t="s">
        <v>108</v>
      </c>
      <c r="E158" s="36" t="s">
        <v>107</v>
      </c>
      <c r="G158" s="36" t="s">
        <v>133</v>
      </c>
      <c r="I158" s="49" t="s">
        <v>132</v>
      </c>
      <c r="J158" s="49" t="s">
        <v>131</v>
      </c>
      <c r="K158" s="83"/>
      <c r="L158" s="34"/>
      <c r="M158" s="35"/>
      <c r="N158" s="35"/>
      <c r="O158" s="35"/>
      <c r="P158" s="35"/>
      <c r="Q158" s="35"/>
      <c r="R158" s="35"/>
      <c r="S158" s="35"/>
      <c r="T158" s="35"/>
      <c r="U158" s="34"/>
      <c r="V158" s="34"/>
      <c r="W158" s="34"/>
      <c r="X158" s="34"/>
      <c r="Y158" s="37"/>
      <c r="Z158" s="38"/>
      <c r="AA158" s="38"/>
      <c r="AB158" s="49"/>
      <c r="AC158" s="49"/>
      <c r="AD158" s="49"/>
    </row>
    <row r="159" spans="2:30" s="28" customFormat="1" ht="13.8" x14ac:dyDescent="0.3">
      <c r="C159" s="84" t="s">
        <v>103</v>
      </c>
      <c r="D159" s="49" t="s">
        <v>103</v>
      </c>
      <c r="E159" s="49" t="s">
        <v>103</v>
      </c>
      <c r="G159" s="36" t="s">
        <v>109</v>
      </c>
      <c r="H159" s="36"/>
      <c r="I159" s="36" t="s">
        <v>130</v>
      </c>
      <c r="J159" s="36" t="s">
        <v>130</v>
      </c>
      <c r="K159" s="83"/>
      <c r="L159" s="34"/>
      <c r="M159" s="35"/>
      <c r="N159" s="35"/>
      <c r="O159" s="35"/>
      <c r="P159" s="35"/>
      <c r="Q159" s="35"/>
      <c r="R159" s="35"/>
      <c r="S159" s="35"/>
      <c r="T159" s="35"/>
      <c r="U159" s="34"/>
      <c r="V159" s="34"/>
      <c r="W159" s="34"/>
      <c r="X159" s="34"/>
      <c r="Y159" s="37"/>
      <c r="Z159" s="38"/>
      <c r="AA159" s="38"/>
      <c r="AB159" s="49"/>
      <c r="AC159" s="49"/>
      <c r="AD159" s="49"/>
    </row>
    <row r="160" spans="2:30" s="28" customFormat="1" ht="13.8" x14ac:dyDescent="0.3">
      <c r="B160" s="85">
        <v>0.1875</v>
      </c>
      <c r="C160" s="86" t="s">
        <v>44</v>
      </c>
      <c r="D160" s="38">
        <v>0.33500000000000002</v>
      </c>
      <c r="E160" s="87">
        <f>3/16</f>
        <v>0.1875</v>
      </c>
      <c r="G160" s="88" t="s">
        <v>44</v>
      </c>
      <c r="H160" s="89"/>
      <c r="I160" s="89" t="s">
        <v>129</v>
      </c>
      <c r="J160" s="89" t="s">
        <v>128</v>
      </c>
      <c r="K160" s="83"/>
      <c r="L160" s="34"/>
      <c r="M160" s="35"/>
      <c r="N160" s="35"/>
      <c r="O160" s="35"/>
      <c r="P160" s="35"/>
      <c r="Q160" s="35"/>
      <c r="R160" s="35"/>
      <c r="S160" s="35"/>
      <c r="T160" s="35"/>
      <c r="U160" s="34"/>
      <c r="V160" s="34"/>
      <c r="W160" s="34"/>
      <c r="X160" s="34"/>
      <c r="Y160" s="37"/>
      <c r="Z160" s="38"/>
      <c r="AA160" s="38"/>
      <c r="AB160" s="49"/>
      <c r="AC160" s="49"/>
      <c r="AD160" s="49"/>
    </row>
    <row r="161" spans="2:30" s="28" customFormat="1" ht="13.8" x14ac:dyDescent="0.3">
      <c r="B161" s="85">
        <f>C161</f>
        <v>0.25</v>
      </c>
      <c r="C161" s="84">
        <v>0.25</v>
      </c>
      <c r="D161" s="38">
        <v>0.39800000000000002</v>
      </c>
      <c r="E161" s="87">
        <v>0.25</v>
      </c>
      <c r="G161" s="88" t="s">
        <v>48</v>
      </c>
      <c r="H161" s="89"/>
      <c r="I161" s="89" t="s">
        <v>127</v>
      </c>
      <c r="J161" s="89" t="s">
        <v>126</v>
      </c>
      <c r="K161" s="83"/>
      <c r="L161" s="34"/>
      <c r="M161" s="35"/>
      <c r="N161" s="35"/>
      <c r="O161" s="35"/>
      <c r="P161" s="35"/>
      <c r="Q161" s="35"/>
      <c r="R161" s="35"/>
      <c r="S161" s="35"/>
      <c r="T161" s="35"/>
      <c r="U161" s="34"/>
      <c r="V161" s="34"/>
      <c r="W161" s="34"/>
      <c r="X161" s="34"/>
      <c r="Y161" s="37"/>
      <c r="Z161" s="38"/>
      <c r="AA161" s="38"/>
      <c r="AB161" s="49"/>
      <c r="AC161" s="49"/>
      <c r="AD161" s="49"/>
    </row>
    <row r="162" spans="2:30" s="28" customFormat="1" ht="13.8" x14ac:dyDescent="0.3">
      <c r="B162" s="85">
        <v>1.1875</v>
      </c>
      <c r="C162" s="84">
        <v>0.3125</v>
      </c>
      <c r="D162" s="38">
        <v>0.46</v>
      </c>
      <c r="E162" s="87">
        <f>5/16</f>
        <v>0.3125</v>
      </c>
      <c r="G162" s="88" t="s">
        <v>52</v>
      </c>
      <c r="H162" s="89"/>
      <c r="I162" s="89" t="s">
        <v>125</v>
      </c>
      <c r="J162" s="89" t="s">
        <v>124</v>
      </c>
      <c r="K162" s="83"/>
      <c r="L162" s="34"/>
      <c r="M162" s="35"/>
      <c r="N162" s="35"/>
      <c r="O162" s="35"/>
      <c r="P162" s="35"/>
      <c r="Q162" s="35"/>
      <c r="R162" s="35"/>
      <c r="S162" s="35"/>
      <c r="T162" s="35"/>
      <c r="U162" s="34"/>
      <c r="V162" s="34"/>
      <c r="W162" s="34"/>
      <c r="X162" s="34"/>
      <c r="Y162" s="37"/>
      <c r="Z162" s="49"/>
      <c r="AA162" s="49"/>
      <c r="AB162" s="49"/>
      <c r="AC162" s="49"/>
      <c r="AD162" s="49"/>
    </row>
    <row r="163" spans="2:30" s="28" customFormat="1" ht="13.8" x14ac:dyDescent="0.3">
      <c r="B163" s="85">
        <f t="shared" ref="B163" si="2">C163</f>
        <v>0.375</v>
      </c>
      <c r="C163" s="84">
        <v>0.375</v>
      </c>
      <c r="D163" s="38">
        <v>0.52300000000000002</v>
      </c>
      <c r="E163" s="87">
        <f>3/8</f>
        <v>0.375</v>
      </c>
      <c r="G163" s="88" t="s">
        <v>55</v>
      </c>
      <c r="H163" s="89"/>
      <c r="I163" s="89" t="s">
        <v>123</v>
      </c>
      <c r="J163" s="89" t="s">
        <v>122</v>
      </c>
      <c r="K163" s="83"/>
      <c r="L163" s="34"/>
      <c r="M163" s="35"/>
      <c r="N163" s="35"/>
      <c r="O163" s="35"/>
      <c r="P163" s="35"/>
      <c r="Q163" s="35"/>
      <c r="R163" s="35"/>
      <c r="S163" s="35"/>
      <c r="T163" s="35"/>
      <c r="U163" s="34"/>
      <c r="V163" s="34"/>
      <c r="W163" s="34"/>
      <c r="X163" s="34"/>
      <c r="Y163" s="49"/>
      <c r="Z163" s="49"/>
      <c r="AA163" s="49"/>
      <c r="AB163" s="49"/>
      <c r="AC163" s="49"/>
      <c r="AD163" s="49"/>
    </row>
    <row r="164" spans="2:30" s="28" customFormat="1" ht="13.8" x14ac:dyDescent="0.3">
      <c r="B164" s="85">
        <v>2.1875</v>
      </c>
      <c r="C164" s="84">
        <v>0.4375</v>
      </c>
      <c r="D164" s="38">
        <v>0.58499999999999996</v>
      </c>
      <c r="E164" s="87">
        <f>7/16</f>
        <v>0.4375</v>
      </c>
      <c r="G164" s="88" t="s">
        <v>59</v>
      </c>
      <c r="H164" s="89"/>
      <c r="I164" s="89" t="s">
        <v>121</v>
      </c>
      <c r="J164" s="89" t="s">
        <v>120</v>
      </c>
      <c r="K164" s="83"/>
      <c r="L164" s="34"/>
      <c r="M164" s="35"/>
      <c r="N164" s="35"/>
      <c r="O164" s="35"/>
      <c r="P164" s="35"/>
      <c r="Q164" s="35"/>
      <c r="R164" s="35"/>
      <c r="S164" s="35"/>
      <c r="T164" s="35"/>
      <c r="U164" s="34"/>
      <c r="V164" s="34"/>
      <c r="W164" s="34"/>
      <c r="X164" s="34"/>
      <c r="Y164" s="31"/>
      <c r="Z164" s="37"/>
      <c r="AA164" s="37"/>
    </row>
    <row r="165" spans="2:30" s="28" customFormat="1" ht="13.8" x14ac:dyDescent="0.3">
      <c r="B165" s="85">
        <f t="shared" ref="B165" si="3">C165</f>
        <v>0.5</v>
      </c>
      <c r="C165" s="84">
        <v>0.5</v>
      </c>
      <c r="D165" s="38">
        <v>0.71</v>
      </c>
      <c r="E165" s="87">
        <v>0.5</v>
      </c>
      <c r="G165" s="88" t="s">
        <v>63</v>
      </c>
      <c r="H165" s="89"/>
      <c r="I165" s="89" t="s">
        <v>119</v>
      </c>
      <c r="J165" s="89" t="s">
        <v>118</v>
      </c>
      <c r="K165" s="83"/>
      <c r="L165" s="34"/>
      <c r="M165" s="35"/>
      <c r="N165" s="35"/>
      <c r="O165" s="35"/>
      <c r="P165" s="35"/>
      <c r="Q165" s="35"/>
      <c r="R165" s="35"/>
      <c r="S165" s="35"/>
      <c r="T165" s="35"/>
      <c r="U165" s="34"/>
      <c r="V165" s="34"/>
      <c r="W165" s="34"/>
      <c r="X165" s="34"/>
      <c r="Y165" s="31"/>
      <c r="Z165" s="37"/>
      <c r="AA165" s="37"/>
    </row>
    <row r="166" spans="2:30" s="28" customFormat="1" ht="13.8" x14ac:dyDescent="0.3">
      <c r="B166" s="85">
        <v>3.1875</v>
      </c>
      <c r="C166" s="84">
        <v>0.5625</v>
      </c>
      <c r="D166" s="38">
        <v>0.83499999999999996</v>
      </c>
      <c r="E166" s="87">
        <f>9/16</f>
        <v>0.5625</v>
      </c>
      <c r="G166" s="88" t="s">
        <v>67</v>
      </c>
      <c r="H166" s="89"/>
      <c r="I166" s="89" t="s">
        <v>117</v>
      </c>
      <c r="J166" s="89" t="s">
        <v>116</v>
      </c>
      <c r="K166" s="83"/>
      <c r="L166" s="34"/>
      <c r="M166" s="35"/>
      <c r="N166" s="35"/>
      <c r="O166" s="35"/>
      <c r="P166" s="35"/>
      <c r="Q166" s="35"/>
      <c r="R166" s="35"/>
      <c r="S166" s="35"/>
      <c r="T166" s="35"/>
      <c r="U166" s="34"/>
      <c r="V166" s="34"/>
      <c r="W166" s="34"/>
      <c r="X166" s="34"/>
      <c r="Y166" s="31"/>
      <c r="Z166" s="37"/>
      <c r="AA166" s="49"/>
    </row>
    <row r="167" spans="2:30" s="28" customFormat="1" ht="13.8" x14ac:dyDescent="0.3">
      <c r="B167" s="85">
        <f t="shared" ref="B167" si="4">C167</f>
        <v>0.625</v>
      </c>
      <c r="C167" s="84">
        <v>0.625</v>
      </c>
      <c r="D167" s="38">
        <v>0.89800000000000002</v>
      </c>
      <c r="E167" s="87">
        <f>5/8</f>
        <v>0.625</v>
      </c>
      <c r="G167" s="88" t="s">
        <v>71</v>
      </c>
      <c r="H167" s="89"/>
      <c r="I167" s="89" t="s">
        <v>115</v>
      </c>
      <c r="J167" s="89" t="s">
        <v>114</v>
      </c>
      <c r="K167" s="90"/>
      <c r="L167" s="34"/>
      <c r="M167" s="35"/>
      <c r="N167" s="35"/>
      <c r="O167" s="35"/>
      <c r="P167" s="35"/>
      <c r="Q167" s="35"/>
      <c r="R167" s="35"/>
      <c r="S167" s="35"/>
      <c r="T167" s="35"/>
      <c r="U167" s="34"/>
      <c r="V167" s="34"/>
      <c r="W167" s="34"/>
      <c r="X167" s="34"/>
      <c r="Y167" s="31"/>
      <c r="Z167" s="37"/>
      <c r="AA167" s="37"/>
    </row>
    <row r="168" spans="2:30" s="28" customFormat="1" ht="13.8" x14ac:dyDescent="0.3">
      <c r="B168" s="85">
        <v>4.1875</v>
      </c>
      <c r="C168" s="84">
        <v>0.75</v>
      </c>
      <c r="D168" s="38">
        <v>1.0229999999999999</v>
      </c>
      <c r="E168" s="87">
        <v>0.75</v>
      </c>
      <c r="G168" s="88" t="s">
        <v>75</v>
      </c>
      <c r="H168" s="89"/>
      <c r="I168" s="89" t="s">
        <v>113</v>
      </c>
      <c r="J168" s="89" t="s">
        <v>112</v>
      </c>
      <c r="K168" s="83"/>
      <c r="L168" s="34"/>
      <c r="M168" s="35"/>
      <c r="N168" s="35"/>
      <c r="O168" s="35"/>
      <c r="P168" s="35"/>
      <c r="Q168" s="35"/>
      <c r="R168" s="35"/>
      <c r="S168" s="35"/>
      <c r="T168" s="35"/>
      <c r="U168" s="34"/>
      <c r="V168" s="34"/>
      <c r="W168" s="34"/>
      <c r="X168" s="34"/>
    </row>
    <row r="169" spans="2:30" s="28" customFormat="1" ht="13.8" x14ac:dyDescent="0.3">
      <c r="B169" s="85">
        <f t="shared" ref="B169" si="5">C169</f>
        <v>0.875</v>
      </c>
      <c r="C169" s="84">
        <v>0.875</v>
      </c>
      <c r="D169" s="38">
        <v>1.21</v>
      </c>
      <c r="E169" s="87">
        <f>7/8</f>
        <v>0.875</v>
      </c>
      <c r="F169" s="91"/>
      <c r="G169" s="83"/>
      <c r="H169" s="83"/>
      <c r="I169" s="83"/>
      <c r="J169" s="83"/>
      <c r="K169" s="92"/>
      <c r="L169" s="34"/>
      <c r="M169" s="35"/>
      <c r="N169" s="35"/>
      <c r="O169" s="35"/>
      <c r="P169" s="35"/>
      <c r="Q169" s="35"/>
      <c r="R169" s="35"/>
      <c r="S169" s="35"/>
      <c r="T169" s="35"/>
      <c r="U169" s="34"/>
      <c r="V169" s="34"/>
      <c r="W169" s="34"/>
      <c r="X169" s="34"/>
    </row>
    <row r="170" spans="2:30" s="28" customFormat="1" ht="13.8" x14ac:dyDescent="0.3">
      <c r="B170" s="85">
        <v>5.1875</v>
      </c>
      <c r="C170" s="84">
        <v>1</v>
      </c>
      <c r="D170" s="38">
        <v>1.3979999999999999</v>
      </c>
      <c r="E170" s="87">
        <v>1</v>
      </c>
      <c r="F170" s="91"/>
      <c r="G170" s="83"/>
      <c r="H170" s="83"/>
      <c r="I170" s="83"/>
      <c r="J170" s="83"/>
      <c r="K170" s="92"/>
      <c r="L170" s="34"/>
      <c r="M170" s="35"/>
      <c r="N170" s="35"/>
      <c r="O170" s="35"/>
      <c r="P170" s="35"/>
      <c r="Q170" s="35"/>
      <c r="R170" s="35"/>
      <c r="S170" s="35"/>
      <c r="T170" s="35"/>
      <c r="U170" s="34"/>
      <c r="V170" s="34"/>
      <c r="W170" s="34"/>
      <c r="X170" s="34"/>
    </row>
    <row r="171" spans="2:30" s="28" customFormat="1" ht="13.8" x14ac:dyDescent="0.3">
      <c r="B171" s="85">
        <f t="shared" ref="B171" si="6">C171</f>
        <v>1.125</v>
      </c>
      <c r="C171" s="84">
        <v>1.125</v>
      </c>
      <c r="D171" s="38">
        <v>1.585</v>
      </c>
      <c r="E171" s="87">
        <v>1.125</v>
      </c>
      <c r="F171" s="93"/>
      <c r="G171" s="83"/>
      <c r="H171" s="83"/>
      <c r="I171" s="83"/>
      <c r="J171" s="83"/>
      <c r="K171" s="90"/>
      <c r="L171" s="34"/>
      <c r="M171" s="35"/>
      <c r="N171" s="35"/>
      <c r="O171" s="35"/>
      <c r="P171" s="35"/>
      <c r="Q171" s="35"/>
      <c r="R171" s="35"/>
      <c r="S171" s="35"/>
      <c r="T171" s="35"/>
      <c r="U171" s="34"/>
      <c r="V171" s="34"/>
      <c r="W171" s="34"/>
      <c r="X171" s="34"/>
    </row>
    <row r="172" spans="2:30" s="26" customFormat="1" ht="13.8" x14ac:dyDescent="0.3">
      <c r="B172" s="85">
        <v>6.1875</v>
      </c>
      <c r="C172" s="84">
        <v>1.25</v>
      </c>
      <c r="D172" s="38">
        <v>1.772</v>
      </c>
      <c r="E172" s="87">
        <v>1.25</v>
      </c>
      <c r="F172" s="93"/>
      <c r="G172" s="83"/>
      <c r="H172" s="83"/>
      <c r="I172" s="83"/>
      <c r="J172" s="83"/>
      <c r="M172" s="27"/>
      <c r="N172" s="27"/>
      <c r="O172" s="27"/>
      <c r="P172" s="27"/>
      <c r="Q172" s="27"/>
      <c r="R172" s="27"/>
      <c r="S172" s="27"/>
      <c r="T172" s="27"/>
    </row>
    <row r="173" spans="2:30" s="26" customFormat="1" ht="13.8" x14ac:dyDescent="0.3">
      <c r="M173" s="27"/>
      <c r="N173" s="27"/>
      <c r="O173" s="27"/>
      <c r="P173" s="27"/>
      <c r="Q173" s="27"/>
      <c r="R173" s="27"/>
      <c r="S173" s="27"/>
      <c r="T173" s="27"/>
    </row>
    <row r="174" spans="2:30" s="26" customFormat="1" ht="13.8" x14ac:dyDescent="0.3">
      <c r="M174" s="27"/>
      <c r="N174" s="27"/>
      <c r="O174" s="27"/>
      <c r="P174" s="27"/>
      <c r="Q174" s="27"/>
      <c r="R174" s="27"/>
      <c r="S174" s="27"/>
      <c r="T174" s="27"/>
    </row>
    <row r="175" spans="2:30" s="26" customFormat="1" ht="13.8" x14ac:dyDescent="0.3">
      <c r="M175" s="27"/>
      <c r="N175" s="27"/>
      <c r="O175" s="27"/>
      <c r="P175" s="27"/>
      <c r="Q175" s="27"/>
      <c r="R175" s="27"/>
      <c r="S175" s="27"/>
      <c r="T175" s="27"/>
    </row>
    <row r="176" spans="2:3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row r="7759" spans="13:20" s="26" customFormat="1" ht="13.8" x14ac:dyDescent="0.3">
      <c r="M7759" s="27"/>
      <c r="N7759" s="27"/>
      <c r="O7759" s="27"/>
      <c r="P7759" s="27"/>
      <c r="Q7759" s="27"/>
      <c r="R7759" s="27"/>
      <c r="S7759" s="27"/>
      <c r="T7759" s="27"/>
    </row>
    <row r="7760" spans="13:20" s="26" customFormat="1" ht="13.8" x14ac:dyDescent="0.3">
      <c r="M7760" s="27"/>
      <c r="N7760" s="27"/>
      <c r="O7760" s="27"/>
      <c r="P7760" s="27"/>
      <c r="Q7760" s="27"/>
      <c r="R7760" s="27"/>
      <c r="S7760" s="27"/>
      <c r="T7760" s="27"/>
    </row>
    <row r="7761" spans="13:20" s="26" customFormat="1" ht="13.8" x14ac:dyDescent="0.3">
      <c r="M7761" s="27"/>
      <c r="N7761" s="27"/>
      <c r="O7761" s="27"/>
      <c r="P7761" s="27"/>
      <c r="Q7761" s="27"/>
      <c r="R7761" s="27"/>
      <c r="S7761" s="27"/>
      <c r="T7761" s="27"/>
    </row>
    <row r="7762" spans="13:20" s="26" customFormat="1" ht="13.8" x14ac:dyDescent="0.3">
      <c r="M7762" s="27"/>
      <c r="N7762" s="27"/>
      <c r="O7762" s="27"/>
      <c r="P7762" s="27"/>
      <c r="Q7762" s="27"/>
      <c r="R7762" s="27"/>
      <c r="S7762" s="27"/>
      <c r="T7762" s="27"/>
    </row>
    <row r="7763" spans="13:20" s="26" customFormat="1" ht="13.8" x14ac:dyDescent="0.3">
      <c r="M7763" s="27"/>
      <c r="N7763" s="27"/>
      <c r="O7763" s="27"/>
      <c r="P7763" s="27"/>
      <c r="Q7763" s="27"/>
      <c r="R7763" s="27"/>
      <c r="S7763" s="27"/>
      <c r="T7763" s="27"/>
    </row>
    <row r="7764" spans="13:20" s="26" customFormat="1" ht="13.8" x14ac:dyDescent="0.3">
      <c r="M7764" s="27"/>
      <c r="N7764" s="27"/>
      <c r="O7764" s="27"/>
      <c r="P7764" s="27"/>
      <c r="Q7764" s="27"/>
      <c r="R7764" s="27"/>
      <c r="S7764" s="27"/>
      <c r="T7764" s="27"/>
    </row>
    <row r="7765" spans="13:20" s="26" customFormat="1" ht="13.8" x14ac:dyDescent="0.3">
      <c r="M7765" s="27"/>
      <c r="N7765" s="27"/>
      <c r="O7765" s="27"/>
      <c r="P7765" s="27"/>
      <c r="Q7765" s="27"/>
      <c r="R7765" s="27"/>
      <c r="S7765" s="27"/>
      <c r="T7765" s="27"/>
    </row>
    <row r="7766" spans="13:20" s="26" customFormat="1" ht="13.8" x14ac:dyDescent="0.3">
      <c r="M7766" s="27"/>
      <c r="N7766" s="27"/>
      <c r="O7766" s="27"/>
      <c r="P7766" s="27"/>
      <c r="Q7766" s="27"/>
      <c r="R7766" s="27"/>
      <c r="S7766" s="27"/>
      <c r="T7766" s="27"/>
    </row>
    <row r="7767" spans="13:20" s="26" customFormat="1" ht="13.8" x14ac:dyDescent="0.3">
      <c r="M7767" s="27"/>
      <c r="N7767" s="27"/>
      <c r="O7767" s="27"/>
      <c r="P7767" s="27"/>
      <c r="Q7767" s="27"/>
      <c r="R7767" s="27"/>
      <c r="S7767" s="27"/>
      <c r="T7767" s="27"/>
    </row>
    <row r="7768" spans="13:20" s="26" customFormat="1" ht="13.8" x14ac:dyDescent="0.3">
      <c r="M7768" s="27"/>
      <c r="N7768" s="27"/>
      <c r="O7768" s="27"/>
      <c r="P7768" s="27"/>
      <c r="Q7768" s="27"/>
      <c r="R7768" s="27"/>
      <c r="S7768" s="27"/>
      <c r="T7768" s="27"/>
    </row>
    <row r="7769" spans="13:20" s="26" customFormat="1" ht="13.8" x14ac:dyDescent="0.3">
      <c r="M7769" s="27"/>
      <c r="N7769" s="27"/>
      <c r="O7769" s="27"/>
      <c r="P7769" s="27"/>
      <c r="Q7769" s="27"/>
      <c r="R7769" s="27"/>
      <c r="S7769" s="27"/>
      <c r="T7769" s="27"/>
    </row>
    <row r="7770" spans="13:20" s="26" customFormat="1" ht="13.8" x14ac:dyDescent="0.3">
      <c r="M7770" s="27"/>
      <c r="N7770" s="27"/>
      <c r="O7770" s="27"/>
      <c r="P7770" s="27"/>
      <c r="Q7770" s="27"/>
      <c r="R7770" s="27"/>
      <c r="S7770" s="27"/>
      <c r="T7770" s="27"/>
    </row>
    <row r="7771" spans="13:20" s="26" customFormat="1" ht="13.8" x14ac:dyDescent="0.3">
      <c r="M7771" s="27"/>
      <c r="N7771" s="27"/>
      <c r="O7771" s="27"/>
      <c r="P7771" s="27"/>
      <c r="Q7771" s="27"/>
      <c r="R7771" s="27"/>
      <c r="S7771" s="27"/>
      <c r="T7771" s="27"/>
    </row>
    <row r="7772" spans="13:20" s="26" customFormat="1" ht="13.8" x14ac:dyDescent="0.3">
      <c r="M7772" s="27"/>
      <c r="N7772" s="27"/>
      <c r="O7772" s="27"/>
      <c r="P7772" s="27"/>
      <c r="Q7772" s="27"/>
      <c r="R7772" s="27"/>
      <c r="S7772" s="27"/>
      <c r="T7772" s="27"/>
    </row>
    <row r="7773" spans="13:20" s="26" customFormat="1" ht="13.8" x14ac:dyDescent="0.3">
      <c r="M7773" s="27"/>
      <c r="N7773" s="27"/>
      <c r="O7773" s="27"/>
      <c r="P7773" s="27"/>
      <c r="Q7773" s="27"/>
      <c r="R7773" s="27"/>
      <c r="S7773" s="27"/>
      <c r="T7773" s="27"/>
    </row>
    <row r="7774" spans="13:20" s="26" customFormat="1" ht="13.8" x14ac:dyDescent="0.3">
      <c r="M7774" s="27"/>
      <c r="N7774" s="27"/>
      <c r="O7774" s="27"/>
      <c r="P7774" s="27"/>
      <c r="Q7774" s="27"/>
      <c r="R7774" s="27"/>
      <c r="S7774" s="27"/>
      <c r="T7774" s="27"/>
    </row>
    <row r="7775" spans="13:20" s="26" customFormat="1" ht="13.8" x14ac:dyDescent="0.3">
      <c r="M7775" s="27"/>
      <c r="N7775" s="27"/>
      <c r="O7775" s="27"/>
      <c r="P7775" s="27"/>
      <c r="Q7775" s="27"/>
      <c r="R7775" s="27"/>
      <c r="S7775" s="27"/>
      <c r="T7775" s="27"/>
    </row>
    <row r="7776" spans="13:20" s="26" customFormat="1" ht="13.8" x14ac:dyDescent="0.3">
      <c r="M7776" s="27"/>
      <c r="N7776" s="27"/>
      <c r="O7776" s="27"/>
      <c r="P7776" s="27"/>
      <c r="Q7776" s="27"/>
      <c r="R7776" s="27"/>
      <c r="S7776" s="27"/>
      <c r="T7776" s="27"/>
    </row>
    <row r="7777" spans="13:20" s="26" customFormat="1" ht="13.8" x14ac:dyDescent="0.3">
      <c r="M7777" s="27"/>
      <c r="N7777" s="27"/>
      <c r="O7777" s="27"/>
      <c r="P7777" s="27"/>
      <c r="Q7777" s="27"/>
      <c r="R7777" s="27"/>
      <c r="S7777" s="27"/>
      <c r="T7777" s="27"/>
    </row>
    <row r="7778" spans="13:20" s="26" customFormat="1" ht="13.8" x14ac:dyDescent="0.3">
      <c r="M7778" s="27"/>
      <c r="N7778" s="27"/>
      <c r="O7778" s="27"/>
      <c r="P7778" s="27"/>
      <c r="Q7778" s="27"/>
      <c r="R7778" s="27"/>
      <c r="S7778" s="27"/>
      <c r="T7778" s="27"/>
    </row>
    <row r="7779" spans="13:20" s="26" customFormat="1" ht="13.8" x14ac:dyDescent="0.3">
      <c r="M7779" s="27"/>
      <c r="N7779" s="27"/>
      <c r="O7779" s="27"/>
      <c r="P7779" s="27"/>
      <c r="Q7779" s="27"/>
      <c r="R7779" s="27"/>
      <c r="S7779" s="27"/>
      <c r="T7779" s="27"/>
    </row>
    <row r="7780" spans="13:20" s="26" customFormat="1" ht="13.8" x14ac:dyDescent="0.3">
      <c r="M7780" s="27"/>
      <c r="N7780" s="27"/>
      <c r="O7780" s="27"/>
      <c r="P7780" s="27"/>
      <c r="Q7780" s="27"/>
      <c r="R7780" s="27"/>
      <c r="S7780" s="27"/>
      <c r="T7780" s="27"/>
    </row>
    <row r="7781" spans="13:20" s="26" customFormat="1" ht="13.8" x14ac:dyDescent="0.3">
      <c r="M7781" s="27"/>
      <c r="N7781" s="27"/>
      <c r="O7781" s="27"/>
      <c r="P7781" s="27"/>
      <c r="Q7781" s="27"/>
      <c r="R7781" s="27"/>
      <c r="S7781" s="27"/>
      <c r="T7781" s="27"/>
    </row>
    <row r="7782" spans="13:20" s="26" customFormat="1" ht="13.8" x14ac:dyDescent="0.3">
      <c r="M7782" s="27"/>
      <c r="N7782" s="27"/>
      <c r="O7782" s="27"/>
      <c r="P7782" s="27"/>
      <c r="Q7782" s="27"/>
      <c r="R7782" s="27"/>
      <c r="S7782" s="27"/>
      <c r="T7782" s="27"/>
    </row>
    <row r="7783" spans="13:20" s="26" customFormat="1" ht="13.8" x14ac:dyDescent="0.3">
      <c r="M7783" s="27"/>
      <c r="N7783" s="27"/>
      <c r="O7783" s="27"/>
      <c r="P7783" s="27"/>
      <c r="Q7783" s="27"/>
      <c r="R7783" s="27"/>
      <c r="S7783" s="27"/>
      <c r="T7783" s="27"/>
    </row>
    <row r="7784" spans="13:20" s="26" customFormat="1" ht="13.8" x14ac:dyDescent="0.3">
      <c r="M7784" s="27"/>
      <c r="N7784" s="27"/>
      <c r="O7784" s="27"/>
      <c r="P7784" s="27"/>
      <c r="Q7784" s="27"/>
      <c r="R7784" s="27"/>
      <c r="S7784" s="27"/>
      <c r="T7784" s="27"/>
    </row>
    <row r="7785" spans="13:20" s="26" customFormat="1" ht="13.8" x14ac:dyDescent="0.3">
      <c r="M7785" s="27"/>
      <c r="N7785" s="27"/>
      <c r="O7785" s="27"/>
      <c r="P7785" s="27"/>
      <c r="Q7785" s="27"/>
      <c r="R7785" s="27"/>
      <c r="S7785" s="27"/>
      <c r="T7785" s="27"/>
    </row>
    <row r="7786" spans="13:20" s="26" customFormat="1" ht="13.8" x14ac:dyDescent="0.3">
      <c r="M7786" s="27"/>
      <c r="N7786" s="27"/>
      <c r="O7786" s="27"/>
      <c r="P7786" s="27"/>
      <c r="Q7786" s="27"/>
      <c r="R7786" s="27"/>
      <c r="S7786" s="27"/>
      <c r="T7786" s="27"/>
    </row>
    <row r="7787" spans="13:20" s="26" customFormat="1" ht="13.8" x14ac:dyDescent="0.3">
      <c r="M7787" s="27"/>
      <c r="N7787" s="27"/>
      <c r="O7787" s="27"/>
      <c r="P7787" s="27"/>
      <c r="Q7787" s="27"/>
      <c r="R7787" s="27"/>
      <c r="S7787" s="27"/>
      <c r="T7787" s="27"/>
    </row>
    <row r="7788" spans="13:20" s="26" customFormat="1" ht="13.8" x14ac:dyDescent="0.3">
      <c r="M7788" s="27"/>
      <c r="N7788" s="27"/>
      <c r="O7788" s="27"/>
      <c r="P7788" s="27"/>
      <c r="Q7788" s="27"/>
      <c r="R7788" s="27"/>
      <c r="S7788" s="27"/>
      <c r="T7788" s="27"/>
    </row>
    <row r="7789" spans="13:20" s="26" customFormat="1" ht="13.8" x14ac:dyDescent="0.3">
      <c r="M7789" s="27"/>
      <c r="N7789" s="27"/>
      <c r="O7789" s="27"/>
      <c r="P7789" s="27"/>
      <c r="Q7789" s="27"/>
      <c r="R7789" s="27"/>
      <c r="S7789" s="27"/>
      <c r="T7789" s="27"/>
    </row>
    <row r="7790" spans="13:20" s="26" customFormat="1" ht="13.8" x14ac:dyDescent="0.3">
      <c r="M7790" s="27"/>
      <c r="N7790" s="27"/>
      <c r="O7790" s="27"/>
      <c r="P7790" s="27"/>
      <c r="Q7790" s="27"/>
      <c r="R7790" s="27"/>
      <c r="S7790" s="27"/>
      <c r="T7790" s="27"/>
    </row>
    <row r="7791" spans="13:20" s="26" customFormat="1" ht="13.8" x14ac:dyDescent="0.3">
      <c r="M7791" s="27"/>
      <c r="N7791" s="27"/>
      <c r="O7791" s="27"/>
      <c r="P7791" s="27"/>
      <c r="Q7791" s="27"/>
      <c r="R7791" s="27"/>
      <c r="S7791" s="27"/>
      <c r="T7791" s="27"/>
    </row>
    <row r="7792" spans="13:20" s="26" customFormat="1" ht="13.8" x14ac:dyDescent="0.3">
      <c r="M7792" s="27"/>
      <c r="N7792" s="27"/>
      <c r="O7792" s="27"/>
      <c r="P7792" s="27"/>
      <c r="Q7792" s="27"/>
      <c r="R7792" s="27"/>
      <c r="S7792" s="27"/>
      <c r="T7792" s="27"/>
    </row>
    <row r="7793" spans="13:20" s="26" customFormat="1" ht="13.8" x14ac:dyDescent="0.3">
      <c r="M7793" s="27"/>
      <c r="N7793" s="27"/>
      <c r="O7793" s="27"/>
      <c r="P7793" s="27"/>
      <c r="Q7793" s="27"/>
      <c r="R7793" s="27"/>
      <c r="S7793" s="27"/>
      <c r="T7793" s="27"/>
    </row>
    <row r="7794" spans="13:20" s="26" customFormat="1" ht="13.8" x14ac:dyDescent="0.3">
      <c r="M7794" s="27"/>
      <c r="N7794" s="27"/>
      <c r="O7794" s="27"/>
      <c r="P7794" s="27"/>
      <c r="Q7794" s="27"/>
      <c r="R7794" s="27"/>
      <c r="S7794" s="27"/>
      <c r="T7794" s="27"/>
    </row>
    <row r="7795" spans="13:20" s="26" customFormat="1" ht="13.8" x14ac:dyDescent="0.3">
      <c r="M7795" s="27"/>
      <c r="N7795" s="27"/>
      <c r="O7795" s="27"/>
      <c r="P7795" s="27"/>
      <c r="Q7795" s="27"/>
      <c r="R7795" s="27"/>
      <c r="S7795" s="27"/>
      <c r="T7795" s="27"/>
    </row>
    <row r="7796" spans="13:20" s="26" customFormat="1" ht="13.8" x14ac:dyDescent="0.3">
      <c r="M7796" s="27"/>
      <c r="N7796" s="27"/>
      <c r="O7796" s="27"/>
      <c r="P7796" s="27"/>
      <c r="Q7796" s="27"/>
      <c r="R7796" s="27"/>
      <c r="S7796" s="27"/>
      <c r="T7796" s="27"/>
    </row>
    <row r="7797" spans="13:20" s="26" customFormat="1" ht="13.8" x14ac:dyDescent="0.3">
      <c r="M7797" s="27"/>
      <c r="N7797" s="27"/>
      <c r="O7797" s="27"/>
      <c r="P7797" s="27"/>
      <c r="Q7797" s="27"/>
      <c r="R7797" s="27"/>
      <c r="S7797" s="27"/>
      <c r="T7797" s="27"/>
    </row>
    <row r="7798" spans="13:20" s="26" customFormat="1" ht="13.8" x14ac:dyDescent="0.3">
      <c r="M7798" s="27"/>
      <c r="N7798" s="27"/>
      <c r="O7798" s="27"/>
      <c r="P7798" s="27"/>
      <c r="Q7798" s="27"/>
      <c r="R7798" s="27"/>
      <c r="S7798" s="27"/>
      <c r="T7798" s="27"/>
    </row>
    <row r="7799" spans="13:20" s="26" customFormat="1" ht="13.8" x14ac:dyDescent="0.3">
      <c r="M7799" s="27"/>
      <c r="N7799" s="27"/>
      <c r="O7799" s="27"/>
      <c r="P7799" s="27"/>
      <c r="Q7799" s="27"/>
      <c r="R7799" s="27"/>
      <c r="S7799" s="27"/>
      <c r="T7799" s="27"/>
    </row>
    <row r="7800" spans="13:20" s="26" customFormat="1" ht="13.8" x14ac:dyDescent="0.3">
      <c r="M7800" s="27"/>
      <c r="N7800" s="27"/>
      <c r="O7800" s="27"/>
      <c r="P7800" s="27"/>
      <c r="Q7800" s="27"/>
      <c r="R7800" s="27"/>
      <c r="S7800" s="27"/>
      <c r="T7800" s="27"/>
    </row>
    <row r="7801" spans="13:20" s="26" customFormat="1" ht="13.8" x14ac:dyDescent="0.3">
      <c r="M7801" s="27"/>
      <c r="N7801" s="27"/>
      <c r="O7801" s="27"/>
      <c r="P7801" s="27"/>
      <c r="Q7801" s="27"/>
      <c r="R7801" s="27"/>
      <c r="S7801" s="27"/>
      <c r="T7801" s="27"/>
    </row>
    <row r="7802" spans="13:20" s="26" customFormat="1" ht="13.8" x14ac:dyDescent="0.3">
      <c r="M7802" s="27"/>
      <c r="N7802" s="27"/>
      <c r="O7802" s="27"/>
      <c r="P7802" s="27"/>
      <c r="Q7802" s="27"/>
      <c r="R7802" s="27"/>
      <c r="S7802" s="27"/>
      <c r="T7802" s="27"/>
    </row>
    <row r="7803" spans="13:20" s="26" customFormat="1" ht="13.8" x14ac:dyDescent="0.3">
      <c r="M7803" s="27"/>
      <c r="N7803" s="27"/>
      <c r="O7803" s="27"/>
      <c r="P7803" s="27"/>
      <c r="Q7803" s="27"/>
      <c r="R7803" s="27"/>
      <c r="S7803" s="27"/>
      <c r="T7803" s="27"/>
    </row>
    <row r="7804" spans="13:20" s="26" customFormat="1" ht="13.8" x14ac:dyDescent="0.3">
      <c r="M7804" s="27"/>
      <c r="N7804" s="27"/>
      <c r="O7804" s="27"/>
      <c r="P7804" s="27"/>
      <c r="Q7804" s="27"/>
      <c r="R7804" s="27"/>
      <c r="S7804" s="27"/>
      <c r="T7804" s="27"/>
    </row>
    <row r="7805" spans="13:20" s="26" customFormat="1" ht="13.8" x14ac:dyDescent="0.3">
      <c r="M7805" s="27"/>
      <c r="N7805" s="27"/>
      <c r="O7805" s="27"/>
      <c r="P7805" s="27"/>
      <c r="Q7805" s="27"/>
      <c r="R7805" s="27"/>
      <c r="S7805" s="27"/>
      <c r="T7805" s="27"/>
    </row>
    <row r="7806" spans="13:20" s="26" customFormat="1" ht="13.8" x14ac:dyDescent="0.3">
      <c r="M7806" s="27"/>
      <c r="N7806" s="27"/>
      <c r="O7806" s="27"/>
      <c r="P7806" s="27"/>
      <c r="Q7806" s="27"/>
      <c r="R7806" s="27"/>
      <c r="S7806" s="27"/>
      <c r="T7806" s="27"/>
    </row>
    <row r="7807" spans="13:20" s="26" customFormat="1" ht="13.8" x14ac:dyDescent="0.3">
      <c r="M7807" s="27"/>
      <c r="N7807" s="27"/>
      <c r="O7807" s="27"/>
      <c r="P7807" s="27"/>
      <c r="Q7807" s="27"/>
      <c r="R7807" s="27"/>
      <c r="S7807" s="27"/>
      <c r="T7807" s="27"/>
    </row>
    <row r="7808" spans="13:20" s="26" customFormat="1" ht="13.8" x14ac:dyDescent="0.3">
      <c r="M7808" s="27"/>
      <c r="N7808" s="27"/>
      <c r="O7808" s="27"/>
      <c r="P7808" s="27"/>
      <c r="Q7808" s="27"/>
      <c r="R7808" s="27"/>
      <c r="S7808" s="27"/>
      <c r="T7808" s="27"/>
    </row>
    <row r="7809" spans="13:20" s="26" customFormat="1" ht="13.8" x14ac:dyDescent="0.3">
      <c r="M7809" s="27"/>
      <c r="N7809" s="27"/>
      <c r="O7809" s="27"/>
      <c r="P7809" s="27"/>
      <c r="Q7809" s="27"/>
      <c r="R7809" s="27"/>
      <c r="S7809" s="27"/>
      <c r="T7809" s="27"/>
    </row>
    <row r="7810" spans="13:20" s="26" customFormat="1" ht="13.8" x14ac:dyDescent="0.3">
      <c r="M7810" s="27"/>
      <c r="N7810" s="27"/>
      <c r="O7810" s="27"/>
      <c r="P7810" s="27"/>
      <c r="Q7810" s="27"/>
      <c r="R7810" s="27"/>
      <c r="S7810" s="27"/>
      <c r="T7810" s="27"/>
    </row>
    <row r="7811" spans="13:20" s="26" customFormat="1" ht="13.8" x14ac:dyDescent="0.3">
      <c r="M7811" s="27"/>
      <c r="N7811" s="27"/>
      <c r="O7811" s="27"/>
      <c r="P7811" s="27"/>
      <c r="Q7811" s="27"/>
      <c r="R7811" s="27"/>
      <c r="S7811" s="27"/>
      <c r="T7811" s="27"/>
    </row>
    <row r="7812" spans="13:20" s="26" customFormat="1" ht="13.8" x14ac:dyDescent="0.3">
      <c r="M7812" s="27"/>
      <c r="N7812" s="27"/>
      <c r="O7812" s="27"/>
      <c r="P7812" s="27"/>
      <c r="Q7812" s="27"/>
      <c r="R7812" s="27"/>
      <c r="S7812" s="27"/>
      <c r="T7812" s="27"/>
    </row>
    <row r="7813" spans="13:20" s="26" customFormat="1" ht="13.8" x14ac:dyDescent="0.3">
      <c r="M7813" s="27"/>
      <c r="N7813" s="27"/>
      <c r="O7813" s="27"/>
      <c r="P7813" s="27"/>
      <c r="Q7813" s="27"/>
      <c r="R7813" s="27"/>
      <c r="S7813" s="27"/>
      <c r="T7813" s="27"/>
    </row>
    <row r="7814" spans="13:20" s="26" customFormat="1" ht="13.8" x14ac:dyDescent="0.3">
      <c r="M7814" s="27"/>
      <c r="N7814" s="27"/>
      <c r="O7814" s="27"/>
      <c r="P7814" s="27"/>
      <c r="Q7814" s="27"/>
      <c r="R7814" s="27"/>
      <c r="S7814" s="27"/>
      <c r="T7814" s="27"/>
    </row>
    <row r="7815" spans="13:20" s="26" customFormat="1" ht="13.8" x14ac:dyDescent="0.3">
      <c r="M7815" s="27"/>
      <c r="N7815" s="27"/>
      <c r="O7815" s="27"/>
      <c r="P7815" s="27"/>
      <c r="Q7815" s="27"/>
      <c r="R7815" s="27"/>
      <c r="S7815" s="27"/>
      <c r="T7815" s="27"/>
    </row>
    <row r="7816" spans="13:20" s="26" customFormat="1" ht="13.8" x14ac:dyDescent="0.3">
      <c r="M7816" s="27"/>
      <c r="N7816" s="27"/>
      <c r="O7816" s="27"/>
      <c r="P7816" s="27"/>
      <c r="Q7816" s="27"/>
      <c r="R7816" s="27"/>
      <c r="S7816" s="27"/>
      <c r="T7816" s="27"/>
    </row>
    <row r="7817" spans="13:20" s="26" customFormat="1" ht="13.8" x14ac:dyDescent="0.3">
      <c r="M7817" s="27"/>
      <c r="N7817" s="27"/>
      <c r="O7817" s="27"/>
      <c r="P7817" s="27"/>
      <c r="Q7817" s="27"/>
      <c r="R7817" s="27"/>
      <c r="S7817" s="27"/>
      <c r="T7817" s="27"/>
    </row>
    <row r="7818" spans="13:20" s="26" customFormat="1" ht="13.8" x14ac:dyDescent="0.3">
      <c r="M7818" s="27"/>
      <c r="N7818" s="27"/>
      <c r="O7818" s="27"/>
      <c r="P7818" s="27"/>
      <c r="Q7818" s="27"/>
      <c r="R7818" s="27"/>
      <c r="S7818" s="27"/>
      <c r="T7818" s="27"/>
    </row>
    <row r="7819" spans="13:20" s="26" customFormat="1" ht="13.8" x14ac:dyDescent="0.3">
      <c r="M7819" s="27"/>
      <c r="N7819" s="27"/>
      <c r="O7819" s="27"/>
      <c r="P7819" s="27"/>
      <c r="Q7819" s="27"/>
      <c r="R7819" s="27"/>
      <c r="S7819" s="27"/>
      <c r="T7819" s="27"/>
    </row>
    <row r="7820" spans="13:20" s="26" customFormat="1" ht="13.8" x14ac:dyDescent="0.3">
      <c r="M7820" s="27"/>
      <c r="N7820" s="27"/>
      <c r="O7820" s="27"/>
      <c r="P7820" s="27"/>
      <c r="Q7820" s="27"/>
      <c r="R7820" s="27"/>
      <c r="S7820" s="27"/>
      <c r="T7820" s="27"/>
    </row>
    <row r="7821" spans="13:20" s="26" customFormat="1" ht="13.8" x14ac:dyDescent="0.3">
      <c r="M7821" s="27"/>
      <c r="N7821" s="27"/>
      <c r="O7821" s="27"/>
      <c r="P7821" s="27"/>
      <c r="Q7821" s="27"/>
      <c r="R7821" s="27"/>
      <c r="S7821" s="27"/>
      <c r="T7821" s="27"/>
    </row>
    <row r="7822" spans="13:20" s="26" customFormat="1" ht="13.8" x14ac:dyDescent="0.3">
      <c r="M7822" s="27"/>
      <c r="N7822" s="27"/>
      <c r="O7822" s="27"/>
      <c r="P7822" s="27"/>
      <c r="Q7822" s="27"/>
      <c r="R7822" s="27"/>
      <c r="S7822" s="27"/>
      <c r="T7822" s="27"/>
    </row>
    <row r="7823" spans="13:20" s="26" customFormat="1" ht="13.8" x14ac:dyDescent="0.3">
      <c r="M7823" s="27"/>
      <c r="N7823" s="27"/>
      <c r="O7823" s="27"/>
      <c r="P7823" s="27"/>
      <c r="Q7823" s="27"/>
      <c r="R7823" s="27"/>
      <c r="S7823" s="27"/>
      <c r="T7823" s="27"/>
    </row>
    <row r="7824" spans="13:20" s="26" customFormat="1" ht="13.8" x14ac:dyDescent="0.3">
      <c r="M7824" s="27"/>
      <c r="N7824" s="27"/>
      <c r="O7824" s="27"/>
      <c r="P7824" s="27"/>
      <c r="Q7824" s="27"/>
      <c r="R7824" s="27"/>
      <c r="S7824" s="27"/>
      <c r="T7824" s="27"/>
    </row>
    <row r="7825" spans="13:20" s="26" customFormat="1" ht="13.8" x14ac:dyDescent="0.3">
      <c r="M7825" s="27"/>
      <c r="N7825" s="27"/>
      <c r="O7825" s="27"/>
      <c r="P7825" s="27"/>
      <c r="Q7825" s="27"/>
      <c r="R7825" s="27"/>
      <c r="S7825" s="27"/>
      <c r="T7825" s="27"/>
    </row>
    <row r="7826" spans="13:20" s="26" customFormat="1" ht="13.8" x14ac:dyDescent="0.3">
      <c r="M7826" s="27"/>
      <c r="N7826" s="27"/>
      <c r="O7826" s="27"/>
      <c r="P7826" s="27"/>
      <c r="Q7826" s="27"/>
      <c r="R7826" s="27"/>
      <c r="S7826" s="27"/>
      <c r="T7826" s="27"/>
    </row>
    <row r="7827" spans="13:20" s="26" customFormat="1" ht="13.8" x14ac:dyDescent="0.3">
      <c r="M7827" s="27"/>
      <c r="N7827" s="27"/>
      <c r="O7827" s="27"/>
      <c r="P7827" s="27"/>
      <c r="Q7827" s="27"/>
      <c r="R7827" s="27"/>
      <c r="S7827" s="27"/>
      <c r="T7827" s="27"/>
    </row>
    <row r="7828" spans="13:20" s="26" customFormat="1" ht="13.8" x14ac:dyDescent="0.3">
      <c r="M7828" s="27"/>
      <c r="N7828" s="27"/>
      <c r="O7828" s="27"/>
      <c r="P7828" s="27"/>
      <c r="Q7828" s="27"/>
      <c r="R7828" s="27"/>
      <c r="S7828" s="27"/>
      <c r="T7828" s="27"/>
    </row>
    <row r="7829" spans="13:20" s="26" customFormat="1" ht="13.8" x14ac:dyDescent="0.3">
      <c r="M7829" s="27"/>
      <c r="N7829" s="27"/>
      <c r="O7829" s="27"/>
      <c r="P7829" s="27"/>
      <c r="Q7829" s="27"/>
      <c r="R7829" s="27"/>
      <c r="S7829" s="27"/>
      <c r="T7829" s="27"/>
    </row>
    <row r="7830" spans="13:20" s="26" customFormat="1" ht="13.8" x14ac:dyDescent="0.3">
      <c r="M7830" s="27"/>
      <c r="N7830" s="27"/>
      <c r="O7830" s="27"/>
      <c r="P7830" s="27"/>
      <c r="Q7830" s="27"/>
      <c r="R7830" s="27"/>
      <c r="S7830" s="27"/>
      <c r="T7830" s="27"/>
    </row>
    <row r="7831" spans="13:20" s="26" customFormat="1" ht="13.8" x14ac:dyDescent="0.3">
      <c r="M7831" s="27"/>
      <c r="N7831" s="27"/>
      <c r="O7831" s="27"/>
      <c r="P7831" s="27"/>
      <c r="Q7831" s="27"/>
      <c r="R7831" s="27"/>
      <c r="S7831" s="27"/>
      <c r="T7831" s="27"/>
    </row>
    <row r="7832" spans="13:20" s="26" customFormat="1" ht="13.8" x14ac:dyDescent="0.3">
      <c r="M7832" s="27"/>
      <c r="N7832" s="27"/>
      <c r="O7832" s="27"/>
      <c r="P7832" s="27"/>
      <c r="Q7832" s="27"/>
      <c r="R7832" s="27"/>
      <c r="S7832" s="27"/>
      <c r="T7832" s="27"/>
    </row>
    <row r="7833" spans="13:20" s="26" customFormat="1" ht="13.8" x14ac:dyDescent="0.3">
      <c r="M7833" s="27"/>
      <c r="N7833" s="27"/>
      <c r="O7833" s="27"/>
      <c r="P7833" s="27"/>
      <c r="Q7833" s="27"/>
      <c r="R7833" s="27"/>
      <c r="S7833" s="27"/>
      <c r="T7833" s="27"/>
    </row>
    <row r="7834" spans="13:20" s="26" customFormat="1" ht="13.8" x14ac:dyDescent="0.3">
      <c r="M7834" s="27"/>
      <c r="N7834" s="27"/>
      <c r="O7834" s="27"/>
      <c r="P7834" s="27"/>
      <c r="Q7834" s="27"/>
      <c r="R7834" s="27"/>
      <c r="S7834" s="27"/>
      <c r="T7834" s="27"/>
    </row>
    <row r="7835" spans="13:20" s="26" customFormat="1" ht="13.8" x14ac:dyDescent="0.3">
      <c r="M7835" s="27"/>
      <c r="N7835" s="27"/>
      <c r="O7835" s="27"/>
      <c r="P7835" s="27"/>
      <c r="Q7835" s="27"/>
      <c r="R7835" s="27"/>
      <c r="S7835" s="27"/>
      <c r="T7835" s="27"/>
    </row>
    <row r="7836" spans="13:20" s="26" customFormat="1" ht="13.8" x14ac:dyDescent="0.3">
      <c r="M7836" s="27"/>
      <c r="N7836" s="27"/>
      <c r="O7836" s="27"/>
      <c r="P7836" s="27"/>
      <c r="Q7836" s="27"/>
      <c r="R7836" s="27"/>
      <c r="S7836" s="27"/>
      <c r="T7836" s="27"/>
    </row>
    <row r="7837" spans="13:20" s="26" customFormat="1" ht="13.8" x14ac:dyDescent="0.3">
      <c r="M7837" s="27"/>
      <c r="N7837" s="27"/>
      <c r="O7837" s="27"/>
      <c r="P7837" s="27"/>
      <c r="Q7837" s="27"/>
      <c r="R7837" s="27"/>
      <c r="S7837" s="27"/>
      <c r="T7837" s="27"/>
    </row>
    <row r="7838" spans="13:20" s="26" customFormat="1" ht="13.8" x14ac:dyDescent="0.3">
      <c r="M7838" s="27"/>
      <c r="N7838" s="27"/>
      <c r="O7838" s="27"/>
      <c r="P7838" s="27"/>
      <c r="Q7838" s="27"/>
      <c r="R7838" s="27"/>
      <c r="S7838" s="27"/>
      <c r="T7838" s="27"/>
    </row>
    <row r="7839" spans="13:20" s="26" customFormat="1" ht="13.8" x14ac:dyDescent="0.3">
      <c r="M7839" s="27"/>
      <c r="N7839" s="27"/>
      <c r="O7839" s="27"/>
      <c r="P7839" s="27"/>
      <c r="Q7839" s="27"/>
      <c r="R7839" s="27"/>
      <c r="S7839" s="27"/>
      <c r="T7839" s="27"/>
    </row>
    <row r="7840" spans="13:20" s="26" customFormat="1" ht="13.8" x14ac:dyDescent="0.3">
      <c r="M7840" s="27"/>
      <c r="N7840" s="27"/>
      <c r="O7840" s="27"/>
      <c r="P7840" s="27"/>
      <c r="Q7840" s="27"/>
      <c r="R7840" s="27"/>
      <c r="S7840" s="27"/>
      <c r="T7840" s="27"/>
    </row>
    <row r="7841" spans="13:20" s="26" customFormat="1" ht="13.8" x14ac:dyDescent="0.3">
      <c r="M7841" s="27"/>
      <c r="N7841" s="27"/>
      <c r="O7841" s="27"/>
      <c r="P7841" s="27"/>
      <c r="Q7841" s="27"/>
      <c r="R7841" s="27"/>
      <c r="S7841" s="27"/>
      <c r="T7841" s="27"/>
    </row>
    <row r="7842" spans="13:20" s="26" customFormat="1" ht="13.8" x14ac:dyDescent="0.3">
      <c r="M7842" s="27"/>
      <c r="N7842" s="27"/>
      <c r="O7842" s="27"/>
      <c r="P7842" s="27"/>
      <c r="Q7842" s="27"/>
      <c r="R7842" s="27"/>
      <c r="S7842" s="27"/>
      <c r="T7842" s="27"/>
    </row>
    <row r="7843" spans="13:20" s="26" customFormat="1" ht="13.8" x14ac:dyDescent="0.3">
      <c r="M7843" s="27"/>
      <c r="N7843" s="27"/>
      <c r="O7843" s="27"/>
      <c r="P7843" s="27"/>
      <c r="Q7843" s="27"/>
      <c r="R7843" s="27"/>
      <c r="S7843" s="27"/>
      <c r="T7843" s="27"/>
    </row>
    <row r="7844" spans="13:20" s="26" customFormat="1" ht="13.8" x14ac:dyDescent="0.3">
      <c r="M7844" s="27"/>
      <c r="N7844" s="27"/>
      <c r="O7844" s="27"/>
      <c r="P7844" s="27"/>
      <c r="Q7844" s="27"/>
      <c r="R7844" s="27"/>
      <c r="S7844" s="27"/>
      <c r="T7844" s="27"/>
    </row>
    <row r="7845" spans="13:20" s="26" customFormat="1" ht="13.8" x14ac:dyDescent="0.3">
      <c r="M7845" s="27"/>
      <c r="N7845" s="27"/>
      <c r="O7845" s="27"/>
      <c r="P7845" s="27"/>
      <c r="Q7845" s="27"/>
      <c r="R7845" s="27"/>
      <c r="S7845" s="27"/>
      <c r="T7845" s="27"/>
    </row>
    <row r="7846" spans="13:20" s="26" customFormat="1" ht="13.8" x14ac:dyDescent="0.3">
      <c r="M7846" s="27"/>
      <c r="N7846" s="27"/>
      <c r="O7846" s="27"/>
      <c r="P7846" s="27"/>
      <c r="Q7846" s="27"/>
      <c r="R7846" s="27"/>
      <c r="S7846" s="27"/>
      <c r="T7846" s="27"/>
    </row>
    <row r="7847" spans="13:20" s="26" customFormat="1" ht="13.8" x14ac:dyDescent="0.3">
      <c r="M7847" s="27"/>
      <c r="N7847" s="27"/>
      <c r="O7847" s="27"/>
      <c r="P7847" s="27"/>
      <c r="Q7847" s="27"/>
      <c r="R7847" s="27"/>
      <c r="S7847" s="27"/>
      <c r="T7847" s="27"/>
    </row>
    <row r="7848" spans="13:20" s="26" customFormat="1" ht="13.8" x14ac:dyDescent="0.3">
      <c r="M7848" s="27"/>
      <c r="N7848" s="27"/>
      <c r="O7848" s="27"/>
      <c r="P7848" s="27"/>
      <c r="Q7848" s="27"/>
      <c r="R7848" s="27"/>
      <c r="S7848" s="27"/>
      <c r="T7848" s="27"/>
    </row>
    <row r="7849" spans="13:20" s="26" customFormat="1" ht="13.8" x14ac:dyDescent="0.3">
      <c r="M7849" s="27"/>
      <c r="N7849" s="27"/>
      <c r="O7849" s="27"/>
      <c r="P7849" s="27"/>
      <c r="Q7849" s="27"/>
      <c r="R7849" s="27"/>
      <c r="S7849" s="27"/>
      <c r="T7849" s="27"/>
    </row>
    <row r="7850" spans="13:20" s="26" customFormat="1" ht="13.8" x14ac:dyDescent="0.3">
      <c r="M7850" s="27"/>
      <c r="N7850" s="27"/>
      <c r="O7850" s="27"/>
      <c r="P7850" s="27"/>
      <c r="Q7850" s="27"/>
      <c r="R7850" s="27"/>
      <c r="S7850" s="27"/>
      <c r="T7850" s="27"/>
    </row>
    <row r="7851" spans="13:20" s="26" customFormat="1" ht="13.8" x14ac:dyDescent="0.3">
      <c r="M7851" s="27"/>
      <c r="N7851" s="27"/>
      <c r="O7851" s="27"/>
      <c r="P7851" s="27"/>
      <c r="Q7851" s="27"/>
      <c r="R7851" s="27"/>
      <c r="S7851" s="27"/>
      <c r="T7851" s="27"/>
    </row>
    <row r="7852" spans="13:20" s="26" customFormat="1" ht="13.8" x14ac:dyDescent="0.3">
      <c r="M7852" s="27"/>
      <c r="N7852" s="27"/>
      <c r="O7852" s="27"/>
      <c r="P7852" s="27"/>
      <c r="Q7852" s="27"/>
      <c r="R7852" s="27"/>
      <c r="S7852" s="27"/>
      <c r="T7852" s="27"/>
    </row>
    <row r="7853" spans="13:20" s="26" customFormat="1" ht="13.8" x14ac:dyDescent="0.3">
      <c r="M7853" s="27"/>
      <c r="N7853" s="27"/>
      <c r="O7853" s="27"/>
      <c r="P7853" s="27"/>
      <c r="Q7853" s="27"/>
      <c r="R7853" s="27"/>
      <c r="S7853" s="27"/>
      <c r="T7853" s="27"/>
    </row>
    <row r="7854" spans="13:20" s="26" customFormat="1" ht="13.8" x14ac:dyDescent="0.3">
      <c r="M7854" s="27"/>
      <c r="N7854" s="27"/>
      <c r="O7854" s="27"/>
      <c r="P7854" s="27"/>
      <c r="Q7854" s="27"/>
      <c r="R7854" s="27"/>
      <c r="S7854" s="27"/>
      <c r="T7854" s="27"/>
    </row>
    <row r="7855" spans="13:20" s="26" customFormat="1" ht="13.8" x14ac:dyDescent="0.3">
      <c r="M7855" s="27"/>
      <c r="N7855" s="27"/>
      <c r="O7855" s="27"/>
      <c r="P7855" s="27"/>
      <c r="Q7855" s="27"/>
      <c r="R7855" s="27"/>
      <c r="S7855" s="27"/>
      <c r="T7855" s="27"/>
    </row>
    <row r="7856" spans="13:20" s="26" customFormat="1" ht="13.8" x14ac:dyDescent="0.3">
      <c r="M7856" s="27"/>
      <c r="N7856" s="27"/>
      <c r="O7856" s="27"/>
      <c r="P7856" s="27"/>
      <c r="Q7856" s="27"/>
      <c r="R7856" s="27"/>
      <c r="S7856" s="27"/>
      <c r="T7856" s="27"/>
    </row>
    <row r="7857" spans="13:20" s="26" customFormat="1" ht="13.8" x14ac:dyDescent="0.3">
      <c r="M7857" s="27"/>
      <c r="N7857" s="27"/>
      <c r="O7857" s="27"/>
      <c r="P7857" s="27"/>
      <c r="Q7857" s="27"/>
      <c r="R7857" s="27"/>
      <c r="S7857" s="27"/>
      <c r="T7857" s="27"/>
    </row>
    <row r="7858" spans="13:20" s="26" customFormat="1" ht="13.8" x14ac:dyDescent="0.3">
      <c r="M7858" s="27"/>
      <c r="N7858" s="27"/>
      <c r="O7858" s="27"/>
      <c r="P7858" s="27"/>
      <c r="Q7858" s="27"/>
      <c r="R7858" s="27"/>
      <c r="S7858" s="27"/>
      <c r="T7858" s="27"/>
    </row>
    <row r="7859" spans="13:20" s="26" customFormat="1" ht="13.8" x14ac:dyDescent="0.3">
      <c r="M7859" s="27"/>
      <c r="N7859" s="27"/>
      <c r="O7859" s="27"/>
      <c r="P7859" s="27"/>
      <c r="Q7859" s="27"/>
      <c r="R7859" s="27"/>
      <c r="S7859" s="27"/>
      <c r="T7859" s="27"/>
    </row>
    <row r="7860" spans="13:20" s="26" customFormat="1" ht="13.8" x14ac:dyDescent="0.3">
      <c r="M7860" s="27"/>
      <c r="N7860" s="27"/>
      <c r="O7860" s="27"/>
      <c r="P7860" s="27"/>
      <c r="Q7860" s="27"/>
      <c r="R7860" s="27"/>
      <c r="S7860" s="27"/>
      <c r="T7860" s="27"/>
    </row>
    <row r="7861" spans="13:20" s="26" customFormat="1" ht="13.8" x14ac:dyDescent="0.3">
      <c r="M7861" s="27"/>
      <c r="N7861" s="27"/>
      <c r="O7861" s="27"/>
      <c r="P7861" s="27"/>
      <c r="Q7861" s="27"/>
      <c r="R7861" s="27"/>
      <c r="S7861" s="27"/>
      <c r="T7861" s="27"/>
    </row>
    <row r="7862" spans="13:20" s="26" customFormat="1" ht="13.8" x14ac:dyDescent="0.3">
      <c r="M7862" s="27"/>
      <c r="N7862" s="27"/>
      <c r="O7862" s="27"/>
      <c r="P7862" s="27"/>
      <c r="Q7862" s="27"/>
      <c r="R7862" s="27"/>
      <c r="S7862" s="27"/>
      <c r="T7862" s="27"/>
    </row>
    <row r="7863" spans="13:20" s="26" customFormat="1" ht="13.8" x14ac:dyDescent="0.3">
      <c r="M7863" s="27"/>
      <c r="N7863" s="27"/>
      <c r="O7863" s="27"/>
      <c r="P7863" s="27"/>
      <c r="Q7863" s="27"/>
      <c r="R7863" s="27"/>
      <c r="S7863" s="27"/>
      <c r="T7863" s="27"/>
    </row>
    <row r="7864" spans="13:20" s="26" customFormat="1" ht="13.8" x14ac:dyDescent="0.3">
      <c r="M7864" s="27"/>
      <c r="N7864" s="27"/>
      <c r="O7864" s="27"/>
      <c r="P7864" s="27"/>
      <c r="Q7864" s="27"/>
      <c r="R7864" s="27"/>
      <c r="S7864" s="27"/>
      <c r="T7864" s="27"/>
    </row>
    <row r="7865" spans="13:20" s="26" customFormat="1" ht="13.8" x14ac:dyDescent="0.3">
      <c r="M7865" s="27"/>
      <c r="N7865" s="27"/>
      <c r="O7865" s="27"/>
      <c r="P7865" s="27"/>
      <c r="Q7865" s="27"/>
      <c r="R7865" s="27"/>
      <c r="S7865" s="27"/>
      <c r="T7865" s="27"/>
    </row>
    <row r="7866" spans="13:20" s="26" customFormat="1" ht="13.8" x14ac:dyDescent="0.3">
      <c r="M7866" s="27"/>
      <c r="N7866" s="27"/>
      <c r="O7866" s="27"/>
      <c r="P7866" s="27"/>
      <c r="Q7866" s="27"/>
      <c r="R7866" s="27"/>
      <c r="S7866" s="27"/>
      <c r="T7866" s="27"/>
    </row>
    <row r="7867" spans="13:20" s="26" customFormat="1" ht="13.8" x14ac:dyDescent="0.3">
      <c r="M7867" s="27"/>
      <c r="N7867" s="27"/>
      <c r="O7867" s="27"/>
      <c r="P7867" s="27"/>
      <c r="Q7867" s="27"/>
      <c r="R7867" s="27"/>
      <c r="S7867" s="27"/>
      <c r="T7867" s="27"/>
    </row>
    <row r="7868" spans="13:20" s="26" customFormat="1" ht="13.8" x14ac:dyDescent="0.3">
      <c r="M7868" s="27"/>
      <c r="N7868" s="27"/>
      <c r="O7868" s="27"/>
      <c r="P7868" s="27"/>
      <c r="Q7868" s="27"/>
      <c r="R7868" s="27"/>
      <c r="S7868" s="27"/>
      <c r="T7868" s="27"/>
    </row>
    <row r="7869" spans="13:20" s="26" customFormat="1" ht="13.8" x14ac:dyDescent="0.3">
      <c r="M7869" s="27"/>
      <c r="N7869" s="27"/>
      <c r="O7869" s="27"/>
      <c r="P7869" s="27"/>
      <c r="Q7869" s="27"/>
      <c r="R7869" s="27"/>
      <c r="S7869" s="27"/>
      <c r="T7869" s="27"/>
    </row>
    <row r="7870" spans="13:20" s="26" customFormat="1" ht="13.8" x14ac:dyDescent="0.3">
      <c r="M7870" s="27"/>
      <c r="N7870" s="27"/>
      <c r="O7870" s="27"/>
      <c r="P7870" s="27"/>
      <c r="Q7870" s="27"/>
      <c r="R7870" s="27"/>
      <c r="S7870" s="27"/>
      <c r="T7870" s="27"/>
    </row>
    <row r="7871" spans="13:20" s="26" customFormat="1" ht="13.8" x14ac:dyDescent="0.3">
      <c r="M7871" s="27"/>
      <c r="N7871" s="27"/>
      <c r="O7871" s="27"/>
      <c r="P7871" s="27"/>
      <c r="Q7871" s="27"/>
      <c r="R7871" s="27"/>
      <c r="S7871" s="27"/>
      <c r="T7871" s="27"/>
    </row>
    <row r="7872" spans="13:20" s="26" customFormat="1" ht="13.8" x14ac:dyDescent="0.3">
      <c r="M7872" s="27"/>
      <c r="N7872" s="27"/>
      <c r="O7872" s="27"/>
      <c r="P7872" s="27"/>
      <c r="Q7872" s="27"/>
      <c r="R7872" s="27"/>
      <c r="S7872" s="27"/>
      <c r="T7872" s="27"/>
    </row>
    <row r="7873" spans="13:20" s="26" customFormat="1" ht="13.8" x14ac:dyDescent="0.3">
      <c r="M7873" s="27"/>
      <c r="N7873" s="27"/>
      <c r="O7873" s="27"/>
      <c r="P7873" s="27"/>
      <c r="Q7873" s="27"/>
      <c r="R7873" s="27"/>
      <c r="S7873" s="27"/>
      <c r="T7873" s="27"/>
    </row>
    <row r="7874" spans="13:20" s="26" customFormat="1" ht="13.8" x14ac:dyDescent="0.3">
      <c r="M7874" s="27"/>
      <c r="N7874" s="27"/>
      <c r="O7874" s="27"/>
      <c r="P7874" s="27"/>
      <c r="Q7874" s="27"/>
      <c r="R7874" s="27"/>
      <c r="S7874" s="27"/>
      <c r="T7874" s="27"/>
    </row>
    <row r="7875" spans="13:20" s="26" customFormat="1" ht="13.8" x14ac:dyDescent="0.3">
      <c r="M7875" s="27"/>
      <c r="N7875" s="27"/>
      <c r="O7875" s="27"/>
      <c r="P7875" s="27"/>
      <c r="Q7875" s="27"/>
      <c r="R7875" s="27"/>
      <c r="S7875" s="27"/>
      <c r="T7875" s="27"/>
    </row>
    <row r="7876" spans="13:20" s="26" customFormat="1" ht="13.8" x14ac:dyDescent="0.3">
      <c r="M7876" s="27"/>
      <c r="N7876" s="27"/>
      <c r="O7876" s="27"/>
      <c r="P7876" s="27"/>
      <c r="Q7876" s="27"/>
      <c r="R7876" s="27"/>
      <c r="S7876" s="27"/>
      <c r="T7876" s="27"/>
    </row>
    <row r="7877" spans="13:20" s="26" customFormat="1" ht="13.8" x14ac:dyDescent="0.3">
      <c r="M7877" s="27"/>
      <c r="N7877" s="27"/>
      <c r="O7877" s="27"/>
      <c r="P7877" s="27"/>
      <c r="Q7877" s="27"/>
      <c r="R7877" s="27"/>
      <c r="S7877" s="27"/>
      <c r="T7877" s="27"/>
    </row>
    <row r="7878" spans="13:20" s="26" customFormat="1" ht="13.8" x14ac:dyDescent="0.3">
      <c r="M7878" s="27"/>
      <c r="N7878" s="27"/>
      <c r="O7878" s="27"/>
      <c r="P7878" s="27"/>
      <c r="Q7878" s="27"/>
      <c r="R7878" s="27"/>
      <c r="S7878" s="27"/>
      <c r="T7878" s="27"/>
    </row>
    <row r="7879" spans="13:20" s="26" customFormat="1" ht="13.8" x14ac:dyDescent="0.3">
      <c r="M7879" s="27"/>
      <c r="N7879" s="27"/>
      <c r="O7879" s="27"/>
      <c r="P7879" s="27"/>
      <c r="Q7879" s="27"/>
      <c r="R7879" s="27"/>
      <c r="S7879" s="27"/>
      <c r="T7879" s="27"/>
    </row>
    <row r="7880" spans="13:20" s="26" customFormat="1" ht="13.8" x14ac:dyDescent="0.3">
      <c r="M7880" s="27"/>
      <c r="N7880" s="27"/>
      <c r="O7880" s="27"/>
      <c r="P7880" s="27"/>
      <c r="Q7880" s="27"/>
      <c r="R7880" s="27"/>
      <c r="S7880" s="27"/>
      <c r="T7880" s="27"/>
    </row>
    <row r="7881" spans="13:20" s="26" customFormat="1" ht="13.8" x14ac:dyDescent="0.3">
      <c r="M7881" s="27"/>
      <c r="N7881" s="27"/>
      <c r="O7881" s="27"/>
      <c r="P7881" s="27"/>
      <c r="Q7881" s="27"/>
      <c r="R7881" s="27"/>
      <c r="S7881" s="27"/>
      <c r="T7881" s="27"/>
    </row>
    <row r="7882" spans="13:20" s="26" customFormat="1" ht="13.8" x14ac:dyDescent="0.3">
      <c r="M7882" s="27"/>
      <c r="N7882" s="27"/>
      <c r="O7882" s="27"/>
      <c r="P7882" s="27"/>
      <c r="Q7882" s="27"/>
      <c r="R7882" s="27"/>
      <c r="S7882" s="27"/>
      <c r="T7882" s="27"/>
    </row>
    <row r="7883" spans="13:20" s="26" customFormat="1" ht="13.8" x14ac:dyDescent="0.3">
      <c r="M7883" s="27"/>
      <c r="N7883" s="27"/>
      <c r="O7883" s="27"/>
      <c r="P7883" s="27"/>
      <c r="Q7883" s="27"/>
      <c r="R7883" s="27"/>
      <c r="S7883" s="27"/>
      <c r="T7883" s="27"/>
    </row>
    <row r="7884" spans="13:20" s="26" customFormat="1" ht="13.8" x14ac:dyDescent="0.3">
      <c r="M7884" s="27"/>
      <c r="N7884" s="27"/>
      <c r="O7884" s="27"/>
      <c r="P7884" s="27"/>
      <c r="Q7884" s="27"/>
      <c r="R7884" s="27"/>
      <c r="S7884" s="27"/>
      <c r="T7884" s="27"/>
    </row>
    <row r="7885" spans="13:20" s="26" customFormat="1" ht="13.8" x14ac:dyDescent="0.3">
      <c r="M7885" s="27"/>
      <c r="N7885" s="27"/>
      <c r="O7885" s="27"/>
      <c r="P7885" s="27"/>
      <c r="Q7885" s="27"/>
      <c r="R7885" s="27"/>
      <c r="S7885" s="27"/>
      <c r="T7885" s="27"/>
    </row>
    <row r="7886" spans="13:20" s="26" customFormat="1" ht="13.8" x14ac:dyDescent="0.3">
      <c r="M7886" s="27"/>
      <c r="N7886" s="27"/>
      <c r="O7886" s="27"/>
      <c r="P7886" s="27"/>
      <c r="Q7886" s="27"/>
      <c r="R7886" s="27"/>
      <c r="S7886" s="27"/>
      <c r="T7886" s="27"/>
    </row>
    <row r="7887" spans="13:20" s="26" customFormat="1" ht="13.8" x14ac:dyDescent="0.3">
      <c r="M7887" s="27"/>
      <c r="N7887" s="27"/>
      <c r="O7887" s="27"/>
      <c r="P7887" s="27"/>
      <c r="Q7887" s="27"/>
      <c r="R7887" s="27"/>
      <c r="S7887" s="27"/>
      <c r="T7887" s="27"/>
    </row>
    <row r="7888" spans="13:20" s="26" customFormat="1" ht="13.8" x14ac:dyDescent="0.3">
      <c r="M7888" s="27"/>
      <c r="N7888" s="27"/>
      <c r="O7888" s="27"/>
      <c r="P7888" s="27"/>
      <c r="Q7888" s="27"/>
      <c r="R7888" s="27"/>
      <c r="S7888" s="27"/>
      <c r="T7888" s="27"/>
    </row>
    <row r="7889" spans="13:20" s="26" customFormat="1" ht="13.8" x14ac:dyDescent="0.3">
      <c r="M7889" s="27"/>
      <c r="N7889" s="27"/>
      <c r="O7889" s="27"/>
      <c r="P7889" s="27"/>
      <c r="Q7889" s="27"/>
      <c r="R7889" s="27"/>
      <c r="S7889" s="27"/>
      <c r="T7889" s="27"/>
    </row>
    <row r="7890" spans="13:20" s="26" customFormat="1" ht="13.8" x14ac:dyDescent="0.3">
      <c r="M7890" s="27"/>
      <c r="N7890" s="27"/>
      <c r="O7890" s="27"/>
      <c r="P7890" s="27"/>
      <c r="Q7890" s="27"/>
      <c r="R7890" s="27"/>
      <c r="S7890" s="27"/>
      <c r="T7890" s="27"/>
    </row>
    <row r="7891" spans="13:20" s="26" customFormat="1" ht="13.8" x14ac:dyDescent="0.3">
      <c r="M7891" s="27"/>
      <c r="N7891" s="27"/>
      <c r="O7891" s="27"/>
      <c r="P7891" s="27"/>
      <c r="Q7891" s="27"/>
      <c r="R7891" s="27"/>
      <c r="S7891" s="27"/>
      <c r="T7891" s="27"/>
    </row>
    <row r="7892" spans="13:20" s="26" customFormat="1" ht="13.8" x14ac:dyDescent="0.3">
      <c r="M7892" s="27"/>
      <c r="N7892" s="27"/>
      <c r="O7892" s="27"/>
      <c r="P7892" s="27"/>
      <c r="Q7892" s="27"/>
      <c r="R7892" s="27"/>
      <c r="S7892" s="27"/>
      <c r="T7892" s="27"/>
    </row>
    <row r="7893" spans="13:20" s="26" customFormat="1" ht="13.8" x14ac:dyDescent="0.3">
      <c r="M7893" s="27"/>
      <c r="N7893" s="27"/>
      <c r="O7893" s="27"/>
      <c r="P7893" s="27"/>
      <c r="Q7893" s="27"/>
      <c r="R7893" s="27"/>
      <c r="S7893" s="27"/>
      <c r="T7893" s="27"/>
    </row>
    <row r="7894" spans="13:20" s="26" customFormat="1" ht="13.8" x14ac:dyDescent="0.3">
      <c r="M7894" s="27"/>
      <c r="N7894" s="27"/>
      <c r="O7894" s="27"/>
      <c r="P7894" s="27"/>
      <c r="Q7894" s="27"/>
      <c r="R7894" s="27"/>
      <c r="S7894" s="27"/>
      <c r="T7894" s="27"/>
    </row>
    <row r="7895" spans="13:20" s="26" customFormat="1" ht="13.8" x14ac:dyDescent="0.3">
      <c r="M7895" s="27"/>
      <c r="N7895" s="27"/>
      <c r="O7895" s="27"/>
      <c r="P7895" s="27"/>
      <c r="Q7895" s="27"/>
      <c r="R7895" s="27"/>
      <c r="S7895" s="27"/>
      <c r="T7895" s="27"/>
    </row>
    <row r="7896" spans="13:20" s="26" customFormat="1" ht="13.8" x14ac:dyDescent="0.3">
      <c r="M7896" s="27"/>
      <c r="N7896" s="27"/>
      <c r="O7896" s="27"/>
      <c r="P7896" s="27"/>
      <c r="Q7896" s="27"/>
      <c r="R7896" s="27"/>
      <c r="S7896" s="27"/>
      <c r="T7896" s="27"/>
    </row>
    <row r="7897" spans="13:20" s="26" customFormat="1" ht="13.8" x14ac:dyDescent="0.3">
      <c r="M7897" s="27"/>
      <c r="N7897" s="27"/>
      <c r="O7897" s="27"/>
      <c r="P7897" s="27"/>
      <c r="Q7897" s="27"/>
      <c r="R7897" s="27"/>
      <c r="S7897" s="27"/>
      <c r="T7897" s="27"/>
    </row>
    <row r="7898" spans="13:20" s="26" customFormat="1" ht="13.8" x14ac:dyDescent="0.3">
      <c r="M7898" s="27"/>
      <c r="N7898" s="27"/>
      <c r="O7898" s="27"/>
      <c r="P7898" s="27"/>
      <c r="Q7898" s="27"/>
      <c r="R7898" s="27"/>
      <c r="S7898" s="27"/>
      <c r="T7898" s="27"/>
    </row>
    <row r="7899" spans="13:20" s="26" customFormat="1" ht="13.8" x14ac:dyDescent="0.3">
      <c r="M7899" s="27"/>
      <c r="N7899" s="27"/>
      <c r="O7899" s="27"/>
      <c r="P7899" s="27"/>
      <c r="Q7899" s="27"/>
      <c r="R7899" s="27"/>
      <c r="S7899" s="27"/>
      <c r="T7899" s="27"/>
    </row>
    <row r="7900" spans="13:20" s="26" customFormat="1" ht="13.8" x14ac:dyDescent="0.3">
      <c r="M7900" s="27"/>
      <c r="N7900" s="27"/>
      <c r="O7900" s="27"/>
      <c r="P7900" s="27"/>
      <c r="Q7900" s="27"/>
      <c r="R7900" s="27"/>
      <c r="S7900" s="27"/>
      <c r="T7900" s="27"/>
    </row>
    <row r="7901" spans="13:20" s="26" customFormat="1" ht="13.8" x14ac:dyDescent="0.3">
      <c r="M7901" s="27"/>
      <c r="N7901" s="27"/>
      <c r="O7901" s="27"/>
      <c r="P7901" s="27"/>
      <c r="Q7901" s="27"/>
      <c r="R7901" s="27"/>
      <c r="S7901" s="27"/>
      <c r="T7901" s="27"/>
    </row>
    <row r="7902" spans="13:20" s="26" customFormat="1" ht="13.8" x14ac:dyDescent="0.3">
      <c r="M7902" s="27"/>
      <c r="N7902" s="27"/>
      <c r="O7902" s="27"/>
      <c r="P7902" s="27"/>
      <c r="Q7902" s="27"/>
      <c r="R7902" s="27"/>
      <c r="S7902" s="27"/>
      <c r="T7902" s="27"/>
    </row>
    <row r="7903" spans="13:20" s="26" customFormat="1" ht="13.8" x14ac:dyDescent="0.3">
      <c r="M7903" s="27"/>
      <c r="N7903" s="27"/>
      <c r="O7903" s="27"/>
      <c r="P7903" s="27"/>
      <c r="Q7903" s="27"/>
      <c r="R7903" s="27"/>
      <c r="S7903" s="27"/>
      <c r="T7903" s="27"/>
    </row>
  </sheetData>
  <mergeCells count="8">
    <mergeCell ref="H15:H20"/>
    <mergeCell ref="I15:I20"/>
    <mergeCell ref="B15:B20"/>
    <mergeCell ref="C15:C20"/>
    <mergeCell ref="D15:D20"/>
    <mergeCell ref="E15:E20"/>
    <mergeCell ref="F15:F20"/>
    <mergeCell ref="G15:G20"/>
  </mergeCells>
  <hyperlinks>
    <hyperlink ref="B69" r:id="rId1"/>
    <hyperlink ref="B70" r:id="rId2"/>
  </hyperlinks>
  <pageMargins left="0.47244094488188981" right="0.23622047244094491" top="0.31496062992125984" bottom="0.98425196850393704" header="0.43307086614173229" footer="0.59055118110236227"/>
  <pageSetup scale="96" orientation="portrait" horizontalDpi="300" r:id="rId3"/>
  <headerFooter alignWithMargins="0">
    <oddFooter>&amp;C&amp;"Arial,Bold"ABBOTT AEROSPACE INC. PROPRIETARY INFORMATION&amp;"Arial,Regular"
Subject to restrictions on the cover or first page</oddFooter>
  </headerFooter>
  <rowBreaks count="2" manualBreakCount="2">
    <brk id="63" max="10" man="1"/>
    <brk id="118"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2016-03-08T02:01:45Z</dcterms:modified>
  <cp:category>Engineering Spreadsheets</cp:category>
</cp:coreProperties>
</file>