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12" yWindow="288" windowWidth="12240" windowHeight="12300" firstSheet="1" activeTab="2"/>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2" l="1"/>
  <c r="C28" i="7" l="1"/>
  <c r="C25" i="7"/>
  <c r="F11" i="7"/>
  <c r="C24" i="7"/>
  <c r="C27" i="7"/>
  <c r="B12" i="7" l="1"/>
  <c r="L10" i="7"/>
  <c r="F10" i="7"/>
  <c r="J9" i="7"/>
  <c r="F9" i="7"/>
  <c r="J8" i="7"/>
  <c r="F8" i="7"/>
  <c r="X7" i="7"/>
  <c r="X6" i="7"/>
  <c r="X5" i="7"/>
  <c r="X4" i="7"/>
  <c r="X3" i="7"/>
  <c r="X2" i="7"/>
  <c r="X1" i="7"/>
  <c r="G1" i="7" s="1"/>
  <c r="J10" i="7" l="1"/>
  <c r="AB15" i="7"/>
  <c r="AB14" i="7"/>
  <c r="AE22" i="7"/>
  <c r="AD22" i="7"/>
  <c r="AB16" i="7"/>
  <c r="AB17" i="7"/>
  <c r="AB18" i="7"/>
  <c r="AB19" i="7"/>
  <c r="AB20" i="7"/>
  <c r="AB21" i="7"/>
  <c r="AB22" i="7"/>
  <c r="AB23" i="7"/>
  <c r="AB24" i="7"/>
  <c r="AB25" i="7"/>
  <c r="AB26" i="7"/>
  <c r="AB27" i="7"/>
  <c r="AB28" i="7"/>
  <c r="AB29" i="7"/>
  <c r="AB30" i="7"/>
  <c r="AB31" i="7"/>
  <c r="AB32" i="7"/>
  <c r="AB33" i="7"/>
  <c r="AB34" i="7"/>
  <c r="Y16" i="7" l="1"/>
  <c r="Z16" i="7" s="1"/>
  <c r="Y19" i="7"/>
  <c r="Z19" i="7" s="1"/>
  <c r="AD24" i="7"/>
  <c r="Y24" i="7"/>
  <c r="Z24" i="7" s="1"/>
  <c r="Y26" i="7"/>
  <c r="Z26" i="7" s="1"/>
  <c r="Y32" i="7"/>
  <c r="Z32" i="7" s="1"/>
  <c r="Y18" i="7"/>
  <c r="Z18" i="7" s="1"/>
  <c r="Y15" i="7"/>
  <c r="Z15" i="7" s="1"/>
  <c r="Y33" i="7"/>
  <c r="Z33" i="7" s="1"/>
  <c r="Y25" i="7"/>
  <c r="Z25" i="7" s="1"/>
  <c r="Y20" i="7"/>
  <c r="Z20" i="7" s="1"/>
  <c r="Y34" i="7"/>
  <c r="Z34" i="7" s="1"/>
  <c r="Y28" i="7"/>
  <c r="Z28" i="7" s="1"/>
  <c r="Y23" i="7"/>
  <c r="Z23" i="7" s="1"/>
  <c r="Y17" i="7"/>
  <c r="Z17" i="7" s="1"/>
  <c r="Y21" i="7"/>
  <c r="Z21" i="7" s="1"/>
  <c r="Y31" i="7"/>
  <c r="Z31" i="7" s="1"/>
  <c r="Y30" i="7"/>
  <c r="Z30" i="7" s="1"/>
  <c r="Y27" i="7"/>
  <c r="Z27" i="7" s="1"/>
  <c r="Y29" i="7"/>
  <c r="Z29" i="7" s="1"/>
  <c r="Y22" i="7"/>
  <c r="Z22" i="7" s="1"/>
  <c r="V27" i="7" l="1"/>
  <c r="V19" i="7"/>
  <c r="W19" i="7" s="1"/>
  <c r="X19" i="7" s="1"/>
  <c r="V21" i="7"/>
  <c r="W21" i="7" s="1"/>
  <c r="X21" i="7" s="1"/>
  <c r="V26" i="7"/>
  <c r="W26" i="7" s="1"/>
  <c r="X26" i="7" s="1"/>
  <c r="V18" i="7"/>
  <c r="W18" i="7" s="1"/>
  <c r="X18" i="7" s="1"/>
  <c r="V22" i="7"/>
  <c r="W22" i="7" s="1"/>
  <c r="X22" i="7" s="1"/>
  <c r="V28" i="7"/>
  <c r="W28" i="7" s="1"/>
  <c r="V29" i="7"/>
  <c r="W29" i="7" s="1"/>
  <c r="X29" i="7" s="1"/>
  <c r="V34" i="7"/>
  <c r="W34" i="7" s="1"/>
  <c r="V24" i="7"/>
  <c r="W24" i="7" s="1"/>
  <c r="V30" i="7"/>
  <c r="W30" i="7" s="1"/>
  <c r="V33" i="7"/>
  <c r="W33" i="7" s="1"/>
  <c r="X33" i="7" s="1"/>
  <c r="V16" i="7"/>
  <c r="W16" i="7" s="1"/>
  <c r="V31" i="7"/>
  <c r="W31" i="7" s="1"/>
  <c r="V25" i="7"/>
  <c r="W25" i="7" s="1"/>
  <c r="X25" i="7" s="1"/>
  <c r="V15" i="7"/>
  <c r="W15" i="7" s="1"/>
  <c r="X15" i="7" s="1"/>
  <c r="V17" i="7"/>
  <c r="W17" i="7" s="1"/>
  <c r="X17" i="7" s="1"/>
  <c r="V20" i="7"/>
  <c r="W20" i="7" s="1"/>
  <c r="X20" i="7" s="1"/>
  <c r="V23" i="7"/>
  <c r="W23" i="7" s="1"/>
  <c r="V32" i="7"/>
  <c r="W32" i="7" s="1"/>
  <c r="X32" i="7" s="1"/>
  <c r="W27" i="7"/>
  <c r="X27" i="7" s="1"/>
  <c r="X34" i="7" l="1"/>
  <c r="X28" i="7"/>
  <c r="X24" i="7"/>
  <c r="X30" i="7"/>
  <c r="X31" i="7"/>
  <c r="X16" i="7"/>
  <c r="X23" i="7"/>
  <c r="AF17" i="7" l="1"/>
  <c r="AF24" i="7" s="1"/>
  <c r="AE19" i="7" l="1"/>
  <c r="AF19" i="7"/>
  <c r="AE15" i="7" s="1"/>
  <c r="AF20" i="7" l="1"/>
  <c r="AF15" i="7"/>
  <c r="K34" i="7"/>
  <c r="J34" i="7"/>
</calcChain>
</file>

<file path=xl/sharedStrings.xml><?xml version="1.0" encoding="utf-8"?>
<sst xmlns="http://schemas.openxmlformats.org/spreadsheetml/2006/main" count="98" uniqueCount="69">
  <si>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</si>
  <si>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</si>
  <si>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</si>
  <si>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</si>
  <si>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</si>
  <si>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</si>
  <si>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</si>
  <si>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</si>
  <si>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</si>
  <si>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</si>
  <si>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</si>
  <si>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</si>
  <si>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</si>
  <si>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</si>
  <si>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</si>
  <si>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</si>
  <si>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</si>
  <si>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</si>
  <si>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</si>
  <si>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</si>
  <si>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</si>
  <si>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</si>
  <si>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</si>
  <si>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</si>
  <si>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</si>
  <si>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</si>
  <si>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</si>
  <si>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</si>
  <si>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</si>
  <si>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</si>
  <si>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</si>
  <si>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</si>
  <si>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</si>
  <si>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</si>
  <si>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</si>
  <si>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</si>
  <si>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</si>
  <si>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</si>
  <si>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</si>
  <si>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</si>
  <si>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</si>
  <si>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</si>
  <si>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</si>
  <si>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</si>
  <si>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</si>
  <si>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</si>
  <si>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</si>
  <si>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</si>
  <si>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</si>
  <si>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</si>
  <si>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</si>
  <si>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AA-SM-103-002-008</t>
  </si>
  <si>
    <t>INTERACTION OF SHEAR AND COMPRESSION BUCKLING OF ORTHOTROPIC PLATES</t>
  </si>
  <si>
    <r>
      <t>R</t>
    </r>
    <r>
      <rPr>
        <vertAlign val="subscript"/>
        <sz val="10"/>
        <rFont val="Calibri"/>
        <family val="2"/>
        <scheme val="minor"/>
      </rPr>
      <t>x</t>
    </r>
    <r>
      <rPr>
        <sz val="10"/>
        <rFont val="Calibri"/>
        <family val="2"/>
        <scheme val="minor"/>
      </rPr>
      <t xml:space="preserve"> =</t>
    </r>
  </si>
  <si>
    <r>
      <t>R</t>
    </r>
    <r>
      <rPr>
        <vertAlign val="subscript"/>
        <sz val="10"/>
        <rFont val="Calibri"/>
        <family val="2"/>
        <scheme val="minor"/>
      </rPr>
      <t>xy</t>
    </r>
    <r>
      <rPr>
        <sz val="10"/>
        <rFont val="Calibri"/>
        <family val="2"/>
        <scheme val="minor"/>
      </rPr>
      <t xml:space="preserve"> =</t>
    </r>
  </si>
  <si>
    <t>Applied Load Flows:</t>
  </si>
  <si>
    <t>lb/in</t>
  </si>
  <si>
    <r>
      <t>N</t>
    </r>
    <r>
      <rPr>
        <vertAlign val="subscript"/>
        <sz val="10"/>
        <rFont val="Calibri"/>
        <family val="2"/>
        <scheme val="minor"/>
      </rPr>
      <t>x</t>
    </r>
    <r>
      <rPr>
        <sz val="10"/>
        <rFont val="Calibri"/>
        <family val="2"/>
        <scheme val="minor"/>
      </rPr>
      <t xml:space="preserve"> =</t>
    </r>
  </si>
  <si>
    <r>
      <t>N</t>
    </r>
    <r>
      <rPr>
        <vertAlign val="subscript"/>
        <sz val="10"/>
        <rFont val="Calibri"/>
        <family val="2"/>
        <scheme val="minor"/>
      </rPr>
      <t>xy</t>
    </r>
    <r>
      <rPr>
        <sz val="10"/>
        <rFont val="Calibri"/>
        <family val="2"/>
        <scheme val="minor"/>
      </rPr>
      <t xml:space="preserve"> =</t>
    </r>
  </si>
  <si>
    <t>Allowable Load Flows</t>
  </si>
  <si>
    <r>
      <t>P</t>
    </r>
    <r>
      <rPr>
        <vertAlign val="subscript"/>
        <sz val="10"/>
        <rFont val="Calibri"/>
        <family val="2"/>
        <scheme val="minor"/>
      </rPr>
      <t>x</t>
    </r>
    <r>
      <rPr>
        <sz val="10"/>
        <rFont val="Calibri"/>
        <family val="2"/>
        <scheme val="minor"/>
      </rPr>
      <t xml:space="preserve"> =</t>
    </r>
  </si>
  <si>
    <r>
      <t>P</t>
    </r>
    <r>
      <rPr>
        <vertAlign val="subscript"/>
        <sz val="10"/>
        <rFont val="Calibri"/>
        <family val="2"/>
        <scheme val="minor"/>
      </rPr>
      <t>xy</t>
    </r>
    <r>
      <rPr>
        <sz val="10"/>
        <rFont val="Calibri"/>
        <family val="2"/>
        <scheme val="minor"/>
      </rPr>
      <t xml:space="preserve"> =</t>
    </r>
  </si>
  <si>
    <t>=</t>
  </si>
  <si>
    <t>http://www.abbottaerospace.com/subscribe</t>
  </si>
  <si>
    <t>http://www.xl-viking.com/download-free-trial/</t>
  </si>
  <si>
    <t>http://www.abbottaerospace.com/engineering-services</t>
  </si>
  <si>
    <t>(NASA-TN-D-7996, 1975)</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</si>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</sst>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8"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b/>
      <i/>
      <u/>
      <sz val="10"/>
      <color theme="10"/>
      <name val="Calibri"/>
      <family val="2"/>
      <scheme val="minor"/>
    </font>
    <font>
      <sz val="10"/>
      <color rgb="FFFF0000"/>
      <name val="Calibri"/>
      <family val="2"/>
      <scheme val="minor"/>
    </font>
    <font>
      <sz val="10"/>
      <color rgb="FF0000FF"/>
      <name val="Calibri"/>
      <family val="2"/>
      <scheme val="minor"/>
    </font>
    <font>
      <u/>
      <sz val="10"/>
      <color theme="10"/>
      <name val="Arial"/>
      <family val="2"/>
    </font>
    <font>
      <u/>
      <sz val="10"/>
      <color theme="10"/>
      <name val="Calibri"/>
      <family val="2"/>
      <scheme val="minor"/>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xf numFmtId="0" fontId="17" fillId="0" borderId="0"/>
  </cellStyleXfs>
  <cellXfs count="88">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3" applyFont="1" applyBorder="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0" fontId="3" fillId="0" borderId="0" xfId="3" applyFont="1" applyFill="1" applyProtection="1">
      <protection locked="0"/>
    </xf>
    <xf numFmtId="0" fontId="3" fillId="0" borderId="0" xfId="2" applyFont="1" applyAlignment="1" applyProtection="1">
      <alignment horizontal="right"/>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12" fillId="0" borderId="0" xfId="1" applyFont="1" applyBorder="1" applyAlignment="1" applyProtection="1">
      <alignment horizontal="center"/>
      <protection locked="0"/>
    </xf>
    <xf numFmtId="0" fontId="3" fillId="0" borderId="0" xfId="2" applyFont="1"/>
    <xf numFmtId="0" fontId="13" fillId="0" borderId="0" xfId="3" applyFont="1" applyProtection="1">
      <protection locked="0"/>
    </xf>
    <xf numFmtId="1" fontId="14" fillId="0" borderId="0" xfId="3" applyNumberFormat="1" applyFont="1" applyFill="1" applyBorder="1" applyAlignment="1" applyProtection="1">
      <alignment horizontal="right"/>
      <protection locked="0"/>
    </xf>
    <xf numFmtId="2" fontId="3" fillId="0" borderId="0" xfId="3" applyNumberFormat="1" applyFont="1" applyFill="1" applyBorder="1" applyAlignment="1" applyProtection="1">
      <alignment horizontal="left"/>
      <protection locked="0"/>
    </xf>
    <xf numFmtId="0" fontId="3" fillId="0" borderId="0" xfId="3" applyFont="1" applyBorder="1" applyAlignment="1">
      <alignment horizontal="left" vertical="top" wrapText="1"/>
    </xf>
    <xf numFmtId="0" fontId="16" fillId="0" borderId="0" xfId="6" applyFont="1" applyBorder="1" applyAlignment="1" applyProtection="1">
      <alignment horizontal="center"/>
    </xf>
    <xf numFmtId="0" fontId="2" fillId="0" borderId="0" xfId="7" applyBorder="1" applyAlignment="1" applyProtection="1">
      <alignment horizontal="center"/>
    </xf>
    <xf numFmtId="0" fontId="17" fillId="0" borderId="0" xfId="8"/>
    <xf numFmtId="0" fontId="15" fillId="0" borderId="0" xfId="6" applyBorder="1" applyAlignment="1">
      <alignment horizontal="center"/>
    </xf>
    <xf numFmtId="0" fontId="2" fillId="0" borderId="0" xfId="7" applyFont="1" applyBorder="1" applyAlignment="1" applyProtection="1">
      <alignment horizontal="center"/>
    </xf>
    <xf numFmtId="0" fontId="2" fillId="0" borderId="0" xfId="1" applyAlignment="1" applyProtection="1">
      <protection locked="0"/>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7" applyBorder="1" applyAlignment="1" applyProtection="1">
      <alignment horizontal="center"/>
    </xf>
    <xf numFmtId="0" fontId="2" fillId="0" borderId="0" xfId="1" applyAlignment="1" applyProtection="1">
      <alignment horizontal="left"/>
    </xf>
  </cellXfs>
  <cellStyles count="9">
    <cellStyle name="Hyperlink" xfId="1" builtinId="8"/>
    <cellStyle name="Hyperlink 2" xfId="6"/>
    <cellStyle name="Hyperlink 2 2" xfId="7"/>
    <cellStyle name="Normal" xfId="0" builtinId="0"/>
    <cellStyle name="Normal 2" xfId="2"/>
    <cellStyle name="Normal 2 2" xfId="3"/>
    <cellStyle name="Normal 3" xfId="8"/>
    <cellStyle name="Normal 4" xfId="4"/>
    <cellStyle name="Percent 2" xfId="5"/>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Stress!$AA$14:$AA$34</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Stress!$AB$14:$AB$34</c:f>
              <c:numCache>
                <c:formatCode>0.000</c:formatCode>
                <c:ptCount val="21"/>
                <c:pt idx="0">
                  <c:v>1</c:v>
                </c:pt>
                <c:pt idx="1">
                  <c:v>0.97467943448089633</c:v>
                </c:pt>
                <c:pt idx="2">
                  <c:v>0.94868329805051377</c:v>
                </c:pt>
                <c:pt idx="3">
                  <c:v>0.92195444572928875</c:v>
                </c:pt>
                <c:pt idx="4">
                  <c:v>0.89442719099991586</c:v>
                </c:pt>
                <c:pt idx="5">
                  <c:v>0.8660254037844386</c:v>
                </c:pt>
                <c:pt idx="6">
                  <c:v>0.83666002653407556</c:v>
                </c:pt>
                <c:pt idx="7">
                  <c:v>0.80622577482985502</c:v>
                </c:pt>
                <c:pt idx="8">
                  <c:v>0.7745966692414834</c:v>
                </c:pt>
                <c:pt idx="9">
                  <c:v>0.74161984870956632</c:v>
                </c:pt>
                <c:pt idx="10">
                  <c:v>0.67082039324993692</c:v>
                </c:pt>
                <c:pt idx="11">
                  <c:v>0.63245553203367588</c:v>
                </c:pt>
                <c:pt idx="12">
                  <c:v>0.5</c:v>
                </c:pt>
                <c:pt idx="13">
                  <c:v>0.44721359549995787</c:v>
                </c:pt>
                <c:pt idx="14">
                  <c:v>0.3872983346207417</c:v>
                </c:pt>
                <c:pt idx="15">
                  <c:v>0.31622776601683789</c:v>
                </c:pt>
                <c:pt idx="16">
                  <c:v>0.22360679774997907</c:v>
                </c:pt>
                <c:pt idx="17">
                  <c:v>0.17320508075688781</c:v>
                </c:pt>
                <c:pt idx="18">
                  <c:v>0.14142135623730956</c:v>
                </c:pt>
                <c:pt idx="19">
                  <c:v>0.10000000000000005</c:v>
                </c:pt>
                <c:pt idx="20">
                  <c:v>0</c:v>
                </c:pt>
              </c:numCache>
            </c:numRef>
          </c:yVal>
          <c:smooth val="1"/>
          <c:extLst>
            <c:ext xmlns:c16="http://schemas.microsoft.com/office/drawing/2014/chart" uri="{C3380CC4-5D6E-409C-BE32-E72D297353CC}">
              <c16:uniqueId val="{00000000-018C-416C-99AD-3B090AD7B0E8}"/>
            </c:ext>
          </c:extLst>
        </c:ser>
        <c:ser>
          <c:idx val="1"/>
          <c:order val="1"/>
          <c:marker>
            <c:symbol val="x"/>
            <c:size val="7"/>
            <c:spPr>
              <a:noFill/>
              <a:ln w="19050">
                <a:solidFill>
                  <a:schemeClr val="tx1"/>
                </a:solidFill>
              </a:ln>
            </c:spPr>
          </c:marker>
          <c:xVal>
            <c:numRef>
              <c:f>Stress!$AD$22</c:f>
              <c:numCache>
                <c:formatCode>0.00</c:formatCode>
                <c:ptCount val="1"/>
                <c:pt idx="0">
                  <c:v>0.16666666666666666</c:v>
                </c:pt>
              </c:numCache>
            </c:numRef>
          </c:xVal>
          <c:yVal>
            <c:numRef>
              <c:f>Stress!$AE$22</c:f>
              <c:numCache>
                <c:formatCode>0.00</c:formatCode>
                <c:ptCount val="1"/>
                <c:pt idx="0">
                  <c:v>0.23333333333333334</c:v>
                </c:pt>
              </c:numCache>
            </c:numRef>
          </c:yVal>
          <c:smooth val="0"/>
          <c:extLst>
            <c:ext xmlns:c16="http://schemas.microsoft.com/office/drawing/2014/chart" uri="{C3380CC4-5D6E-409C-BE32-E72D297353CC}">
              <c16:uniqueId val="{00000001-018C-416C-99AD-3B090AD7B0E8}"/>
            </c:ext>
          </c:extLst>
        </c:ser>
        <c:ser>
          <c:idx val="2"/>
          <c:order val="2"/>
          <c:spPr>
            <a:ln w="15875">
              <a:solidFill>
                <a:sysClr val="windowText" lastClr="000000"/>
              </a:solidFill>
              <a:prstDash val="lgDash"/>
            </a:ln>
          </c:spPr>
          <c:marker>
            <c:symbol val="none"/>
          </c:marker>
          <c:xVal>
            <c:numRef>
              <c:f>Stress!$AF$14:$AF$15</c:f>
              <c:numCache>
                <c:formatCode>General</c:formatCode>
                <c:ptCount val="2"/>
                <c:pt idx="0">
                  <c:v>0</c:v>
                </c:pt>
                <c:pt idx="1">
                  <c:v>0.50295072914974526</c:v>
                </c:pt>
              </c:numCache>
            </c:numRef>
          </c:xVal>
          <c:yVal>
            <c:numRef>
              <c:f>Stress!$AE$14:$AE$15</c:f>
              <c:numCache>
                <c:formatCode>General</c:formatCode>
                <c:ptCount val="2"/>
                <c:pt idx="0">
                  <c:v>0</c:v>
                </c:pt>
                <c:pt idx="1">
                  <c:v>0.70413102080964329</c:v>
                </c:pt>
              </c:numCache>
            </c:numRef>
          </c:yVal>
          <c:smooth val="0"/>
          <c:extLst>
            <c:ext xmlns:c16="http://schemas.microsoft.com/office/drawing/2014/chart" uri="{C3380CC4-5D6E-409C-BE32-E72D297353CC}">
              <c16:uniqueId val="{00000002-018C-416C-99AD-3B090AD7B0E8}"/>
            </c:ext>
          </c:extLst>
        </c:ser>
        <c:dLbls>
          <c:showLegendKey val="0"/>
          <c:showVal val="0"/>
          <c:showCatName val="0"/>
          <c:showSerName val="0"/>
          <c:showPercent val="0"/>
          <c:showBubbleSize val="0"/>
        </c:dLbls>
        <c:axId val="553664824"/>
        <c:axId val="553666392"/>
      </c:scatterChart>
      <c:valAx>
        <c:axId val="553664824"/>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xy</a:t>
                </a:r>
              </a:p>
            </c:rich>
          </c:tx>
          <c:layout>
            <c:manualLayout>
              <c:xMode val="edge"/>
              <c:yMode val="edge"/>
              <c:x val="0.55383187727031402"/>
              <c:y val="0.9024816237097881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3666392"/>
        <c:crosses val="autoZero"/>
        <c:crossBetween val="midCat"/>
        <c:majorUnit val="0.2"/>
      </c:valAx>
      <c:valAx>
        <c:axId val="55366639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x</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3664824"/>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16</xdr:row>
      <xdr:rowOff>68036</xdr:rowOff>
    </xdr:from>
    <xdr:to>
      <xdr:col>10</xdr:col>
      <xdr:colOff>353785</xdr:colOff>
      <xdr:row>32</xdr:row>
      <xdr:rowOff>152400</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253343</xdr:colOff>
      <xdr:row>14</xdr:row>
      <xdr:rowOff>72154</xdr:rowOff>
    </xdr:from>
    <xdr:ext cx="878061" cy="266996"/>
    <xdr:sp macro="" textlink="">
      <xdr:nvSpPr>
        <xdr:cNvPr id="111" name="TextBox 110"/>
        <xdr:cNvSpPr txBox="1"/>
      </xdr:nvSpPr>
      <xdr:spPr>
        <a:xfrm>
          <a:off x="4458997" y="2211616"/>
          <a:ext cx="878061" cy="266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none" rtlCol="0" anchor="t">
          <a:spAutoFit/>
        </a:bodyPr>
        <a:lstStyle/>
        <a:p>
          <a:r>
            <a:rPr lang="en-CA" sz="1000">
              <a:latin typeface="XL-Viking" panose="020B0606030504020204" pitchFamily="34" charset="0"/>
              <a:ea typeface="XL-Viking" panose="020B0606030504020204" pitchFamily="34" charset="0"/>
              <a:cs typeface="XL-Viking" panose="020B0606030504020204" pitchFamily="34" charset="0"/>
            </a:rPr>
            <a:t>R</a:t>
          </a:r>
          <a:r>
            <a:rPr lang="en-CA" sz="1000" baseline="-25000">
              <a:latin typeface="XL-Viking" panose="020B0606030504020204" pitchFamily="34" charset="0"/>
              <a:ea typeface="XL-Viking" panose="020B0606030504020204" pitchFamily="34" charset="0"/>
              <a:cs typeface="XL-Viking" panose="020B0606030504020204" pitchFamily="34" charset="0"/>
            </a:rPr>
            <a:t>x</a:t>
          </a:r>
          <a:r>
            <a:rPr lang="en-CA" sz="1000" baseline="0">
              <a:latin typeface="XL-Viking" panose="020B0606030504020204" pitchFamily="34" charset="0"/>
              <a:ea typeface="XL-Viking" panose="020B0606030504020204" pitchFamily="34" charset="0"/>
              <a:cs typeface="XL-Viking" panose="020B0606030504020204" pitchFamily="34" charset="0"/>
            </a:rPr>
            <a:t> + R</a:t>
          </a:r>
          <a:r>
            <a:rPr lang="en-CA" sz="1000" baseline="-25000">
              <a:latin typeface="XL-Viking" panose="020B0606030504020204" pitchFamily="34" charset="0"/>
              <a:ea typeface="XL-Viking" panose="020B0606030504020204" pitchFamily="34" charset="0"/>
              <a:cs typeface="XL-Viking" panose="020B0606030504020204" pitchFamily="34" charset="0"/>
            </a:rPr>
            <a:t>xy</a:t>
          </a:r>
          <a:r>
            <a:rPr lang="en-CA" sz="1000" b="0" baseline="30000">
              <a:latin typeface="XL-Viking" panose="020B0606030504020204" pitchFamily="34" charset="0"/>
              <a:ea typeface="XL-Viking" panose="020B0606030504020204" pitchFamily="34" charset="0"/>
              <a:cs typeface="XL-Viking" panose="020B0606030504020204" pitchFamily="34" charset="0"/>
            </a:rPr>
            <a:t>2</a:t>
          </a:r>
          <a:r>
            <a:rPr lang="en-CA" sz="1000" baseline="0">
              <a:latin typeface="XL-Viking" panose="020B0606030504020204" pitchFamily="34" charset="0"/>
              <a:ea typeface="XL-Viking" panose="020B0606030504020204" pitchFamily="34" charset="0"/>
              <a:cs typeface="XL-Viking" panose="020B0606030504020204" pitchFamily="34" charset="0"/>
            </a:rPr>
            <a:t> = 1</a:t>
          </a:r>
          <a:endParaRPr lang="en-CA" sz="1000">
            <a:latin typeface="XL-Viking" panose="020B0606030504020204" pitchFamily="34" charset="0"/>
            <a:ea typeface="XL-Viking" panose="020B0606030504020204" pitchFamily="34" charset="0"/>
            <a:cs typeface="XL-Viking" panose="020B0606030504020204" pitchFamily="34" charset="0"/>
          </a:endParaRP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494733" cy="630195"/>
          <a:chOff x="40822" y="1267641"/>
          <a:chExt cx="2570933" cy="630195"/>
        </a:xfrm>
      </xdr:grpSpPr>
      <xdr:pic>
        <xdr:nvPicPr>
          <xdr:cNvPr id="6" name="Picture 5">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tn-d-7996-buckling-of-composite-orthotropic-panels"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K50" sqref="K50"/>
    </sheetView>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17</v>
      </c>
      <c r="C4" s="6"/>
      <c r="D4" s="3"/>
      <c r="E4" s="3"/>
      <c r="F4" s="4" t="s">
        <v>18</v>
      </c>
      <c r="G4" s="5" t="s">
        <v>19</v>
      </c>
      <c r="H4" s="3"/>
      <c r="I4" s="3"/>
      <c r="J4" s="3"/>
      <c r="K4" s="3"/>
      <c r="M4" s="41"/>
      <c r="N4" s="41"/>
      <c r="O4" s="41"/>
      <c r="P4" s="41"/>
      <c r="Q4" s="45"/>
      <c r="R4" s="46"/>
      <c r="S4" s="46"/>
      <c r="T4" s="42"/>
      <c r="U4" s="42"/>
      <c r="V4" s="42"/>
      <c r="W4" s="43"/>
      <c r="X4" s="44"/>
      <c r="Y4" s="42"/>
    </row>
    <row r="5" spans="1:25" s="10" customFormat="1" ht="13.8" x14ac:dyDescent="0.3">
      <c r="A5" s="3"/>
      <c r="B5" s="4" t="s">
        <v>20</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21</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4" t="s">
        <v>41</v>
      </c>
      <c r="C16" s="84"/>
      <c r="D16" s="84"/>
      <c r="E16" s="84"/>
      <c r="F16" s="84"/>
      <c r="G16" s="84"/>
      <c r="H16" s="84"/>
      <c r="I16" s="84"/>
      <c r="J16" s="84"/>
      <c r="M16" s="45"/>
      <c r="N16" s="45"/>
      <c r="O16" s="45"/>
      <c r="P16" s="45"/>
      <c r="Q16" s="45"/>
      <c r="R16" s="46"/>
      <c r="S16" s="46"/>
      <c r="T16" s="42"/>
      <c r="U16" s="42"/>
      <c r="V16" s="42"/>
      <c r="W16" s="42"/>
      <c r="X16" s="42"/>
      <c r="Y16" s="42"/>
    </row>
    <row r="17" spans="1:25" s="10" customFormat="1" ht="13.8" x14ac:dyDescent="0.3">
      <c r="B17" s="84"/>
      <c r="C17" s="84"/>
      <c r="D17" s="84"/>
      <c r="E17" s="84"/>
      <c r="F17" s="84"/>
      <c r="G17" s="84"/>
      <c r="H17" s="84"/>
      <c r="I17" s="84"/>
      <c r="J17" s="84"/>
      <c r="M17" s="45"/>
      <c r="N17" s="45"/>
      <c r="O17" s="45"/>
      <c r="P17" s="45"/>
      <c r="Q17" s="45"/>
      <c r="R17" s="46"/>
      <c r="S17" s="46"/>
      <c r="T17" s="42"/>
      <c r="U17" s="42"/>
      <c r="V17" s="42"/>
      <c r="W17" s="42"/>
      <c r="X17" s="42"/>
      <c r="Y17" s="42"/>
    </row>
    <row r="18" spans="1:25" s="10" customFormat="1" ht="13.8" x14ac:dyDescent="0.3">
      <c r="B18" s="84"/>
      <c r="C18" s="84"/>
      <c r="D18" s="84"/>
      <c r="E18" s="84"/>
      <c r="F18" s="84"/>
      <c r="G18" s="84"/>
      <c r="H18" s="84"/>
      <c r="I18" s="84"/>
      <c r="J18" s="84"/>
      <c r="M18" s="45"/>
      <c r="N18" s="45"/>
      <c r="O18" s="45"/>
      <c r="P18" s="45"/>
      <c r="Q18" s="45"/>
      <c r="R18" s="46"/>
      <c r="S18" s="46"/>
      <c r="T18" s="42"/>
      <c r="U18" s="42"/>
      <c r="V18" s="42"/>
      <c r="W18" s="42"/>
      <c r="X18" s="42"/>
      <c r="Y18" s="42"/>
    </row>
    <row r="19" spans="1:25" s="10" customFormat="1" ht="13.8" x14ac:dyDescent="0.3">
      <c r="B19" s="84"/>
      <c r="C19" s="84"/>
      <c r="D19" s="84"/>
      <c r="E19" s="84"/>
      <c r="F19" s="84"/>
      <c r="G19" s="84"/>
      <c r="H19" s="84"/>
      <c r="I19" s="84"/>
      <c r="J19" s="84"/>
      <c r="M19" s="45"/>
      <c r="N19" s="45"/>
      <c r="O19" s="45"/>
      <c r="P19" s="45"/>
      <c r="Q19" s="45"/>
      <c r="R19" s="46"/>
      <c r="S19" s="46"/>
      <c r="T19" s="42"/>
      <c r="U19" s="42"/>
      <c r="V19" s="42"/>
      <c r="W19" s="42"/>
      <c r="X19" s="42"/>
      <c r="Y19" s="42"/>
    </row>
    <row r="20" spans="1:25" s="10" customFormat="1" ht="12.75" customHeight="1" x14ac:dyDescent="0.3">
      <c r="A20" s="20"/>
      <c r="B20" s="21" t="s">
        <v>39</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4" t="s">
        <v>42</v>
      </c>
      <c r="C22" s="84"/>
      <c r="D22" s="84"/>
      <c r="E22" s="84"/>
      <c r="F22" s="84"/>
      <c r="G22" s="84"/>
      <c r="H22" s="84"/>
      <c r="I22" s="84"/>
      <c r="J22" s="84"/>
      <c r="K22" s="20"/>
      <c r="M22" s="45"/>
      <c r="N22" s="45"/>
      <c r="O22" s="45"/>
      <c r="P22" s="45"/>
      <c r="Q22" s="45"/>
      <c r="R22" s="46"/>
      <c r="S22" s="46"/>
      <c r="T22" s="42"/>
      <c r="U22" s="42"/>
      <c r="V22" s="42"/>
      <c r="W22" s="42"/>
      <c r="X22" s="42"/>
      <c r="Y22" s="42"/>
    </row>
    <row r="23" spans="1:25" s="10" customFormat="1" ht="13.8" x14ac:dyDescent="0.3">
      <c r="A23" s="20"/>
      <c r="B23" s="84"/>
      <c r="C23" s="84"/>
      <c r="D23" s="84"/>
      <c r="E23" s="84"/>
      <c r="F23" s="84"/>
      <c r="G23" s="84"/>
      <c r="H23" s="84"/>
      <c r="I23" s="84"/>
      <c r="J23" s="84"/>
      <c r="K23" s="20"/>
      <c r="M23" s="45"/>
      <c r="N23" s="45"/>
      <c r="O23" s="45"/>
      <c r="P23" s="45"/>
      <c r="Q23" s="45"/>
      <c r="R23" s="46"/>
      <c r="S23" s="49"/>
      <c r="T23" s="42"/>
      <c r="U23" s="42"/>
      <c r="V23" s="42"/>
      <c r="W23" s="42"/>
      <c r="X23" s="42"/>
      <c r="Y23" s="42"/>
    </row>
    <row r="24" spans="1:25" s="10" customFormat="1" ht="13.8" x14ac:dyDescent="0.3">
      <c r="A24" s="20"/>
      <c r="B24" s="84"/>
      <c r="C24" s="84"/>
      <c r="D24" s="84"/>
      <c r="E24" s="84"/>
      <c r="F24" s="84"/>
      <c r="G24" s="84"/>
      <c r="H24" s="84"/>
      <c r="I24" s="84"/>
      <c r="J24" s="84"/>
      <c r="K24" s="20"/>
      <c r="M24" s="45"/>
      <c r="N24" s="45"/>
      <c r="O24" s="45"/>
      <c r="P24" s="45"/>
      <c r="Q24" s="45"/>
      <c r="R24" s="46"/>
      <c r="S24" s="49"/>
      <c r="T24" s="42"/>
      <c r="U24" s="42"/>
      <c r="V24" s="42"/>
      <c r="W24" s="42"/>
      <c r="X24" s="42"/>
      <c r="Y24" s="42"/>
    </row>
    <row r="25" spans="1:25" s="10" customFormat="1" ht="12.75" customHeight="1" x14ac:dyDescent="0.3">
      <c r="A25" s="20"/>
      <c r="B25" s="77"/>
      <c r="C25" s="77"/>
      <c r="D25" s="77"/>
      <c r="E25" s="77"/>
      <c r="F25" s="78" t="s">
        <v>63</v>
      </c>
      <c r="G25" s="77"/>
      <c r="H25" s="77"/>
      <c r="I25" s="77"/>
      <c r="J25" s="77"/>
      <c r="K25" s="20"/>
      <c r="M25" s="45"/>
      <c r="N25" s="45"/>
      <c r="O25" s="45"/>
      <c r="P25" s="45"/>
      <c r="Q25" s="45"/>
      <c r="R25" s="46"/>
      <c r="S25" s="46"/>
      <c r="T25" s="42"/>
      <c r="U25" s="42"/>
      <c r="V25" s="42"/>
      <c r="W25" s="42"/>
      <c r="X25" s="42"/>
      <c r="Y25" s="42"/>
    </row>
    <row r="26" spans="1:25" s="10" customFormat="1" ht="13.8" x14ac:dyDescent="0.3">
      <c r="A26" s="20"/>
      <c r="B26" s="84" t="s">
        <v>43</v>
      </c>
      <c r="C26" s="84"/>
      <c r="D26" s="84"/>
      <c r="E26" s="84"/>
      <c r="F26" s="84"/>
      <c r="G26" s="84"/>
      <c r="H26" s="84"/>
      <c r="I26" s="84"/>
      <c r="J26" s="84"/>
      <c r="K26" s="20"/>
      <c r="M26" s="45"/>
      <c r="N26" s="45"/>
      <c r="O26" s="45"/>
      <c r="P26" s="45"/>
      <c r="Q26" s="45"/>
      <c r="R26" s="46"/>
      <c r="S26" s="46"/>
      <c r="T26" s="42"/>
      <c r="U26" s="42"/>
      <c r="V26" s="42"/>
      <c r="W26" s="42"/>
      <c r="X26" s="42"/>
      <c r="Y26" s="42"/>
    </row>
    <row r="27" spans="1:25" s="10" customFormat="1" ht="13.8" x14ac:dyDescent="0.3">
      <c r="A27" s="20"/>
      <c r="B27" s="84"/>
      <c r="C27" s="84"/>
      <c r="D27" s="84"/>
      <c r="E27" s="84"/>
      <c r="F27" s="84"/>
      <c r="G27" s="84"/>
      <c r="H27" s="84"/>
      <c r="I27" s="84"/>
      <c r="J27" s="84"/>
      <c r="K27" s="20"/>
      <c r="M27" s="45"/>
      <c r="N27" s="45"/>
      <c r="O27" s="45"/>
      <c r="P27" s="45"/>
      <c r="Q27" s="45"/>
      <c r="R27" s="46"/>
      <c r="S27" s="46"/>
      <c r="T27" s="42"/>
      <c r="U27" s="42"/>
      <c r="V27" s="42"/>
      <c r="W27" s="42"/>
      <c r="X27" s="42"/>
      <c r="Y27" s="42"/>
    </row>
    <row r="28" spans="1:25" s="10" customFormat="1" ht="13.8" x14ac:dyDescent="0.3">
      <c r="A28" s="20"/>
      <c r="B28" s="77"/>
      <c r="C28" s="77"/>
      <c r="D28" s="77"/>
      <c r="E28" s="77"/>
      <c r="F28" s="77"/>
      <c r="G28" s="77"/>
      <c r="H28" s="77"/>
      <c r="I28" s="77"/>
      <c r="J28" s="77"/>
      <c r="K28" s="20"/>
      <c r="M28" s="45"/>
      <c r="N28" s="45"/>
      <c r="O28" s="45"/>
      <c r="P28" s="45"/>
      <c r="Q28" s="45"/>
      <c r="R28" s="46"/>
      <c r="S28" s="46"/>
      <c r="T28" s="42"/>
      <c r="U28" s="42"/>
      <c r="V28" s="42"/>
      <c r="W28" s="42"/>
      <c r="X28" s="42"/>
      <c r="Y28" s="42"/>
    </row>
    <row r="29" spans="1:25" s="10" customFormat="1" ht="13.8" x14ac:dyDescent="0.3">
      <c r="A29" s="20"/>
      <c r="B29" s="84" t="s">
        <v>44</v>
      </c>
      <c r="C29" s="84"/>
      <c r="D29" s="84"/>
      <c r="E29" s="84"/>
      <c r="F29" s="84"/>
      <c r="G29" s="84"/>
      <c r="H29" s="84"/>
      <c r="I29" s="84"/>
      <c r="J29" s="84"/>
      <c r="K29" s="20"/>
      <c r="M29" s="45"/>
      <c r="N29" s="45"/>
      <c r="O29" s="45"/>
      <c r="P29" s="45"/>
      <c r="Q29" s="45"/>
      <c r="R29" s="46"/>
      <c r="S29" s="46"/>
      <c r="T29" s="42"/>
      <c r="U29" s="42"/>
      <c r="V29" s="42"/>
      <c r="W29" s="42"/>
      <c r="X29" s="42"/>
      <c r="Y29" s="42"/>
    </row>
    <row r="30" spans="1:25" s="10" customFormat="1" ht="13.8" x14ac:dyDescent="0.3">
      <c r="A30" s="20"/>
      <c r="B30" s="84"/>
      <c r="C30" s="84"/>
      <c r="D30" s="84"/>
      <c r="E30" s="84"/>
      <c r="F30" s="84"/>
      <c r="G30" s="84"/>
      <c r="H30" s="84"/>
      <c r="I30" s="84"/>
      <c r="J30" s="84"/>
      <c r="K30" s="20"/>
      <c r="M30" s="45"/>
      <c r="N30" s="45"/>
      <c r="O30" s="45"/>
      <c r="P30" s="45"/>
      <c r="Q30" s="45"/>
      <c r="R30" s="46"/>
      <c r="S30" s="46"/>
      <c r="T30" s="42"/>
      <c r="U30" s="42"/>
      <c r="V30" s="42"/>
      <c r="W30" s="42"/>
      <c r="X30" s="42"/>
      <c r="Y30" s="42"/>
    </row>
    <row r="31" spans="1:25" s="10" customFormat="1" ht="12.75" customHeight="1" x14ac:dyDescent="0.3">
      <c r="A31" s="20"/>
      <c r="B31" s="84"/>
      <c r="C31" s="84"/>
      <c r="D31" s="84"/>
      <c r="E31" s="84"/>
      <c r="F31" s="84"/>
      <c r="G31" s="84"/>
      <c r="H31" s="84"/>
      <c r="I31" s="84"/>
      <c r="J31" s="84"/>
      <c r="K31" s="20"/>
      <c r="M31" s="45"/>
      <c r="N31" s="45"/>
      <c r="O31" s="45"/>
      <c r="P31" s="45"/>
      <c r="Q31" s="45"/>
      <c r="R31" s="46"/>
      <c r="S31" s="46"/>
      <c r="T31" s="42"/>
      <c r="U31" s="42"/>
      <c r="V31" s="42"/>
      <c r="W31" s="42"/>
      <c r="X31" s="42"/>
      <c r="Y31" s="42"/>
    </row>
    <row r="32" spans="1:25" s="10" customFormat="1" ht="13.8" x14ac:dyDescent="0.3">
      <c r="A32" s="20"/>
      <c r="B32" s="84"/>
      <c r="C32" s="84"/>
      <c r="D32" s="84"/>
      <c r="E32" s="84"/>
      <c r="F32" s="84"/>
      <c r="G32" s="84"/>
      <c r="H32" s="84"/>
      <c r="I32" s="84"/>
      <c r="J32" s="84"/>
      <c r="K32" s="20"/>
      <c r="M32" s="45"/>
      <c r="N32" s="45"/>
      <c r="O32" s="45"/>
      <c r="P32" s="45"/>
      <c r="Q32" s="45"/>
      <c r="R32" s="46"/>
      <c r="S32" s="46"/>
      <c r="T32" s="42"/>
      <c r="U32" s="42"/>
      <c r="V32" s="42"/>
      <c r="W32" s="42"/>
      <c r="X32" s="42"/>
      <c r="Y32" s="42"/>
    </row>
    <row r="33" spans="1:25" s="10" customFormat="1" ht="12.75" customHeight="1" x14ac:dyDescent="0.3">
      <c r="A33" s="20"/>
      <c r="B33" s="84"/>
      <c r="C33" s="84"/>
      <c r="D33" s="84"/>
      <c r="E33" s="84"/>
      <c r="F33" s="84"/>
      <c r="G33" s="84"/>
      <c r="H33" s="84"/>
      <c r="I33" s="84"/>
      <c r="J33" s="84"/>
      <c r="K33" s="20"/>
      <c r="M33" s="45"/>
      <c r="N33" s="45"/>
      <c r="O33" s="45"/>
      <c r="P33" s="45"/>
      <c r="Q33" s="45"/>
      <c r="R33" s="46"/>
      <c r="S33" s="46"/>
      <c r="T33" s="42"/>
      <c r="U33" s="42"/>
      <c r="V33" s="42"/>
      <c r="W33" s="42"/>
      <c r="X33" s="42"/>
      <c r="Y33" s="42"/>
    </row>
    <row r="34" spans="1:25" s="10" customFormat="1" ht="13.8" x14ac:dyDescent="0.3">
      <c r="A34" s="20"/>
      <c r="B34" s="77"/>
      <c r="C34" s="77"/>
      <c r="D34" s="86" t="s">
        <v>22</v>
      </c>
      <c r="E34" s="86"/>
      <c r="F34" s="86"/>
      <c r="G34" s="86"/>
      <c r="H34" s="86"/>
      <c r="I34" s="77"/>
      <c r="J34" s="77"/>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23</v>
      </c>
      <c r="C36" s="20"/>
      <c r="D36" s="20"/>
      <c r="E36" s="20"/>
      <c r="F36" s="79"/>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9"/>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4" t="s">
        <v>45</v>
      </c>
      <c r="C38" s="84"/>
      <c r="D38" s="84"/>
      <c r="E38" s="84"/>
      <c r="F38" s="84"/>
      <c r="G38" s="84"/>
      <c r="H38" s="84"/>
      <c r="I38" s="84"/>
      <c r="J38" s="84"/>
      <c r="K38" s="20"/>
      <c r="M38" s="45"/>
      <c r="N38" s="45"/>
      <c r="O38" s="45"/>
      <c r="P38" s="45"/>
      <c r="Q38" s="45"/>
      <c r="R38" s="46"/>
      <c r="S38" s="46"/>
      <c r="T38" s="42"/>
      <c r="U38" s="42"/>
      <c r="V38" s="42"/>
      <c r="W38" s="42"/>
      <c r="X38" s="42"/>
      <c r="Y38" s="42"/>
    </row>
    <row r="39" spans="1:25" s="10" customFormat="1" ht="13.8" x14ac:dyDescent="0.3">
      <c r="A39" s="20"/>
      <c r="B39" s="84"/>
      <c r="C39" s="84"/>
      <c r="D39" s="84"/>
      <c r="E39" s="84"/>
      <c r="F39" s="84"/>
      <c r="G39" s="84"/>
      <c r="H39" s="84"/>
      <c r="I39" s="84"/>
      <c r="J39" s="84"/>
      <c r="K39" s="20"/>
      <c r="M39" s="45"/>
      <c r="N39" s="45"/>
      <c r="O39" s="45"/>
      <c r="P39" s="45"/>
      <c r="Q39" s="45"/>
      <c r="R39" s="46"/>
      <c r="S39" s="46"/>
      <c r="T39" s="42"/>
      <c r="U39" s="42"/>
      <c r="V39" s="42"/>
      <c r="W39" s="42"/>
      <c r="X39" s="42"/>
      <c r="Y39" s="42"/>
    </row>
    <row r="40" spans="1:25" s="10" customFormat="1" ht="13.8" x14ac:dyDescent="0.3">
      <c r="A40" s="20"/>
      <c r="B40" s="77"/>
      <c r="C40" s="77"/>
      <c r="D40" s="77"/>
      <c r="E40" s="77"/>
      <c r="F40" s="77"/>
      <c r="G40" s="77"/>
      <c r="H40" s="77"/>
      <c r="I40" s="77"/>
      <c r="J40" s="77"/>
      <c r="K40" s="20"/>
      <c r="M40" s="45"/>
      <c r="N40" s="45"/>
      <c r="O40" s="45"/>
      <c r="P40" s="45"/>
      <c r="Q40" s="45"/>
      <c r="R40" s="46"/>
      <c r="S40" s="46"/>
      <c r="T40" s="42"/>
      <c r="U40" s="42"/>
      <c r="V40" s="42"/>
      <c r="W40" s="42"/>
      <c r="X40" s="42"/>
      <c r="Y40" s="42"/>
    </row>
    <row r="41" spans="1:25" s="10" customFormat="1" ht="13.8" x14ac:dyDescent="0.3">
      <c r="A41" s="20"/>
      <c r="B41" s="84" t="s">
        <v>46</v>
      </c>
      <c r="C41" s="84"/>
      <c r="D41" s="84"/>
      <c r="E41" s="84"/>
      <c r="F41" s="84"/>
      <c r="G41" s="84"/>
      <c r="H41" s="84"/>
      <c r="I41" s="84"/>
      <c r="J41" s="84"/>
      <c r="K41" s="20"/>
      <c r="M41" s="45"/>
      <c r="N41" s="45"/>
      <c r="O41" s="45"/>
      <c r="P41" s="45"/>
      <c r="Q41" s="45"/>
      <c r="R41" s="46"/>
      <c r="S41" s="46"/>
      <c r="T41" s="42"/>
      <c r="U41" s="42"/>
      <c r="V41" s="42"/>
      <c r="W41" s="42"/>
      <c r="X41" s="42"/>
      <c r="Y41" s="42"/>
    </row>
    <row r="42" spans="1:25" s="10" customFormat="1" ht="13.8" x14ac:dyDescent="0.3">
      <c r="A42" s="20"/>
      <c r="B42" s="84"/>
      <c r="C42" s="84"/>
      <c r="D42" s="84"/>
      <c r="E42" s="84"/>
      <c r="F42" s="84"/>
      <c r="G42" s="84"/>
      <c r="H42" s="84"/>
      <c r="I42" s="84"/>
      <c r="J42" s="84"/>
      <c r="K42" s="20"/>
      <c r="M42" s="45"/>
      <c r="N42" s="45"/>
      <c r="O42" s="45"/>
      <c r="P42" s="45"/>
      <c r="Q42" s="45"/>
      <c r="R42" s="46"/>
      <c r="S42" s="46"/>
      <c r="T42" s="42"/>
      <c r="U42" s="42"/>
      <c r="V42" s="42"/>
      <c r="W42" s="42"/>
      <c r="X42" s="42"/>
      <c r="Y42" s="42"/>
    </row>
    <row r="43" spans="1:25" s="10" customFormat="1" ht="13.8" x14ac:dyDescent="0.3">
      <c r="A43" s="20"/>
      <c r="B43" s="84"/>
      <c r="C43" s="84"/>
      <c r="D43" s="84"/>
      <c r="E43" s="84"/>
      <c r="F43" s="84"/>
      <c r="G43" s="84"/>
      <c r="H43" s="84"/>
      <c r="I43" s="84"/>
      <c r="J43" s="84"/>
      <c r="K43" s="20"/>
      <c r="M43" s="45"/>
      <c r="N43" s="45"/>
      <c r="O43" s="45"/>
      <c r="P43" s="45"/>
      <c r="Q43" s="45"/>
      <c r="R43" s="46"/>
      <c r="S43" s="46"/>
      <c r="T43" s="42"/>
      <c r="U43" s="42"/>
      <c r="V43" s="42"/>
      <c r="W43" s="42"/>
      <c r="X43" s="42"/>
      <c r="Y43" s="42"/>
    </row>
    <row r="44" spans="1:25" s="10" customFormat="1" ht="13.8" x14ac:dyDescent="0.3">
      <c r="A44" s="20"/>
      <c r="B44" s="77"/>
      <c r="C44" s="77"/>
      <c r="D44" s="77"/>
      <c r="E44" s="77"/>
      <c r="F44" s="77"/>
      <c r="G44" s="77"/>
      <c r="H44" s="77"/>
      <c r="I44" s="77"/>
      <c r="J44" s="77"/>
      <c r="K44" s="20"/>
      <c r="M44" s="45"/>
      <c r="N44" s="45"/>
      <c r="O44" s="45"/>
      <c r="P44" s="45"/>
      <c r="Q44" s="45"/>
      <c r="R44" s="46"/>
      <c r="S44" s="46"/>
      <c r="T44" s="42"/>
      <c r="U44" s="42"/>
      <c r="V44" s="42"/>
      <c r="W44" s="42"/>
      <c r="X44" s="42"/>
      <c r="Y44" s="42"/>
    </row>
    <row r="45" spans="1:25" s="10" customFormat="1" ht="12.75" customHeight="1" x14ac:dyDescent="0.3">
      <c r="A45" s="20"/>
      <c r="B45" s="84" t="s">
        <v>40</v>
      </c>
      <c r="C45" s="84"/>
      <c r="D45" s="84"/>
      <c r="E45" s="84"/>
      <c r="F45" s="84"/>
      <c r="G45" s="84"/>
      <c r="H45" s="84"/>
      <c r="I45" s="84"/>
      <c r="J45" s="84"/>
      <c r="K45" s="20"/>
      <c r="M45" s="45"/>
      <c r="N45" s="45"/>
      <c r="O45" s="45"/>
      <c r="P45" s="45"/>
      <c r="Q45" s="45"/>
      <c r="R45" s="46"/>
      <c r="S45" s="46"/>
      <c r="T45" s="42"/>
      <c r="U45" s="42"/>
      <c r="V45" s="42"/>
      <c r="W45" s="42"/>
      <c r="X45" s="42"/>
      <c r="Y45" s="42"/>
    </row>
    <row r="46" spans="1:25" s="10" customFormat="1" ht="13.8" x14ac:dyDescent="0.3">
      <c r="A46" s="20"/>
      <c r="B46" s="84"/>
      <c r="C46" s="84"/>
      <c r="D46" s="84"/>
      <c r="E46" s="84"/>
      <c r="F46" s="84"/>
      <c r="G46" s="84"/>
      <c r="H46" s="84"/>
      <c r="I46" s="84"/>
      <c r="J46" s="84"/>
      <c r="K46" s="20"/>
      <c r="M46" s="45"/>
      <c r="N46" s="45"/>
      <c r="O46" s="45"/>
      <c r="P46" s="45"/>
      <c r="Q46" s="45"/>
      <c r="R46" s="46"/>
      <c r="S46" s="46"/>
      <c r="T46" s="42"/>
      <c r="U46" s="42"/>
      <c r="V46" s="42"/>
      <c r="W46" s="42"/>
      <c r="X46" s="42"/>
      <c r="Y46" s="42"/>
    </row>
    <row r="47" spans="1:25" s="10" customFormat="1" ht="13.8" x14ac:dyDescent="0.3">
      <c r="A47" s="20"/>
      <c r="B47" s="84"/>
      <c r="C47" s="84"/>
      <c r="D47" s="84"/>
      <c r="E47" s="84"/>
      <c r="F47" s="84"/>
      <c r="G47" s="84"/>
      <c r="H47" s="84"/>
      <c r="I47" s="84"/>
      <c r="J47" s="84"/>
      <c r="K47" s="20"/>
      <c r="M47" s="45"/>
      <c r="N47" s="45"/>
      <c r="O47" s="45"/>
      <c r="P47" s="45"/>
      <c r="Q47" s="45"/>
      <c r="R47" s="46"/>
      <c r="S47" s="46"/>
      <c r="T47" s="42"/>
      <c r="U47" s="42"/>
      <c r="V47" s="42"/>
      <c r="W47" s="42"/>
      <c r="X47" s="42"/>
      <c r="Y47" s="42"/>
    </row>
    <row r="48" spans="1:25" s="10" customFormat="1" ht="12.75" customHeight="1" x14ac:dyDescent="0.3">
      <c r="A48" s="20"/>
      <c r="B48" s="84"/>
      <c r="C48" s="84"/>
      <c r="D48" s="84"/>
      <c r="E48" s="84"/>
      <c r="F48" s="84"/>
      <c r="G48" s="84"/>
      <c r="H48" s="84"/>
      <c r="I48" s="84"/>
      <c r="J48" s="84"/>
      <c r="K48" s="20"/>
      <c r="M48" s="45"/>
      <c r="N48" s="45"/>
      <c r="O48" s="45"/>
      <c r="P48" s="45"/>
      <c r="Q48" s="45"/>
      <c r="R48" s="46"/>
      <c r="S48" s="46"/>
      <c r="T48" s="42"/>
      <c r="U48" s="42"/>
      <c r="V48" s="42"/>
      <c r="W48" s="42"/>
      <c r="X48" s="42"/>
      <c r="Y48" s="42"/>
    </row>
    <row r="49" spans="1:25" s="10" customFormat="1" ht="13.8" x14ac:dyDescent="0.3">
      <c r="A49" s="20"/>
      <c r="B49" s="20" t="s">
        <v>47</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78" t="s">
        <v>64</v>
      </c>
      <c r="G50" s="79"/>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48</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5" t="s">
        <v>49</v>
      </c>
      <c r="C54" s="85"/>
      <c r="D54" s="85"/>
      <c r="E54" s="85"/>
      <c r="F54" s="85"/>
      <c r="G54" s="85"/>
      <c r="H54" s="85"/>
      <c r="I54" s="85"/>
      <c r="J54" s="85"/>
      <c r="K54" s="20"/>
      <c r="M54" s="45"/>
      <c r="N54" s="45"/>
      <c r="O54" s="45"/>
      <c r="P54" s="45"/>
      <c r="Q54" s="45"/>
      <c r="R54" s="46"/>
      <c r="S54" s="46"/>
      <c r="T54" s="42"/>
      <c r="U54" s="42"/>
      <c r="V54" s="42"/>
      <c r="W54" s="42"/>
      <c r="X54" s="42"/>
      <c r="Y54" s="42"/>
    </row>
    <row r="55" spans="1:25" s="10" customFormat="1" ht="13.8" x14ac:dyDescent="0.3">
      <c r="A55" s="20"/>
      <c r="B55" s="85"/>
      <c r="C55" s="85"/>
      <c r="D55" s="85"/>
      <c r="E55" s="85"/>
      <c r="F55" s="85"/>
      <c r="G55" s="85"/>
      <c r="H55" s="85"/>
      <c r="I55" s="85"/>
      <c r="J55" s="85"/>
      <c r="K55" s="20"/>
      <c r="M55" s="45"/>
      <c r="N55" s="45"/>
      <c r="O55" s="45"/>
      <c r="P55" s="45"/>
      <c r="Q55" s="45"/>
      <c r="R55" s="46"/>
      <c r="S55" s="46"/>
      <c r="T55" s="42"/>
      <c r="U55" s="42"/>
      <c r="V55" s="42"/>
      <c r="W55" s="42"/>
      <c r="X55" s="42"/>
      <c r="Y55" s="42"/>
    </row>
    <row r="56" spans="1:25" s="10" customFormat="1" ht="13.8" x14ac:dyDescent="0.3">
      <c r="A56" s="20"/>
      <c r="B56" s="85"/>
      <c r="C56" s="85"/>
      <c r="D56" s="85"/>
      <c r="E56" s="85"/>
      <c r="F56" s="85"/>
      <c r="G56" s="85"/>
      <c r="H56" s="85"/>
      <c r="I56" s="85"/>
      <c r="J56" s="85"/>
      <c r="K56" s="20"/>
      <c r="M56" s="45"/>
      <c r="N56" s="45"/>
      <c r="O56" s="80"/>
      <c r="P56" s="45"/>
      <c r="Q56" s="45"/>
      <c r="R56" s="46"/>
      <c r="S56" s="46"/>
      <c r="T56" s="42"/>
      <c r="U56" s="42"/>
      <c r="V56" s="42"/>
      <c r="W56" s="42"/>
      <c r="X56" s="42"/>
      <c r="Y56" s="42"/>
    </row>
    <row r="57" spans="1:25" s="10" customFormat="1" ht="13.8" x14ac:dyDescent="0.3">
      <c r="A57" s="20"/>
      <c r="B57" s="20"/>
      <c r="C57" s="20"/>
      <c r="D57" s="20"/>
      <c r="F57" s="79"/>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1"/>
      <c r="P59" s="45"/>
      <c r="Q59" s="45"/>
      <c r="R59" s="46"/>
      <c r="S59" s="46"/>
      <c r="T59" s="42"/>
      <c r="U59" s="42"/>
      <c r="V59" s="42"/>
      <c r="W59" s="42"/>
      <c r="X59" s="42"/>
      <c r="Y59" s="42"/>
    </row>
    <row r="60" spans="1:25" s="10" customFormat="1" ht="13.8" x14ac:dyDescent="0.3">
      <c r="A60" s="20"/>
      <c r="B60" s="20" t="s">
        <v>50</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78" t="s">
        <v>65</v>
      </c>
      <c r="G61" s="82"/>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60"/>
  <sheetViews>
    <sheetView tabSelected="1" view="pageBreakPreview" zoomScaleNormal="100" zoomScaleSheetLayoutView="100" workbookViewId="0">
      <selection activeCell="B13" sqref="B13:K13"/>
    </sheetView>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1"/>
    <col min="176" max="16384" width="9.109375" style="54"/>
  </cols>
  <sheetData>
    <row r="1" spans="1:178" s="10" customFormat="1" x14ac:dyDescent="0.3">
      <c r="A1" s="3"/>
      <c r="B1" s="4" t="s">
        <v>7</v>
      </c>
      <c r="C1" s="5" t="s">
        <v>4</v>
      </c>
      <c r="D1" s="3"/>
      <c r="E1" s="3"/>
      <c r="F1" s="4" t="s">
        <v>15</v>
      </c>
      <c r="G1" s="6">
        <f>X1</f>
        <v>1</v>
      </c>
      <c r="H1" s="3"/>
      <c r="I1" s="3"/>
      <c r="J1" s="3"/>
      <c r="K1" s="3"/>
      <c r="M1" s="22" t="s">
        <v>24</v>
      </c>
      <c r="N1" s="22" t="s">
        <v>25</v>
      </c>
      <c r="O1" s="22" t="s">
        <v>26</v>
      </c>
      <c r="P1" s="22" t="s">
        <v>26</v>
      </c>
      <c r="Q1" s="22" t="s">
        <v>26</v>
      </c>
      <c r="R1" s="22" t="s">
        <v>27</v>
      </c>
      <c r="S1" s="23" t="s">
        <v>28</v>
      </c>
      <c r="T1" s="24" t="s">
        <v>29</v>
      </c>
      <c r="W1" s="11" t="s">
        <v>30</v>
      </c>
      <c r="X1" s="12">
        <f>SUM(M:M)</f>
        <v>1</v>
      </c>
    </row>
    <row r="2" spans="1:178" s="10" customFormat="1" x14ac:dyDescent="0.3">
      <c r="A2" s="3"/>
      <c r="B2" s="4" t="s">
        <v>8</v>
      </c>
      <c r="C2" s="5" t="s">
        <v>9</v>
      </c>
      <c r="D2" s="3"/>
      <c r="E2" s="3"/>
      <c r="F2" s="4" t="s">
        <v>10</v>
      </c>
      <c r="G2" s="5" t="s">
        <v>51</v>
      </c>
      <c r="H2" s="3"/>
      <c r="I2" s="3"/>
      <c r="J2" s="3"/>
      <c r="K2" s="3"/>
      <c r="M2" s="25" t="s">
        <v>31</v>
      </c>
      <c r="N2" s="25" t="s">
        <v>31</v>
      </c>
      <c r="O2" s="25" t="s">
        <v>25</v>
      </c>
      <c r="P2" s="25" t="s">
        <v>25</v>
      </c>
      <c r="Q2" s="25" t="s">
        <v>25</v>
      </c>
      <c r="R2" s="25" t="s">
        <v>31</v>
      </c>
      <c r="S2" s="26" t="s">
        <v>31</v>
      </c>
      <c r="T2" s="27"/>
      <c r="W2" s="11" t="s">
        <v>32</v>
      </c>
      <c r="X2" s="12">
        <f>SUM(N:N)</f>
        <v>0</v>
      </c>
    </row>
    <row r="3" spans="1:178" s="10" customFormat="1" x14ac:dyDescent="0.3">
      <c r="A3" s="3"/>
      <c r="B3" s="4" t="s">
        <v>1</v>
      </c>
      <c r="C3" s="7" t="s">
        <v>16</v>
      </c>
      <c r="D3" s="3"/>
      <c r="E3" s="3"/>
      <c r="F3" s="4" t="s">
        <v>0</v>
      </c>
      <c r="G3" s="5" t="s">
        <v>68</v>
      </c>
      <c r="H3" s="3"/>
      <c r="I3" s="3"/>
      <c r="J3" s="3"/>
      <c r="K3" s="3"/>
      <c r="M3" s="25"/>
      <c r="N3" s="25"/>
      <c r="O3" s="25"/>
      <c r="P3" s="25"/>
      <c r="Q3" s="25"/>
      <c r="R3" s="25"/>
      <c r="S3" s="26"/>
      <c r="T3" s="27"/>
      <c r="W3" s="11" t="s">
        <v>33</v>
      </c>
      <c r="X3" s="12">
        <f>SUM(O:O)</f>
        <v>0</v>
      </c>
    </row>
    <row r="4" spans="1:178" s="10" customFormat="1" x14ac:dyDescent="0.3">
      <c r="A4" s="3"/>
      <c r="B4" s="4" t="s">
        <v>17</v>
      </c>
      <c r="C4" s="6"/>
      <c r="D4" s="3"/>
      <c r="E4" s="3"/>
      <c r="F4" s="4" t="s">
        <v>18</v>
      </c>
      <c r="G4" s="74" t="s">
        <v>52</v>
      </c>
      <c r="H4" s="3"/>
      <c r="I4" s="3"/>
      <c r="J4" s="3"/>
      <c r="K4" s="3"/>
      <c r="M4" s="25"/>
      <c r="N4" s="25"/>
      <c r="O4" s="25"/>
      <c r="P4" s="25"/>
      <c r="Q4" s="28"/>
      <c r="R4" s="29"/>
      <c r="S4" s="30"/>
      <c r="T4" s="27"/>
      <c r="W4" s="11" t="s">
        <v>33</v>
      </c>
      <c r="X4" s="12">
        <f>SUM(P:P)</f>
        <v>0</v>
      </c>
    </row>
    <row r="5" spans="1:178" s="10" customFormat="1" x14ac:dyDescent="0.3">
      <c r="A5" s="3"/>
      <c r="B5" s="4" t="s">
        <v>20</v>
      </c>
      <c r="C5" s="6" t="s">
        <v>34</v>
      </c>
      <c r="D5" s="3"/>
      <c r="E5" s="4"/>
      <c r="F5" s="3"/>
      <c r="G5" s="3"/>
      <c r="H5" s="3"/>
      <c r="I5" s="3"/>
      <c r="J5" s="3"/>
      <c r="K5" s="3"/>
      <c r="M5" s="25"/>
      <c r="N5" s="25"/>
      <c r="O5" s="25"/>
      <c r="P5" s="25"/>
      <c r="Q5" s="28"/>
      <c r="R5" s="29"/>
      <c r="S5" s="30"/>
      <c r="T5" s="27"/>
      <c r="W5" s="11" t="s">
        <v>33</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35</v>
      </c>
      <c r="X6" s="12">
        <f>SUM(R:R)</f>
        <v>0</v>
      </c>
    </row>
    <row r="7" spans="1:178" s="10" customFormat="1" x14ac:dyDescent="0.3">
      <c r="A7" s="3"/>
      <c r="B7" s="3"/>
      <c r="C7" s="3"/>
      <c r="D7" s="3"/>
      <c r="E7" s="3"/>
      <c r="F7" s="3"/>
      <c r="G7" s="3"/>
      <c r="H7" s="3"/>
      <c r="I7" s="3"/>
      <c r="J7" s="3"/>
      <c r="K7" s="3"/>
      <c r="M7" s="25"/>
      <c r="N7" s="25"/>
      <c r="O7" s="25"/>
      <c r="P7" s="25"/>
      <c r="Q7" s="28"/>
      <c r="R7" s="29"/>
      <c r="S7" s="30"/>
      <c r="T7" s="27"/>
      <c r="W7" s="11" t="s">
        <v>36</v>
      </c>
      <c r="X7" s="12">
        <f>SUM(S:S)</f>
        <v>0</v>
      </c>
    </row>
    <row r="8" spans="1:178" s="10" customFormat="1" x14ac:dyDescent="0.3">
      <c r="A8" s="9"/>
      <c r="E8" s="11" t="s">
        <v>7</v>
      </c>
      <c r="F8" s="12" t="str">
        <f>$C$1</f>
        <v>R. Abbott</v>
      </c>
      <c r="H8" s="13"/>
      <c r="I8" s="11" t="s">
        <v>12</v>
      </c>
      <c r="J8" s="14" t="str">
        <f>$G$2</f>
        <v>AA-SM-103-002-008</v>
      </c>
      <c r="K8" s="15"/>
      <c r="L8" s="32"/>
      <c r="M8" s="25"/>
      <c r="N8" s="25"/>
      <c r="O8" s="25"/>
      <c r="P8" s="25"/>
      <c r="Q8" s="25"/>
      <c r="R8" s="25"/>
      <c r="S8" s="25"/>
      <c r="T8" s="25"/>
    </row>
    <row r="9" spans="1:178" s="10" customFormat="1" x14ac:dyDescent="0.3">
      <c r="E9" s="11" t="s">
        <v>8</v>
      </c>
      <c r="F9" s="13" t="str">
        <f>$C$2</f>
        <v xml:space="preserve"> </v>
      </c>
      <c r="H9" s="13"/>
      <c r="I9" s="11" t="s">
        <v>13</v>
      </c>
      <c r="J9" s="15" t="str">
        <f>$G$3</f>
        <v>A</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1</v>
      </c>
      <c r="K10" s="13"/>
      <c r="L10" s="32">
        <f>SUM($M$1:M9)</f>
        <v>1</v>
      </c>
      <c r="M10" s="25"/>
      <c r="N10" s="25"/>
      <c r="O10" s="25"/>
      <c r="P10" s="25"/>
      <c r="Q10" s="25"/>
      <c r="R10" s="25"/>
      <c r="S10" s="25"/>
      <c r="T10" s="25"/>
    </row>
    <row r="11" spans="1:178" s="10" customFormat="1" x14ac:dyDescent="0.3">
      <c r="A11" s="73"/>
      <c r="B11" s="73"/>
      <c r="C11" s="73"/>
      <c r="D11" s="73"/>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SHEAR AND COMPRESSION BUCKLING OF ORTHOTROPIC PLATES</v>
      </c>
      <c r="C12" s="33"/>
      <c r="D12" s="33"/>
      <c r="E12" s="33"/>
      <c r="F12" s="33"/>
      <c r="G12" s="33"/>
      <c r="H12" s="33"/>
      <c r="I12" s="33"/>
      <c r="J12" s="33"/>
      <c r="K12" s="33"/>
      <c r="L12" s="34"/>
      <c r="M12" s="35"/>
      <c r="N12" s="35"/>
      <c r="O12" s="35"/>
      <c r="P12" s="35"/>
      <c r="Q12" s="35"/>
      <c r="R12" s="35"/>
      <c r="S12" s="35"/>
      <c r="T12" s="35"/>
      <c r="U12" s="34"/>
      <c r="AL12" s="36"/>
      <c r="AM12" s="36"/>
    </row>
    <row r="13" spans="1:178" s="31" customFormat="1" x14ac:dyDescent="0.3">
      <c r="A13" s="33"/>
      <c r="B13" s="87" t="s">
        <v>67</v>
      </c>
      <c r="C13" s="87"/>
      <c r="D13" s="87"/>
      <c r="E13" s="87"/>
      <c r="F13" s="87"/>
      <c r="G13" s="87"/>
      <c r="H13" s="87"/>
      <c r="I13" s="87"/>
      <c r="J13" s="87"/>
      <c r="K13" s="87"/>
      <c r="L13" s="34"/>
      <c r="M13" s="35"/>
      <c r="N13" s="35"/>
      <c r="O13" s="35"/>
      <c r="P13" s="35"/>
      <c r="Q13" s="35"/>
      <c r="R13" s="35"/>
      <c r="S13" s="35"/>
      <c r="T13" s="35"/>
      <c r="U13" s="34"/>
      <c r="AL13" s="36"/>
      <c r="AM13" s="36"/>
    </row>
    <row r="14" spans="1:178" ht="13.5" customHeight="1" x14ac:dyDescent="0.3">
      <c r="A14" s="3"/>
      <c r="B14" s="83" t="s">
        <v>66</v>
      </c>
      <c r="C14" s="3"/>
      <c r="D14" s="3"/>
      <c r="E14" s="50"/>
      <c r="F14" s="3"/>
      <c r="G14" s="3"/>
      <c r="H14" s="3"/>
      <c r="I14" s="3"/>
      <c r="J14" s="51"/>
      <c r="K14" s="3"/>
      <c r="V14" s="54"/>
      <c r="W14" s="54"/>
      <c r="X14" s="54"/>
      <c r="Y14" s="54"/>
      <c r="Z14" s="54"/>
      <c r="AA14" s="55">
        <v>0</v>
      </c>
      <c r="AB14" s="55">
        <f t="shared" ref="AB14:AB34" si="0">(1-(AA14^$AF$28))^(1/$AF$29)</f>
        <v>1</v>
      </c>
      <c r="AC14" s="54"/>
      <c r="AD14" s="54"/>
      <c r="AE14" s="54">
        <v>0</v>
      </c>
      <c r="AF14" s="54">
        <v>0</v>
      </c>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4"/>
      <c r="B15" s="4"/>
      <c r="C15" s="4"/>
      <c r="D15" s="4"/>
      <c r="E15" s="3"/>
      <c r="F15" s="3"/>
      <c r="G15" s="3"/>
      <c r="H15" s="3"/>
      <c r="I15" s="60"/>
      <c r="J15" s="3"/>
      <c r="K15" s="3"/>
      <c r="V15" s="54">
        <f>-Z15/(Y15-AD24)</f>
        <v>0.52454577590582219</v>
      </c>
      <c r="W15" s="54">
        <f t="shared" ref="W15:W34" si="1">Y15*V15+Z15</f>
        <v>0.73436408626815119</v>
      </c>
      <c r="X15" s="54">
        <f t="shared" ref="X15:X34" si="2">(V15^2+W15^2)^0.5</f>
        <v>0.90246267635902688</v>
      </c>
      <c r="Y15" s="54">
        <f t="shared" ref="Y15:Y34" si="3">(AB15-AB14)/(AA15-AA14)</f>
        <v>-0.50641131038207332</v>
      </c>
      <c r="Z15" s="54">
        <f t="shared" ref="Z15:Z34" si="4">AB15-AA15*Y15</f>
        <v>1</v>
      </c>
      <c r="AA15" s="55">
        <v>0.05</v>
      </c>
      <c r="AB15" s="55">
        <f t="shared" si="0"/>
        <v>0.97467943448089633</v>
      </c>
      <c r="AC15" s="54"/>
      <c r="AD15" s="54">
        <v>20</v>
      </c>
      <c r="AE15" s="54">
        <f>AF19</f>
        <v>0.70413102080964329</v>
      </c>
      <c r="AF15" s="54">
        <f>AE19</f>
        <v>0.50295072914974526</v>
      </c>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x14ac:dyDescent="0.3">
      <c r="A16" s="3"/>
      <c r="B16" s="3" t="s">
        <v>55</v>
      </c>
      <c r="C16" s="3"/>
      <c r="D16" s="3"/>
      <c r="E16" s="3"/>
      <c r="F16" s="3"/>
      <c r="G16" s="3"/>
      <c r="H16" s="3"/>
      <c r="I16" s="60"/>
      <c r="J16" s="3"/>
      <c r="K16" s="3"/>
      <c r="V16" s="54">
        <f>Z16/(AD24-Y16)</f>
        <v>0.52120616939462949</v>
      </c>
      <c r="W16" s="54">
        <f t="shared" si="1"/>
        <v>0.72968863715248133</v>
      </c>
      <c r="X16" s="54">
        <f t="shared" si="2"/>
        <v>0.89671700006438415</v>
      </c>
      <c r="Y16" s="54">
        <f t="shared" si="3"/>
        <v>-0.51992272860765132</v>
      </c>
      <c r="Z16" s="54">
        <f t="shared" si="4"/>
        <v>1.0006755709112789</v>
      </c>
      <c r="AA16" s="55">
        <v>0.1</v>
      </c>
      <c r="AB16" s="55">
        <f t="shared" si="0"/>
        <v>0.94868329805051377</v>
      </c>
      <c r="AC16" s="54"/>
      <c r="AD16" s="54"/>
      <c r="AE16" s="54"/>
      <c r="AF16" s="54"/>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ht="15" x14ac:dyDescent="0.35">
      <c r="B17" s="57" t="s">
        <v>60</v>
      </c>
      <c r="C17" s="75">
        <v>5000</v>
      </c>
      <c r="D17" s="58" t="s">
        <v>56</v>
      </c>
      <c r="E17" s="3"/>
      <c r="F17" s="3"/>
      <c r="G17" s="60"/>
      <c r="H17" s="3"/>
      <c r="I17" s="3"/>
      <c r="V17" s="54">
        <f>Z17/(AD24-Y17)</f>
        <v>0.51801555515461539</v>
      </c>
      <c r="W17" s="54">
        <f t="shared" si="1"/>
        <v>0.72522177721646153</v>
      </c>
      <c r="X17" s="54">
        <f t="shared" si="2"/>
        <v>0.89122765976553231</v>
      </c>
      <c r="Y17" s="54">
        <f t="shared" si="3"/>
        <v>-0.53457704642450043</v>
      </c>
      <c r="Z17" s="54">
        <f t="shared" si="4"/>
        <v>1.0021410026929638</v>
      </c>
      <c r="AA17" s="55">
        <v>0.15</v>
      </c>
      <c r="AB17" s="55">
        <f t="shared" si="0"/>
        <v>0.92195444572928875</v>
      </c>
      <c r="AC17" s="54"/>
      <c r="AD17" s="54"/>
      <c r="AE17" s="54"/>
      <c r="AF17" s="54">
        <f>MIN(X15:X34)</f>
        <v>0.86530915308847323</v>
      </c>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ht="15" x14ac:dyDescent="0.35">
      <c r="B18" s="57" t="s">
        <v>61</v>
      </c>
      <c r="C18" s="75">
        <v>7000</v>
      </c>
      <c r="D18" s="58" t="s">
        <v>56</v>
      </c>
      <c r="E18" s="3"/>
      <c r="F18" s="3"/>
      <c r="G18" s="60"/>
      <c r="H18" s="3"/>
      <c r="I18" s="3"/>
      <c r="V18" s="54">
        <f>Z18/(AD24-Y18)</f>
        <v>0.51500281265215642</v>
      </c>
      <c r="W18" s="54">
        <f t="shared" si="1"/>
        <v>0.72100393771301907</v>
      </c>
      <c r="X18" s="54">
        <f t="shared" si="2"/>
        <v>0.88604434157513312</v>
      </c>
      <c r="Y18" s="54">
        <f t="shared" si="3"/>
        <v>-0.55054509458745771</v>
      </c>
      <c r="Z18" s="54">
        <f t="shared" si="4"/>
        <v>1.0045362099174073</v>
      </c>
      <c r="AA18" s="55">
        <v>0.2</v>
      </c>
      <c r="AB18" s="55">
        <f t="shared" si="0"/>
        <v>0.89442719099991586</v>
      </c>
      <c r="AC18" s="54"/>
      <c r="AD18" s="54"/>
      <c r="AE18" s="54"/>
      <c r="AF18" s="54"/>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x14ac:dyDescent="0.3">
      <c r="B19" s="3"/>
      <c r="C19" s="3"/>
      <c r="D19" s="3"/>
      <c r="E19" s="3"/>
      <c r="F19" s="3"/>
      <c r="G19" s="60"/>
      <c r="H19" s="3"/>
      <c r="I19" s="3"/>
      <c r="V19" s="54">
        <f>Z19/(AD24-Y19)</f>
        <v>0.51220326804352734</v>
      </c>
      <c r="W19" s="54">
        <f t="shared" si="1"/>
        <v>0.71708457526093849</v>
      </c>
      <c r="X19" s="54">
        <f t="shared" si="2"/>
        <v>0.8812278229105287</v>
      </c>
      <c r="Y19" s="54">
        <f t="shared" si="3"/>
        <v>-0.56803574430954529</v>
      </c>
      <c r="Z19" s="54">
        <f t="shared" si="4"/>
        <v>1.008034339861825</v>
      </c>
      <c r="AA19" s="55">
        <v>0.25</v>
      </c>
      <c r="AB19" s="55">
        <f t="shared" si="0"/>
        <v>0.8660254037844386</v>
      </c>
      <c r="AC19" s="54"/>
      <c r="AD19" s="54"/>
      <c r="AE19" s="54">
        <f>INDEX(V15:V34,MATCH(AF17,X15:X34,0))</f>
        <v>0.50295072914974526</v>
      </c>
      <c r="AF19" s="54">
        <f>INDEX(W15:W34,MATCH(AF17,X15:X34,0))</f>
        <v>0.70413102080964329</v>
      </c>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row>
    <row r="20" spans="1:178" x14ac:dyDescent="0.3">
      <c r="B20" s="54" t="s">
        <v>59</v>
      </c>
      <c r="E20" s="3"/>
      <c r="F20" s="3"/>
      <c r="G20" s="60"/>
      <c r="H20" s="3"/>
      <c r="I20" s="3"/>
      <c r="V20" s="54">
        <f>Z20/(AD24-Y20)</f>
        <v>0.50966056692174089</v>
      </c>
      <c r="W20" s="54">
        <f t="shared" si="1"/>
        <v>0.71352479369043742</v>
      </c>
      <c r="X20" s="54">
        <f t="shared" si="2"/>
        <v>0.87685319448923238</v>
      </c>
      <c r="Y20" s="54">
        <f t="shared" si="3"/>
        <v>-0.58730754500726079</v>
      </c>
      <c r="Z20" s="54">
        <f t="shared" si="4"/>
        <v>1.0128522900362538</v>
      </c>
      <c r="AA20" s="55">
        <v>0.3</v>
      </c>
      <c r="AB20" s="55">
        <f t="shared" si="0"/>
        <v>0.83666002653407556</v>
      </c>
      <c r="AC20" s="54"/>
      <c r="AD20" s="54"/>
      <c r="AE20" s="54"/>
      <c r="AF20" s="54">
        <f>(AE19^2+AF19^2)^0.5</f>
        <v>0.86530915308847323</v>
      </c>
      <c r="AG20" s="54"/>
      <c r="AH20" s="54"/>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1"/>
      <c r="FU20" s="61"/>
      <c r="FV20" s="61"/>
    </row>
    <row r="21" spans="1:178" ht="15" x14ac:dyDescent="0.35">
      <c r="B21" s="57" t="s">
        <v>57</v>
      </c>
      <c r="C21" s="75">
        <v>30000</v>
      </c>
      <c r="D21" s="58" t="s">
        <v>56</v>
      </c>
      <c r="E21" s="62"/>
      <c r="F21" s="3"/>
      <c r="G21" s="60"/>
      <c r="H21" s="3"/>
      <c r="I21" s="3"/>
      <c r="V21" s="54">
        <f>Z21/(AD24-Y21)</f>
        <v>0.50742924822158364</v>
      </c>
      <c r="W21" s="54">
        <f t="shared" si="1"/>
        <v>0.7104009475102171</v>
      </c>
      <c r="X21" s="54">
        <f t="shared" si="2"/>
        <v>0.87301428864259478</v>
      </c>
      <c r="Y21" s="54">
        <f t="shared" si="3"/>
        <v>-0.60868503408441088</v>
      </c>
      <c r="Z21" s="54">
        <f t="shared" si="4"/>
        <v>1.0192655367593988</v>
      </c>
      <c r="AA21" s="55">
        <v>0.35</v>
      </c>
      <c r="AB21" s="55">
        <f t="shared" si="0"/>
        <v>0.80622577482985502</v>
      </c>
      <c r="AC21" s="54"/>
      <c r="AD21" s="54"/>
      <c r="AE21" s="54"/>
      <c r="AF21" s="54"/>
      <c r="AG21" s="54"/>
      <c r="AH21" s="54"/>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1"/>
      <c r="FU21" s="61"/>
      <c r="FV21" s="61"/>
    </row>
    <row r="22" spans="1:178" ht="15" x14ac:dyDescent="0.35">
      <c r="B22" s="57" t="s">
        <v>58</v>
      </c>
      <c r="C22" s="75">
        <v>30000</v>
      </c>
      <c r="D22" s="58" t="s">
        <v>56</v>
      </c>
      <c r="E22" s="63"/>
      <c r="F22" s="3"/>
      <c r="G22" s="60"/>
      <c r="H22" s="3"/>
      <c r="I22" s="3"/>
      <c r="V22" s="54">
        <f>Z22/(AD24-Y22)</f>
        <v>0.50557835179159427</v>
      </c>
      <c r="W22" s="54">
        <f t="shared" si="1"/>
        <v>0.70780969250823189</v>
      </c>
      <c r="X22" s="54">
        <f t="shared" si="2"/>
        <v>0.86982988601731948</v>
      </c>
      <c r="Y22" s="54">
        <f t="shared" si="3"/>
        <v>-0.63258211176743184</v>
      </c>
      <c r="Z22" s="54">
        <f t="shared" si="4"/>
        <v>1.0276295139484561</v>
      </c>
      <c r="AA22" s="55">
        <v>0.4</v>
      </c>
      <c r="AB22" s="55">
        <f t="shared" si="0"/>
        <v>0.7745966692414834</v>
      </c>
      <c r="AC22" s="54"/>
      <c r="AD22" s="64">
        <f>C25</f>
        <v>0.16666666666666666</v>
      </c>
      <c r="AE22" s="64">
        <f>C28</f>
        <v>0.23333333333333334</v>
      </c>
      <c r="AF22" s="54"/>
      <c r="AG22" s="54"/>
      <c r="AH22" s="54"/>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1"/>
      <c r="FU22" s="61"/>
      <c r="FV22" s="61"/>
    </row>
    <row r="23" spans="1:178" x14ac:dyDescent="0.3">
      <c r="E23" s="3"/>
      <c r="F23" s="3"/>
      <c r="G23" s="60"/>
      <c r="H23" s="3"/>
      <c r="I23" s="3"/>
      <c r="V23" s="54">
        <f>Z23/(AD24-Y23)</f>
        <v>0.50419658916103849</v>
      </c>
      <c r="W23" s="54">
        <f t="shared" si="1"/>
        <v>0.70587522482545406</v>
      </c>
      <c r="X23" s="54">
        <f t="shared" si="2"/>
        <v>0.86745261169934251</v>
      </c>
      <c r="Y23" s="54">
        <f t="shared" si="3"/>
        <v>-0.65953641063834179</v>
      </c>
      <c r="Z23" s="54">
        <f t="shared" si="4"/>
        <v>1.0384112334968201</v>
      </c>
      <c r="AA23" s="55">
        <v>0.45</v>
      </c>
      <c r="AB23" s="55">
        <f t="shared" si="0"/>
        <v>0.74161984870956632</v>
      </c>
      <c r="AC23" s="54"/>
      <c r="AD23" s="54"/>
      <c r="AE23" s="54"/>
      <c r="AF23" s="54"/>
      <c r="AG23" s="54"/>
      <c r="AH23" s="54"/>
      <c r="AI23" s="54"/>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61"/>
      <c r="FU23" s="61"/>
      <c r="FV23" s="61"/>
    </row>
    <row r="24" spans="1:178" ht="15" x14ac:dyDescent="0.35">
      <c r="B24" s="57" t="s">
        <v>53</v>
      </c>
      <c r="C24" s="54" t="str">
        <f>[1]!xln(C25)</f>
        <v>5000 / 30000</v>
      </c>
      <c r="E24" s="62"/>
      <c r="F24" s="65"/>
      <c r="G24" s="60"/>
      <c r="H24" s="3"/>
      <c r="I24" s="3"/>
      <c r="V24" s="54">
        <f>Z24/(AD24-Y24)</f>
        <v>0.50295072914974526</v>
      </c>
      <c r="W24" s="54">
        <f t="shared" si="1"/>
        <v>0.70413102080964329</v>
      </c>
      <c r="X24" s="54">
        <f t="shared" si="2"/>
        <v>0.86530915308847323</v>
      </c>
      <c r="Y24" s="54">
        <f t="shared" si="3"/>
        <v>-0.70799455459629379</v>
      </c>
      <c r="Z24" s="54">
        <f t="shared" si="4"/>
        <v>1.0602173982778984</v>
      </c>
      <c r="AA24" s="55">
        <v>0.55000000000000004</v>
      </c>
      <c r="AB24" s="55">
        <f t="shared" si="0"/>
        <v>0.67082039324993692</v>
      </c>
      <c r="AC24" s="66" t="s">
        <v>3</v>
      </c>
      <c r="AD24" s="54">
        <f>AE22/AD22</f>
        <v>1.4000000000000001</v>
      </c>
      <c r="AE24" s="54"/>
      <c r="AF24" s="54">
        <f>AF17</f>
        <v>0.86530915308847323</v>
      </c>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x14ac:dyDescent="0.3">
      <c r="B25" s="4" t="s">
        <v>62</v>
      </c>
      <c r="C25" s="76">
        <f>C17/C21</f>
        <v>0.16666666666666666</v>
      </c>
      <c r="E25" s="3"/>
      <c r="F25" s="65"/>
      <c r="G25" s="60"/>
      <c r="H25" s="3"/>
      <c r="I25" s="3"/>
      <c r="V25" s="54">
        <f>Z25/(AD24-Y25)</f>
        <v>0.50423811481097502</v>
      </c>
      <c r="W25" s="54">
        <f t="shared" si="1"/>
        <v>0.70593336073536528</v>
      </c>
      <c r="X25" s="54">
        <f t="shared" si="2"/>
        <v>0.86752405512887842</v>
      </c>
      <c r="Y25" s="54">
        <f t="shared" si="3"/>
        <v>-0.76729722432522174</v>
      </c>
      <c r="Z25" s="54">
        <f t="shared" si="4"/>
        <v>1.0928338666288089</v>
      </c>
      <c r="AA25" s="55">
        <v>0.6</v>
      </c>
      <c r="AB25" s="55">
        <f t="shared" si="0"/>
        <v>0.63245553203367588</v>
      </c>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x14ac:dyDescent="0.3">
      <c r="C26" s="4"/>
      <c r="D26" s="3"/>
      <c r="E26" s="3"/>
      <c r="F26" s="3"/>
      <c r="G26" s="60"/>
      <c r="H26" s="3"/>
      <c r="I26" s="3"/>
      <c r="V26" s="54">
        <f>Z26/(AD24-Y26)</f>
        <v>0.50909280977278171</v>
      </c>
      <c r="W26" s="54">
        <f t="shared" si="1"/>
        <v>0.71272993368189441</v>
      </c>
      <c r="X26" s="54">
        <f t="shared" si="2"/>
        <v>0.87587638815562507</v>
      </c>
      <c r="Y26" s="54">
        <f t="shared" si="3"/>
        <v>-0.88303688022450577</v>
      </c>
      <c r="Z26" s="54">
        <f t="shared" si="4"/>
        <v>1.1622776601683793</v>
      </c>
      <c r="AA26" s="55">
        <v>0.75</v>
      </c>
      <c r="AB26" s="55">
        <f t="shared" si="0"/>
        <v>0.5</v>
      </c>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ht="15" x14ac:dyDescent="0.35">
      <c r="B27" s="57" t="s">
        <v>54</v>
      </c>
      <c r="C27" s="54" t="str">
        <f>[1]!xln(C28)</f>
        <v>7000 / 30000</v>
      </c>
      <c r="D27" s="58"/>
      <c r="E27" s="3"/>
      <c r="F27" s="3"/>
      <c r="G27" s="60"/>
      <c r="H27" s="3"/>
      <c r="I27" s="3"/>
      <c r="V27" s="54">
        <f>Z27/(AD24-Y27)</f>
        <v>0.52603383605885634</v>
      </c>
      <c r="W27" s="54">
        <f t="shared" si="1"/>
        <v>0.73644737048239894</v>
      </c>
      <c r="X27" s="54">
        <f t="shared" si="2"/>
        <v>0.90502283184969179</v>
      </c>
      <c r="Y27" s="54">
        <f t="shared" si="3"/>
        <v>-1.0557280900008417</v>
      </c>
      <c r="Z27" s="54">
        <f t="shared" si="4"/>
        <v>1.2917960675006313</v>
      </c>
      <c r="AA27" s="55">
        <v>0.8</v>
      </c>
      <c r="AB27" s="55">
        <f t="shared" si="0"/>
        <v>0.44721359549995787</v>
      </c>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x14ac:dyDescent="0.3">
      <c r="A28" s="60"/>
      <c r="B28" s="59" t="s">
        <v>62</v>
      </c>
      <c r="C28" s="76">
        <f>C18/C22</f>
        <v>0.23333333333333334</v>
      </c>
      <c r="D28" s="58"/>
      <c r="E28" s="60"/>
      <c r="F28" s="3"/>
      <c r="G28" s="60"/>
      <c r="H28" s="3"/>
      <c r="I28" s="3"/>
      <c r="V28" s="54">
        <f>Z28/(AD24-Y28)</f>
        <v>0.54106721568086613</v>
      </c>
      <c r="W28" s="54">
        <f t="shared" si="1"/>
        <v>0.75749410195321276</v>
      </c>
      <c r="X28" s="54">
        <f t="shared" si="2"/>
        <v>0.93088723612398361</v>
      </c>
      <c r="Y28" s="54">
        <f t="shared" si="3"/>
        <v>-1.198305217584325</v>
      </c>
      <c r="Z28" s="54">
        <f t="shared" si="4"/>
        <v>1.4058577695674179</v>
      </c>
      <c r="AA28" s="55">
        <v>0.85</v>
      </c>
      <c r="AB28" s="55">
        <f t="shared" si="0"/>
        <v>0.3872983346207417</v>
      </c>
      <c r="AC28" s="54"/>
      <c r="AD28" s="54"/>
      <c r="AE28" s="59" t="s">
        <v>5</v>
      </c>
      <c r="AF28" s="60">
        <v>1</v>
      </c>
      <c r="AG28" s="60"/>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A29" s="60"/>
      <c r="E29" s="60"/>
      <c r="F29" s="3"/>
      <c r="G29" s="60"/>
      <c r="H29" s="60"/>
      <c r="I29" s="60"/>
      <c r="V29" s="54">
        <f>Z29/(AD24-Y29)</f>
        <v>0.56549640959019787</v>
      </c>
      <c r="W29" s="54">
        <f t="shared" si="1"/>
        <v>0.79169497342627737</v>
      </c>
      <c r="X29" s="54">
        <f t="shared" si="2"/>
        <v>0.97291681052792933</v>
      </c>
      <c r="Y29" s="54">
        <f t="shared" si="3"/>
        <v>-1.421411372078075</v>
      </c>
      <c r="Z29" s="54">
        <f t="shared" si="4"/>
        <v>1.5954980008871056</v>
      </c>
      <c r="AA29" s="55">
        <v>0.9</v>
      </c>
      <c r="AB29" s="55">
        <f t="shared" si="0"/>
        <v>0.31622776601683789</v>
      </c>
      <c r="AC29" s="54"/>
      <c r="AD29" s="54"/>
      <c r="AE29" s="59" t="s">
        <v>6</v>
      </c>
      <c r="AF29" s="60">
        <v>2</v>
      </c>
      <c r="AG29" s="60"/>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60"/>
      <c r="B30" s="60"/>
      <c r="C30" s="60"/>
      <c r="D30" s="60"/>
      <c r="E30" s="60"/>
      <c r="V30" s="54">
        <f>Z30/(AD24-Y30)</f>
        <v>0.6098245558240547</v>
      </c>
      <c r="W30" s="54">
        <f t="shared" si="1"/>
        <v>0.8537543781536765</v>
      </c>
      <c r="X30" s="54">
        <f t="shared" si="2"/>
        <v>1.0491818370056625</v>
      </c>
      <c r="Y30" s="54">
        <f t="shared" si="3"/>
        <v>-1.8524193653371788</v>
      </c>
      <c r="Z30" s="54">
        <f t="shared" si="4"/>
        <v>1.9834051948202989</v>
      </c>
      <c r="AA30" s="55">
        <v>0.95</v>
      </c>
      <c r="AB30" s="55">
        <f t="shared" si="0"/>
        <v>0.22360679774997907</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3"/>
      <c r="B31" s="3"/>
      <c r="C31" s="3"/>
      <c r="D31" s="3"/>
      <c r="E31" s="3"/>
      <c r="F31" s="69"/>
      <c r="G31" s="60"/>
      <c r="V31" s="54">
        <f>Z31/(AD24-Y31)</f>
        <v>0.66776301726975773</v>
      </c>
      <c r="W31" s="54">
        <f t="shared" si="1"/>
        <v>0.93486822417766113</v>
      </c>
      <c r="X31" s="54">
        <f t="shared" si="2"/>
        <v>1.148862935171252</v>
      </c>
      <c r="Y31" s="54">
        <f t="shared" si="3"/>
        <v>-2.5200858496545608</v>
      </c>
      <c r="Z31" s="54">
        <f t="shared" si="4"/>
        <v>2.6176883549218117</v>
      </c>
      <c r="AA31" s="55">
        <v>0.97</v>
      </c>
      <c r="AB31" s="55">
        <f t="shared" si="0"/>
        <v>0.17320508075688781</v>
      </c>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0"/>
      <c r="B32" s="60"/>
      <c r="C32" s="60"/>
      <c r="D32" s="60"/>
      <c r="E32" s="60"/>
      <c r="F32" s="60"/>
      <c r="G32" s="60"/>
      <c r="H32" s="60"/>
      <c r="I32" s="60"/>
      <c r="V32" s="54">
        <f>Z32/(AD24-Y32)</f>
        <v>0.7112191926988235</v>
      </c>
      <c r="W32" s="54">
        <f t="shared" si="1"/>
        <v>0.9957068697783531</v>
      </c>
      <c r="X32" s="54">
        <f t="shared" si="2"/>
        <v>1.2236277663517499</v>
      </c>
      <c r="Y32" s="54">
        <f t="shared" si="3"/>
        <v>-3.1783724519578227</v>
      </c>
      <c r="Z32" s="54">
        <f t="shared" si="4"/>
        <v>3.2562263591559759</v>
      </c>
      <c r="AA32" s="55">
        <v>0.98</v>
      </c>
      <c r="AB32" s="55">
        <f t="shared" si="0"/>
        <v>0.14142135623730956</v>
      </c>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0"/>
      <c r="B33" s="60"/>
      <c r="C33" s="70"/>
      <c r="D33" s="70"/>
      <c r="E33" s="69"/>
      <c r="F33" s="69"/>
      <c r="G33" s="60"/>
      <c r="H33" s="60"/>
      <c r="I33" s="60"/>
      <c r="V33" s="54">
        <f>Z33/(AD24-Y33)</f>
        <v>0.75795948578135486</v>
      </c>
      <c r="W33" s="54">
        <f t="shared" si="1"/>
        <v>1.0611432800938969</v>
      </c>
      <c r="X33" s="54">
        <f t="shared" si="2"/>
        <v>1.304042807186317</v>
      </c>
      <c r="Y33" s="54">
        <f t="shared" si="3"/>
        <v>-4.1421356237309475</v>
      </c>
      <c r="Z33" s="54">
        <f t="shared" si="4"/>
        <v>4.2007142674936375</v>
      </c>
      <c r="AA33" s="55">
        <v>0.99</v>
      </c>
      <c r="AB33" s="55">
        <f t="shared" si="0"/>
        <v>0.10000000000000005</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0"/>
      <c r="B34" s="60"/>
      <c r="C34" s="70"/>
      <c r="D34" s="60"/>
      <c r="E34" s="69"/>
      <c r="F34" s="60"/>
      <c r="G34" s="60"/>
      <c r="H34" s="60"/>
      <c r="I34" s="60"/>
      <c r="J34" s="67" t="str">
        <f>"MS=  "&amp;[1]!xln(K34)&amp;" ="</f>
        <v>MS=  (0.503² + 0.704²)⁰·⁵ / ((0.167² + 0.233²)⁰·⁵) - 1 =</v>
      </c>
      <c r="K34" s="68">
        <f>(AE19^2+AF19^2)^0.5/((AD22^2+AE22^2)^0.5)-1</f>
        <v>2.0177043748984715</v>
      </c>
      <c r="V34" s="54">
        <f>Z34/(AD24-Y34)</f>
        <v>0.8771929824561403</v>
      </c>
      <c r="W34" s="54">
        <f t="shared" si="1"/>
        <v>1.2280701754385959</v>
      </c>
      <c r="X34" s="54">
        <f t="shared" si="2"/>
        <v>1.5091798714109865</v>
      </c>
      <c r="Y34" s="54">
        <f t="shared" si="3"/>
        <v>-9.9999999999999964</v>
      </c>
      <c r="Z34" s="54">
        <f t="shared" si="4"/>
        <v>9.9999999999999964</v>
      </c>
      <c r="AA34" s="55">
        <v>1</v>
      </c>
      <c r="AB34" s="55">
        <f t="shared" si="0"/>
        <v>0</v>
      </c>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0"/>
      <c r="B35" s="60"/>
      <c r="C35" s="60"/>
      <c r="D35" s="60"/>
      <c r="E35" s="60"/>
      <c r="F35" s="60"/>
      <c r="G35" s="60"/>
      <c r="H35" s="60"/>
      <c r="I35" s="60"/>
      <c r="J35" s="60"/>
      <c r="K35" s="60"/>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0"/>
      <c r="B36" s="60"/>
      <c r="C36" s="60"/>
      <c r="D36" s="60"/>
      <c r="E36" s="60"/>
      <c r="F36" s="60"/>
      <c r="G36" s="60"/>
      <c r="H36" s="60"/>
      <c r="I36" s="60"/>
      <c r="J36" s="60"/>
      <c r="K36" s="60"/>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0"/>
      <c r="B37" s="60"/>
      <c r="C37" s="60"/>
      <c r="D37" s="60"/>
      <c r="E37" s="60"/>
      <c r="F37" s="3"/>
      <c r="G37" s="60"/>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0"/>
      <c r="B38" s="60"/>
      <c r="C38" s="60"/>
      <c r="D38" s="60"/>
      <c r="E38" s="60"/>
      <c r="F38" s="60"/>
      <c r="G38" s="60"/>
      <c r="H38" s="60"/>
      <c r="I38" s="60"/>
      <c r="J38" s="60"/>
      <c r="K38" s="60"/>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0"/>
      <c r="B39" s="60"/>
      <c r="C39" s="60"/>
      <c r="D39" s="60"/>
      <c r="E39" s="60"/>
      <c r="F39" s="60"/>
      <c r="G39" s="60"/>
      <c r="H39" s="60"/>
      <c r="I39" s="60"/>
      <c r="J39" s="60"/>
      <c r="K39" s="60"/>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0"/>
      <c r="B40" s="60"/>
      <c r="C40" s="60"/>
      <c r="D40" s="60"/>
      <c r="E40" s="60"/>
      <c r="F40" s="60"/>
      <c r="G40" s="60"/>
      <c r="H40" s="60"/>
      <c r="I40" s="60"/>
      <c r="J40" s="60"/>
      <c r="K40" s="60"/>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0"/>
      <c r="B41" s="60"/>
      <c r="C41" s="60"/>
      <c r="D41" s="60"/>
      <c r="E41" s="60"/>
      <c r="F41" s="60"/>
      <c r="G41" s="60"/>
      <c r="H41" s="60"/>
      <c r="I41" s="60"/>
      <c r="J41" s="60"/>
      <c r="K41" s="60"/>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0"/>
      <c r="B42" s="60"/>
      <c r="C42" s="60"/>
      <c r="D42" s="60"/>
      <c r="E42" s="60"/>
      <c r="F42" s="60"/>
      <c r="G42" s="60"/>
      <c r="H42" s="60"/>
      <c r="I42" s="60"/>
      <c r="J42" s="60"/>
      <c r="K42" s="60"/>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0"/>
      <c r="B43" s="60"/>
      <c r="C43" s="60"/>
      <c r="D43" s="60"/>
      <c r="E43" s="60"/>
      <c r="F43" s="60"/>
      <c r="G43" s="60"/>
      <c r="H43" s="60"/>
      <c r="I43" s="60"/>
      <c r="J43" s="60"/>
      <c r="K43" s="60"/>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0"/>
      <c r="B44" s="60"/>
      <c r="C44" s="60"/>
      <c r="D44" s="60"/>
      <c r="E44" s="60"/>
      <c r="F44" s="60"/>
      <c r="G44" s="60"/>
      <c r="H44" s="60"/>
      <c r="I44" s="60"/>
      <c r="J44" s="60"/>
      <c r="K44" s="60"/>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A45" s="60"/>
      <c r="B45" s="60"/>
      <c r="C45" s="60"/>
      <c r="D45" s="60"/>
      <c r="E45" s="60"/>
      <c r="F45" s="60"/>
      <c r="G45" s="60"/>
      <c r="H45" s="60"/>
      <c r="I45" s="60"/>
      <c r="J45" s="60"/>
      <c r="K45" s="60"/>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row>
    <row r="46" spans="1:175" x14ac:dyDescent="0.3">
      <c r="A46" s="60"/>
      <c r="B46" s="60"/>
      <c r="C46" s="60"/>
      <c r="D46" s="60"/>
      <c r="E46" s="60"/>
      <c r="F46" s="60"/>
      <c r="G46" s="60"/>
      <c r="H46" s="60"/>
      <c r="I46" s="60"/>
      <c r="J46" s="60"/>
      <c r="K46" s="60"/>
    </row>
    <row r="47" spans="1:175" x14ac:dyDescent="0.3">
      <c r="A47" s="60"/>
      <c r="B47" s="60"/>
      <c r="C47" s="60"/>
      <c r="D47" s="60"/>
      <c r="E47" s="60"/>
      <c r="F47" s="60"/>
      <c r="G47" s="60"/>
      <c r="H47" s="60"/>
      <c r="I47" s="60"/>
      <c r="J47" s="60"/>
      <c r="K47" s="60"/>
    </row>
    <row r="48" spans="1:175" x14ac:dyDescent="0.3">
      <c r="A48" s="60"/>
      <c r="B48" s="60"/>
      <c r="C48" s="60"/>
      <c r="D48" s="60"/>
      <c r="E48" s="60"/>
      <c r="F48" s="60"/>
      <c r="G48" s="60"/>
      <c r="H48" s="60"/>
      <c r="I48" s="60"/>
      <c r="J48" s="60"/>
      <c r="K48" s="60"/>
    </row>
    <row r="49" spans="1:11" x14ac:dyDescent="0.3">
      <c r="A49" s="60"/>
      <c r="B49" s="60"/>
      <c r="C49" s="60"/>
      <c r="D49" s="60"/>
      <c r="E49" s="60"/>
      <c r="F49" s="60"/>
      <c r="G49" s="60"/>
      <c r="H49" s="60"/>
      <c r="I49" s="60"/>
      <c r="J49" s="60"/>
      <c r="K49" s="60"/>
    </row>
    <row r="50" spans="1:11" x14ac:dyDescent="0.3">
      <c r="A50" s="60"/>
      <c r="B50" s="60"/>
      <c r="C50" s="60"/>
      <c r="D50" s="60"/>
      <c r="E50" s="60"/>
      <c r="F50" s="60"/>
      <c r="G50" s="60"/>
      <c r="H50" s="60"/>
      <c r="I50" s="60"/>
      <c r="J50" s="60"/>
      <c r="K50" s="60"/>
    </row>
    <row r="51" spans="1:11" x14ac:dyDescent="0.3">
      <c r="A51" s="60"/>
      <c r="B51" s="60"/>
      <c r="C51" s="60"/>
      <c r="D51" s="60"/>
      <c r="E51" s="60"/>
      <c r="F51" s="60"/>
      <c r="G51" s="60"/>
      <c r="H51" s="60"/>
      <c r="I51" s="60"/>
      <c r="J51" s="60"/>
      <c r="K51" s="60"/>
    </row>
    <row r="52" spans="1:11" x14ac:dyDescent="0.3">
      <c r="A52" s="60"/>
      <c r="B52" s="60"/>
      <c r="C52" s="60"/>
      <c r="D52" s="60"/>
      <c r="E52" s="60"/>
      <c r="F52" s="60"/>
      <c r="G52" s="60"/>
      <c r="H52" s="60"/>
      <c r="I52" s="60"/>
      <c r="J52" s="60"/>
      <c r="K52" s="60"/>
    </row>
    <row r="53" spans="1:11" x14ac:dyDescent="0.3">
      <c r="A53" s="60"/>
      <c r="B53" s="60"/>
      <c r="C53" s="60"/>
      <c r="D53" s="60"/>
      <c r="E53" s="60"/>
      <c r="F53" s="60"/>
      <c r="G53" s="60"/>
      <c r="H53" s="60"/>
      <c r="I53" s="60"/>
      <c r="J53" s="60"/>
      <c r="K53" s="60"/>
    </row>
    <row r="54" spans="1:11" x14ac:dyDescent="0.3">
      <c r="A54" s="60"/>
      <c r="B54" s="60"/>
      <c r="C54" s="60"/>
      <c r="D54" s="60"/>
      <c r="E54" s="60"/>
      <c r="F54" s="60"/>
      <c r="G54" s="60"/>
      <c r="H54" s="60"/>
      <c r="I54" s="60"/>
      <c r="J54" s="60"/>
      <c r="K54" s="60"/>
    </row>
    <row r="55" spans="1:11" x14ac:dyDescent="0.3">
      <c r="A55" s="60"/>
      <c r="B55" s="60"/>
      <c r="C55" s="60"/>
      <c r="D55" s="60"/>
      <c r="E55" s="60"/>
      <c r="F55" s="60"/>
      <c r="G55" s="60"/>
      <c r="H55" s="60"/>
      <c r="I55" s="60"/>
      <c r="J55" s="60"/>
      <c r="K55" s="60"/>
    </row>
    <row r="56" spans="1:11" x14ac:dyDescent="0.3">
      <c r="A56" s="60"/>
      <c r="B56" s="60"/>
      <c r="C56" s="60"/>
      <c r="D56" s="60"/>
      <c r="E56" s="60"/>
      <c r="F56" s="60"/>
      <c r="G56" s="60"/>
      <c r="H56" s="60"/>
      <c r="I56" s="60"/>
      <c r="J56" s="60"/>
      <c r="K56" s="60"/>
    </row>
    <row r="57" spans="1:11" x14ac:dyDescent="0.3">
      <c r="A57" s="60"/>
      <c r="B57" s="60"/>
      <c r="C57" s="60"/>
      <c r="D57" s="60"/>
      <c r="E57" s="60"/>
      <c r="F57" s="60"/>
      <c r="G57" s="60"/>
      <c r="H57" s="60"/>
      <c r="I57" s="60"/>
      <c r="J57" s="60"/>
      <c r="K57" s="60"/>
    </row>
    <row r="58" spans="1:11" x14ac:dyDescent="0.3">
      <c r="A58" s="33"/>
      <c r="B58" s="36"/>
      <c r="C58" s="37"/>
      <c r="D58" s="33"/>
      <c r="E58" s="33"/>
      <c r="F58" s="33"/>
      <c r="G58" s="37"/>
      <c r="H58" s="33"/>
      <c r="I58" s="33"/>
      <c r="J58" s="33"/>
      <c r="K58" s="33"/>
    </row>
    <row r="59" spans="1:11" x14ac:dyDescent="0.3">
      <c r="A59" s="33"/>
      <c r="B59" s="38"/>
      <c r="C59" s="37"/>
      <c r="D59" s="39"/>
      <c r="E59" s="39"/>
      <c r="F59" s="40" t="s">
        <v>37</v>
      </c>
      <c r="G59" s="37"/>
      <c r="H59" s="39"/>
      <c r="I59" s="39"/>
      <c r="J59" s="39"/>
      <c r="K59" s="33"/>
    </row>
    <row r="60" spans="1:11" x14ac:dyDescent="0.3">
      <c r="A60" s="33"/>
      <c r="B60" s="39"/>
      <c r="C60" s="39"/>
      <c r="D60" s="39"/>
      <c r="E60" s="39"/>
      <c r="F60" s="72" t="s">
        <v>38</v>
      </c>
      <c r="G60" s="39"/>
      <c r="H60" s="39"/>
      <c r="I60" s="39"/>
      <c r="J60" s="39"/>
      <c r="K60" s="33"/>
    </row>
  </sheetData>
  <mergeCells count="1">
    <mergeCell ref="B13:K13"/>
  </mergeCells>
  <hyperlinks>
    <hyperlink ref="F60"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2016-08-31T11:41:02Z</dcterms:modified>
  <cp:category>Engineering Spreadsheets;Analysis;AA-SM</cp:category>
</cp:coreProperties>
</file>