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5808" yWindow="12" windowWidth="14856" windowHeight="12468" tabRatio="861" activeTab="1"/>
  </bookViews>
  <sheets>
    <sheet name="READ ME" sheetId="19" r:id="rId1"/>
    <sheet name="STRAIN ANALYSIS + MS COMPACT" sheetId="16" r:id="rId2"/>
  </sheets>
  <definedNames>
    <definedName name="_xlnm.Print_Area" localSheetId="0">'READ ME'!$A$8:$K$62</definedName>
    <definedName name="_xlnm.Print_Area" localSheetId="1">'STRAIN ANALYSIS + MS COMPACT'!$A$8:$K$62</definedName>
    <definedName name="_xlnm.Print_Area">#REF!</definedName>
    <definedName name="sencount" hidden="1">1</definedName>
  </definedNames>
  <calcPr calcId="171027"/>
</workbook>
</file>

<file path=xl/calcChain.xml><?xml version="1.0" encoding="utf-8"?>
<calcChain xmlns="http://schemas.openxmlformats.org/spreadsheetml/2006/main">
  <c r="C12" i="19" l="1"/>
  <c r="F11" i="16" l="1"/>
  <c r="L10" i="16"/>
  <c r="F10" i="16"/>
  <c r="J9" i="16"/>
  <c r="F9" i="16"/>
  <c r="J8" i="16"/>
  <c r="F8" i="16"/>
  <c r="B12" i="16" l="1"/>
  <c r="X7" i="16"/>
  <c r="X6" i="16"/>
  <c r="X5" i="16"/>
  <c r="X4" i="16"/>
  <c r="X3" i="16"/>
  <c r="X2" i="16"/>
  <c r="X1" i="16"/>
  <c r="G1" i="16" s="1"/>
  <c r="J10" i="16" s="1"/>
  <c r="AC33" i="16" l="1"/>
  <c r="AC32" i="16"/>
  <c r="AC31" i="16"/>
  <c r="AC30" i="16"/>
  <c r="AC29" i="16"/>
  <c r="BN28" i="16"/>
  <c r="BT25" i="16" s="1"/>
  <c r="AC28" i="16"/>
  <c r="W28" i="16" a="1"/>
  <c r="AA32" i="16" s="1"/>
  <c r="BN27" i="16"/>
  <c r="AW27" i="16"/>
  <c r="AV27" i="16"/>
  <c r="AO23" i="16"/>
  <c r="AN23" i="16"/>
  <c r="BO21" i="16"/>
  <c r="BM21" i="16"/>
  <c r="BR21" i="16" s="1"/>
  <c r="BP27" i="16" s="1"/>
  <c r="AG32" i="16" s="1"/>
  <c r="BM20" i="16"/>
  <c r="BR23" i="16" s="1"/>
  <c r="AG21" i="16" s="1"/>
  <c r="BQ22" i="16" l="1"/>
  <c r="BR22" i="16" s="1"/>
  <c r="BP26" i="16" s="1"/>
  <c r="BQ21" i="16"/>
  <c r="BQ27" i="16" s="1"/>
  <c r="AH32" i="16" s="1"/>
  <c r="AB29" i="16"/>
  <c r="AA33" i="16"/>
  <c r="AB30" i="16"/>
  <c r="AB33" i="16"/>
  <c r="X28" i="16"/>
  <c r="X31" i="16"/>
  <c r="Y28" i="16"/>
  <c r="X32" i="16"/>
  <c r="Z28" i="16"/>
  <c r="Y32" i="16"/>
  <c r="W31" i="16"/>
  <c r="Z29" i="16"/>
  <c r="Z32" i="16"/>
  <c r="AA29" i="16"/>
  <c r="Z33" i="16"/>
  <c r="BP25" i="16"/>
  <c r="BQ23" i="16"/>
  <c r="W28" i="16"/>
  <c r="AA30" i="16"/>
  <c r="BR27" i="16"/>
  <c r="BS21" i="16" s="1"/>
  <c r="W29" i="16"/>
  <c r="Y30" i="16"/>
  <c r="AA31" i="16"/>
  <c r="W33" i="16"/>
  <c r="BO23" i="16"/>
  <c r="Y29" i="16"/>
  <c r="W32" i="16"/>
  <c r="Y33" i="16"/>
  <c r="X29" i="16"/>
  <c r="AB31" i="16"/>
  <c r="X33" i="16"/>
  <c r="AG23" i="16"/>
  <c r="AB28" i="16"/>
  <c r="X30" i="16"/>
  <c r="Z31" i="16"/>
  <c r="AB32" i="16"/>
  <c r="Z30" i="16"/>
  <c r="AA28" i="16"/>
  <c r="W30" i="16"/>
  <c r="Y31" i="16"/>
  <c r="BQ26" i="16" l="1"/>
  <c r="AH31" i="16" s="1"/>
  <c r="BG24" i="16"/>
  <c r="AX24" i="16" s="1"/>
  <c r="AG20" i="16"/>
  <c r="AF20" i="16"/>
  <c r="AG29" i="16"/>
  <c r="AG31" i="16"/>
  <c r="BN26" i="16"/>
  <c r="BQ24" i="16" s="1"/>
  <c r="AF24" i="16" s="1"/>
  <c r="BM26" i="16"/>
  <c r="AG28" i="16"/>
  <c r="BN24" i="16"/>
  <c r="AF21" i="16"/>
  <c r="AF23" i="16"/>
  <c r="BN23" i="16"/>
  <c r="BQ25" i="16"/>
  <c r="AD28" i="16" a="1"/>
  <c r="AH29" i="16" l="1"/>
  <c r="AH20" i="16"/>
  <c r="AJ20" i="16" s="1"/>
  <c r="AK20" i="16" s="1"/>
  <c r="BF25" i="16" s="1"/>
  <c r="AW25" i="16" s="1"/>
  <c r="AD29" i="16"/>
  <c r="W20" i="16" s="1"/>
  <c r="AD30" i="16"/>
  <c r="W21" i="16" s="1"/>
  <c r="AD28" i="16"/>
  <c r="W19" i="16" s="1"/>
  <c r="AD31" i="16"/>
  <c r="Z19" i="16" s="1"/>
  <c r="AD32" i="16"/>
  <c r="Z20" i="16" s="1"/>
  <c r="AD33" i="16"/>
  <c r="Z21" i="16" s="1"/>
  <c r="AI31" i="16"/>
  <c r="AK31" i="16" s="1"/>
  <c r="BE29" i="16" s="1"/>
  <c r="BD32" i="16"/>
  <c r="AU32" i="16" s="1"/>
  <c r="BR24" i="16"/>
  <c r="AG24" i="16" s="1"/>
  <c r="AH23" i="16" s="1"/>
  <c r="AJ23" i="16" s="1"/>
  <c r="AH28" i="16"/>
  <c r="BO24" i="16"/>
  <c r="BE25" i="16" l="1"/>
  <c r="AV25" i="16" s="1"/>
  <c r="AL31" i="16"/>
  <c r="BF29" i="16" s="1"/>
  <c r="AW29" i="16" s="1"/>
  <c r="AV29" i="16"/>
  <c r="AA25" i="16"/>
  <c r="AD25" i="16"/>
  <c r="BE26" i="16"/>
  <c r="AK23" i="16"/>
  <c r="BF26" i="16" s="1"/>
  <c r="AW26" i="16" s="1"/>
  <c r="AD26" i="16"/>
  <c r="J33" i="16" s="1"/>
  <c r="AA26" i="16"/>
  <c r="AI28" i="16"/>
  <c r="AK28" i="16" s="1"/>
  <c r="BE28" i="16" s="1"/>
  <c r="AA24" i="16"/>
  <c r="AD24" i="16"/>
  <c r="W24" i="16"/>
  <c r="W25" i="16"/>
  <c r="W26" i="16"/>
  <c r="F33" i="16" l="1"/>
  <c r="B31" i="16"/>
  <c r="B30" i="16"/>
  <c r="B32" i="16"/>
  <c r="AV26" i="16"/>
  <c r="AV28" i="16"/>
  <c r="F32" i="16"/>
  <c r="F30" i="16"/>
  <c r="F31" i="16"/>
  <c r="J30" i="16"/>
  <c r="J32" i="16"/>
  <c r="J31" i="16"/>
  <c r="B33" i="16"/>
  <c r="AL28" i="16"/>
  <c r="BF28" i="16" s="1"/>
  <c r="AW28" i="16" s="1"/>
  <c r="AY32" i="16" l="1"/>
  <c r="AN30" i="16"/>
  <c r="AO24" i="16"/>
  <c r="BG32" i="16"/>
  <c r="AN20" i="16"/>
  <c r="BF32" i="16"/>
  <c r="BH30" i="16" s="1"/>
  <c r="AN26" i="16"/>
  <c r="AW32" i="16"/>
  <c r="AY30" i="16" s="1"/>
  <c r="AX32" i="16"/>
  <c r="AM30" i="16"/>
  <c r="AZ32" i="16" s="1"/>
  <c r="AO31" i="16" s="1"/>
  <c r="AN24" i="16"/>
  <c r="BH32" i="16"/>
  <c r="AM26" i="16"/>
  <c r="BI32" i="16" s="1"/>
  <c r="AO27" i="16" s="1"/>
  <c r="AO20" i="16"/>
  <c r="AP23" i="16" l="1"/>
  <c r="AR23" i="16" s="1"/>
  <c r="AS23" i="16" s="1"/>
  <c r="AU24" i="16" s="1"/>
  <c r="BG30" i="16"/>
  <c r="BG27" i="16"/>
  <c r="BG25" i="16"/>
  <c r="BG26" i="16"/>
  <c r="AX28" i="16"/>
  <c r="AX27" i="16"/>
  <c r="AX30" i="16"/>
  <c r="AP19" i="16"/>
  <c r="AR19" i="16" s="1"/>
  <c r="AT24" i="16" l="1"/>
  <c r="AT26" i="16" s="1"/>
  <c r="BH26" i="16"/>
  <c r="BK26" i="16" s="1"/>
  <c r="AT28" i="16"/>
  <c r="AT29" i="16"/>
  <c r="AY28" i="16"/>
  <c r="BB28" i="16" s="1"/>
  <c r="AU27" i="16"/>
  <c r="AU28" i="16"/>
  <c r="AU26" i="16"/>
  <c r="AU29" i="16"/>
  <c r="AU25" i="16"/>
  <c r="BK30" i="16"/>
  <c r="BI30" i="16"/>
  <c r="AZ30" i="16"/>
  <c r="BB30" i="16"/>
  <c r="AS19" i="16"/>
  <c r="BD24" i="16" s="1"/>
  <c r="BC24" i="16"/>
  <c r="BH25" i="16"/>
  <c r="BK25" i="16" s="1"/>
  <c r="AT27" i="16" l="1"/>
  <c r="AY24" i="16"/>
  <c r="BB24" i="16" s="1"/>
  <c r="AT25" i="16"/>
  <c r="AX25" i="16" s="1"/>
  <c r="AY25" i="16" s="1"/>
  <c r="BB25" i="16" s="1"/>
  <c r="AZ28" i="16"/>
  <c r="BI25" i="16"/>
  <c r="BC27" i="16"/>
  <c r="BH24" i="16"/>
  <c r="BC26" i="16"/>
  <c r="BC29" i="16"/>
  <c r="BC28" i="16"/>
  <c r="BC25" i="16"/>
  <c r="BI26" i="16"/>
  <c r="AX26" i="16"/>
  <c r="BD25" i="16"/>
  <c r="BD27" i="16"/>
  <c r="BD29" i="16"/>
  <c r="BD28" i="16"/>
  <c r="BG28" i="16" s="1"/>
  <c r="BD26" i="16"/>
  <c r="AX29" i="16"/>
  <c r="AY27" i="16"/>
  <c r="AZ24" i="16" l="1"/>
  <c r="BG29" i="16"/>
  <c r="BH27" i="16"/>
  <c r="AY29" i="16"/>
  <c r="BB29" i="16" s="1"/>
  <c r="AZ25" i="16"/>
  <c r="BK24" i="16"/>
  <c r="BI24" i="16"/>
  <c r="BH28" i="16"/>
  <c r="BI28" i="16" s="1"/>
  <c r="BB27" i="16"/>
  <c r="AZ27" i="16"/>
  <c r="AY26" i="16"/>
  <c r="BB26" i="16" s="1"/>
  <c r="BK28" i="16" l="1"/>
  <c r="AZ29" i="16"/>
  <c r="BH29" i="16"/>
  <c r="BI29" i="16" s="1"/>
  <c r="AZ26" i="16"/>
  <c r="BK27" i="16"/>
  <c r="BI27" i="16"/>
  <c r="BJ27" i="16" s="1"/>
  <c r="BA27" i="16" l="1"/>
  <c r="BA24" i="16"/>
  <c r="BA26" i="16"/>
  <c r="BK29" i="16"/>
  <c r="BA29" i="16"/>
  <c r="BA28" i="16"/>
  <c r="BA25" i="16"/>
  <c r="BA30" i="16"/>
  <c r="BJ24" i="16"/>
  <c r="BJ30" i="16"/>
  <c r="BJ28" i="16"/>
  <c r="BJ29" i="16"/>
  <c r="BJ25" i="16"/>
  <c r="BJ26" i="16"/>
  <c r="AO26" i="16" l="1"/>
  <c r="AQ25" i="16" s="1"/>
  <c r="K36" i="16" s="1"/>
  <c r="AO30" i="16"/>
  <c r="AQ29" i="16" s="1"/>
  <c r="K35" i="16" s="1"/>
  <c r="AQ30" i="16" l="1"/>
  <c r="AQ26" i="16"/>
</calcChain>
</file>

<file path=xl/sharedStrings.xml><?xml version="1.0" encoding="utf-8"?>
<sst xmlns="http://schemas.openxmlformats.org/spreadsheetml/2006/main" count="213" uniqueCount="116">
  <si>
    <t>x</t>
  </si>
  <si>
    <t>y</t>
  </si>
  <si>
    <t>Rotation Tensor</t>
  </si>
  <si>
    <t>Membrane Tensor</t>
  </si>
  <si>
    <t>Upper Surface</t>
  </si>
  <si>
    <t>Lower Surface</t>
  </si>
  <si>
    <t>Max =</t>
  </si>
  <si>
    <t>Min =</t>
  </si>
  <si>
    <t>Shear =</t>
  </si>
  <si>
    <t>m</t>
  </si>
  <si>
    <t>c</t>
  </si>
  <si>
    <t xml:space="preserve">Lower Surface point </t>
  </si>
  <si>
    <t>intersections</t>
  </si>
  <si>
    <t>intersection with curve</t>
  </si>
  <si>
    <t>r =</t>
  </si>
  <si>
    <t>Line through</t>
  </si>
  <si>
    <t>applied strains</t>
  </si>
  <si>
    <t>Lines that create</t>
  </si>
  <si>
    <t>boundary</t>
  </si>
  <si>
    <t>Intersection points</t>
  </si>
  <si>
    <t>Revision:</t>
  </si>
  <si>
    <t>Date:</t>
  </si>
  <si>
    <t>Ultimate MS (Upper Surface Strain) =</t>
  </si>
  <si>
    <t>Ultimate MS (Lower Surface Strain) =</t>
  </si>
  <si>
    <t>Data for graph - be sure to update if copied down from original area</t>
  </si>
  <si>
    <t>Upper surface principal strains</t>
  </si>
  <si>
    <t>Lower surface principal strains</t>
  </si>
  <si>
    <t>lb/in</t>
  </si>
  <si>
    <t>inlb/in</t>
  </si>
  <si>
    <t>in</t>
  </si>
  <si>
    <t>Author:</t>
  </si>
  <si>
    <t>Document Number:</t>
  </si>
  <si>
    <t>Check:</t>
  </si>
  <si>
    <t>Revision Level :</t>
  </si>
  <si>
    <t>Page:</t>
  </si>
  <si>
    <t>Report:</t>
  </si>
  <si>
    <t>Section:</t>
  </si>
  <si>
    <t xml:space="preserve"> </t>
  </si>
  <si>
    <r>
      <t>ε</t>
    </r>
    <r>
      <rPr>
        <vertAlign val="subscript"/>
        <sz val="10"/>
        <rFont val="Calibri"/>
        <family val="2"/>
        <scheme val="minor"/>
      </rPr>
      <t>x</t>
    </r>
  </si>
  <si>
    <r>
      <t>ε</t>
    </r>
    <r>
      <rPr>
        <vertAlign val="subscript"/>
        <sz val="10"/>
        <rFont val="Calibri"/>
        <family val="2"/>
        <scheme val="minor"/>
      </rPr>
      <t>y</t>
    </r>
  </si>
  <si>
    <r>
      <t>γ</t>
    </r>
    <r>
      <rPr>
        <vertAlign val="subscript"/>
        <sz val="10"/>
        <rFont val="Calibri"/>
        <family val="2"/>
        <scheme val="minor"/>
      </rPr>
      <t>xy</t>
    </r>
  </si>
  <si>
    <r>
      <t>γ</t>
    </r>
    <r>
      <rPr>
        <vertAlign val="subscript"/>
        <sz val="10"/>
        <rFont val="Calibri"/>
        <family val="2"/>
        <scheme val="minor"/>
      </rPr>
      <t>max</t>
    </r>
  </si>
  <si>
    <t>Calculating Membrane and Rotation Tensors</t>
  </si>
  <si>
    <r>
      <t>Flow</t>
    </r>
    <r>
      <rPr>
        <vertAlign val="subscript"/>
        <sz val="10"/>
        <rFont val="Calibri"/>
        <family val="2"/>
        <scheme val="minor"/>
      </rPr>
      <t>xx</t>
    </r>
  </si>
  <si>
    <r>
      <t>Flow</t>
    </r>
    <r>
      <rPr>
        <vertAlign val="subscript"/>
        <sz val="10"/>
        <rFont val="Calibri"/>
        <family val="2"/>
        <scheme val="minor"/>
      </rPr>
      <t>yy</t>
    </r>
  </si>
  <si>
    <r>
      <t>Flow</t>
    </r>
    <r>
      <rPr>
        <vertAlign val="subscript"/>
        <sz val="10"/>
        <rFont val="Calibri"/>
        <family val="2"/>
        <scheme val="minor"/>
      </rPr>
      <t>xy</t>
    </r>
  </si>
  <si>
    <r>
      <t>Moment</t>
    </r>
    <r>
      <rPr>
        <vertAlign val="subscript"/>
        <sz val="10"/>
        <rFont val="Calibri"/>
        <family val="2"/>
        <scheme val="minor"/>
      </rPr>
      <t>xx</t>
    </r>
  </si>
  <si>
    <r>
      <t>Moment</t>
    </r>
    <r>
      <rPr>
        <vertAlign val="subscript"/>
        <sz val="10"/>
        <rFont val="Calibri"/>
        <family val="2"/>
        <scheme val="minor"/>
      </rPr>
      <t>yy</t>
    </r>
  </si>
  <si>
    <r>
      <t>Moment</t>
    </r>
    <r>
      <rPr>
        <vertAlign val="subscript"/>
        <sz val="10"/>
        <rFont val="Calibri"/>
        <family val="2"/>
        <scheme val="minor"/>
      </rPr>
      <t>xy</t>
    </r>
  </si>
  <si>
    <t>Mid surface principal strains</t>
  </si>
  <si>
    <t>Laminate A-B-D Matrix</t>
  </si>
  <si>
    <t>Element Loads</t>
  </si>
  <si>
    <t>Upper Surface strains in load axis</t>
  </si>
  <si>
    <t>Mid Surface strains in load axis</t>
  </si>
  <si>
    <t>x dir. =</t>
  </si>
  <si>
    <t>y dir. =</t>
  </si>
  <si>
    <t>ε₁</t>
  </si>
  <si>
    <t>ε₂</t>
  </si>
  <si>
    <t>deg</t>
  </si>
  <si>
    <t>x =</t>
  </si>
  <si>
    <t>y =</t>
  </si>
  <si>
    <t>Low. Surf. strains in load axis</t>
  </si>
  <si>
    <t>Laminate Principal Strains</t>
  </si>
  <si>
    <t>Σ Laminate ν  =</t>
  </si>
  <si>
    <t>Σ Laminate t  =</t>
  </si>
  <si>
    <t>R. Abbott</t>
  </si>
  <si>
    <t>IR</t>
  </si>
  <si>
    <t>CAI</t>
  </si>
  <si>
    <t>Allowable</t>
  </si>
  <si>
    <t>FHT</t>
  </si>
  <si>
    <t>Basis for MS Envelope:</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</si>
  <si>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</si>
  <si>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</si>
  <si>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</si>
  <si>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</si>
  <si>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</si>
  <si>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</si>
  <si>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</si>
  <si>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</si>
  <si>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</si>
  <si>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</si>
  <si>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</si>
  <si>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</si>
  <si>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</si>
  <si>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</si>
  <si>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</si>
  <si>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</si>
  <si>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</si>
  <si>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</si>
  <si>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</si>
  <si>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</si>
  <si>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</si>
  <si>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</si>
  <si>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Average</t>
  </si>
  <si>
    <t>Minimum</t>
  </si>
  <si>
    <t>Maximum</t>
  </si>
  <si>
    <t>STANDARD SPREADSHEET METHOD</t>
  </si>
  <si>
    <t>AA-SM-101-006</t>
  </si>
  <si>
    <t>LAMINATE STRAIN ENVELOPE AND MS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</si>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</sst>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E+00"/>
  </numFmts>
  <fonts count="17"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10"/>
      <color rgb="FF0000FF"/>
      <name val="Calibri"/>
      <family val="2"/>
      <scheme val="minor"/>
    </font>
    <font>
      <b/>
      <sz val="10"/>
      <color rgb="FF0000FF"/>
      <name val="Calibri"/>
      <family val="2"/>
      <scheme val="minor"/>
    </font>
    <font>
      <b/>
      <sz val="10"/>
      <color rgb="FFFF0000"/>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3">
    <fill>
      <patternFill patternType="none"/>
    </fill>
    <fill>
      <patternFill patternType="gray125"/>
    </fill>
    <fill>
      <patternFill patternType="solid">
        <fgColor indexed="4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40">
    <xf numFmtId="0" fontId="0" fillId="0" borderId="0" xfId="0"/>
    <xf numFmtId="0" fontId="5" fillId="0" borderId="0" xfId="1" applyFont="1" applyProtection="1"/>
    <xf numFmtId="0" fontId="3" fillId="0" borderId="0" xfId="1" applyFont="1" applyBorder="1" applyProtection="1"/>
    <xf numFmtId="0" fontId="3" fillId="0" borderId="0" xfId="1" applyFont="1" applyProtection="1"/>
    <xf numFmtId="0" fontId="3" fillId="0" borderId="3" xfId="1" applyFont="1" applyBorder="1" applyProtection="1"/>
    <xf numFmtId="0" fontId="3" fillId="0" borderId="4" xfId="1" applyFont="1" applyBorder="1" applyProtection="1"/>
    <xf numFmtId="0" fontId="3" fillId="0" borderId="0" xfId="1" applyFont="1" applyBorder="1" applyAlignment="1" applyProtection="1">
      <alignment horizontal="right"/>
    </xf>
    <xf numFmtId="167" fontId="3" fillId="0" borderId="0" xfId="1" applyNumberFormat="1" applyFont="1" applyBorder="1" applyAlignment="1" applyProtection="1">
      <alignment horizontal="left"/>
    </xf>
    <xf numFmtId="1" fontId="3" fillId="0" borderId="0" xfId="1" applyNumberFormat="1" applyFont="1" applyBorder="1" applyAlignment="1" applyProtection="1">
      <alignment horizontal="center"/>
    </xf>
    <xf numFmtId="164" fontId="3" fillId="0" borderId="0" xfId="1" applyNumberFormat="1" applyFont="1" applyBorder="1" applyProtection="1"/>
    <xf numFmtId="166" fontId="3" fillId="0" borderId="0" xfId="1" applyNumberFormat="1" applyFont="1" applyBorder="1" applyAlignment="1" applyProtection="1">
      <alignment horizontal="center"/>
    </xf>
    <xf numFmtId="166" fontId="3" fillId="0" borderId="0" xfId="1" applyNumberFormat="1" applyFont="1" applyBorder="1" applyProtection="1"/>
    <xf numFmtId="9" fontId="4" fillId="0" borderId="0" xfId="2" applyFont="1" applyBorder="1" applyAlignment="1" applyProtection="1">
      <alignment horizontal="center"/>
    </xf>
    <xf numFmtId="1" fontId="3" fillId="0" borderId="0" xfId="1" applyNumberFormat="1" applyFont="1" applyBorder="1" applyProtection="1"/>
    <xf numFmtId="0" fontId="3" fillId="0" borderId="0" xfId="1" applyFont="1" applyBorder="1" applyAlignment="1" applyProtection="1">
      <alignment horizontal="center"/>
    </xf>
    <xf numFmtId="2" fontId="3" fillId="0" borderId="0" xfId="1" applyNumberFormat="1" applyFont="1" applyBorder="1" applyAlignment="1" applyProtection="1">
      <alignment horizontal="center"/>
    </xf>
    <xf numFmtId="2" fontId="3" fillId="0" borderId="0" xfId="1" applyNumberFormat="1" applyFont="1" applyBorder="1" applyProtection="1"/>
    <xf numFmtId="165" fontId="3" fillId="0" borderId="0" xfId="1" applyNumberFormat="1" applyFont="1" applyBorder="1" applyAlignment="1" applyProtection="1">
      <alignment horizontal="center"/>
    </xf>
    <xf numFmtId="9" fontId="3" fillId="0" borderId="0" xfId="2" applyFont="1" applyBorder="1" applyAlignment="1" applyProtection="1">
      <alignment horizontal="center"/>
    </xf>
    <xf numFmtId="0" fontId="3" fillId="0" borderId="0" xfId="1" applyFont="1" applyAlignment="1" applyProtection="1"/>
    <xf numFmtId="2" fontId="3" fillId="0" borderId="0" xfId="1" applyNumberFormat="1" applyFont="1" applyFill="1" applyBorder="1" applyAlignment="1" applyProtection="1">
      <alignment horizontal="center"/>
    </xf>
    <xf numFmtId="0" fontId="3" fillId="0" borderId="0" xfId="1" applyFont="1" applyBorder="1" applyAlignment="1" applyProtection="1">
      <alignment horizontal="left"/>
    </xf>
    <xf numFmtId="0" fontId="4" fillId="0" borderId="0" xfId="1" applyFont="1" applyBorder="1" applyAlignment="1" applyProtection="1">
      <alignment horizontal="center"/>
    </xf>
    <xf numFmtId="0" fontId="4" fillId="0" borderId="0" xfId="1" applyFont="1" applyProtection="1"/>
    <xf numFmtId="0" fontId="3" fillId="0" borderId="0" xfId="1" applyFont="1" applyAlignment="1" applyProtection="1">
      <alignment horizontal="center"/>
    </xf>
    <xf numFmtId="0" fontId="4" fillId="0" borderId="0" xfId="1" applyFont="1" applyBorder="1" applyProtection="1"/>
    <xf numFmtId="0" fontId="3" fillId="0" borderId="0" xfId="1" applyFont="1" applyBorder="1" applyAlignment="1" applyProtection="1"/>
    <xf numFmtId="1" fontId="8" fillId="0" borderId="5" xfId="1" applyNumberFormat="1" applyFont="1" applyBorder="1" applyAlignment="1" applyProtection="1">
      <alignment horizontal="center"/>
    </xf>
    <xf numFmtId="1" fontId="8" fillId="0" borderId="6" xfId="1" applyNumberFormat="1" applyFont="1" applyBorder="1" applyAlignment="1" applyProtection="1">
      <alignment horizontal="center"/>
    </xf>
    <xf numFmtId="1" fontId="8" fillId="0" borderId="5" xfId="1" applyNumberFormat="1" applyFont="1" applyBorder="1" applyAlignment="1" applyProtection="1">
      <alignment horizontal="center"/>
      <protection locked="0"/>
    </xf>
    <xf numFmtId="1" fontId="8" fillId="0" borderId="6" xfId="1" applyNumberFormat="1" applyFont="1" applyBorder="1" applyAlignment="1" applyProtection="1">
      <alignment horizontal="center"/>
      <protection locked="0"/>
    </xf>
    <xf numFmtId="1" fontId="8" fillId="0" borderId="7" xfId="1" applyNumberFormat="1" applyFont="1" applyBorder="1" applyAlignment="1" applyProtection="1">
      <alignment horizontal="center"/>
      <protection locked="0"/>
    </xf>
    <xf numFmtId="1" fontId="3" fillId="0" borderId="0" xfId="1" applyNumberFormat="1" applyFont="1" applyBorder="1" applyAlignment="1" applyProtection="1">
      <alignment horizontal="center"/>
      <protection locked="0"/>
    </xf>
    <xf numFmtId="0" fontId="4" fillId="0" borderId="0" xfId="1" applyFont="1" applyAlignment="1" applyProtection="1">
      <alignment horizontal="center"/>
      <protection locked="0"/>
    </xf>
    <xf numFmtId="0" fontId="3" fillId="0" borderId="0" xfId="1" applyFont="1" applyAlignment="1" applyProtection="1">
      <alignment horizontal="center"/>
      <protection locked="0"/>
    </xf>
    <xf numFmtId="0" fontId="3" fillId="0" borderId="0" xfId="1" applyFont="1" applyAlignment="1" applyProtection="1">
      <protection locked="0"/>
    </xf>
    <xf numFmtId="165" fontId="3" fillId="0" borderId="0" xfId="1" applyNumberFormat="1" applyFont="1" applyProtection="1"/>
    <xf numFmtId="1" fontId="8" fillId="0" borderId="9" xfId="1" applyNumberFormat="1" applyFont="1" applyBorder="1" applyAlignment="1" applyProtection="1">
      <alignment horizontal="center"/>
    </xf>
    <xf numFmtId="1" fontId="8" fillId="0" borderId="0" xfId="1" applyNumberFormat="1" applyFont="1" applyBorder="1" applyAlignment="1" applyProtection="1">
      <alignment horizontal="center"/>
    </xf>
    <xf numFmtId="1" fontId="8" fillId="0" borderId="9" xfId="1" applyNumberFormat="1" applyFont="1" applyBorder="1" applyAlignment="1" applyProtection="1">
      <alignment horizontal="center"/>
      <protection locked="0"/>
    </xf>
    <xf numFmtId="1" fontId="8" fillId="0" borderId="0" xfId="1" applyNumberFormat="1" applyFont="1" applyBorder="1" applyAlignment="1" applyProtection="1">
      <alignment horizontal="center"/>
      <protection locked="0"/>
    </xf>
    <xf numFmtId="1" fontId="8" fillId="0" borderId="10" xfId="1" applyNumberFormat="1" applyFont="1" applyBorder="1" applyAlignment="1" applyProtection="1">
      <alignment horizontal="center"/>
      <protection locked="0"/>
    </xf>
    <xf numFmtId="0" fontId="3" fillId="0" borderId="0" xfId="1" applyFont="1" applyAlignment="1" applyProtection="1">
      <alignment horizontal="right"/>
    </xf>
    <xf numFmtId="0" fontId="8" fillId="0" borderId="0" xfId="1" applyFont="1" applyAlignment="1" applyProtection="1">
      <alignment horizontal="center"/>
    </xf>
    <xf numFmtId="0" fontId="3" fillId="0" borderId="0" xfId="1" applyFont="1" applyAlignment="1" applyProtection="1">
      <alignment horizontal="right"/>
      <protection locked="0"/>
    </xf>
    <xf numFmtId="167" fontId="3" fillId="0" borderId="8" xfId="1" applyNumberFormat="1" applyFont="1" applyBorder="1" applyAlignment="1" applyProtection="1">
      <alignment horizontal="center"/>
      <protection locked="0"/>
    </xf>
    <xf numFmtId="0" fontId="3" fillId="0" borderId="0" xfId="1" applyFont="1" applyProtection="1">
      <protection locked="0"/>
    </xf>
    <xf numFmtId="1" fontId="8" fillId="0" borderId="12" xfId="1" applyNumberFormat="1" applyFont="1" applyBorder="1" applyAlignment="1" applyProtection="1">
      <alignment horizontal="center"/>
      <protection locked="0"/>
    </xf>
    <xf numFmtId="1" fontId="8" fillId="0" borderId="13" xfId="1" applyNumberFormat="1" applyFont="1" applyBorder="1" applyAlignment="1" applyProtection="1">
      <alignment horizontal="center"/>
      <protection locked="0"/>
    </xf>
    <xf numFmtId="1" fontId="8" fillId="0" borderId="14" xfId="1" applyNumberFormat="1" applyFont="1" applyBorder="1" applyAlignment="1" applyProtection="1">
      <alignment horizontal="center"/>
      <protection locked="0"/>
    </xf>
    <xf numFmtId="167" fontId="3" fillId="0" borderId="11" xfId="1" applyNumberFormat="1" applyFont="1" applyBorder="1" applyAlignment="1" applyProtection="1">
      <alignment horizontal="center"/>
      <protection locked="0"/>
    </xf>
    <xf numFmtId="165" fontId="3" fillId="0" borderId="0" xfId="1" applyNumberFormat="1" applyFont="1" applyBorder="1" applyProtection="1"/>
    <xf numFmtId="164" fontId="3" fillId="0" borderId="0" xfId="1" applyNumberFormat="1" applyFont="1" applyProtection="1"/>
    <xf numFmtId="167" fontId="3" fillId="0" borderId="15" xfId="1" applyNumberFormat="1" applyFont="1" applyBorder="1" applyAlignment="1" applyProtection="1">
      <alignment horizontal="center"/>
      <protection locked="0"/>
    </xf>
    <xf numFmtId="165" fontId="3" fillId="0" borderId="0" xfId="1" applyNumberFormat="1" applyFont="1" applyAlignment="1" applyProtection="1">
      <alignment horizontal="center"/>
    </xf>
    <xf numFmtId="0" fontId="4" fillId="0" borderId="0" xfId="1" applyFont="1" applyAlignment="1" applyProtection="1">
      <alignment horizontal="center"/>
    </xf>
    <xf numFmtId="164" fontId="8" fillId="0" borderId="0" xfId="1" applyNumberFormat="1" applyFont="1" applyBorder="1" applyAlignment="1" applyProtection="1">
      <alignment horizontal="right"/>
      <protection locked="0"/>
    </xf>
    <xf numFmtId="164" fontId="8" fillId="0" borderId="0" xfId="1" applyNumberFormat="1" applyFont="1" applyProtection="1"/>
    <xf numFmtId="0" fontId="3" fillId="0" borderId="0" xfId="1" applyFont="1" applyFill="1" applyBorder="1" applyAlignment="1" applyProtection="1">
      <alignment horizontal="center"/>
    </xf>
    <xf numFmtId="0" fontId="3" fillId="0" borderId="0" xfId="1" applyFont="1" applyFill="1" applyAlignment="1" applyProtection="1">
      <alignment horizontal="center"/>
    </xf>
    <xf numFmtId="0" fontId="3" fillId="0" borderId="0" xfId="1" applyFont="1" applyFill="1" applyProtection="1">
      <protection locked="0"/>
    </xf>
    <xf numFmtId="1" fontId="3" fillId="0" borderId="0" xfId="1" applyNumberFormat="1" applyFont="1" applyProtection="1"/>
    <xf numFmtId="0" fontId="3" fillId="0" borderId="0" xfId="1" applyFont="1" applyBorder="1" applyAlignment="1" applyProtection="1">
      <alignment horizontal="left"/>
      <protection locked="0"/>
    </xf>
    <xf numFmtId="0" fontId="3" fillId="0" borderId="0" xfId="1" applyFont="1" applyFill="1" applyBorder="1" applyProtection="1"/>
    <xf numFmtId="0" fontId="3" fillId="0" borderId="0" xfId="1" applyFont="1" applyFill="1" applyProtection="1"/>
    <xf numFmtId="0" fontId="3" fillId="0" borderId="0" xfId="1" applyFont="1" applyFill="1" applyAlignment="1" applyProtection="1">
      <alignment horizontal="right"/>
      <protection locked="0"/>
    </xf>
    <xf numFmtId="165" fontId="8" fillId="0" borderId="0" xfId="1" applyNumberFormat="1" applyFont="1" applyFill="1" applyProtection="1">
      <protection locked="0"/>
    </xf>
    <xf numFmtId="0" fontId="4" fillId="0" borderId="0" xfId="1" applyFont="1" applyProtection="1">
      <protection locked="0"/>
    </xf>
    <xf numFmtId="168" fontId="3" fillId="0" borderId="0" xfId="1" applyNumberFormat="1" applyFont="1" applyAlignment="1" applyProtection="1">
      <alignment horizontal="center"/>
    </xf>
    <xf numFmtId="167" fontId="3" fillId="0" borderId="0" xfId="1" applyNumberFormat="1" applyFont="1" applyBorder="1" applyAlignment="1" applyProtection="1">
      <alignment horizontal="center"/>
    </xf>
    <xf numFmtId="2" fontId="3" fillId="0" borderId="0" xfId="1" applyNumberFormat="1" applyFont="1" applyProtection="1"/>
    <xf numFmtId="0" fontId="3" fillId="0" borderId="0" xfId="1" applyFont="1" applyBorder="1" applyProtection="1">
      <protection locked="0"/>
    </xf>
    <xf numFmtId="1" fontId="4" fillId="0" borderId="0" xfId="2" applyNumberFormat="1" applyFont="1" applyBorder="1" applyAlignment="1" applyProtection="1">
      <alignment horizontal="center"/>
    </xf>
    <xf numFmtId="0" fontId="3" fillId="0" borderId="0" xfId="1" applyFont="1" applyBorder="1" applyAlignment="1" applyProtection="1">
      <alignment horizontal="right"/>
      <protection locked="0"/>
    </xf>
    <xf numFmtId="2" fontId="4" fillId="0" borderId="0" xfId="1" applyNumberFormat="1" applyFont="1" applyAlignment="1" applyProtection="1">
      <alignment horizontal="center"/>
      <protection locked="0"/>
    </xf>
    <xf numFmtId="0" fontId="3" fillId="0" borderId="0" xfId="1" quotePrefix="1" applyFont="1" applyAlignment="1" applyProtection="1">
      <protection locked="0"/>
    </xf>
    <xf numFmtId="0" fontId="3" fillId="2" borderId="0" xfId="1" applyFont="1" applyFill="1" applyBorder="1" applyAlignment="1" applyProtection="1">
      <alignment horizontal="center"/>
    </xf>
    <xf numFmtId="0" fontId="3" fillId="2" borderId="0" xfId="1" applyFont="1" applyFill="1" applyBorder="1" applyProtection="1"/>
    <xf numFmtId="9" fontId="3" fillId="0" borderId="0" xfId="1" applyNumberFormat="1" applyFont="1" applyAlignment="1" applyProtection="1">
      <alignment horizontal="center"/>
      <protection locked="0"/>
    </xf>
    <xf numFmtId="0" fontId="3" fillId="0" borderId="0" xfId="1" applyFont="1" applyBorder="1" applyAlignment="1" applyProtection="1">
      <protection locked="0"/>
    </xf>
    <xf numFmtId="0" fontId="3" fillId="0" borderId="0" xfId="3" applyFont="1" applyProtection="1">
      <protection locked="0"/>
    </xf>
    <xf numFmtId="0" fontId="3" fillId="0" borderId="0" xfId="3" applyFont="1" applyAlignment="1" applyProtection="1">
      <alignment horizontal="right"/>
      <protection locked="0"/>
    </xf>
    <xf numFmtId="0" fontId="10" fillId="0" borderId="0" xfId="3" applyFont="1" applyProtection="1">
      <protection locked="0"/>
    </xf>
    <xf numFmtId="0" fontId="10" fillId="0" borderId="0" xfId="3" applyFont="1" applyAlignment="1" applyProtection="1">
      <alignment horizontal="left"/>
      <protection locked="0"/>
    </xf>
    <xf numFmtId="0" fontId="3" fillId="0" borderId="0" xfId="3" applyFont="1"/>
    <xf numFmtId="0" fontId="3" fillId="0" borderId="1" xfId="3" applyFont="1" applyBorder="1" applyAlignment="1">
      <alignment horizontal="center"/>
    </xf>
    <xf numFmtId="0" fontId="3" fillId="0" borderId="0" xfId="3" applyFont="1" applyAlignment="1">
      <alignment horizontal="right"/>
    </xf>
    <xf numFmtId="0" fontId="4" fillId="0" borderId="0" xfId="3" applyFont="1" applyAlignment="1">
      <alignment horizontal="left"/>
    </xf>
    <xf numFmtId="0" fontId="3" fillId="0" borderId="3" xfId="3" applyFont="1" applyBorder="1" applyAlignment="1">
      <alignment horizontal="center"/>
    </xf>
    <xf numFmtId="14" fontId="10" fillId="0" borderId="0" xfId="3" quotePrefix="1" applyNumberFormat="1" applyFont="1" applyProtection="1">
      <protection locked="0"/>
    </xf>
    <xf numFmtId="0" fontId="3" fillId="0" borderId="3" xfId="4" applyFont="1" applyBorder="1" applyAlignment="1">
      <alignment horizontal="center"/>
    </xf>
    <xf numFmtId="1" fontId="3" fillId="0" borderId="3" xfId="4" applyNumberFormat="1" applyFont="1" applyBorder="1" applyAlignment="1">
      <alignment horizontal="center"/>
    </xf>
    <xf numFmtId="0" fontId="9" fillId="0" borderId="0" xfId="3" applyFont="1" applyAlignment="1" applyProtection="1">
      <alignment horizontal="left"/>
      <protection locked="0"/>
    </xf>
    <xf numFmtId="0" fontId="3" fillId="0" borderId="0" xfId="4" applyFont="1"/>
    <xf numFmtId="0" fontId="4" fillId="0" borderId="0" xfId="3" applyFont="1"/>
    <xf numFmtId="0" fontId="4" fillId="0" borderId="0" xfId="3" quotePrefix="1" applyFont="1" applyAlignment="1">
      <alignment vertical="center"/>
    </xf>
    <xf numFmtId="0" fontId="4" fillId="0" borderId="0" xfId="3" applyFont="1" applyAlignment="1">
      <alignment vertical="center"/>
    </xf>
    <xf numFmtId="0" fontId="3" fillId="0" borderId="0" xfId="3" applyFont="1" applyAlignment="1">
      <alignment horizontal="center"/>
    </xf>
    <xf numFmtId="0" fontId="4" fillId="0" borderId="0" xfId="3" applyFont="1" applyAlignment="1">
      <alignment horizontal="right"/>
    </xf>
    <xf numFmtId="0" fontId="5" fillId="0" borderId="0" xfId="3" applyFont="1"/>
    <xf numFmtId="0" fontId="6" fillId="0" borderId="0" xfId="3" applyFont="1"/>
    <xf numFmtId="0" fontId="11" fillId="0" borderId="0" xfId="3" applyFont="1"/>
    <xf numFmtId="0" fontId="3" fillId="0" borderId="0" xfId="3" applyFont="1" applyBorder="1" applyAlignment="1"/>
    <xf numFmtId="0" fontId="11" fillId="0" borderId="0" xfId="3" applyFont="1" applyBorder="1" applyAlignment="1"/>
    <xf numFmtId="0" fontId="3" fillId="0" borderId="2" xfId="3" applyFont="1" applyBorder="1" applyAlignment="1">
      <alignment horizontal="center"/>
    </xf>
    <xf numFmtId="0" fontId="3" fillId="0" borderId="1" xfId="3" applyFont="1" applyBorder="1"/>
    <xf numFmtId="0" fontId="3" fillId="0" borderId="4" xfId="3" applyFont="1" applyBorder="1" applyAlignment="1">
      <alignment horizontal="center"/>
    </xf>
    <xf numFmtId="0" fontId="3" fillId="0" borderId="3" xfId="3" applyFont="1" applyBorder="1"/>
    <xf numFmtId="1" fontId="3" fillId="0" borderId="4" xfId="4"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3"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3" fillId="0" borderId="0" xfId="0" applyFont="1" applyAlignment="1">
      <alignment horizontal="center"/>
    </xf>
    <xf numFmtId="0" fontId="14" fillId="0" borderId="0" xfId="5" applyFont="1" applyBorder="1" applyAlignment="1" applyProtection="1">
      <alignment horizontal="center"/>
      <protection locked="0"/>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4"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5" fillId="0" borderId="0" xfId="3" applyFont="1" applyBorder="1" applyAlignment="1">
      <alignment horizontal="center"/>
    </xf>
    <xf numFmtId="0" fontId="5" fillId="0" borderId="0" xfId="3" applyFont="1" applyBorder="1"/>
    <xf numFmtId="165" fontId="3" fillId="0" borderId="0" xfId="4" applyNumberFormat="1" applyFont="1" applyBorder="1" applyAlignment="1">
      <alignment horizontal="center"/>
    </xf>
    <xf numFmtId="165" fontId="3" fillId="0" borderId="0" xfId="1" applyNumberFormat="1" applyFont="1" applyAlignment="1" applyProtection="1">
      <alignment horizontal="right"/>
      <protection locked="0"/>
    </xf>
    <xf numFmtId="165" fontId="3" fillId="0" borderId="0" xfId="1" applyNumberFormat="1" applyFont="1" applyBorder="1" applyAlignment="1" applyProtection="1">
      <alignment horizontal="left"/>
      <protection locked="0"/>
    </xf>
    <xf numFmtId="0" fontId="3" fillId="0" borderId="0" xfId="3" applyFont="1" applyBorder="1" applyAlignment="1">
      <alignment horizontal="left" vertical="top" wrapText="1"/>
    </xf>
    <xf numFmtId="0" fontId="3" fillId="0" borderId="0" xfId="1" applyFont="1"/>
    <xf numFmtId="0" fontId="3" fillId="0" borderId="0" xfId="3" applyFont="1" applyBorder="1" applyAlignment="1">
      <alignment horizontal="left" vertical="top" wrapText="1"/>
    </xf>
    <xf numFmtId="0" fontId="3" fillId="0" borderId="0" xfId="3" applyFont="1" applyBorder="1" applyAlignment="1">
      <alignment horizontal="left" wrapText="1"/>
    </xf>
    <xf numFmtId="0" fontId="9" fillId="0" borderId="0" xfId="1" applyFont="1" applyFill="1" applyBorder="1" applyAlignment="1" applyProtection="1">
      <alignment horizontal="left"/>
      <protection locked="0"/>
    </xf>
    <xf numFmtId="0" fontId="16" fillId="0" borderId="0" xfId="7" applyFont="1" applyBorder="1" applyAlignment="1" applyProtection="1">
      <alignment horizontal="center"/>
    </xf>
    <xf numFmtId="0" fontId="12" fillId="0" borderId="0" xfId="8" applyBorder="1" applyAlignment="1" applyProtection="1">
      <alignment horizontal="center"/>
    </xf>
    <xf numFmtId="0" fontId="12" fillId="0" borderId="0" xfId="8" applyBorder="1" applyAlignment="1" applyProtection="1">
      <alignment horizontal="center"/>
    </xf>
    <xf numFmtId="0" fontId="15" fillId="0" borderId="0" xfId="7" applyBorder="1" applyAlignment="1">
      <alignment horizontal="center"/>
    </xf>
    <xf numFmtId="0" fontId="12" fillId="0" borderId="0" xfId="8" applyFont="1" applyBorder="1" applyAlignment="1" applyProtection="1">
      <alignment horizontal="center"/>
    </xf>
  </cellXfs>
  <cellStyles count="9">
    <cellStyle name="Hyperlink" xfId="5" builtinId="8"/>
    <cellStyle name="Hyperlink 2" xfId="7"/>
    <cellStyle name="Hyperlink 2 2" xfId="8"/>
    <cellStyle name="Normal" xfId="0" builtinId="0"/>
    <cellStyle name="Normal 2" xfId="1"/>
    <cellStyle name="Normal 2 2" xfId="3"/>
    <cellStyle name="Normal 3" xfId="6"/>
    <cellStyle name="Normal 4" xfId="4"/>
    <cellStyle name="Percent 2" xfId="2"/>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525213" cy="630195"/>
          <a:chOff x="40822" y="1267641"/>
          <a:chExt cx="2570933" cy="630195"/>
        </a:xfrm>
      </xdr:grpSpPr>
      <xdr:pic>
        <xdr:nvPicPr>
          <xdr:cNvPr id="6" name="Picture 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G10" sqref="G10"/>
    </sheetView>
  </sheetViews>
  <sheetFormatPr defaultColWidth="9.109375" defaultRowHeight="15.6" x14ac:dyDescent="0.3"/>
  <cols>
    <col min="1" max="2" width="9.109375" style="99"/>
    <col min="3" max="3" width="10.6640625" style="99" bestFit="1" customWidth="1"/>
    <col min="4" max="11" width="9.109375" style="99"/>
    <col min="12" max="12" width="5.44140625" style="84" customWidth="1"/>
    <col min="13" max="17" width="5.33203125" style="123" customWidth="1"/>
    <col min="18" max="19" width="5.33203125" style="124" customWidth="1"/>
    <col min="20" max="25" width="9.109375" style="126"/>
    <col min="26" max="16384" width="9.109375" style="99"/>
  </cols>
  <sheetData>
    <row r="1" spans="1:25" s="84" customFormat="1" ht="13.8" x14ac:dyDescent="0.3">
      <c r="A1" s="80"/>
      <c r="B1" s="81" t="s">
        <v>30</v>
      </c>
      <c r="C1" s="82" t="s">
        <v>65</v>
      </c>
      <c r="D1" s="80"/>
      <c r="E1" s="80"/>
      <c r="F1" s="81" t="s">
        <v>71</v>
      </c>
      <c r="G1" s="83"/>
      <c r="H1" s="80"/>
      <c r="I1" s="80"/>
      <c r="J1" s="80"/>
      <c r="K1" s="80"/>
      <c r="M1" s="119"/>
      <c r="N1" s="119"/>
      <c r="O1" s="119"/>
      <c r="P1" s="119"/>
      <c r="Q1" s="119"/>
      <c r="R1" s="119"/>
      <c r="S1" s="119"/>
      <c r="T1" s="120"/>
      <c r="U1" s="120"/>
      <c r="V1" s="120"/>
      <c r="W1" s="121"/>
      <c r="X1" s="122"/>
      <c r="Y1" s="120"/>
    </row>
    <row r="2" spans="1:25" s="84" customFormat="1" ht="13.8" x14ac:dyDescent="0.3">
      <c r="A2" s="80"/>
      <c r="B2" s="81" t="s">
        <v>32</v>
      </c>
      <c r="C2" s="82" t="s">
        <v>37</v>
      </c>
      <c r="D2" s="80"/>
      <c r="E2" s="80"/>
      <c r="F2" s="81" t="s">
        <v>35</v>
      </c>
      <c r="G2" s="82"/>
      <c r="H2" s="80"/>
      <c r="I2" s="80"/>
      <c r="J2" s="80"/>
      <c r="K2" s="80"/>
      <c r="M2" s="119"/>
      <c r="N2" s="119"/>
      <c r="O2" s="119"/>
      <c r="P2" s="119"/>
      <c r="Q2" s="119"/>
      <c r="R2" s="119"/>
      <c r="S2" s="119"/>
      <c r="T2" s="120"/>
      <c r="U2" s="120"/>
      <c r="V2" s="120"/>
      <c r="W2" s="121"/>
      <c r="X2" s="122"/>
      <c r="Y2" s="120"/>
    </row>
    <row r="3" spans="1:25" s="84" customFormat="1" ht="13.8" x14ac:dyDescent="0.3">
      <c r="A3" s="80"/>
      <c r="B3" s="81" t="s">
        <v>21</v>
      </c>
      <c r="C3" s="89"/>
      <c r="D3" s="80"/>
      <c r="E3" s="80"/>
      <c r="F3" s="81" t="s">
        <v>20</v>
      </c>
      <c r="G3" s="82"/>
      <c r="H3" s="80"/>
      <c r="I3" s="80"/>
      <c r="J3" s="80"/>
      <c r="K3" s="80"/>
      <c r="M3" s="119"/>
      <c r="N3" s="119"/>
      <c r="O3" s="119"/>
      <c r="P3" s="119"/>
      <c r="Q3" s="119"/>
      <c r="R3" s="119"/>
      <c r="S3" s="119"/>
      <c r="T3" s="120"/>
      <c r="U3" s="120"/>
      <c r="V3" s="120"/>
      <c r="W3" s="121"/>
      <c r="X3" s="122"/>
      <c r="Y3" s="120"/>
    </row>
    <row r="4" spans="1:25" s="84" customFormat="1" ht="13.8" x14ac:dyDescent="0.3">
      <c r="A4" s="80"/>
      <c r="B4" s="81" t="s">
        <v>83</v>
      </c>
      <c r="C4" s="83"/>
      <c r="D4" s="80"/>
      <c r="E4" s="80"/>
      <c r="F4" s="81" t="s">
        <v>84</v>
      </c>
      <c r="G4" s="82" t="s">
        <v>85</v>
      </c>
      <c r="H4" s="80"/>
      <c r="I4" s="80"/>
      <c r="J4" s="80"/>
      <c r="K4" s="80"/>
      <c r="M4" s="119"/>
      <c r="N4" s="119"/>
      <c r="O4" s="119"/>
      <c r="P4" s="119"/>
      <c r="Q4" s="123"/>
      <c r="R4" s="124"/>
      <c r="S4" s="124"/>
      <c r="T4" s="120"/>
      <c r="U4" s="120"/>
      <c r="V4" s="120"/>
      <c r="W4" s="121"/>
      <c r="X4" s="122"/>
      <c r="Y4" s="120"/>
    </row>
    <row r="5" spans="1:25" s="84" customFormat="1" ht="13.8" x14ac:dyDescent="0.3">
      <c r="A5" s="80"/>
      <c r="B5" s="81" t="s">
        <v>86</v>
      </c>
      <c r="C5" s="83"/>
      <c r="D5" s="80"/>
      <c r="E5" s="81"/>
      <c r="F5" s="80"/>
      <c r="G5" s="80"/>
      <c r="H5" s="80"/>
      <c r="I5" s="80"/>
      <c r="J5" s="80"/>
      <c r="K5" s="80"/>
      <c r="M5" s="119"/>
      <c r="N5" s="119"/>
      <c r="O5" s="119"/>
      <c r="P5" s="119"/>
      <c r="Q5" s="123"/>
      <c r="R5" s="124"/>
      <c r="S5" s="124"/>
      <c r="T5" s="120"/>
      <c r="U5" s="120"/>
      <c r="V5" s="120"/>
      <c r="W5" s="121"/>
      <c r="X5" s="122"/>
      <c r="Y5" s="120"/>
    </row>
    <row r="6" spans="1:25" s="84" customFormat="1" ht="13.8" x14ac:dyDescent="0.3">
      <c r="A6" s="80"/>
      <c r="B6" s="80" t="s">
        <v>36</v>
      </c>
      <c r="C6" s="92"/>
      <c r="D6" s="80"/>
      <c r="E6" s="80"/>
      <c r="F6" s="80"/>
      <c r="G6" s="80"/>
      <c r="H6" s="80"/>
      <c r="I6" s="80"/>
      <c r="J6" s="80"/>
      <c r="K6" s="80"/>
      <c r="M6" s="119"/>
      <c r="N6" s="119"/>
      <c r="O6" s="119"/>
      <c r="P6" s="119"/>
      <c r="Q6" s="123"/>
      <c r="R6" s="124"/>
      <c r="S6" s="124"/>
      <c r="T6" s="120"/>
      <c r="U6" s="120"/>
      <c r="V6" s="120"/>
      <c r="W6" s="121"/>
      <c r="X6" s="122"/>
      <c r="Y6" s="120"/>
    </row>
    <row r="7" spans="1:25" s="84" customFormat="1" ht="13.8" x14ac:dyDescent="0.3">
      <c r="A7" s="80"/>
      <c r="B7" s="80"/>
      <c r="C7" s="80"/>
      <c r="D7" s="80"/>
      <c r="E7" s="80"/>
      <c r="F7" s="80"/>
      <c r="G7" s="80"/>
      <c r="H7" s="80"/>
      <c r="I7" s="80"/>
      <c r="J7" s="80"/>
      <c r="K7" s="80"/>
      <c r="M7" s="119"/>
      <c r="N7" s="119"/>
      <c r="O7" s="119"/>
      <c r="P7" s="119"/>
      <c r="Q7" s="123"/>
      <c r="R7" s="124"/>
      <c r="S7" s="124"/>
      <c r="T7" s="120"/>
      <c r="U7" s="120"/>
      <c r="V7" s="120"/>
      <c r="W7" s="121"/>
      <c r="X7" s="122"/>
      <c r="Y7" s="120"/>
    </row>
    <row r="8" spans="1:25" s="84" customFormat="1" ht="13.8" x14ac:dyDescent="0.3">
      <c r="A8" s="93"/>
      <c r="E8" s="86"/>
      <c r="F8" s="87"/>
      <c r="H8" s="94"/>
      <c r="I8" s="86"/>
      <c r="J8" s="95"/>
      <c r="K8" s="96"/>
      <c r="L8" s="97"/>
      <c r="M8" s="119"/>
      <c r="N8" s="119"/>
      <c r="O8" s="119"/>
      <c r="P8" s="119"/>
      <c r="Q8" s="123"/>
      <c r="R8" s="124"/>
      <c r="S8" s="124"/>
      <c r="T8" s="120"/>
      <c r="U8" s="120"/>
      <c r="V8" s="120"/>
      <c r="W8" s="120"/>
      <c r="X8" s="120"/>
      <c r="Y8" s="120"/>
    </row>
    <row r="9" spans="1:25" s="84" customFormat="1" ht="13.8" x14ac:dyDescent="0.3">
      <c r="E9" s="86"/>
      <c r="F9" s="94"/>
      <c r="H9" s="94"/>
      <c r="I9" s="86"/>
      <c r="J9" s="96"/>
      <c r="K9" s="96"/>
      <c r="L9" s="97"/>
      <c r="M9" s="119"/>
      <c r="N9" s="119"/>
      <c r="O9" s="119"/>
      <c r="P9" s="119"/>
      <c r="Q9" s="123"/>
      <c r="R9" s="124"/>
      <c r="S9" s="124"/>
      <c r="T9" s="120"/>
      <c r="U9" s="120"/>
      <c r="V9" s="120"/>
      <c r="W9" s="120"/>
      <c r="X9" s="120"/>
      <c r="Y9" s="120"/>
    </row>
    <row r="10" spans="1:25" s="84" customFormat="1" ht="13.8" x14ac:dyDescent="0.3">
      <c r="E10" s="86"/>
      <c r="F10" s="94"/>
      <c r="H10" s="94"/>
      <c r="I10" s="86"/>
      <c r="J10" s="87"/>
      <c r="K10" s="94"/>
      <c r="L10" s="97"/>
      <c r="M10" s="119"/>
      <c r="N10" s="119"/>
      <c r="O10" s="119"/>
      <c r="P10" s="119"/>
      <c r="Q10" s="123"/>
      <c r="R10" s="124"/>
      <c r="S10" s="124"/>
      <c r="T10" s="120"/>
      <c r="U10" s="120"/>
      <c r="V10" s="120"/>
      <c r="W10" s="120"/>
      <c r="X10" s="120"/>
      <c r="Y10" s="120"/>
    </row>
    <row r="11" spans="1:25" s="84" customFormat="1" ht="13.8" x14ac:dyDescent="0.3">
      <c r="E11" s="86"/>
      <c r="F11" s="94"/>
      <c r="I11" s="98"/>
      <c r="J11" s="87"/>
      <c r="M11" s="119"/>
      <c r="N11" s="119"/>
      <c r="O11" s="119"/>
      <c r="P11" s="119"/>
      <c r="Q11" s="119"/>
      <c r="R11" s="119"/>
      <c r="S11" s="119"/>
      <c r="T11" s="120"/>
      <c r="U11" s="120"/>
      <c r="V11" s="120"/>
      <c r="W11" s="120"/>
      <c r="X11" s="120"/>
      <c r="Y11" s="120"/>
    </row>
    <row r="12" spans="1:25" x14ac:dyDescent="0.3">
      <c r="C12" s="100" t="str">
        <f>G4</f>
        <v>IMPORTANT INFORMATION</v>
      </c>
      <c r="M12" s="119"/>
      <c r="N12" s="119"/>
      <c r="O12" s="119"/>
      <c r="P12" s="119"/>
      <c r="Q12" s="125"/>
      <c r="R12" s="125"/>
      <c r="S12" s="125"/>
    </row>
    <row r="13" spans="1:25" s="84" customFormat="1" ht="13.8" x14ac:dyDescent="0.3">
      <c r="M13" s="119"/>
      <c r="N13" s="119"/>
      <c r="O13" s="119"/>
      <c r="P13" s="119"/>
      <c r="Q13" s="119"/>
      <c r="R13" s="119"/>
      <c r="S13" s="119"/>
      <c r="T13" s="120"/>
      <c r="U13" s="120"/>
      <c r="V13" s="120"/>
      <c r="W13" s="120"/>
      <c r="X13" s="120"/>
      <c r="Y13" s="120"/>
    </row>
    <row r="14" spans="1:25" s="84" customFormat="1" ht="13.8" x14ac:dyDescent="0.3">
      <c r="B14" s="101" t="s">
        <v>90</v>
      </c>
      <c r="M14" s="119"/>
      <c r="N14" s="119"/>
      <c r="O14" s="119"/>
      <c r="P14" s="119"/>
      <c r="Q14" s="119"/>
      <c r="R14" s="119"/>
      <c r="S14" s="119"/>
      <c r="T14" s="120"/>
      <c r="U14" s="120"/>
      <c r="V14" s="120"/>
      <c r="W14" s="120"/>
      <c r="X14" s="120"/>
      <c r="Y14" s="120"/>
    </row>
    <row r="15" spans="1:25" s="84" customFormat="1" ht="13.8" x14ac:dyDescent="0.3">
      <c r="A15" s="102"/>
      <c r="K15" s="102"/>
      <c r="M15" s="123"/>
      <c r="N15" s="123"/>
      <c r="O15" s="123"/>
      <c r="P15" s="123"/>
      <c r="Q15" s="123"/>
      <c r="R15" s="124"/>
      <c r="S15" s="124"/>
      <c r="T15" s="120"/>
      <c r="U15" s="120"/>
      <c r="V15" s="120"/>
      <c r="W15" s="120"/>
      <c r="X15" s="120"/>
      <c r="Y15" s="120"/>
    </row>
    <row r="16" spans="1:25" s="84" customFormat="1" ht="12.75" customHeight="1" x14ac:dyDescent="0.3">
      <c r="B16" s="132" t="s">
        <v>103</v>
      </c>
      <c r="C16" s="132"/>
      <c r="D16" s="132"/>
      <c r="E16" s="132"/>
      <c r="F16" s="132"/>
      <c r="G16" s="132"/>
      <c r="H16" s="132"/>
      <c r="I16" s="132"/>
      <c r="J16" s="132"/>
      <c r="M16" s="123"/>
      <c r="N16" s="123"/>
      <c r="O16" s="123"/>
      <c r="P16" s="123"/>
      <c r="Q16" s="123"/>
      <c r="R16" s="124"/>
      <c r="S16" s="124"/>
      <c r="T16" s="120"/>
      <c r="U16" s="120"/>
      <c r="V16" s="120"/>
      <c r="W16" s="120"/>
      <c r="X16" s="120"/>
      <c r="Y16" s="120"/>
    </row>
    <row r="17" spans="1:25" s="84" customFormat="1" ht="13.8" x14ac:dyDescent="0.3">
      <c r="B17" s="132"/>
      <c r="C17" s="132"/>
      <c r="D17" s="132"/>
      <c r="E17" s="132"/>
      <c r="F17" s="132"/>
      <c r="G17" s="132"/>
      <c r="H17" s="132"/>
      <c r="I17" s="132"/>
      <c r="J17" s="132"/>
      <c r="M17" s="123"/>
      <c r="N17" s="123"/>
      <c r="O17" s="123"/>
      <c r="P17" s="123"/>
      <c r="Q17" s="123"/>
      <c r="R17" s="124"/>
      <c r="S17" s="124"/>
      <c r="T17" s="120"/>
      <c r="U17" s="120"/>
      <c r="V17" s="120"/>
      <c r="W17" s="120"/>
      <c r="X17" s="120"/>
      <c r="Y17" s="120"/>
    </row>
    <row r="18" spans="1:25" s="84" customFormat="1" ht="13.8" x14ac:dyDescent="0.3">
      <c r="B18" s="132"/>
      <c r="C18" s="132"/>
      <c r="D18" s="132"/>
      <c r="E18" s="132"/>
      <c r="F18" s="132"/>
      <c r="G18" s="132"/>
      <c r="H18" s="132"/>
      <c r="I18" s="132"/>
      <c r="J18" s="132"/>
      <c r="M18" s="123"/>
      <c r="N18" s="123"/>
      <c r="O18" s="123"/>
      <c r="P18" s="123"/>
      <c r="Q18" s="123"/>
      <c r="R18" s="124"/>
      <c r="S18" s="124"/>
      <c r="T18" s="120"/>
      <c r="U18" s="120"/>
      <c r="V18" s="120"/>
      <c r="W18" s="120"/>
      <c r="X18" s="120"/>
      <c r="Y18" s="120"/>
    </row>
    <row r="19" spans="1:25" s="84" customFormat="1" ht="13.8" x14ac:dyDescent="0.3">
      <c r="B19" s="132"/>
      <c r="C19" s="132"/>
      <c r="D19" s="132"/>
      <c r="E19" s="132"/>
      <c r="F19" s="132"/>
      <c r="G19" s="132"/>
      <c r="H19" s="132"/>
      <c r="I19" s="132"/>
      <c r="J19" s="132"/>
      <c r="M19" s="123"/>
      <c r="N19" s="123"/>
      <c r="O19" s="123"/>
      <c r="P19" s="123"/>
      <c r="Q19" s="123"/>
      <c r="R19" s="124"/>
      <c r="S19" s="124"/>
      <c r="T19" s="120"/>
      <c r="U19" s="120"/>
      <c r="V19" s="120"/>
      <c r="W19" s="120"/>
      <c r="X19" s="120"/>
      <c r="Y19" s="120"/>
    </row>
    <row r="20" spans="1:25" s="84" customFormat="1" ht="12.75" customHeight="1" x14ac:dyDescent="0.3">
      <c r="A20" s="102"/>
      <c r="B20" s="103" t="s">
        <v>101</v>
      </c>
      <c r="C20" s="102"/>
      <c r="D20" s="102"/>
      <c r="E20" s="102"/>
      <c r="F20" s="102"/>
      <c r="G20" s="102"/>
      <c r="H20" s="102"/>
      <c r="I20" s="102"/>
      <c r="J20" s="102"/>
      <c r="K20" s="102"/>
      <c r="M20" s="123"/>
      <c r="N20" s="123"/>
      <c r="O20" s="123"/>
      <c r="P20" s="123"/>
      <c r="Q20" s="123"/>
      <c r="R20" s="124"/>
      <c r="S20" s="124"/>
      <c r="T20" s="120"/>
      <c r="U20" s="120"/>
      <c r="V20" s="120"/>
      <c r="W20" s="120"/>
      <c r="X20" s="120"/>
      <c r="Y20" s="120"/>
    </row>
    <row r="21" spans="1:25" s="84" customFormat="1" ht="13.8" x14ac:dyDescent="0.3">
      <c r="A21" s="102"/>
      <c r="B21" s="103"/>
      <c r="C21" s="102"/>
      <c r="D21" s="102"/>
      <c r="E21" s="102"/>
      <c r="F21" s="102"/>
      <c r="G21" s="102"/>
      <c r="H21" s="102"/>
      <c r="I21" s="102"/>
      <c r="J21" s="102"/>
      <c r="K21" s="102"/>
      <c r="M21" s="123"/>
      <c r="N21" s="123"/>
      <c r="O21" s="123"/>
      <c r="P21" s="123"/>
      <c r="Q21" s="123"/>
      <c r="R21" s="124"/>
      <c r="S21" s="124"/>
      <c r="T21" s="120"/>
      <c r="U21" s="120"/>
      <c r="V21" s="120"/>
      <c r="W21" s="120"/>
      <c r="X21" s="120"/>
      <c r="Y21" s="120"/>
    </row>
    <row r="22" spans="1:25" s="84" customFormat="1" ht="13.8" x14ac:dyDescent="0.3">
      <c r="A22" s="102"/>
      <c r="B22" s="132" t="s">
        <v>104</v>
      </c>
      <c r="C22" s="132"/>
      <c r="D22" s="132"/>
      <c r="E22" s="132"/>
      <c r="F22" s="132"/>
      <c r="G22" s="132"/>
      <c r="H22" s="132"/>
      <c r="I22" s="132"/>
      <c r="J22" s="132"/>
      <c r="K22" s="102"/>
      <c r="M22" s="123"/>
      <c r="N22" s="123"/>
      <c r="O22" s="123"/>
      <c r="P22" s="123"/>
      <c r="Q22" s="123"/>
      <c r="R22" s="124"/>
      <c r="S22" s="124"/>
      <c r="T22" s="120"/>
      <c r="U22" s="120"/>
      <c r="V22" s="120"/>
      <c r="W22" s="120"/>
      <c r="X22" s="120"/>
      <c r="Y22" s="120"/>
    </row>
    <row r="23" spans="1:25" s="84" customFormat="1" ht="13.8" x14ac:dyDescent="0.3">
      <c r="A23" s="102"/>
      <c r="B23" s="132"/>
      <c r="C23" s="132"/>
      <c r="D23" s="132"/>
      <c r="E23" s="132"/>
      <c r="F23" s="132"/>
      <c r="G23" s="132"/>
      <c r="H23" s="132"/>
      <c r="I23" s="132"/>
      <c r="J23" s="132"/>
      <c r="K23" s="102"/>
      <c r="M23" s="123"/>
      <c r="N23" s="123"/>
      <c r="O23" s="123"/>
      <c r="P23" s="123"/>
      <c r="Q23" s="123"/>
      <c r="R23" s="124"/>
      <c r="S23" s="127"/>
      <c r="T23" s="120"/>
      <c r="U23" s="120"/>
      <c r="V23" s="120"/>
      <c r="W23" s="120"/>
      <c r="X23" s="120"/>
      <c r="Y23" s="120"/>
    </row>
    <row r="24" spans="1:25" s="84" customFormat="1" ht="13.8" x14ac:dyDescent="0.3">
      <c r="A24" s="102"/>
      <c r="B24" s="132"/>
      <c r="C24" s="132"/>
      <c r="D24" s="132"/>
      <c r="E24" s="132"/>
      <c r="F24" s="132"/>
      <c r="G24" s="132"/>
      <c r="H24" s="132"/>
      <c r="I24" s="132"/>
      <c r="J24" s="132"/>
      <c r="K24" s="102"/>
      <c r="M24" s="123"/>
      <c r="N24" s="123"/>
      <c r="O24" s="123"/>
      <c r="P24" s="123"/>
      <c r="Q24" s="123"/>
      <c r="R24" s="124"/>
      <c r="S24" s="127"/>
      <c r="T24" s="120"/>
      <c r="U24" s="120"/>
      <c r="V24" s="120"/>
      <c r="W24" s="120"/>
      <c r="X24" s="120"/>
      <c r="Y24" s="120"/>
    </row>
    <row r="25" spans="1:25" s="84" customFormat="1" ht="12.75" customHeight="1" x14ac:dyDescent="0.3">
      <c r="A25" s="102"/>
      <c r="B25" s="130"/>
      <c r="C25" s="130"/>
      <c r="D25" s="130"/>
      <c r="E25" s="130"/>
      <c r="F25" s="135" t="s">
        <v>113</v>
      </c>
      <c r="G25" s="130"/>
      <c r="H25" s="130"/>
      <c r="I25" s="130"/>
      <c r="J25" s="130"/>
      <c r="K25" s="102"/>
      <c r="M25" s="123"/>
      <c r="N25" s="123"/>
      <c r="O25" s="123"/>
      <c r="P25" s="123"/>
      <c r="Q25" s="123"/>
      <c r="R25" s="124"/>
      <c r="S25" s="124"/>
      <c r="T25" s="120"/>
      <c r="U25" s="120"/>
      <c r="V25" s="120"/>
      <c r="W25" s="120"/>
      <c r="X25" s="120"/>
      <c r="Y25" s="120"/>
    </row>
    <row r="26" spans="1:25" s="84" customFormat="1" ht="13.8" x14ac:dyDescent="0.3">
      <c r="A26" s="102"/>
      <c r="B26" s="132" t="s">
        <v>105</v>
      </c>
      <c r="C26" s="132"/>
      <c r="D26" s="132"/>
      <c r="E26" s="132"/>
      <c r="F26" s="132"/>
      <c r="G26" s="132"/>
      <c r="H26" s="132"/>
      <c r="I26" s="132"/>
      <c r="J26" s="132"/>
      <c r="K26" s="102"/>
      <c r="M26" s="123"/>
      <c r="N26" s="123"/>
      <c r="O26" s="123"/>
      <c r="P26" s="123"/>
      <c r="Q26" s="123"/>
      <c r="R26" s="124"/>
      <c r="S26" s="124"/>
      <c r="T26" s="120"/>
      <c r="U26" s="120"/>
      <c r="V26" s="120"/>
      <c r="W26" s="120"/>
      <c r="X26" s="120"/>
      <c r="Y26" s="120"/>
    </row>
    <row r="27" spans="1:25" s="84" customFormat="1" ht="13.8" x14ac:dyDescent="0.3">
      <c r="A27" s="102"/>
      <c r="B27" s="132"/>
      <c r="C27" s="132"/>
      <c r="D27" s="132"/>
      <c r="E27" s="132"/>
      <c r="F27" s="132"/>
      <c r="G27" s="132"/>
      <c r="H27" s="132"/>
      <c r="I27" s="132"/>
      <c r="J27" s="132"/>
      <c r="K27" s="102"/>
      <c r="M27" s="123"/>
      <c r="N27" s="123"/>
      <c r="O27" s="123"/>
      <c r="P27" s="123"/>
      <c r="Q27" s="123"/>
      <c r="R27" s="124"/>
      <c r="S27" s="124"/>
      <c r="T27" s="120"/>
      <c r="U27" s="120"/>
      <c r="V27" s="120"/>
      <c r="W27" s="120"/>
      <c r="X27" s="120"/>
      <c r="Y27" s="120"/>
    </row>
    <row r="28" spans="1:25" s="84" customFormat="1" ht="13.8" x14ac:dyDescent="0.3">
      <c r="A28" s="102"/>
      <c r="B28" s="130"/>
      <c r="C28" s="130"/>
      <c r="D28" s="130"/>
      <c r="E28" s="130"/>
      <c r="F28" s="130"/>
      <c r="G28" s="130"/>
      <c r="H28" s="130"/>
      <c r="I28" s="130"/>
      <c r="J28" s="130"/>
      <c r="K28" s="102"/>
      <c r="M28" s="123"/>
      <c r="N28" s="123"/>
      <c r="O28" s="123"/>
      <c r="P28" s="123"/>
      <c r="Q28" s="123"/>
      <c r="R28" s="124"/>
      <c r="S28" s="124"/>
      <c r="T28" s="120"/>
      <c r="U28" s="120"/>
      <c r="V28" s="120"/>
      <c r="W28" s="120"/>
      <c r="X28" s="120"/>
      <c r="Y28" s="120"/>
    </row>
    <row r="29" spans="1:25" s="84" customFormat="1" ht="13.8" x14ac:dyDescent="0.3">
      <c r="A29" s="102"/>
      <c r="B29" s="132" t="s">
        <v>106</v>
      </c>
      <c r="C29" s="132"/>
      <c r="D29" s="132"/>
      <c r="E29" s="132"/>
      <c r="F29" s="132"/>
      <c r="G29" s="132"/>
      <c r="H29" s="132"/>
      <c r="I29" s="132"/>
      <c r="J29" s="132"/>
      <c r="K29" s="102"/>
      <c r="M29" s="123"/>
      <c r="N29" s="123"/>
      <c r="O29" s="123"/>
      <c r="P29" s="123"/>
      <c r="Q29" s="123"/>
      <c r="R29" s="124"/>
      <c r="S29" s="124"/>
      <c r="T29" s="120"/>
      <c r="U29" s="120"/>
      <c r="V29" s="120"/>
      <c r="W29" s="120"/>
      <c r="X29" s="120"/>
      <c r="Y29" s="120"/>
    </row>
    <row r="30" spans="1:25" s="84" customFormat="1" ht="13.8" x14ac:dyDescent="0.3">
      <c r="A30" s="102"/>
      <c r="B30" s="132"/>
      <c r="C30" s="132"/>
      <c r="D30" s="132"/>
      <c r="E30" s="132"/>
      <c r="F30" s="132"/>
      <c r="G30" s="132"/>
      <c r="H30" s="132"/>
      <c r="I30" s="132"/>
      <c r="J30" s="132"/>
      <c r="K30" s="102"/>
      <c r="M30" s="123"/>
      <c r="N30" s="123"/>
      <c r="O30" s="123"/>
      <c r="P30" s="123"/>
      <c r="Q30" s="123"/>
      <c r="R30" s="124"/>
      <c r="S30" s="124"/>
      <c r="T30" s="120"/>
      <c r="U30" s="120"/>
      <c r="V30" s="120"/>
      <c r="W30" s="120"/>
      <c r="X30" s="120"/>
      <c r="Y30" s="120"/>
    </row>
    <row r="31" spans="1:25" s="84" customFormat="1" ht="12.75" customHeight="1" x14ac:dyDescent="0.3">
      <c r="A31" s="102"/>
      <c r="B31" s="132"/>
      <c r="C31" s="132"/>
      <c r="D31" s="132"/>
      <c r="E31" s="132"/>
      <c r="F31" s="132"/>
      <c r="G31" s="132"/>
      <c r="H31" s="132"/>
      <c r="I31" s="132"/>
      <c r="J31" s="132"/>
      <c r="K31" s="102"/>
      <c r="M31" s="123"/>
      <c r="N31" s="123"/>
      <c r="O31" s="123"/>
      <c r="P31" s="123"/>
      <c r="Q31" s="123"/>
      <c r="R31" s="124"/>
      <c r="S31" s="124"/>
      <c r="T31" s="120"/>
      <c r="U31" s="120"/>
      <c r="V31" s="120"/>
      <c r="W31" s="120"/>
      <c r="X31" s="120"/>
      <c r="Y31" s="120"/>
    </row>
    <row r="32" spans="1:25" s="84" customFormat="1" ht="13.8" x14ac:dyDescent="0.3">
      <c r="A32" s="102"/>
      <c r="B32" s="132"/>
      <c r="C32" s="132"/>
      <c r="D32" s="132"/>
      <c r="E32" s="132"/>
      <c r="F32" s="132"/>
      <c r="G32" s="132"/>
      <c r="H32" s="132"/>
      <c r="I32" s="132"/>
      <c r="J32" s="132"/>
      <c r="K32" s="102"/>
      <c r="M32" s="123"/>
      <c r="N32" s="123"/>
      <c r="O32" s="123"/>
      <c r="P32" s="123"/>
      <c r="Q32" s="123"/>
      <c r="R32" s="124"/>
      <c r="S32" s="124"/>
      <c r="T32" s="120"/>
      <c r="U32" s="120"/>
      <c r="V32" s="120"/>
      <c r="W32" s="120"/>
      <c r="X32" s="120"/>
      <c r="Y32" s="120"/>
    </row>
    <row r="33" spans="1:25" s="84" customFormat="1" ht="12.75" customHeight="1" x14ac:dyDescent="0.3">
      <c r="A33" s="102"/>
      <c r="B33" s="132"/>
      <c r="C33" s="132"/>
      <c r="D33" s="132"/>
      <c r="E33" s="132"/>
      <c r="F33" s="132"/>
      <c r="G33" s="132"/>
      <c r="H33" s="132"/>
      <c r="I33" s="132"/>
      <c r="J33" s="132"/>
      <c r="K33" s="102"/>
      <c r="M33" s="123"/>
      <c r="N33" s="123"/>
      <c r="O33" s="123"/>
      <c r="P33" s="123"/>
      <c r="Q33" s="123"/>
      <c r="R33" s="124"/>
      <c r="S33" s="124"/>
      <c r="T33" s="120"/>
      <c r="U33" s="120"/>
      <c r="V33" s="120"/>
      <c r="W33" s="120"/>
      <c r="X33" s="120"/>
      <c r="Y33" s="120"/>
    </row>
    <row r="34" spans="1:25" s="84" customFormat="1" ht="13.8" x14ac:dyDescent="0.3">
      <c r="A34" s="102"/>
      <c r="B34" s="130"/>
      <c r="C34" s="130"/>
      <c r="D34" s="136" t="s">
        <v>91</v>
      </c>
      <c r="E34" s="136"/>
      <c r="F34" s="136"/>
      <c r="G34" s="136"/>
      <c r="H34" s="136"/>
      <c r="I34" s="130"/>
      <c r="J34" s="130"/>
      <c r="K34" s="102"/>
      <c r="M34" s="123"/>
      <c r="N34" s="123"/>
      <c r="O34" s="123"/>
      <c r="P34" s="123"/>
      <c r="Q34" s="123"/>
      <c r="R34" s="124"/>
      <c r="S34" s="127"/>
      <c r="T34" s="120"/>
      <c r="U34" s="120"/>
      <c r="V34" s="120"/>
      <c r="W34" s="120"/>
      <c r="X34" s="120"/>
      <c r="Y34" s="120"/>
    </row>
    <row r="35" spans="1:25" s="84" customFormat="1" ht="13.8" x14ac:dyDescent="0.3">
      <c r="A35" s="102"/>
      <c r="B35" s="102"/>
      <c r="C35" s="102"/>
      <c r="I35" s="102"/>
      <c r="J35" s="102"/>
      <c r="K35" s="102"/>
      <c r="M35" s="123"/>
      <c r="N35" s="123"/>
      <c r="O35" s="123"/>
      <c r="P35" s="123"/>
      <c r="Q35" s="123"/>
      <c r="R35" s="124"/>
      <c r="S35" s="127"/>
      <c r="T35" s="120"/>
      <c r="U35" s="120"/>
      <c r="V35" s="120"/>
      <c r="W35" s="120"/>
      <c r="X35" s="120"/>
      <c r="Y35" s="120"/>
    </row>
    <row r="36" spans="1:25" s="84" customFormat="1" ht="12.75" customHeight="1" x14ac:dyDescent="0.3">
      <c r="A36" s="102"/>
      <c r="B36" s="103" t="s">
        <v>92</v>
      </c>
      <c r="C36" s="102"/>
      <c r="D36" s="102"/>
      <c r="E36" s="102"/>
      <c r="F36" s="137"/>
      <c r="G36" s="102"/>
      <c r="H36" s="102"/>
      <c r="I36" s="102"/>
      <c r="J36" s="102"/>
      <c r="K36" s="102"/>
      <c r="M36" s="123"/>
      <c r="N36" s="123"/>
      <c r="O36" s="123"/>
      <c r="P36" s="123"/>
      <c r="Q36" s="123"/>
      <c r="R36" s="124"/>
      <c r="S36" s="124"/>
      <c r="T36" s="120"/>
      <c r="U36" s="120"/>
      <c r="V36" s="120"/>
      <c r="W36" s="120"/>
      <c r="X36" s="120"/>
      <c r="Y36" s="120"/>
    </row>
    <row r="37" spans="1:25" s="84" customFormat="1" ht="13.8" x14ac:dyDescent="0.3">
      <c r="A37" s="102"/>
      <c r="B37" s="103"/>
      <c r="C37" s="102"/>
      <c r="D37" s="102"/>
      <c r="E37" s="102"/>
      <c r="F37" s="137"/>
      <c r="G37" s="102"/>
      <c r="H37" s="102"/>
      <c r="I37" s="102"/>
      <c r="J37" s="102"/>
      <c r="K37" s="102"/>
      <c r="M37" s="123"/>
      <c r="N37" s="123"/>
      <c r="O37" s="123"/>
      <c r="P37" s="123"/>
      <c r="Q37" s="123"/>
      <c r="R37" s="124"/>
      <c r="S37" s="124"/>
      <c r="T37" s="120"/>
      <c r="U37" s="120"/>
      <c r="V37" s="120"/>
      <c r="W37" s="120"/>
      <c r="X37" s="120"/>
      <c r="Y37" s="120"/>
    </row>
    <row r="38" spans="1:25" s="84" customFormat="1" ht="13.8" x14ac:dyDescent="0.3">
      <c r="A38" s="102"/>
      <c r="B38" s="132" t="s">
        <v>107</v>
      </c>
      <c r="C38" s="132"/>
      <c r="D38" s="132"/>
      <c r="E38" s="132"/>
      <c r="F38" s="132"/>
      <c r="G38" s="132"/>
      <c r="H38" s="132"/>
      <c r="I38" s="132"/>
      <c r="J38" s="132"/>
      <c r="K38" s="102"/>
      <c r="M38" s="123"/>
      <c r="N38" s="123"/>
      <c r="O38" s="123"/>
      <c r="P38" s="123"/>
      <c r="Q38" s="123"/>
      <c r="R38" s="124"/>
      <c r="S38" s="124"/>
      <c r="T38" s="120"/>
      <c r="U38" s="120"/>
      <c r="V38" s="120"/>
      <c r="W38" s="120"/>
      <c r="X38" s="120"/>
      <c r="Y38" s="120"/>
    </row>
    <row r="39" spans="1:25" s="84" customFormat="1" ht="13.8" x14ac:dyDescent="0.3">
      <c r="A39" s="102"/>
      <c r="B39" s="132"/>
      <c r="C39" s="132"/>
      <c r="D39" s="132"/>
      <c r="E39" s="132"/>
      <c r="F39" s="132"/>
      <c r="G39" s="132"/>
      <c r="H39" s="132"/>
      <c r="I39" s="132"/>
      <c r="J39" s="132"/>
      <c r="K39" s="102"/>
      <c r="M39" s="123"/>
      <c r="N39" s="123"/>
      <c r="O39" s="123"/>
      <c r="P39" s="123"/>
      <c r="Q39" s="123"/>
      <c r="R39" s="124"/>
      <c r="S39" s="124"/>
      <c r="T39" s="120"/>
      <c r="U39" s="120"/>
      <c r="V39" s="120"/>
      <c r="W39" s="120"/>
      <c r="X39" s="120"/>
      <c r="Y39" s="120"/>
    </row>
    <row r="40" spans="1:25" s="84" customFormat="1" ht="13.8" x14ac:dyDescent="0.3">
      <c r="A40" s="102"/>
      <c r="B40" s="130"/>
      <c r="C40" s="130"/>
      <c r="D40" s="130"/>
      <c r="E40" s="130"/>
      <c r="F40" s="130"/>
      <c r="G40" s="130"/>
      <c r="H40" s="130"/>
      <c r="I40" s="130"/>
      <c r="J40" s="130"/>
      <c r="K40" s="102"/>
      <c r="M40" s="123"/>
      <c r="N40" s="123"/>
      <c r="O40" s="123"/>
      <c r="P40" s="123"/>
      <c r="Q40" s="123"/>
      <c r="R40" s="124"/>
      <c r="S40" s="124"/>
      <c r="T40" s="120"/>
      <c r="U40" s="120"/>
      <c r="V40" s="120"/>
      <c r="W40" s="120"/>
      <c r="X40" s="120"/>
      <c r="Y40" s="120"/>
    </row>
    <row r="41" spans="1:25" s="84" customFormat="1" ht="13.8" x14ac:dyDescent="0.3">
      <c r="A41" s="102"/>
      <c r="B41" s="132" t="s">
        <v>108</v>
      </c>
      <c r="C41" s="132"/>
      <c r="D41" s="132"/>
      <c r="E41" s="132"/>
      <c r="F41" s="132"/>
      <c r="G41" s="132"/>
      <c r="H41" s="132"/>
      <c r="I41" s="132"/>
      <c r="J41" s="132"/>
      <c r="K41" s="102"/>
      <c r="M41" s="123"/>
      <c r="N41" s="123"/>
      <c r="O41" s="123"/>
      <c r="P41" s="123"/>
      <c r="Q41" s="123"/>
      <c r="R41" s="124"/>
      <c r="S41" s="124"/>
      <c r="T41" s="120"/>
      <c r="U41" s="120"/>
      <c r="V41" s="120"/>
      <c r="W41" s="120"/>
      <c r="X41" s="120"/>
      <c r="Y41" s="120"/>
    </row>
    <row r="42" spans="1:25" s="84" customFormat="1" ht="13.8" x14ac:dyDescent="0.3">
      <c r="A42" s="102"/>
      <c r="B42" s="132"/>
      <c r="C42" s="132"/>
      <c r="D42" s="132"/>
      <c r="E42" s="132"/>
      <c r="F42" s="132"/>
      <c r="G42" s="132"/>
      <c r="H42" s="132"/>
      <c r="I42" s="132"/>
      <c r="J42" s="132"/>
      <c r="K42" s="102"/>
      <c r="M42" s="123"/>
      <c r="N42" s="123"/>
      <c r="O42" s="123"/>
      <c r="P42" s="123"/>
      <c r="Q42" s="123"/>
      <c r="R42" s="124"/>
      <c r="S42" s="124"/>
      <c r="T42" s="120"/>
      <c r="U42" s="120"/>
      <c r="V42" s="120"/>
      <c r="W42" s="120"/>
      <c r="X42" s="120"/>
      <c r="Y42" s="120"/>
    </row>
    <row r="43" spans="1:25" s="84" customFormat="1" ht="13.8" x14ac:dyDescent="0.3">
      <c r="A43" s="102"/>
      <c r="B43" s="132"/>
      <c r="C43" s="132"/>
      <c r="D43" s="132"/>
      <c r="E43" s="132"/>
      <c r="F43" s="132"/>
      <c r="G43" s="132"/>
      <c r="H43" s="132"/>
      <c r="I43" s="132"/>
      <c r="J43" s="132"/>
      <c r="K43" s="102"/>
      <c r="M43" s="123"/>
      <c r="N43" s="123"/>
      <c r="O43" s="123"/>
      <c r="P43" s="123"/>
      <c r="Q43" s="123"/>
      <c r="R43" s="124"/>
      <c r="S43" s="124"/>
      <c r="T43" s="120"/>
      <c r="U43" s="120"/>
      <c r="V43" s="120"/>
      <c r="W43" s="120"/>
      <c r="X43" s="120"/>
      <c r="Y43" s="120"/>
    </row>
    <row r="44" spans="1:25" s="84" customFormat="1" ht="13.8" x14ac:dyDescent="0.3">
      <c r="A44" s="102"/>
      <c r="B44" s="130"/>
      <c r="C44" s="130"/>
      <c r="D44" s="130"/>
      <c r="E44" s="130"/>
      <c r="F44" s="130"/>
      <c r="G44" s="130"/>
      <c r="H44" s="130"/>
      <c r="I44" s="130"/>
      <c r="J44" s="130"/>
      <c r="K44" s="102"/>
      <c r="M44" s="123"/>
      <c r="N44" s="123"/>
      <c r="O44" s="123"/>
      <c r="P44" s="123"/>
      <c r="Q44" s="123"/>
      <c r="R44" s="124"/>
      <c r="S44" s="124"/>
      <c r="T44" s="120"/>
      <c r="U44" s="120"/>
      <c r="V44" s="120"/>
      <c r="W44" s="120"/>
      <c r="X44" s="120"/>
      <c r="Y44" s="120"/>
    </row>
    <row r="45" spans="1:25" s="84" customFormat="1" ht="12.75" customHeight="1" x14ac:dyDescent="0.3">
      <c r="A45" s="102"/>
      <c r="B45" s="132" t="s">
        <v>102</v>
      </c>
      <c r="C45" s="132"/>
      <c r="D45" s="132"/>
      <c r="E45" s="132"/>
      <c r="F45" s="132"/>
      <c r="G45" s="132"/>
      <c r="H45" s="132"/>
      <c r="I45" s="132"/>
      <c r="J45" s="132"/>
      <c r="K45" s="102"/>
      <c r="M45" s="123"/>
      <c r="N45" s="123"/>
      <c r="O45" s="123"/>
      <c r="P45" s="123"/>
      <c r="Q45" s="123"/>
      <c r="R45" s="124"/>
      <c r="S45" s="124"/>
      <c r="T45" s="120"/>
      <c r="U45" s="120"/>
      <c r="V45" s="120"/>
      <c r="W45" s="120"/>
      <c r="X45" s="120"/>
      <c r="Y45" s="120"/>
    </row>
    <row r="46" spans="1:25" s="84" customFormat="1" ht="13.8" x14ac:dyDescent="0.3">
      <c r="A46" s="102"/>
      <c r="B46" s="132"/>
      <c r="C46" s="132"/>
      <c r="D46" s="132"/>
      <c r="E46" s="132"/>
      <c r="F46" s="132"/>
      <c r="G46" s="132"/>
      <c r="H46" s="132"/>
      <c r="I46" s="132"/>
      <c r="J46" s="132"/>
      <c r="K46" s="102"/>
      <c r="M46" s="123"/>
      <c r="N46" s="123"/>
      <c r="O46" s="123"/>
      <c r="P46" s="123"/>
      <c r="Q46" s="123"/>
      <c r="R46" s="124"/>
      <c r="S46" s="124"/>
      <c r="T46" s="120"/>
      <c r="U46" s="120"/>
      <c r="V46" s="120"/>
      <c r="W46" s="120"/>
      <c r="X46" s="120"/>
      <c r="Y46" s="120"/>
    </row>
    <row r="47" spans="1:25" s="84" customFormat="1" ht="13.8" x14ac:dyDescent="0.3">
      <c r="A47" s="102"/>
      <c r="B47" s="132"/>
      <c r="C47" s="132"/>
      <c r="D47" s="132"/>
      <c r="E47" s="132"/>
      <c r="F47" s="132"/>
      <c r="G47" s="132"/>
      <c r="H47" s="132"/>
      <c r="I47" s="132"/>
      <c r="J47" s="132"/>
      <c r="K47" s="102"/>
      <c r="M47" s="123"/>
      <c r="N47" s="123"/>
      <c r="O47" s="123"/>
      <c r="P47" s="123"/>
      <c r="Q47" s="123"/>
      <c r="R47" s="124"/>
      <c r="S47" s="124"/>
      <c r="T47" s="120"/>
      <c r="U47" s="120"/>
      <c r="V47" s="120"/>
      <c r="W47" s="120"/>
      <c r="X47" s="120"/>
      <c r="Y47" s="120"/>
    </row>
    <row r="48" spans="1:25" s="84" customFormat="1" ht="12.75" customHeight="1" x14ac:dyDescent="0.3">
      <c r="A48" s="102"/>
      <c r="B48" s="132"/>
      <c r="C48" s="132"/>
      <c r="D48" s="132"/>
      <c r="E48" s="132"/>
      <c r="F48" s="132"/>
      <c r="G48" s="132"/>
      <c r="H48" s="132"/>
      <c r="I48" s="132"/>
      <c r="J48" s="132"/>
      <c r="K48" s="102"/>
      <c r="M48" s="123"/>
      <c r="N48" s="123"/>
      <c r="O48" s="123"/>
      <c r="P48" s="123"/>
      <c r="Q48" s="123"/>
      <c r="R48" s="124"/>
      <c r="S48" s="124"/>
      <c r="T48" s="120"/>
      <c r="U48" s="120"/>
      <c r="V48" s="120"/>
      <c r="W48" s="120"/>
      <c r="X48" s="120"/>
      <c r="Y48" s="120"/>
    </row>
    <row r="49" spans="1:25" s="84" customFormat="1" ht="13.8" x14ac:dyDescent="0.3">
      <c r="A49" s="102"/>
      <c r="B49" s="102" t="s">
        <v>109</v>
      </c>
      <c r="C49" s="102"/>
      <c r="D49" s="102"/>
      <c r="E49" s="102"/>
      <c r="F49" s="102"/>
      <c r="G49" s="102"/>
      <c r="H49" s="102"/>
      <c r="I49" s="102"/>
      <c r="J49" s="102"/>
      <c r="K49" s="102"/>
      <c r="M49" s="123"/>
      <c r="N49" s="123"/>
      <c r="O49" s="123"/>
      <c r="P49" s="123"/>
      <c r="Q49" s="123"/>
      <c r="R49" s="124"/>
      <c r="S49" s="124"/>
      <c r="T49" s="120"/>
      <c r="U49" s="120"/>
      <c r="V49" s="120"/>
      <c r="W49" s="120"/>
      <c r="X49" s="120"/>
      <c r="Y49" s="120"/>
    </row>
    <row r="50" spans="1:25" s="84" customFormat="1" ht="13.8" x14ac:dyDescent="0.3">
      <c r="A50" s="102"/>
      <c r="B50" s="102"/>
      <c r="C50" s="102"/>
      <c r="D50" s="102"/>
      <c r="F50" s="135" t="s">
        <v>114</v>
      </c>
      <c r="G50" s="137"/>
      <c r="H50" s="102"/>
      <c r="I50" s="102"/>
      <c r="J50" s="102"/>
      <c r="K50" s="102"/>
      <c r="M50" s="123"/>
      <c r="N50" s="123"/>
      <c r="O50" s="123"/>
      <c r="P50" s="123"/>
      <c r="Q50" s="123"/>
      <c r="R50" s="124"/>
      <c r="S50" s="124"/>
      <c r="T50" s="120"/>
      <c r="U50" s="120"/>
      <c r="V50" s="120"/>
      <c r="W50" s="120"/>
      <c r="X50" s="120"/>
      <c r="Y50" s="120"/>
    </row>
    <row r="51" spans="1:25" s="84" customFormat="1" ht="13.8" x14ac:dyDescent="0.3">
      <c r="A51" s="102"/>
      <c r="B51" s="102"/>
      <c r="C51" s="102"/>
      <c r="D51" s="102"/>
      <c r="E51" s="102"/>
      <c r="F51" s="102"/>
      <c r="G51" s="102"/>
      <c r="H51" s="102"/>
      <c r="I51" s="102"/>
      <c r="J51" s="102"/>
      <c r="K51" s="102"/>
      <c r="M51" s="123"/>
      <c r="N51" s="123"/>
      <c r="O51" s="123"/>
      <c r="P51" s="123"/>
      <c r="Q51" s="123"/>
      <c r="R51" s="124"/>
      <c r="S51" s="124"/>
      <c r="T51" s="120"/>
      <c r="U51" s="120"/>
      <c r="V51" s="120"/>
      <c r="W51" s="120"/>
      <c r="X51" s="120"/>
      <c r="Y51" s="120"/>
    </row>
    <row r="52" spans="1:25" s="84" customFormat="1" ht="12.75" customHeight="1" x14ac:dyDescent="0.3">
      <c r="A52" s="102"/>
      <c r="B52" s="103" t="s">
        <v>110</v>
      </c>
      <c r="C52" s="102"/>
      <c r="D52" s="102"/>
      <c r="E52" s="102"/>
      <c r="F52" s="102"/>
      <c r="G52" s="102"/>
      <c r="H52" s="102"/>
      <c r="I52" s="102"/>
      <c r="J52" s="102"/>
      <c r="K52" s="102"/>
      <c r="M52" s="123"/>
      <c r="N52" s="123"/>
      <c r="O52" s="123"/>
      <c r="P52" s="123"/>
      <c r="Q52" s="123"/>
      <c r="R52" s="124"/>
      <c r="S52" s="124"/>
      <c r="T52" s="120"/>
      <c r="U52" s="120"/>
      <c r="V52" s="120"/>
      <c r="W52" s="120"/>
      <c r="X52" s="120"/>
      <c r="Y52" s="120"/>
    </row>
    <row r="53" spans="1:25" s="84" customFormat="1" ht="13.8" x14ac:dyDescent="0.3">
      <c r="A53" s="102"/>
      <c r="B53" s="102"/>
      <c r="C53" s="102"/>
      <c r="D53" s="102"/>
      <c r="E53" s="102"/>
      <c r="F53" s="102"/>
      <c r="G53" s="102"/>
      <c r="H53" s="102"/>
      <c r="I53" s="102"/>
      <c r="J53" s="102"/>
      <c r="K53" s="102"/>
      <c r="M53" s="123"/>
      <c r="N53" s="123"/>
      <c r="O53" s="123"/>
      <c r="P53" s="123"/>
      <c r="Q53" s="123"/>
      <c r="R53" s="124"/>
      <c r="S53" s="124"/>
      <c r="T53" s="120"/>
      <c r="U53" s="120"/>
      <c r="V53" s="120"/>
      <c r="W53" s="120"/>
      <c r="X53" s="120"/>
      <c r="Y53" s="120"/>
    </row>
    <row r="54" spans="1:25" s="84" customFormat="1" ht="13.8" x14ac:dyDescent="0.3">
      <c r="A54" s="102"/>
      <c r="B54" s="133" t="s">
        <v>111</v>
      </c>
      <c r="C54" s="133"/>
      <c r="D54" s="133"/>
      <c r="E54" s="133"/>
      <c r="F54" s="133"/>
      <c r="G54" s="133"/>
      <c r="H54" s="133"/>
      <c r="I54" s="133"/>
      <c r="J54" s="133"/>
      <c r="K54" s="102"/>
      <c r="M54" s="123"/>
      <c r="N54" s="123"/>
      <c r="O54" s="123"/>
      <c r="P54" s="123"/>
      <c r="Q54" s="123"/>
      <c r="R54" s="124"/>
      <c r="S54" s="124"/>
      <c r="T54" s="120"/>
      <c r="U54" s="120"/>
      <c r="V54" s="120"/>
      <c r="W54" s="120"/>
      <c r="X54" s="120"/>
      <c r="Y54" s="120"/>
    </row>
    <row r="55" spans="1:25" s="84" customFormat="1" ht="13.8" x14ac:dyDescent="0.3">
      <c r="A55" s="102"/>
      <c r="B55" s="133"/>
      <c r="C55" s="133"/>
      <c r="D55" s="133"/>
      <c r="E55" s="133"/>
      <c r="F55" s="133"/>
      <c r="G55" s="133"/>
      <c r="H55" s="133"/>
      <c r="I55" s="133"/>
      <c r="J55" s="133"/>
      <c r="K55" s="102"/>
      <c r="M55" s="123"/>
      <c r="N55" s="123"/>
      <c r="O55" s="123"/>
      <c r="P55" s="123"/>
      <c r="Q55" s="123"/>
      <c r="R55" s="124"/>
      <c r="S55" s="124"/>
      <c r="T55" s="120"/>
      <c r="U55" s="120"/>
      <c r="V55" s="120"/>
      <c r="W55" s="120"/>
      <c r="X55" s="120"/>
      <c r="Y55" s="120"/>
    </row>
    <row r="56" spans="1:25" s="84" customFormat="1" ht="13.8" x14ac:dyDescent="0.3">
      <c r="A56" s="102"/>
      <c r="B56" s="133"/>
      <c r="C56" s="133"/>
      <c r="D56" s="133"/>
      <c r="E56" s="133"/>
      <c r="F56" s="133"/>
      <c r="G56" s="133"/>
      <c r="H56" s="133"/>
      <c r="I56" s="133"/>
      <c r="J56" s="133"/>
      <c r="K56" s="102"/>
      <c r="M56" s="123"/>
      <c r="N56" s="123"/>
      <c r="O56"/>
      <c r="P56" s="123"/>
      <c r="Q56" s="123"/>
      <c r="R56" s="124"/>
      <c r="S56" s="124"/>
      <c r="T56" s="120"/>
      <c r="U56" s="120"/>
      <c r="V56" s="120"/>
      <c r="W56" s="120"/>
      <c r="X56" s="120"/>
      <c r="Y56" s="120"/>
    </row>
    <row r="57" spans="1:25" s="84" customFormat="1" ht="13.8" x14ac:dyDescent="0.3">
      <c r="A57" s="102"/>
      <c r="B57" s="102"/>
      <c r="C57" s="102"/>
      <c r="D57" s="102"/>
      <c r="F57" s="137"/>
      <c r="G57" s="102"/>
      <c r="H57" s="102"/>
      <c r="I57" s="102"/>
      <c r="J57" s="102"/>
      <c r="K57" s="102"/>
      <c r="M57" s="123"/>
      <c r="N57" s="123"/>
      <c r="O57" s="123"/>
      <c r="P57" s="123"/>
      <c r="Q57" s="123"/>
      <c r="R57" s="124"/>
      <c r="S57" s="124"/>
      <c r="T57" s="120"/>
      <c r="U57" s="120"/>
      <c r="V57" s="120"/>
      <c r="W57" s="120"/>
      <c r="X57" s="120"/>
      <c r="Y57" s="120"/>
    </row>
    <row r="58" spans="1:25" s="84" customFormat="1" ht="13.8" x14ac:dyDescent="0.3">
      <c r="A58" s="102"/>
      <c r="B58" s="102"/>
      <c r="C58" s="102"/>
      <c r="D58" s="102"/>
      <c r="E58" s="102"/>
      <c r="F58" s="102"/>
      <c r="G58" s="102"/>
      <c r="H58" s="102"/>
      <c r="I58" s="102"/>
      <c r="J58" s="102"/>
      <c r="K58" s="102"/>
      <c r="M58" s="123"/>
      <c r="N58" s="123"/>
      <c r="O58" s="123"/>
      <c r="P58" s="123"/>
      <c r="Q58" s="123"/>
      <c r="R58" s="124"/>
      <c r="S58" s="124"/>
      <c r="T58" s="120"/>
      <c r="U58" s="120"/>
      <c r="V58" s="120"/>
      <c r="W58" s="120"/>
      <c r="X58" s="120"/>
      <c r="Y58" s="120"/>
    </row>
    <row r="59" spans="1:25" s="84" customFormat="1" ht="13.8" x14ac:dyDescent="0.3">
      <c r="K59" s="102"/>
      <c r="M59" s="123"/>
      <c r="N59" s="123"/>
      <c r="O59" s="138"/>
      <c r="P59" s="123"/>
      <c r="Q59" s="123"/>
      <c r="R59" s="124"/>
      <c r="S59" s="124"/>
      <c r="T59" s="120"/>
      <c r="U59" s="120"/>
      <c r="V59" s="120"/>
      <c r="W59" s="120"/>
      <c r="X59" s="120"/>
      <c r="Y59" s="120"/>
    </row>
    <row r="60" spans="1:25" s="84" customFormat="1" ht="13.8" x14ac:dyDescent="0.3">
      <c r="A60" s="102"/>
      <c r="B60" s="102" t="s">
        <v>112</v>
      </c>
      <c r="C60" s="102"/>
      <c r="D60" s="102"/>
      <c r="E60" s="102"/>
      <c r="F60" s="102"/>
      <c r="G60" s="102"/>
      <c r="H60" s="102"/>
      <c r="I60" s="102"/>
      <c r="J60" s="102"/>
      <c r="K60" s="102"/>
      <c r="M60" s="123"/>
      <c r="N60" s="123"/>
      <c r="O60" s="123"/>
      <c r="P60" s="123"/>
      <c r="Q60" s="123"/>
      <c r="R60" s="124"/>
      <c r="S60" s="124"/>
      <c r="T60" s="120"/>
      <c r="U60" s="120"/>
      <c r="V60" s="120"/>
      <c r="W60" s="120"/>
      <c r="X60" s="120"/>
      <c r="Y60" s="120"/>
    </row>
    <row r="61" spans="1:25" s="84" customFormat="1" ht="13.8" x14ac:dyDescent="0.3">
      <c r="A61" s="102"/>
      <c r="C61" s="102"/>
      <c r="D61" s="102"/>
      <c r="F61" s="135" t="s">
        <v>115</v>
      </c>
      <c r="G61" s="139"/>
      <c r="H61" s="102"/>
      <c r="I61" s="102"/>
      <c r="J61" s="102"/>
      <c r="K61" s="102"/>
      <c r="M61" s="123"/>
      <c r="N61" s="123"/>
      <c r="O61" s="123"/>
      <c r="P61" s="123"/>
      <c r="Q61" s="123"/>
      <c r="R61" s="124"/>
      <c r="S61" s="124"/>
      <c r="T61" s="120"/>
      <c r="U61" s="120"/>
      <c r="V61" s="120"/>
      <c r="W61" s="120"/>
      <c r="X61" s="120"/>
      <c r="Y61" s="120"/>
    </row>
    <row r="62" spans="1:25" s="84" customFormat="1" ht="13.8" x14ac:dyDescent="0.3">
      <c r="A62" s="102"/>
      <c r="B62" s="102"/>
      <c r="C62" s="102"/>
      <c r="D62" s="102"/>
      <c r="E62" s="102"/>
      <c r="F62" s="102"/>
      <c r="G62" s="102"/>
      <c r="H62" s="102"/>
      <c r="I62" s="102"/>
      <c r="J62" s="102"/>
      <c r="K62" s="102"/>
      <c r="M62" s="123"/>
      <c r="N62" s="123"/>
      <c r="O62" s="123"/>
      <c r="P62" s="123"/>
      <c r="Q62" s="123"/>
      <c r="R62" s="124"/>
      <c r="S62" s="124"/>
      <c r="T62" s="120"/>
      <c r="U62" s="120"/>
      <c r="V62" s="120"/>
      <c r="W62" s="120"/>
      <c r="X62" s="120"/>
      <c r="Y62" s="12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79"/>
  <sheetViews>
    <sheetView tabSelected="1" view="pageBreakPreview" zoomScaleNormal="100" zoomScaleSheetLayoutView="100" workbookViewId="0">
      <selection activeCell="G14" sqref="G14"/>
    </sheetView>
  </sheetViews>
  <sheetFormatPr defaultColWidth="9.109375" defaultRowHeight="15.6" x14ac:dyDescent="0.3"/>
  <cols>
    <col min="1" max="11" width="9.109375" style="1" customWidth="1"/>
    <col min="12" max="12" width="6.44140625" style="2" customWidth="1"/>
    <col min="13" max="18" width="4" style="4" customWidth="1"/>
    <col min="19" max="19" width="4" style="5" customWidth="1"/>
    <col min="20" max="20" width="4.109375" style="4" customWidth="1"/>
    <col min="21" max="24" width="9.109375" style="3"/>
    <col min="25" max="25" width="11" style="3" bestFit="1" customWidth="1"/>
    <col min="26" max="29" width="9.109375" style="3"/>
    <col min="30" max="31" width="10.33203125" style="3" bestFit="1" customWidth="1"/>
    <col min="32" max="35" width="10" style="3" bestFit="1" customWidth="1"/>
    <col min="36" max="47" width="9.109375" style="3"/>
    <col min="48" max="48" width="7.33203125" style="3" customWidth="1"/>
    <col min="49" max="57" width="9.109375" style="3"/>
    <col min="58" max="58" width="9" style="3" customWidth="1"/>
    <col min="59" max="62" width="11" style="3" customWidth="1"/>
    <col min="63" max="67" width="9.109375" style="3"/>
    <col min="68" max="68" width="10.88671875" style="3" customWidth="1"/>
    <col min="69" max="77" width="9.109375" style="3"/>
    <col min="78" max="78" width="10.33203125" style="3" customWidth="1"/>
    <col min="79" max="88" width="9.109375" style="3"/>
    <col min="89" max="120" width="9.109375" style="2"/>
    <col min="121" max="121" width="14" style="2" customWidth="1"/>
    <col min="122" max="122" width="9.109375" style="2"/>
    <col min="123" max="123" width="10.6640625" style="2" customWidth="1"/>
    <col min="124" max="158" width="9.109375" style="2"/>
    <col min="159" max="163" width="9.5546875" style="2" bestFit="1" customWidth="1"/>
    <col min="164" max="165" width="9.109375" style="2"/>
    <col min="166" max="166" width="3.5546875" style="2" customWidth="1"/>
    <col min="167" max="167" width="4" style="2" customWidth="1"/>
    <col min="168" max="173" width="9.109375" style="2"/>
    <col min="174" max="174" width="3.5546875" style="2" customWidth="1"/>
    <col min="175" max="180" width="9.109375" style="2"/>
    <col min="181" max="181" width="4" style="2" customWidth="1"/>
    <col min="182" max="217" width="9.109375" style="2"/>
    <col min="218" max="218" width="9.5546875" style="2" bestFit="1" customWidth="1"/>
    <col min="219" max="247" width="9.109375" style="2"/>
    <col min="248" max="16384" width="9.109375" style="3"/>
  </cols>
  <sheetData>
    <row r="1" spans="1:196" s="84" customFormat="1" ht="13.8" x14ac:dyDescent="0.3">
      <c r="A1" s="80"/>
      <c r="B1" s="81" t="s">
        <v>30</v>
      </c>
      <c r="C1" s="82" t="s">
        <v>65</v>
      </c>
      <c r="D1" s="80"/>
      <c r="E1" s="80"/>
      <c r="F1" s="81" t="s">
        <v>71</v>
      </c>
      <c r="G1" s="83">
        <f>X1</f>
        <v>1</v>
      </c>
      <c r="H1" s="80"/>
      <c r="I1" s="80"/>
      <c r="J1" s="80"/>
      <c r="K1" s="80"/>
      <c r="M1" s="85" t="s">
        <v>72</v>
      </c>
      <c r="N1" s="85" t="s">
        <v>73</v>
      </c>
      <c r="O1" s="85" t="s">
        <v>74</v>
      </c>
      <c r="P1" s="85" t="s">
        <v>74</v>
      </c>
      <c r="Q1" s="85" t="s">
        <v>74</v>
      </c>
      <c r="R1" s="85" t="s">
        <v>75</v>
      </c>
      <c r="S1" s="104" t="s">
        <v>76</v>
      </c>
      <c r="T1" s="105" t="s">
        <v>77</v>
      </c>
      <c r="W1" s="86" t="s">
        <v>78</v>
      </c>
      <c r="X1" s="87">
        <f>SUM(M:M)</f>
        <v>1</v>
      </c>
    </row>
    <row r="2" spans="1:196" s="84" customFormat="1" ht="13.8" x14ac:dyDescent="0.3">
      <c r="A2" s="80"/>
      <c r="B2" s="81" t="s">
        <v>32</v>
      </c>
      <c r="C2" s="82" t="s">
        <v>37</v>
      </c>
      <c r="D2" s="80"/>
      <c r="E2" s="80"/>
      <c r="F2" s="81" t="s">
        <v>35</v>
      </c>
      <c r="G2" s="82" t="s">
        <v>97</v>
      </c>
      <c r="H2" s="80"/>
      <c r="I2" s="80"/>
      <c r="J2" s="80"/>
      <c r="K2" s="80"/>
      <c r="M2" s="88" t="s">
        <v>79</v>
      </c>
      <c r="N2" s="88" t="s">
        <v>79</v>
      </c>
      <c r="O2" s="88" t="s">
        <v>73</v>
      </c>
      <c r="P2" s="88" t="s">
        <v>73</v>
      </c>
      <c r="Q2" s="88" t="s">
        <v>73</v>
      </c>
      <c r="R2" s="88" t="s">
        <v>79</v>
      </c>
      <c r="S2" s="106" t="s">
        <v>79</v>
      </c>
      <c r="T2" s="107"/>
      <c r="W2" s="86" t="s">
        <v>80</v>
      </c>
      <c r="X2" s="87">
        <f>SUM(N:N)</f>
        <v>0</v>
      </c>
    </row>
    <row r="3" spans="1:196" s="84" customFormat="1" ht="13.8" x14ac:dyDescent="0.3">
      <c r="A3" s="80"/>
      <c r="B3" s="81" t="s">
        <v>21</v>
      </c>
      <c r="C3" s="89" t="s">
        <v>81</v>
      </c>
      <c r="D3" s="80"/>
      <c r="E3" s="80"/>
      <c r="F3" s="81" t="s">
        <v>20</v>
      </c>
      <c r="G3" s="82" t="s">
        <v>66</v>
      </c>
      <c r="H3" s="80"/>
      <c r="I3" s="80"/>
      <c r="J3" s="80"/>
      <c r="K3" s="80"/>
      <c r="M3" s="88"/>
      <c r="N3" s="88"/>
      <c r="O3" s="88"/>
      <c r="P3" s="88"/>
      <c r="Q3" s="88"/>
      <c r="R3" s="88"/>
      <c r="S3" s="106"/>
      <c r="T3" s="107"/>
      <c r="W3" s="86" t="s">
        <v>82</v>
      </c>
      <c r="X3" s="87">
        <f>SUM(O:O)</f>
        <v>0</v>
      </c>
    </row>
    <row r="4" spans="1:196" s="84" customFormat="1" ht="13.8" x14ac:dyDescent="0.3">
      <c r="A4" s="80"/>
      <c r="B4" s="81" t="s">
        <v>83</v>
      </c>
      <c r="C4" s="83"/>
      <c r="D4" s="80"/>
      <c r="E4" s="80"/>
      <c r="F4" s="81" t="s">
        <v>84</v>
      </c>
      <c r="G4" s="82" t="s">
        <v>98</v>
      </c>
      <c r="H4" s="80"/>
      <c r="I4" s="80"/>
      <c r="J4" s="80"/>
      <c r="K4" s="80"/>
      <c r="M4" s="88"/>
      <c r="N4" s="88"/>
      <c r="O4" s="88"/>
      <c r="P4" s="88"/>
      <c r="Q4" s="90"/>
      <c r="R4" s="91"/>
      <c r="S4" s="108"/>
      <c r="T4" s="107"/>
      <c r="W4" s="86" t="s">
        <v>82</v>
      </c>
      <c r="X4" s="87">
        <f>SUM(P:P)</f>
        <v>0</v>
      </c>
    </row>
    <row r="5" spans="1:196" s="84" customFormat="1" ht="13.8" x14ac:dyDescent="0.3">
      <c r="A5" s="80"/>
      <c r="B5" s="81" t="s">
        <v>86</v>
      </c>
      <c r="C5" s="83" t="s">
        <v>96</v>
      </c>
      <c r="D5" s="80"/>
      <c r="E5" s="81"/>
      <c r="F5" s="80"/>
      <c r="G5" s="80"/>
      <c r="H5" s="80"/>
      <c r="I5" s="80"/>
      <c r="J5" s="80"/>
      <c r="K5" s="80"/>
      <c r="M5" s="88"/>
      <c r="N5" s="88"/>
      <c r="O5" s="88"/>
      <c r="P5" s="88"/>
      <c r="Q5" s="90"/>
      <c r="R5" s="91"/>
      <c r="S5" s="108"/>
      <c r="T5" s="107"/>
      <c r="W5" s="86" t="s">
        <v>82</v>
      </c>
      <c r="X5" s="87">
        <f>SUM(Q:Q)</f>
        <v>0</v>
      </c>
    </row>
    <row r="6" spans="1:196" s="84" customFormat="1" ht="13.8" x14ac:dyDescent="0.3">
      <c r="A6" s="80"/>
      <c r="B6" s="80" t="s">
        <v>36</v>
      </c>
      <c r="C6" s="92"/>
      <c r="D6" s="80"/>
      <c r="E6" s="80"/>
      <c r="F6" s="80"/>
      <c r="G6" s="80"/>
      <c r="H6" s="80"/>
      <c r="I6" s="80"/>
      <c r="J6" s="80"/>
      <c r="K6" s="80"/>
      <c r="M6" s="88"/>
      <c r="N6" s="88"/>
      <c r="O6" s="88"/>
      <c r="P6" s="88"/>
      <c r="Q6" s="90"/>
      <c r="R6" s="91"/>
      <c r="S6" s="108"/>
      <c r="T6" s="107"/>
      <c r="W6" s="86" t="s">
        <v>87</v>
      </c>
      <c r="X6" s="87">
        <f>SUM(R:R)</f>
        <v>0</v>
      </c>
    </row>
    <row r="7" spans="1:196" s="84" customFormat="1" ht="13.8" x14ac:dyDescent="0.3">
      <c r="A7" s="80"/>
      <c r="B7" s="80"/>
      <c r="C7" s="80"/>
      <c r="D7" s="80"/>
      <c r="E7" s="80"/>
      <c r="F7" s="80"/>
      <c r="G7" s="80"/>
      <c r="H7" s="80"/>
      <c r="I7" s="80"/>
      <c r="J7" s="80"/>
      <c r="K7" s="80"/>
      <c r="M7" s="88"/>
      <c r="N7" s="88"/>
      <c r="O7" s="88"/>
      <c r="P7" s="88"/>
      <c r="Q7" s="90"/>
      <c r="R7" s="91"/>
      <c r="S7" s="108"/>
      <c r="T7" s="107"/>
      <c r="W7" s="86" t="s">
        <v>88</v>
      </c>
      <c r="X7" s="87">
        <f>SUM(S:S)</f>
        <v>0</v>
      </c>
    </row>
    <row r="8" spans="1:196" s="84" customFormat="1" ht="13.8" x14ac:dyDescent="0.3">
      <c r="A8" s="93"/>
      <c r="E8" s="86" t="s">
        <v>30</v>
      </c>
      <c r="F8" s="87" t="str">
        <f>$C$1</f>
        <v>R. Abbott</v>
      </c>
      <c r="H8" s="94"/>
      <c r="I8" s="86" t="s">
        <v>31</v>
      </c>
      <c r="J8" s="95" t="str">
        <f>$G$2</f>
        <v>AA-SM-101-006</v>
      </c>
      <c r="K8" s="96"/>
      <c r="L8" s="97"/>
      <c r="M8" s="88"/>
      <c r="N8" s="88"/>
      <c r="O8" s="88"/>
      <c r="P8" s="88"/>
      <c r="Q8" s="88"/>
      <c r="R8" s="88"/>
      <c r="S8" s="88"/>
      <c r="T8" s="88"/>
    </row>
    <row r="9" spans="1:196" s="84" customFormat="1" ht="13.8" x14ac:dyDescent="0.3">
      <c r="E9" s="86" t="s">
        <v>32</v>
      </c>
      <c r="F9" s="94" t="str">
        <f>$C$2</f>
        <v xml:space="preserve"> </v>
      </c>
      <c r="H9" s="94"/>
      <c r="I9" s="86" t="s">
        <v>33</v>
      </c>
      <c r="J9" s="96" t="str">
        <f>$G$3</f>
        <v>IR</v>
      </c>
      <c r="K9" s="96"/>
      <c r="L9" s="97"/>
      <c r="M9" s="88">
        <v>1</v>
      </c>
      <c r="N9" s="88"/>
      <c r="O9" s="88"/>
      <c r="P9" s="88"/>
      <c r="Q9" s="88"/>
      <c r="R9" s="88"/>
      <c r="S9" s="88"/>
      <c r="T9" s="88"/>
    </row>
    <row r="10" spans="1:196" s="84" customFormat="1" ht="13.8" x14ac:dyDescent="0.3">
      <c r="E10" s="86" t="s">
        <v>21</v>
      </c>
      <c r="F10" s="94" t="str">
        <f>$C$3</f>
        <v>20/10/2013</v>
      </c>
      <c r="H10" s="94"/>
      <c r="I10" s="86" t="s">
        <v>34</v>
      </c>
      <c r="J10" s="87" t="str">
        <f>L10&amp;" of "&amp;$G$1</f>
        <v>1 of 1</v>
      </c>
      <c r="K10" s="94"/>
      <c r="L10" s="97">
        <f>SUM($M$1:M9)</f>
        <v>1</v>
      </c>
      <c r="M10" s="88"/>
      <c r="N10" s="88"/>
      <c r="O10" s="88"/>
      <c r="P10" s="88"/>
      <c r="Q10" s="88"/>
      <c r="R10" s="88"/>
      <c r="S10" s="88"/>
      <c r="T10" s="88"/>
    </row>
    <row r="11" spans="1:196" s="84" customFormat="1" ht="13.8" x14ac:dyDescent="0.3">
      <c r="A11" s="131"/>
      <c r="B11" s="131"/>
      <c r="C11" s="131"/>
      <c r="D11" s="131"/>
      <c r="E11" s="86" t="s">
        <v>89</v>
      </c>
      <c r="F11" s="94" t="str">
        <f>$C$5</f>
        <v>STANDARD SPREADSHEET METHOD</v>
      </c>
      <c r="I11" s="98"/>
      <c r="J11" s="87"/>
      <c r="M11" s="88"/>
      <c r="N11" s="88"/>
      <c r="O11" s="88"/>
      <c r="P11" s="88"/>
      <c r="Q11" s="88"/>
      <c r="R11" s="88"/>
      <c r="S11" s="88"/>
      <c r="T11" s="88"/>
    </row>
    <row r="12" spans="1:196" s="109" customFormat="1" x14ac:dyDescent="0.3">
      <c r="A12" s="110"/>
      <c r="B12" s="100" t="str">
        <f>$G$4</f>
        <v>LAMINATE STRAIN ENVELOPE AND MS</v>
      </c>
      <c r="C12" s="110"/>
      <c r="D12" s="110"/>
      <c r="E12" s="110"/>
      <c r="F12" s="110"/>
      <c r="G12" s="110"/>
      <c r="H12" s="110"/>
      <c r="I12" s="110"/>
      <c r="J12" s="110"/>
      <c r="K12" s="110"/>
      <c r="L12" s="111"/>
      <c r="M12" s="112"/>
      <c r="N12" s="112"/>
      <c r="O12" s="112"/>
      <c r="P12" s="112"/>
      <c r="Q12" s="112"/>
      <c r="R12" s="112"/>
      <c r="S12" s="112"/>
      <c r="T12" s="112"/>
      <c r="U12" s="111"/>
      <c r="AL12" s="113"/>
      <c r="AM12" s="113"/>
    </row>
    <row r="13" spans="1:196" ht="13.8" x14ac:dyDescent="0.3">
      <c r="A13" s="3"/>
      <c r="B13" s="23"/>
      <c r="C13" s="3"/>
      <c r="D13" s="3"/>
      <c r="E13" s="3"/>
      <c r="F13" s="3"/>
      <c r="G13" s="3"/>
      <c r="H13" s="3"/>
      <c r="I13" s="3"/>
      <c r="J13" s="3"/>
      <c r="K13" s="3"/>
      <c r="CN13" s="6"/>
      <c r="CO13" s="7"/>
      <c r="CQ13" s="8"/>
      <c r="CR13" s="8"/>
      <c r="CS13" s="8"/>
      <c r="CU13" s="9"/>
      <c r="CW13" s="10"/>
      <c r="CX13" s="10"/>
      <c r="CY13" s="10"/>
      <c r="CZ13" s="10"/>
      <c r="DA13" s="10"/>
      <c r="DB13" s="10"/>
      <c r="DF13" s="6"/>
      <c r="DG13" s="7"/>
      <c r="DJ13" s="6"/>
      <c r="DK13" s="7"/>
      <c r="DM13" s="8"/>
      <c r="DN13" s="8"/>
      <c r="DO13" s="8"/>
      <c r="DQ13" s="11"/>
      <c r="DR13" s="11"/>
      <c r="DS13" s="11"/>
      <c r="FC13" s="12"/>
      <c r="FD13" s="12"/>
      <c r="FE13" s="12"/>
      <c r="FF13" s="12"/>
      <c r="FG13" s="12"/>
      <c r="FH13" s="12"/>
      <c r="FI13" s="12"/>
      <c r="FK13" s="13"/>
      <c r="FL13" s="14"/>
      <c r="FM13" s="15"/>
      <c r="FN13" s="14"/>
      <c r="FO13" s="15"/>
      <c r="FP13" s="15"/>
      <c r="FQ13" s="15"/>
      <c r="FR13" s="13"/>
      <c r="FS13" s="14"/>
      <c r="FT13" s="15"/>
      <c r="FU13" s="20"/>
      <c r="FV13" s="16"/>
      <c r="FW13" s="14"/>
      <c r="FX13" s="16"/>
      <c r="FY13" s="13"/>
      <c r="FZ13" s="17"/>
      <c r="GA13" s="15"/>
      <c r="GB13" s="16"/>
      <c r="GC13" s="16"/>
      <c r="GD13" s="16"/>
      <c r="GE13" s="16"/>
      <c r="GF13" s="13"/>
      <c r="GG13" s="15"/>
      <c r="GH13" s="18"/>
      <c r="GI13" s="18"/>
      <c r="GJ13" s="18"/>
      <c r="GK13" s="18"/>
      <c r="GL13" s="18"/>
      <c r="GM13" s="18"/>
      <c r="GN13" s="18"/>
    </row>
    <row r="14" spans="1:196" ht="13.8" x14ac:dyDescent="0.3">
      <c r="A14" s="3"/>
      <c r="B14" s="23"/>
      <c r="C14" s="3"/>
      <c r="D14" s="3"/>
      <c r="E14" s="3"/>
      <c r="F14" s="3"/>
      <c r="G14" s="3"/>
      <c r="H14" s="3"/>
      <c r="I14" s="3"/>
      <c r="J14" s="3"/>
      <c r="K14" s="3"/>
      <c r="CN14" s="6"/>
      <c r="CO14" s="7"/>
      <c r="CQ14" s="8"/>
      <c r="CR14" s="8"/>
      <c r="CS14" s="8"/>
      <c r="CU14" s="9"/>
      <c r="CW14" s="10"/>
      <c r="CX14" s="10"/>
      <c r="CY14" s="10"/>
      <c r="CZ14" s="10"/>
      <c r="DA14" s="10"/>
      <c r="DB14" s="10"/>
      <c r="DF14" s="6"/>
      <c r="DG14" s="7"/>
      <c r="DJ14" s="6"/>
      <c r="DK14" s="7"/>
      <c r="DM14" s="8"/>
      <c r="DN14" s="8"/>
      <c r="DO14" s="8"/>
      <c r="DQ14" s="11"/>
      <c r="DR14" s="11"/>
      <c r="DS14" s="11"/>
      <c r="FC14" s="12"/>
      <c r="FD14" s="12"/>
      <c r="FE14" s="12"/>
      <c r="FF14" s="12"/>
      <c r="FG14" s="12"/>
      <c r="FH14" s="12"/>
      <c r="FI14" s="12"/>
      <c r="FK14" s="13"/>
      <c r="FL14" s="15"/>
      <c r="FM14" s="15"/>
      <c r="FN14" s="15"/>
      <c r="FO14" s="15"/>
      <c r="FP14" s="15"/>
      <c r="FQ14" s="15"/>
      <c r="FR14" s="13"/>
      <c r="FS14" s="17"/>
      <c r="FT14" s="15"/>
      <c r="FU14" s="14"/>
      <c r="FV14" s="16"/>
      <c r="FW14" s="15"/>
      <c r="FX14" s="16"/>
      <c r="FY14" s="13"/>
      <c r="FZ14" s="17"/>
      <c r="GA14" s="15"/>
      <c r="GB14" s="17"/>
      <c r="GC14" s="16"/>
      <c r="GD14" s="17"/>
      <c r="GE14" s="16"/>
      <c r="GG14" s="15"/>
      <c r="GH14" s="18"/>
      <c r="GI14" s="18"/>
      <c r="GJ14" s="18"/>
      <c r="GK14" s="18"/>
      <c r="GL14" s="18"/>
      <c r="GM14" s="18"/>
      <c r="GN14" s="18"/>
    </row>
    <row r="15" spans="1:196" s="2" customFormat="1" ht="13.8" x14ac:dyDescent="0.3">
      <c r="A15" s="3"/>
      <c r="B15" s="3"/>
      <c r="C15" s="3"/>
      <c r="D15" s="3"/>
      <c r="E15" s="3"/>
      <c r="F15" s="3"/>
      <c r="G15" s="3"/>
      <c r="H15" s="3"/>
      <c r="I15" s="3"/>
      <c r="J15" s="3"/>
      <c r="K15" s="3"/>
      <c r="M15" s="4"/>
      <c r="N15" s="4"/>
      <c r="O15" s="4"/>
      <c r="P15" s="4"/>
      <c r="Q15" s="4"/>
      <c r="R15" s="4"/>
      <c r="S15" s="5"/>
      <c r="T15" s="4"/>
      <c r="U15" s="3"/>
      <c r="V15" s="3"/>
      <c r="W15" s="21"/>
      <c r="X15" s="3"/>
      <c r="Y15" s="3"/>
      <c r="Z15" s="3"/>
      <c r="AA15" s="3"/>
      <c r="AB15" s="3"/>
      <c r="AC15" s="3"/>
      <c r="AD15" s="3"/>
      <c r="AE15" s="3"/>
      <c r="AF15" s="3"/>
      <c r="AG15" s="3"/>
      <c r="AH15" s="3"/>
      <c r="AI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N15" s="6"/>
      <c r="CO15" s="7"/>
      <c r="CQ15" s="8"/>
      <c r="CR15" s="8"/>
      <c r="CS15" s="8"/>
      <c r="CU15" s="9"/>
      <c r="CW15" s="10"/>
      <c r="CX15" s="10"/>
      <c r="CY15" s="10"/>
      <c r="CZ15" s="10"/>
      <c r="DA15" s="10"/>
      <c r="DB15" s="10"/>
      <c r="DF15" s="6"/>
      <c r="DG15" s="7"/>
      <c r="DJ15" s="6"/>
      <c r="DK15" s="7"/>
      <c r="DM15" s="8"/>
      <c r="DN15" s="8"/>
      <c r="DO15" s="8"/>
      <c r="DQ15" s="11"/>
      <c r="DR15" s="11"/>
      <c r="DS15" s="11"/>
      <c r="FC15" s="12"/>
      <c r="FD15" s="12"/>
      <c r="FE15" s="12"/>
      <c r="FF15" s="12"/>
      <c r="FG15" s="12"/>
      <c r="FH15" s="12"/>
      <c r="FI15" s="12"/>
      <c r="FK15" s="13"/>
      <c r="FL15" s="15"/>
      <c r="FM15" s="15"/>
      <c r="FN15" s="15"/>
      <c r="FO15" s="15"/>
      <c r="FP15" s="15"/>
      <c r="FQ15" s="15"/>
      <c r="FR15" s="13"/>
      <c r="FS15" s="17"/>
      <c r="FT15" s="15"/>
      <c r="FU15" s="14"/>
      <c r="FV15" s="16"/>
      <c r="FW15" s="15"/>
      <c r="FX15" s="16"/>
      <c r="FY15" s="13"/>
      <c r="FZ15" s="17"/>
      <c r="GA15" s="15"/>
      <c r="GB15" s="17"/>
      <c r="GC15" s="16"/>
      <c r="GD15" s="17"/>
      <c r="GE15" s="16"/>
      <c r="GG15" s="15"/>
      <c r="GH15" s="18"/>
      <c r="GI15" s="18"/>
      <c r="GJ15" s="18"/>
      <c r="GK15" s="18"/>
      <c r="GL15" s="18"/>
      <c r="GM15" s="18"/>
      <c r="GN15" s="18"/>
    </row>
    <row r="16" spans="1:196" s="2" customFormat="1" ht="13.8" x14ac:dyDescent="0.3">
      <c r="A16" s="3"/>
      <c r="B16" s="3"/>
      <c r="C16" s="3"/>
      <c r="D16" s="3"/>
      <c r="E16" s="3"/>
      <c r="F16" s="3"/>
      <c r="G16" s="3"/>
      <c r="H16" s="3"/>
      <c r="I16" s="3"/>
      <c r="J16" s="3"/>
      <c r="K16" s="3"/>
      <c r="M16" s="4"/>
      <c r="N16" s="4"/>
      <c r="O16" s="4"/>
      <c r="P16" s="4"/>
      <c r="Q16" s="4"/>
      <c r="R16" s="4"/>
      <c r="S16" s="5"/>
      <c r="T16" s="4"/>
      <c r="U16" s="3"/>
      <c r="V16" s="3"/>
      <c r="W16" s="21"/>
      <c r="X16" s="22"/>
      <c r="Y16" s="3"/>
      <c r="Z16" s="3"/>
      <c r="AA16" s="3"/>
      <c r="AB16" s="3"/>
      <c r="AC16" s="3"/>
      <c r="AD16" s="3"/>
      <c r="AE16" s="3"/>
      <c r="AF16" s="3"/>
      <c r="AG16" s="3"/>
      <c r="AH16" s="3"/>
      <c r="AI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N16" s="6"/>
      <c r="CO16" s="7"/>
      <c r="CQ16" s="8"/>
      <c r="CR16" s="8"/>
      <c r="CS16" s="8"/>
      <c r="CU16" s="9"/>
      <c r="CW16" s="10"/>
      <c r="CX16" s="10"/>
      <c r="CY16" s="10"/>
      <c r="CZ16" s="10"/>
      <c r="DA16" s="10"/>
      <c r="DB16" s="10"/>
      <c r="DF16" s="6"/>
      <c r="DG16" s="7"/>
      <c r="DJ16" s="6"/>
      <c r="DK16" s="7"/>
      <c r="DM16" s="8"/>
      <c r="DN16" s="8"/>
      <c r="DO16" s="8"/>
      <c r="DQ16" s="11"/>
      <c r="DR16" s="11"/>
      <c r="DS16" s="11"/>
      <c r="FC16" s="12"/>
      <c r="FD16" s="12"/>
      <c r="FE16" s="12"/>
      <c r="FF16" s="12"/>
      <c r="FG16" s="12"/>
      <c r="FH16" s="12"/>
      <c r="FI16" s="12"/>
      <c r="FK16" s="13"/>
      <c r="FL16" s="14"/>
      <c r="FM16" s="15"/>
      <c r="FN16" s="14"/>
      <c r="FO16" s="15"/>
      <c r="FP16" s="15"/>
      <c r="FQ16" s="15"/>
      <c r="FR16" s="13"/>
      <c r="FS16" s="14"/>
      <c r="FT16" s="15"/>
      <c r="FU16" s="14"/>
      <c r="FV16" s="16"/>
      <c r="FW16" s="14"/>
      <c r="FX16" s="16"/>
      <c r="FY16" s="13"/>
      <c r="FZ16" s="17"/>
      <c r="GA16" s="15"/>
      <c r="GB16" s="16"/>
      <c r="GC16" s="16"/>
      <c r="GD16" s="16"/>
      <c r="GE16" s="16"/>
      <c r="GG16" s="15"/>
      <c r="GH16" s="18"/>
      <c r="GI16" s="18"/>
      <c r="GJ16" s="18"/>
      <c r="GK16" s="18"/>
      <c r="GL16" s="18"/>
      <c r="GM16" s="18"/>
      <c r="GN16" s="18"/>
    </row>
    <row r="17" spans="1:196" s="2" customFormat="1" ht="13.8" x14ac:dyDescent="0.3">
      <c r="A17" s="23" t="s">
        <v>50</v>
      </c>
      <c r="B17" s="3"/>
      <c r="C17" s="3"/>
      <c r="D17" s="3"/>
      <c r="E17" s="3"/>
      <c r="F17" s="3"/>
      <c r="G17" s="3"/>
      <c r="H17" s="3"/>
      <c r="I17" s="24" t="s">
        <v>67</v>
      </c>
      <c r="J17" s="24" t="s">
        <v>69</v>
      </c>
      <c r="K17" s="3"/>
      <c r="M17" s="4"/>
      <c r="N17" s="4"/>
      <c r="O17" s="4"/>
      <c r="P17" s="4"/>
      <c r="Q17" s="4"/>
      <c r="R17" s="4"/>
      <c r="S17" s="5"/>
      <c r="T17" s="4"/>
      <c r="U17" s="3"/>
      <c r="V17" s="3"/>
      <c r="W17" s="21"/>
      <c r="X17" s="22"/>
      <c r="Y17" s="3"/>
      <c r="Z17" s="3"/>
      <c r="AA17" s="3"/>
      <c r="AB17" s="3"/>
      <c r="AC17" s="3"/>
      <c r="AD17" s="3"/>
      <c r="AE17" s="3"/>
      <c r="AF17" s="25" t="s">
        <v>24</v>
      </c>
      <c r="AI17" s="14"/>
      <c r="AJ17" s="14"/>
      <c r="AK17" s="26"/>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I17" s="3"/>
      <c r="CJ17" s="3"/>
      <c r="CK17" s="3"/>
      <c r="CL17" s="3"/>
      <c r="CM17" s="3"/>
      <c r="CQ17" s="6"/>
      <c r="CU17" s="7"/>
      <c r="CW17" s="8"/>
      <c r="CY17" s="10"/>
      <c r="CZ17" s="10"/>
      <c r="DA17" s="10"/>
      <c r="DB17" s="10"/>
      <c r="DC17" s="10"/>
      <c r="DD17" s="10"/>
      <c r="DH17" s="6"/>
      <c r="DI17" s="7"/>
      <c r="DL17" s="6"/>
      <c r="DM17" s="7"/>
      <c r="DO17" s="8"/>
      <c r="DP17" s="8"/>
      <c r="DQ17" s="8"/>
      <c r="DS17" s="11"/>
      <c r="DT17" s="11"/>
      <c r="DU17" s="11"/>
      <c r="FE17" s="12"/>
      <c r="FF17" s="12"/>
      <c r="FG17" s="12"/>
      <c r="FH17" s="12"/>
      <c r="FI17" s="12"/>
      <c r="FJ17" s="12"/>
      <c r="FK17" s="12"/>
      <c r="FM17" s="13"/>
      <c r="FN17" s="14"/>
      <c r="FO17" s="15"/>
      <c r="FP17" s="14"/>
      <c r="FQ17" s="15"/>
      <c r="FR17" s="15"/>
      <c r="FS17" s="15"/>
      <c r="FT17" s="15"/>
      <c r="FU17" s="20"/>
      <c r="FV17" s="16"/>
      <c r="FW17" s="14"/>
      <c r="FX17" s="16"/>
      <c r="FY17" s="13"/>
      <c r="FZ17" s="17"/>
      <c r="GA17" s="15"/>
      <c r="GB17" s="16"/>
      <c r="GC17" s="16"/>
      <c r="GD17" s="16"/>
      <c r="GE17" s="16"/>
      <c r="GF17" s="13"/>
      <c r="GG17" s="15"/>
      <c r="GH17" s="18"/>
      <c r="GI17" s="18"/>
      <c r="GJ17" s="18"/>
      <c r="GK17" s="18"/>
      <c r="GL17" s="18"/>
      <c r="GM17" s="18"/>
      <c r="GN17" s="18"/>
    </row>
    <row r="18" spans="1:196" s="2" customFormat="1" ht="13.8" x14ac:dyDescent="0.3">
      <c r="A18" s="27">
        <v>713795.92051745451</v>
      </c>
      <c r="B18" s="28">
        <v>286964.2094825455</v>
      </c>
      <c r="C18" s="28">
        <v>0</v>
      </c>
      <c r="D18" s="29">
        <v>-9.5496943686157465E-12</v>
      </c>
      <c r="E18" s="30">
        <v>-5.0022208597511053E-12</v>
      </c>
      <c r="F18" s="31">
        <v>0</v>
      </c>
      <c r="G18" s="3"/>
      <c r="H18" s="3"/>
      <c r="I18" s="24" t="s">
        <v>68</v>
      </c>
      <c r="J18" s="24" t="s">
        <v>68</v>
      </c>
      <c r="K18" s="3"/>
      <c r="M18" s="4"/>
      <c r="N18" s="4"/>
      <c r="O18" s="4"/>
      <c r="P18" s="4"/>
      <c r="Q18" s="4"/>
      <c r="R18" s="4"/>
      <c r="S18" s="5"/>
      <c r="T18" s="4"/>
      <c r="U18" s="3"/>
      <c r="V18" s="32"/>
      <c r="W18" s="33" t="s">
        <v>3</v>
      </c>
      <c r="X18" s="34"/>
      <c r="Y18" s="34"/>
      <c r="Z18" s="33" t="s">
        <v>2</v>
      </c>
      <c r="AA18" s="35"/>
      <c r="AB18" s="3"/>
      <c r="AC18" s="3"/>
      <c r="AD18" s="24"/>
      <c r="AE18" s="24"/>
      <c r="AF18" s="14" t="s">
        <v>0</v>
      </c>
      <c r="AG18" s="14" t="s">
        <v>1</v>
      </c>
      <c r="AN18" s="2" t="s">
        <v>5</v>
      </c>
      <c r="AR18" s="14" t="s">
        <v>9</v>
      </c>
      <c r="AS18" s="24" t="s">
        <v>10</v>
      </c>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6"/>
      <c r="BY18" s="36"/>
      <c r="BZ18" s="3"/>
      <c r="CA18" s="3"/>
      <c r="CB18" s="3"/>
      <c r="CC18" s="3"/>
      <c r="CD18" s="3"/>
      <c r="CE18" s="3"/>
      <c r="CF18" s="3"/>
      <c r="CI18" s="3"/>
      <c r="CJ18" s="3"/>
      <c r="CK18" s="3"/>
      <c r="CL18" s="3"/>
      <c r="CM18" s="3"/>
      <c r="CQ18" s="6"/>
      <c r="CU18" s="7"/>
      <c r="CW18" s="8"/>
      <c r="CY18" s="10"/>
      <c r="CZ18" s="10"/>
      <c r="DA18" s="10"/>
      <c r="DB18" s="10"/>
      <c r="DC18" s="10"/>
      <c r="DD18" s="10"/>
      <c r="DH18" s="6"/>
      <c r="DI18" s="7"/>
      <c r="DL18" s="6"/>
      <c r="DM18" s="7"/>
      <c r="DO18" s="8"/>
      <c r="DP18" s="8"/>
      <c r="DQ18" s="8"/>
      <c r="DS18" s="11"/>
      <c r="DT18" s="11"/>
      <c r="DU18" s="11"/>
      <c r="FE18" s="12"/>
      <c r="FF18" s="12"/>
      <c r="FG18" s="12"/>
      <c r="FH18" s="12"/>
      <c r="FI18" s="12"/>
      <c r="FJ18" s="12"/>
      <c r="FK18" s="12"/>
      <c r="FM18" s="13"/>
      <c r="FN18" s="15"/>
      <c r="FO18" s="15"/>
      <c r="FP18" s="15"/>
      <c r="FQ18" s="15"/>
      <c r="FR18" s="15"/>
      <c r="FS18" s="15"/>
      <c r="FT18" s="15"/>
      <c r="FU18" s="14"/>
      <c r="FV18" s="16"/>
      <c r="FW18" s="15"/>
      <c r="FX18" s="16"/>
      <c r="FY18" s="13"/>
      <c r="FZ18" s="17"/>
      <c r="GA18" s="15"/>
      <c r="GB18" s="17"/>
      <c r="GC18" s="16"/>
      <c r="GD18" s="17"/>
      <c r="GE18" s="16"/>
      <c r="GG18" s="15"/>
      <c r="GH18" s="18"/>
      <c r="GI18" s="18"/>
      <c r="GJ18" s="18"/>
      <c r="GK18" s="18"/>
      <c r="GL18" s="18"/>
      <c r="GM18" s="18"/>
      <c r="GN18" s="18"/>
    </row>
    <row r="19" spans="1:196" s="2" customFormat="1" ht="13.8" x14ac:dyDescent="0.3">
      <c r="A19" s="37">
        <v>286964.2094825455</v>
      </c>
      <c r="B19" s="38">
        <v>713795.92051745451</v>
      </c>
      <c r="C19" s="38">
        <v>0</v>
      </c>
      <c r="D19" s="39">
        <v>-5.0022208597511053E-12</v>
      </c>
      <c r="E19" s="40">
        <v>-9.5496943686157465E-12</v>
      </c>
      <c r="F19" s="41">
        <v>0</v>
      </c>
      <c r="G19" s="3"/>
      <c r="H19" s="42" t="s">
        <v>93</v>
      </c>
      <c r="I19" s="43">
        <v>-6000</v>
      </c>
      <c r="J19" s="43">
        <v>8000</v>
      </c>
      <c r="K19" s="3"/>
      <c r="M19" s="4"/>
      <c r="N19" s="4"/>
      <c r="O19" s="4"/>
      <c r="P19" s="4"/>
      <c r="Q19" s="4"/>
      <c r="R19" s="4"/>
      <c r="S19" s="5"/>
      <c r="T19" s="4"/>
      <c r="U19" s="3"/>
      <c r="V19" s="44" t="s">
        <v>59</v>
      </c>
      <c r="W19" s="45">
        <f>AD28</f>
        <v>3.3420841821303995E-4</v>
      </c>
      <c r="X19" s="46"/>
      <c r="Y19" s="44" t="s">
        <v>59</v>
      </c>
      <c r="Z19" s="45">
        <f>AD31</f>
        <v>1.479908953880838E-18</v>
      </c>
      <c r="AA19" s="35"/>
      <c r="AB19" s="3"/>
      <c r="AC19" s="3"/>
      <c r="AD19" s="24"/>
      <c r="AE19" s="24"/>
      <c r="AF19" s="13"/>
      <c r="AG19" s="13"/>
      <c r="AJ19" s="14" t="s">
        <v>9</v>
      </c>
      <c r="AK19" s="14" t="s">
        <v>10</v>
      </c>
      <c r="AN19" s="2">
        <v>0</v>
      </c>
      <c r="AO19" s="2">
        <v>0</v>
      </c>
      <c r="AP19" s="2">
        <f>(AO19-AO20)/(AN19-AN20)</f>
        <v>-2.4874039930086504</v>
      </c>
      <c r="AR19" s="14">
        <f>IF(ISERROR(AP19)=TRUE,1,AP19)</f>
        <v>-2.4874039930086504</v>
      </c>
      <c r="AS19" s="24">
        <f>AO19-AR19*AN19</f>
        <v>0</v>
      </c>
      <c r="AT19" s="3" t="s">
        <v>11</v>
      </c>
      <c r="AU19" s="3"/>
      <c r="AV19" s="3"/>
      <c r="AW19" s="3"/>
      <c r="AX19" s="3"/>
      <c r="AY19" s="3"/>
      <c r="AZ19" s="3"/>
      <c r="BA19" s="3"/>
      <c r="BB19" s="3"/>
      <c r="BC19" s="3" t="s">
        <v>11</v>
      </c>
      <c r="BD19" s="3"/>
      <c r="BE19" s="3"/>
      <c r="BF19" s="3"/>
      <c r="BG19" s="3"/>
      <c r="BH19" s="3"/>
      <c r="BI19" s="3"/>
      <c r="BJ19" s="3"/>
      <c r="BK19" s="3"/>
      <c r="BL19" s="3"/>
      <c r="BM19" s="3"/>
      <c r="BN19" s="3"/>
      <c r="BO19" s="3"/>
      <c r="BP19" s="3"/>
      <c r="BQ19" s="3"/>
      <c r="BR19" s="3"/>
      <c r="BS19" s="3"/>
      <c r="BT19" s="3"/>
      <c r="BU19" s="3"/>
      <c r="BV19" s="3"/>
      <c r="BW19" s="3"/>
      <c r="BX19" s="3"/>
      <c r="BY19" s="3"/>
      <c r="BZ19" s="3"/>
      <c r="CA19" s="36"/>
      <c r="CB19" s="36"/>
      <c r="CC19" s="3"/>
      <c r="CD19" s="3"/>
      <c r="CE19" s="3"/>
      <c r="CF19" s="3"/>
      <c r="CI19" s="3"/>
      <c r="CJ19" s="6"/>
      <c r="CK19" s="7"/>
      <c r="CW19" s="8"/>
      <c r="CY19" s="10"/>
      <c r="CZ19" s="10"/>
      <c r="DA19" s="10"/>
      <c r="DB19" s="10"/>
      <c r="DC19" s="10"/>
      <c r="DD19" s="10"/>
      <c r="DH19" s="6"/>
      <c r="DI19" s="7"/>
      <c r="DL19" s="6"/>
      <c r="DM19" s="7"/>
      <c r="DO19" s="8"/>
      <c r="DP19" s="8"/>
      <c r="DQ19" s="8"/>
      <c r="DS19" s="11"/>
      <c r="DT19" s="11"/>
      <c r="DU19" s="11"/>
      <c r="FE19" s="12"/>
      <c r="FF19" s="12"/>
      <c r="FG19" s="12"/>
      <c r="FH19" s="12"/>
      <c r="FI19" s="12"/>
      <c r="FJ19" s="12"/>
      <c r="FK19" s="12"/>
      <c r="FM19" s="13"/>
      <c r="FN19" s="15"/>
      <c r="FO19" s="15"/>
      <c r="FP19" s="15"/>
      <c r="FQ19" s="15"/>
      <c r="FR19" s="15"/>
      <c r="FS19" s="15"/>
      <c r="FT19" s="15"/>
      <c r="FU19" s="14"/>
      <c r="FV19" s="16"/>
      <c r="FW19" s="15"/>
      <c r="FX19" s="16"/>
      <c r="FY19" s="13"/>
      <c r="FZ19" s="17"/>
      <c r="GA19" s="15"/>
      <c r="GB19" s="17"/>
      <c r="GC19" s="16"/>
      <c r="GD19" s="17"/>
      <c r="GE19" s="16"/>
      <c r="GG19" s="15"/>
      <c r="GH19" s="18"/>
      <c r="GI19" s="18"/>
      <c r="GJ19" s="18"/>
      <c r="GK19" s="18"/>
      <c r="GL19" s="18"/>
      <c r="GM19" s="18"/>
      <c r="GN19" s="18"/>
    </row>
    <row r="20" spans="1:196" s="2" customFormat="1" ht="13.8" x14ac:dyDescent="0.3">
      <c r="A20" s="37">
        <v>0</v>
      </c>
      <c r="B20" s="38">
        <v>0</v>
      </c>
      <c r="C20" s="38">
        <v>278744.52746618184</v>
      </c>
      <c r="D20" s="47">
        <v>0</v>
      </c>
      <c r="E20" s="48">
        <v>0</v>
      </c>
      <c r="F20" s="49">
        <v>-3.4106051316484809E-12</v>
      </c>
      <c r="G20" s="3"/>
      <c r="H20" s="42" t="s">
        <v>94</v>
      </c>
      <c r="I20" s="43">
        <v>-4000</v>
      </c>
      <c r="J20" s="43">
        <v>5000</v>
      </c>
      <c r="K20" s="3"/>
      <c r="M20" s="4"/>
      <c r="N20" s="4"/>
      <c r="O20" s="4"/>
      <c r="P20" s="4"/>
      <c r="Q20" s="4"/>
      <c r="R20" s="4"/>
      <c r="S20" s="5"/>
      <c r="T20" s="4"/>
      <c r="U20" s="3"/>
      <c r="V20" s="42" t="s">
        <v>60</v>
      </c>
      <c r="W20" s="50">
        <f>AD29</f>
        <v>-1.3436032874129008E-4</v>
      </c>
      <c r="X20" s="46"/>
      <c r="Y20" s="42" t="s">
        <v>60</v>
      </c>
      <c r="Z20" s="50">
        <f>AD32</f>
        <v>-4.0362615889069267E-19</v>
      </c>
      <c r="AA20" s="35"/>
      <c r="AB20" s="3"/>
      <c r="AC20" s="3"/>
      <c r="AD20" s="24"/>
      <c r="AE20" s="24"/>
      <c r="AF20" s="13">
        <f>BQ22</f>
        <v>9000</v>
      </c>
      <c r="AG20" s="13">
        <f>BR22</f>
        <v>-3618</v>
      </c>
      <c r="AH20" s="2">
        <f>(AG20-AG21)/(AF20-AF21)</f>
        <v>0.50730000000000008</v>
      </c>
      <c r="AJ20" s="14">
        <f>IF(ISERROR(AH20)=TRUE,1,AH20)</f>
        <v>0.50730000000000008</v>
      </c>
      <c r="AK20" s="14">
        <f>AG20-AJ20*AF20</f>
        <v>-8183.7000000000007</v>
      </c>
      <c r="AN20" s="51">
        <f>J31</f>
        <v>-134.36032874129006</v>
      </c>
      <c r="AO20" s="51">
        <f>J30</f>
        <v>334.20841821303986</v>
      </c>
      <c r="AR20" s="14"/>
      <c r="AS20" s="24"/>
      <c r="AT20" s="3" t="s">
        <v>12</v>
      </c>
      <c r="AU20" s="3"/>
      <c r="AV20" s="3"/>
      <c r="AW20" s="3"/>
      <c r="AX20" s="3"/>
      <c r="AY20" s="3"/>
      <c r="AZ20" s="3"/>
      <c r="BA20" s="3"/>
      <c r="BB20" s="3"/>
      <c r="BC20" s="3" t="s">
        <v>12</v>
      </c>
      <c r="BD20" s="3"/>
      <c r="BE20" s="3"/>
      <c r="BF20" s="3"/>
      <c r="BG20" s="3"/>
      <c r="BH20" s="3"/>
      <c r="BI20" s="3"/>
      <c r="BJ20" s="3"/>
      <c r="BK20" s="3"/>
      <c r="BL20" s="3"/>
      <c r="BM20" s="3">
        <f>INDEX(I19:I21,MATCH(E35,H19:H21,0))</f>
        <v>-7000</v>
      </c>
      <c r="BN20" s="3"/>
      <c r="BO20" s="3"/>
      <c r="BP20" s="3"/>
      <c r="BQ20" s="3" t="s">
        <v>0</v>
      </c>
      <c r="BR20" s="3" t="s">
        <v>1</v>
      </c>
      <c r="BS20" s="3"/>
      <c r="BT20" s="3"/>
      <c r="BU20" s="3"/>
      <c r="BV20" s="3"/>
      <c r="BW20" s="3"/>
      <c r="BX20" s="3"/>
      <c r="BY20" s="3"/>
      <c r="BZ20" s="3"/>
      <c r="CA20" s="3"/>
      <c r="CB20" s="3"/>
      <c r="CC20" s="52"/>
      <c r="CD20" s="3"/>
      <c r="CE20" s="3"/>
      <c r="CF20" s="3"/>
      <c r="CI20" s="3"/>
      <c r="CW20" s="8"/>
      <c r="CY20" s="10"/>
      <c r="CZ20" s="10"/>
      <c r="DA20" s="10"/>
      <c r="DB20" s="10"/>
      <c r="DC20" s="10"/>
      <c r="DD20" s="10"/>
      <c r="DH20" s="6"/>
      <c r="DI20" s="7"/>
      <c r="DL20" s="6"/>
      <c r="DM20" s="7"/>
      <c r="DO20" s="8"/>
      <c r="DP20" s="8"/>
      <c r="DQ20" s="8"/>
      <c r="DS20" s="11"/>
      <c r="DT20" s="11"/>
      <c r="DU20" s="11"/>
      <c r="FE20" s="12"/>
      <c r="FF20" s="12"/>
      <c r="FG20" s="12"/>
      <c r="FH20" s="12"/>
      <c r="FI20" s="12"/>
      <c r="FJ20" s="12"/>
      <c r="FK20" s="12"/>
      <c r="FM20" s="13"/>
      <c r="FN20" s="14"/>
      <c r="FO20" s="15"/>
      <c r="FP20" s="14"/>
      <c r="FQ20" s="15"/>
      <c r="FR20" s="15"/>
      <c r="FS20" s="15"/>
      <c r="FT20" s="15"/>
      <c r="FU20" s="14"/>
      <c r="FV20" s="16"/>
      <c r="FW20" s="14"/>
      <c r="FX20" s="16"/>
      <c r="FY20" s="13"/>
      <c r="FZ20" s="17"/>
      <c r="GA20" s="15"/>
      <c r="GB20" s="16"/>
      <c r="GC20" s="16"/>
      <c r="GD20" s="16"/>
      <c r="GE20" s="16"/>
      <c r="GG20" s="15"/>
      <c r="GH20" s="18"/>
      <c r="GI20" s="18"/>
      <c r="GJ20" s="18"/>
      <c r="GK20" s="18"/>
      <c r="GL20" s="18"/>
      <c r="GM20" s="18"/>
      <c r="GN20" s="18"/>
    </row>
    <row r="21" spans="1:196" s="2" customFormat="1" ht="13.8" x14ac:dyDescent="0.3">
      <c r="A21" s="29">
        <v>-9.5496943686157465E-12</v>
      </c>
      <c r="B21" s="30">
        <v>-5.0022208597511053E-12</v>
      </c>
      <c r="C21" s="31">
        <v>0</v>
      </c>
      <c r="D21" s="29">
        <v>1916.6657405414364</v>
      </c>
      <c r="E21" s="30">
        <v>785.3866104585677</v>
      </c>
      <c r="F21" s="31">
        <v>0</v>
      </c>
      <c r="G21" s="3"/>
      <c r="H21" s="42" t="s">
        <v>95</v>
      </c>
      <c r="I21" s="43">
        <v>-7000</v>
      </c>
      <c r="J21" s="43">
        <v>9000</v>
      </c>
      <c r="K21" s="3"/>
      <c r="M21" s="4"/>
      <c r="N21" s="4"/>
      <c r="O21" s="4"/>
      <c r="P21" s="4"/>
      <c r="Q21" s="4"/>
      <c r="R21" s="4"/>
      <c r="S21" s="5"/>
      <c r="T21" s="4"/>
      <c r="U21" s="3"/>
      <c r="V21" s="44" t="s">
        <v>8</v>
      </c>
      <c r="W21" s="53">
        <f>AD30</f>
        <v>0</v>
      </c>
      <c r="X21" s="46"/>
      <c r="Y21" s="44" t="s">
        <v>8</v>
      </c>
      <c r="Z21" s="53">
        <f>AD33</f>
        <v>0</v>
      </c>
      <c r="AA21" s="35"/>
      <c r="AB21" s="3"/>
      <c r="AC21" s="3"/>
      <c r="AD21" s="24"/>
      <c r="AE21" s="54"/>
      <c r="AF21" s="13">
        <f>BQ23</f>
        <v>2333.3333333333335</v>
      </c>
      <c r="AG21" s="13">
        <f>BR23</f>
        <v>-7000</v>
      </c>
      <c r="AS21" s="3"/>
      <c r="AT21" s="55" t="s">
        <v>15</v>
      </c>
      <c r="AU21" s="55"/>
      <c r="AV21" s="55" t="s">
        <v>17</v>
      </c>
      <c r="AW21" s="55"/>
      <c r="AX21" s="55" t="s">
        <v>19</v>
      </c>
      <c r="AY21" s="55"/>
      <c r="AZ21" s="3"/>
      <c r="BA21" s="3"/>
      <c r="BB21" s="3"/>
      <c r="BC21" s="55" t="s">
        <v>15</v>
      </c>
      <c r="BD21" s="55"/>
      <c r="BE21" s="55" t="s">
        <v>17</v>
      </c>
      <c r="BF21" s="55"/>
      <c r="BG21" s="55" t="s">
        <v>19</v>
      </c>
      <c r="BH21" s="55"/>
      <c r="BJ21" s="3"/>
      <c r="BK21" s="3"/>
      <c r="BL21" s="3"/>
      <c r="BM21" s="3">
        <f>INDEX(J19:J21,MATCH(E35,H19:H21,0))</f>
        <v>9000</v>
      </c>
      <c r="BN21" s="3"/>
      <c r="BO21" s="3">
        <f>I23</f>
        <v>0.40200000000000002</v>
      </c>
      <c r="BP21" s="3">
        <v>1</v>
      </c>
      <c r="BQ21" s="3">
        <f>BM21</f>
        <v>9000</v>
      </c>
      <c r="BR21" s="3">
        <f>BM21</f>
        <v>9000</v>
      </c>
      <c r="BS21" s="36">
        <f>BR27</f>
        <v>7000</v>
      </c>
      <c r="BT21" s="3"/>
      <c r="BU21" s="3"/>
      <c r="BV21" s="3"/>
      <c r="BW21" s="3"/>
      <c r="BX21" s="3"/>
      <c r="BY21" s="3"/>
      <c r="BZ21" s="3"/>
      <c r="CA21" s="3"/>
      <c r="CB21" s="3"/>
      <c r="CC21" s="3"/>
      <c r="CD21" s="3"/>
      <c r="CE21" s="3"/>
      <c r="CF21" s="3"/>
      <c r="CI21" s="3"/>
      <c r="CW21" s="8"/>
      <c r="CY21" s="10"/>
      <c r="CZ21" s="10"/>
      <c r="DA21" s="10"/>
      <c r="DB21" s="10"/>
      <c r="DC21" s="10"/>
      <c r="DD21" s="10"/>
      <c r="DH21" s="6"/>
      <c r="DI21" s="7"/>
      <c r="DL21" s="6"/>
      <c r="DM21" s="7"/>
      <c r="DO21" s="8"/>
      <c r="DP21" s="8"/>
      <c r="DQ21" s="8"/>
      <c r="DS21" s="11"/>
      <c r="DT21" s="11"/>
      <c r="DU21" s="11"/>
      <c r="FE21" s="12"/>
      <c r="FF21" s="12"/>
      <c r="FG21" s="12"/>
      <c r="FH21" s="12"/>
      <c r="FI21" s="12"/>
      <c r="FJ21" s="12"/>
      <c r="FK21" s="12"/>
      <c r="FM21" s="13"/>
      <c r="FN21" s="14"/>
      <c r="FO21" s="15"/>
      <c r="FP21" s="14"/>
      <c r="FQ21" s="15"/>
      <c r="FR21" s="15"/>
      <c r="FS21" s="15"/>
      <c r="FT21" s="15"/>
      <c r="FU21" s="20"/>
      <c r="FV21" s="16"/>
      <c r="FW21" s="14"/>
      <c r="FX21" s="16"/>
      <c r="FY21" s="13"/>
      <c r="FZ21" s="17"/>
      <c r="GA21" s="15"/>
      <c r="GB21" s="16"/>
      <c r="GC21" s="16"/>
      <c r="GD21" s="16"/>
      <c r="GE21" s="16"/>
      <c r="GF21" s="13"/>
      <c r="GG21" s="15"/>
      <c r="GH21" s="18"/>
      <c r="GI21" s="18"/>
      <c r="GJ21" s="18"/>
      <c r="GK21" s="18"/>
      <c r="GL21" s="18"/>
      <c r="GM21" s="18"/>
      <c r="GN21" s="18"/>
    </row>
    <row r="22" spans="1:196" s="2" customFormat="1" ht="13.8" x14ac:dyDescent="0.3">
      <c r="A22" s="39">
        <v>-5.0022208597511053E-12</v>
      </c>
      <c r="B22" s="40">
        <v>-9.5496943686157465E-12</v>
      </c>
      <c r="C22" s="41">
        <v>0</v>
      </c>
      <c r="D22" s="39">
        <v>785.3866104585677</v>
      </c>
      <c r="E22" s="40">
        <v>1916.6657405414364</v>
      </c>
      <c r="F22" s="41">
        <v>0</v>
      </c>
      <c r="G22" s="3"/>
      <c r="H22" s="42" t="s">
        <v>64</v>
      </c>
      <c r="I22" s="56">
        <v>0.1800000000000001</v>
      </c>
      <c r="J22" s="3" t="s">
        <v>29</v>
      </c>
      <c r="M22" s="4"/>
      <c r="N22" s="4"/>
      <c r="O22" s="4"/>
      <c r="P22" s="4"/>
      <c r="Q22" s="4"/>
      <c r="R22" s="4"/>
      <c r="S22" s="5"/>
      <c r="T22" s="4"/>
      <c r="U22" s="3"/>
      <c r="V22" s="3"/>
      <c r="W22" s="3"/>
      <c r="X22" s="3"/>
      <c r="Y22" s="3"/>
      <c r="Z22" s="3"/>
      <c r="AA22" s="3"/>
      <c r="AB22" s="3"/>
      <c r="AC22" s="3"/>
      <c r="AD22" s="3"/>
      <c r="AE22" s="3"/>
      <c r="AF22" s="13"/>
      <c r="AG22" s="13"/>
      <c r="AJ22" s="14" t="s">
        <v>9</v>
      </c>
      <c r="AK22" s="14" t="s">
        <v>10</v>
      </c>
      <c r="AN22" s="2" t="s">
        <v>4</v>
      </c>
      <c r="AR22" s="14" t="s">
        <v>9</v>
      </c>
      <c r="AS22" s="24" t="s">
        <v>10</v>
      </c>
      <c r="AT22" s="55" t="s">
        <v>16</v>
      </c>
      <c r="AU22" s="55"/>
      <c r="AV22" s="55" t="s">
        <v>18</v>
      </c>
      <c r="AW22" s="55"/>
      <c r="AX22" s="3"/>
      <c r="AY22" s="3"/>
      <c r="AZ22" s="3"/>
      <c r="BA22" s="3"/>
      <c r="BB22" s="3"/>
      <c r="BC22" s="55" t="s">
        <v>16</v>
      </c>
      <c r="BD22" s="55"/>
      <c r="BE22" s="55" t="s">
        <v>18</v>
      </c>
      <c r="BF22" s="55"/>
      <c r="BG22" s="3"/>
      <c r="BH22" s="3"/>
      <c r="BJ22" s="3"/>
      <c r="BK22" s="3"/>
      <c r="BL22" s="3"/>
      <c r="BM22" s="3"/>
      <c r="BN22" s="3"/>
      <c r="BO22" s="3"/>
      <c r="BP22" s="3">
        <v>2</v>
      </c>
      <c r="BQ22" s="3">
        <f>BM21</f>
        <v>9000</v>
      </c>
      <c r="BR22" s="3">
        <f>-BQ22*BO21</f>
        <v>-3618</v>
      </c>
      <c r="BS22" s="3"/>
      <c r="BT22" s="3"/>
      <c r="BU22" s="3"/>
      <c r="BV22" s="3"/>
      <c r="BW22" s="3"/>
      <c r="BX22" s="3"/>
      <c r="BY22" s="3"/>
      <c r="BZ22" s="3"/>
      <c r="CA22" s="3"/>
      <c r="CB22" s="3"/>
      <c r="CC22" s="3"/>
      <c r="CD22" s="3"/>
      <c r="CE22" s="3"/>
      <c r="CF22" s="3"/>
      <c r="CI22" s="3"/>
      <c r="CW22" s="8"/>
      <c r="CY22" s="10"/>
      <c r="CZ22" s="10"/>
      <c r="DA22" s="10"/>
      <c r="DB22" s="10"/>
      <c r="DC22" s="10"/>
      <c r="DD22" s="10"/>
      <c r="DH22" s="6"/>
      <c r="DI22" s="7"/>
      <c r="DL22" s="6"/>
      <c r="DM22" s="7"/>
      <c r="DO22" s="8"/>
      <c r="DP22" s="8"/>
      <c r="DQ22" s="8"/>
      <c r="DS22" s="11"/>
      <c r="DT22" s="11"/>
      <c r="DU22" s="11"/>
      <c r="FE22" s="12"/>
      <c r="FF22" s="12"/>
      <c r="FG22" s="12"/>
      <c r="FH22" s="12"/>
      <c r="FI22" s="12"/>
      <c r="FJ22" s="12"/>
      <c r="FK22" s="12"/>
      <c r="FM22" s="13"/>
      <c r="FN22" s="15"/>
      <c r="FO22" s="15"/>
      <c r="FP22" s="15"/>
      <c r="FQ22" s="15"/>
      <c r="FR22" s="15"/>
      <c r="FS22" s="15"/>
      <c r="FT22" s="15"/>
      <c r="FU22" s="14"/>
      <c r="FV22" s="16"/>
      <c r="FW22" s="15"/>
      <c r="FX22" s="16"/>
      <c r="FY22" s="13"/>
      <c r="FZ22" s="17"/>
      <c r="GA22" s="15"/>
      <c r="GB22" s="17"/>
      <c r="GC22" s="16"/>
      <c r="GD22" s="17"/>
      <c r="GE22" s="16"/>
      <c r="GG22" s="15"/>
      <c r="GH22" s="18"/>
      <c r="GI22" s="18"/>
      <c r="GJ22" s="18"/>
      <c r="GK22" s="18"/>
      <c r="GL22" s="18"/>
      <c r="GM22" s="18"/>
      <c r="GN22" s="18"/>
    </row>
    <row r="23" spans="1:196" s="2" customFormat="1" ht="13.8" x14ac:dyDescent="0.3">
      <c r="A23" s="47">
        <v>0</v>
      </c>
      <c r="B23" s="48">
        <v>0</v>
      </c>
      <c r="C23" s="49">
        <v>-3.4106051316484809E-12</v>
      </c>
      <c r="D23" s="47">
        <v>0</v>
      </c>
      <c r="E23" s="48">
        <v>0</v>
      </c>
      <c r="F23" s="49">
        <v>763.19346901438576</v>
      </c>
      <c r="G23" s="3"/>
      <c r="H23" s="42" t="s">
        <v>63</v>
      </c>
      <c r="I23" s="57">
        <v>0.40200000000000002</v>
      </c>
      <c r="J23" s="3"/>
      <c r="K23" s="3"/>
      <c r="M23" s="4"/>
      <c r="N23" s="4"/>
      <c r="O23" s="4"/>
      <c r="P23" s="4"/>
      <c r="Q23" s="4"/>
      <c r="R23" s="4"/>
      <c r="S23" s="5"/>
      <c r="T23" s="4"/>
      <c r="U23" s="3"/>
      <c r="V23" s="3" t="s">
        <v>52</v>
      </c>
      <c r="W23" s="3"/>
      <c r="X23" s="3"/>
      <c r="Y23" s="3"/>
      <c r="Z23" s="3" t="s">
        <v>53</v>
      </c>
      <c r="AA23" s="3"/>
      <c r="AB23" s="3"/>
      <c r="AC23" s="3" t="s">
        <v>61</v>
      </c>
      <c r="AD23" s="3"/>
      <c r="AE23" s="3"/>
      <c r="AF23" s="13">
        <f>BQ23</f>
        <v>2333.3333333333335</v>
      </c>
      <c r="AG23" s="13">
        <f>BR23</f>
        <v>-7000</v>
      </c>
      <c r="AH23" s="2">
        <f>(AG23-AG24)/(AF23-AF24)</f>
        <v>0</v>
      </c>
      <c r="AJ23" s="14">
        <f>IF(ISERROR(AH23)=TRUE,1,AH23)</f>
        <v>0</v>
      </c>
      <c r="AK23" s="14">
        <f>AG23-AJ23*AF23</f>
        <v>-7000</v>
      </c>
      <c r="AN23" s="2">
        <f>AN19</f>
        <v>0</v>
      </c>
      <c r="AO23" s="2">
        <f>AO19</f>
        <v>0</v>
      </c>
      <c r="AP23" s="2">
        <f>(AO23-AO24)/(AN23-AN24)</f>
        <v>-0.40202556673974194</v>
      </c>
      <c r="AR23" s="58">
        <f>IF(ISERROR(AP23)=TRUE,1,AP23)</f>
        <v>-0.40202556673974194</v>
      </c>
      <c r="AS23" s="59">
        <f>AO23-AR23*AN23</f>
        <v>0</v>
      </c>
      <c r="AT23" s="3" t="s">
        <v>9</v>
      </c>
      <c r="AU23" s="3" t="s">
        <v>10</v>
      </c>
      <c r="AV23" s="3" t="s">
        <v>9</v>
      </c>
      <c r="AW23" s="3" t="s">
        <v>10</v>
      </c>
      <c r="AX23" s="3" t="s">
        <v>0</v>
      </c>
      <c r="AY23" s="3" t="s">
        <v>1</v>
      </c>
      <c r="AZ23" s="3"/>
      <c r="BA23" s="3"/>
      <c r="BB23" s="3"/>
      <c r="BC23" s="3" t="s">
        <v>9</v>
      </c>
      <c r="BD23" s="3" t="s">
        <v>10</v>
      </c>
      <c r="BE23" s="3" t="s">
        <v>9</v>
      </c>
      <c r="BF23" s="3" t="s">
        <v>10</v>
      </c>
      <c r="BG23" s="3" t="s">
        <v>0</v>
      </c>
      <c r="BH23" s="3" t="s">
        <v>1</v>
      </c>
      <c r="BJ23" s="3"/>
      <c r="BK23" s="3"/>
      <c r="BL23" s="3"/>
      <c r="BM23" s="54"/>
      <c r="BN23" s="3">
        <f>BQ23</f>
        <v>2333.3333333333335</v>
      </c>
      <c r="BO23" s="3">
        <f>BR23</f>
        <v>-7000</v>
      </c>
      <c r="BP23" s="3">
        <v>3</v>
      </c>
      <c r="BQ23" s="3">
        <f>-BR23/3</f>
        <v>2333.3333333333335</v>
      </c>
      <c r="BR23" s="3">
        <f>BM20</f>
        <v>-7000</v>
      </c>
      <c r="BS23" s="52">
        <v>0</v>
      </c>
      <c r="BT23" s="3"/>
      <c r="BU23" s="3"/>
      <c r="BV23" s="3"/>
      <c r="BW23" s="3"/>
      <c r="BX23" s="3"/>
      <c r="BY23" s="3"/>
      <c r="BZ23" s="3"/>
      <c r="CA23" s="3"/>
      <c r="CB23" s="3"/>
      <c r="CC23" s="3"/>
      <c r="CD23" s="3"/>
      <c r="CE23" s="3"/>
      <c r="CF23" s="3"/>
      <c r="CI23" s="3"/>
      <c r="CW23" s="8"/>
      <c r="CY23" s="10"/>
      <c r="CZ23" s="10"/>
      <c r="DA23" s="10"/>
      <c r="DB23" s="10"/>
      <c r="DC23" s="10"/>
      <c r="DD23" s="10"/>
      <c r="DH23" s="6"/>
      <c r="DI23" s="7"/>
      <c r="DL23" s="6"/>
      <c r="DM23" s="7"/>
      <c r="DO23" s="8"/>
      <c r="DP23" s="8"/>
      <c r="DQ23" s="8"/>
      <c r="DS23" s="11"/>
      <c r="DT23" s="11"/>
      <c r="DU23" s="11"/>
      <c r="FE23" s="12"/>
      <c r="FF23" s="12"/>
      <c r="FG23" s="12"/>
      <c r="FH23" s="12"/>
      <c r="FI23" s="12"/>
      <c r="FJ23" s="12"/>
      <c r="FK23" s="12"/>
      <c r="FM23" s="13"/>
      <c r="FN23" s="15"/>
      <c r="FO23" s="15"/>
      <c r="FP23" s="15"/>
      <c r="FQ23" s="15"/>
      <c r="FR23" s="15"/>
      <c r="FS23" s="15"/>
      <c r="FT23" s="15"/>
      <c r="FU23" s="14"/>
      <c r="FV23" s="16"/>
      <c r="FW23" s="15"/>
      <c r="FX23" s="16"/>
      <c r="FY23" s="13"/>
      <c r="FZ23" s="17"/>
      <c r="GA23" s="15"/>
      <c r="GB23" s="17"/>
      <c r="GC23" s="16"/>
      <c r="GD23" s="17"/>
      <c r="GE23" s="16"/>
      <c r="GG23" s="15"/>
      <c r="GH23" s="18"/>
      <c r="GI23" s="18"/>
      <c r="GJ23" s="18"/>
      <c r="GK23" s="18"/>
      <c r="GL23" s="18"/>
      <c r="GM23" s="18"/>
      <c r="GN23" s="18"/>
    </row>
    <row r="24" spans="1:196" s="2" customFormat="1" ht="15" x14ac:dyDescent="0.35">
      <c r="A24" s="23" t="s">
        <v>51</v>
      </c>
      <c r="B24" s="60"/>
      <c r="C24" s="60"/>
      <c r="M24" s="4"/>
      <c r="N24" s="4"/>
      <c r="O24" s="4"/>
      <c r="P24" s="4"/>
      <c r="Q24" s="4"/>
      <c r="R24" s="4"/>
      <c r="S24" s="5"/>
      <c r="T24" s="4"/>
      <c r="U24" s="3"/>
      <c r="V24" s="44" t="s">
        <v>54</v>
      </c>
      <c r="W24" s="61">
        <f>(I22/2*Z19+W19)*1000000</f>
        <v>334.20841821304003</v>
      </c>
      <c r="X24" s="62" t="s">
        <v>38</v>
      </c>
      <c r="Y24" s="3"/>
      <c r="Z24" s="44" t="s">
        <v>54</v>
      </c>
      <c r="AA24" s="61">
        <f>W19*1000000</f>
        <v>334.20841821303992</v>
      </c>
      <c r="AB24" s="62" t="s">
        <v>38</v>
      </c>
      <c r="AC24" s="44" t="s">
        <v>54</v>
      </c>
      <c r="AD24" s="61">
        <f>(W19-I22/2*Z19)*1000000</f>
        <v>334.20841821303986</v>
      </c>
      <c r="AE24" s="62" t="s">
        <v>38</v>
      </c>
      <c r="AF24" s="13">
        <f>BQ24</f>
        <v>0</v>
      </c>
      <c r="AG24" s="13">
        <f>BR24</f>
        <v>-7000</v>
      </c>
      <c r="AL24" s="2" t="s">
        <v>5</v>
      </c>
      <c r="AN24" s="51">
        <f>B30</f>
        <v>334.20841821304003</v>
      </c>
      <c r="AO24" s="51">
        <f>B31</f>
        <v>-134.36032874129012</v>
      </c>
      <c r="AR24" s="63"/>
      <c r="AS24" s="64"/>
      <c r="AT24" s="3">
        <f>AR23</f>
        <v>-0.40202556673974194</v>
      </c>
      <c r="AU24" s="3">
        <f>AS23</f>
        <v>0</v>
      </c>
      <c r="AV24" s="3"/>
      <c r="AW24" s="3"/>
      <c r="AX24" s="61">
        <f>BG24</f>
        <v>9000</v>
      </c>
      <c r="AY24" s="61">
        <f>(AT24*AX24)+AU24</f>
        <v>-3618.2301006576772</v>
      </c>
      <c r="AZ24" s="61">
        <f t="shared" ref="AZ24:AZ30" si="0">(AX24^2+AY24^2)^0.5</f>
        <v>9700.0819100307217</v>
      </c>
      <c r="BA24" s="3">
        <f>IF(AZ24=MIN(AZ24:AZ30),1,0)</f>
        <v>0</v>
      </c>
      <c r="BB24" s="61">
        <f t="shared" ref="BB24:BB30" si="1">(AX24^2+AY24^2)^0.5</f>
        <v>9700.0819100307217</v>
      </c>
      <c r="BC24" s="3">
        <f>AR19</f>
        <v>-2.4874039930086504</v>
      </c>
      <c r="BD24" s="3">
        <f>AS19</f>
        <v>0</v>
      </c>
      <c r="BE24" s="3"/>
      <c r="BF24" s="3"/>
      <c r="BG24" s="3">
        <f>BQ21</f>
        <v>9000</v>
      </c>
      <c r="BH24" s="61">
        <f>(BC24*BG24)+BD24</f>
        <v>-22386.635937077855</v>
      </c>
      <c r="BI24" s="61">
        <f t="shared" ref="BI24:BI30" si="2">(BG24^2+BH24^2)^0.5</f>
        <v>24128.022475521397</v>
      </c>
      <c r="BJ24" s="3">
        <f>IF(BI24=MIN(BI24:BI30),1,0)</f>
        <v>0</v>
      </c>
      <c r="BK24" s="61">
        <f t="shared" ref="BK24:BK30" si="3">(BG24^2+BH24^2)^0.5</f>
        <v>24128.022475521397</v>
      </c>
      <c r="BM24" s="54"/>
      <c r="BN24" s="3">
        <f>BP25</f>
        <v>-7000</v>
      </c>
      <c r="BO24" s="3">
        <f>BQ25</f>
        <v>2333.3333333333335</v>
      </c>
      <c r="BP24" s="3"/>
      <c r="BQ24" s="3">
        <f>BN26</f>
        <v>0</v>
      </c>
      <c r="BR24" s="3">
        <f>-BM26</f>
        <v>-7000</v>
      </c>
      <c r="BS24" s="52"/>
      <c r="BT24" s="3"/>
      <c r="BU24" s="3"/>
      <c r="BV24" s="3"/>
      <c r="BW24" s="3"/>
      <c r="BX24" s="3"/>
      <c r="CB24" s="3"/>
      <c r="CC24" s="3"/>
      <c r="CD24" s="3"/>
      <c r="CE24" s="3"/>
      <c r="CF24" s="3"/>
      <c r="CI24" s="3"/>
      <c r="CW24" s="8"/>
      <c r="CY24" s="10"/>
      <c r="CZ24" s="10"/>
      <c r="DA24" s="10"/>
      <c r="DB24" s="10"/>
      <c r="DC24" s="10"/>
      <c r="DD24" s="10"/>
      <c r="DH24" s="6"/>
      <c r="DI24" s="7"/>
      <c r="DL24" s="6"/>
      <c r="DM24" s="7"/>
      <c r="DO24" s="8"/>
      <c r="DP24" s="8"/>
      <c r="DQ24" s="8"/>
      <c r="DS24" s="11"/>
      <c r="DT24" s="11"/>
      <c r="DU24" s="11"/>
      <c r="FE24" s="12"/>
      <c r="FF24" s="12"/>
      <c r="FG24" s="12"/>
      <c r="FH24" s="12"/>
      <c r="FI24" s="12"/>
      <c r="FJ24" s="12"/>
      <c r="FK24" s="12"/>
      <c r="FM24" s="13"/>
      <c r="FN24" s="14"/>
      <c r="FO24" s="15"/>
      <c r="FP24" s="14"/>
      <c r="FQ24" s="15"/>
      <c r="FR24" s="15"/>
      <c r="FS24" s="15"/>
      <c r="FT24" s="15"/>
      <c r="FU24" s="14"/>
      <c r="FV24" s="16"/>
      <c r="FW24" s="14"/>
      <c r="FX24" s="16"/>
      <c r="FY24" s="13"/>
      <c r="FZ24" s="17"/>
      <c r="GA24" s="15"/>
      <c r="GB24" s="16"/>
      <c r="GC24" s="16"/>
      <c r="GD24" s="16"/>
      <c r="GE24" s="16"/>
      <c r="GG24" s="15"/>
      <c r="GH24" s="18"/>
      <c r="GI24" s="18"/>
      <c r="GJ24" s="18"/>
      <c r="GK24" s="18"/>
      <c r="GL24" s="18"/>
      <c r="GM24" s="18"/>
      <c r="GN24" s="18"/>
    </row>
    <row r="25" spans="1:196" s="2" customFormat="1" ht="15" x14ac:dyDescent="0.35">
      <c r="C25" s="65" t="s">
        <v>43</v>
      </c>
      <c r="D25" s="66">
        <v>200</v>
      </c>
      <c r="E25" s="60" t="s">
        <v>27</v>
      </c>
      <c r="F25" s="64"/>
      <c r="G25" s="65" t="s">
        <v>46</v>
      </c>
      <c r="H25" s="66">
        <v>0</v>
      </c>
      <c r="I25" s="60" t="s">
        <v>28</v>
      </c>
      <c r="M25" s="4"/>
      <c r="N25" s="4"/>
      <c r="O25" s="4"/>
      <c r="P25" s="4"/>
      <c r="Q25" s="4"/>
      <c r="R25" s="4"/>
      <c r="S25" s="5"/>
      <c r="T25" s="4"/>
      <c r="U25" s="3"/>
      <c r="V25" s="42" t="s">
        <v>55</v>
      </c>
      <c r="W25" s="61">
        <f>(I22/2*Z20+W20)*1000000</f>
        <v>-134.36032874129012</v>
      </c>
      <c r="X25" s="62" t="s">
        <v>39</v>
      </c>
      <c r="Y25" s="3"/>
      <c r="Z25" s="42" t="s">
        <v>55</v>
      </c>
      <c r="AA25" s="61">
        <f>W20*1000000</f>
        <v>-134.36032874129009</v>
      </c>
      <c r="AB25" s="62" t="s">
        <v>39</v>
      </c>
      <c r="AC25" s="42" t="s">
        <v>55</v>
      </c>
      <c r="AD25" s="61">
        <f>(W20-I22/2*Z20)*1000000</f>
        <v>-134.36032874129006</v>
      </c>
      <c r="AE25" s="62" t="s">
        <v>39</v>
      </c>
      <c r="AM25" s="2">
        <v>0</v>
      </c>
      <c r="AN25" s="2">
        <v>0</v>
      </c>
      <c r="AQ25" s="18">
        <f>AO26/AO27-1</f>
        <v>25.92854657196769</v>
      </c>
      <c r="AR25" s="13"/>
      <c r="AT25" s="3">
        <f>AT24</f>
        <v>-0.40202556673974194</v>
      </c>
      <c r="AU25" s="3">
        <f>AU24</f>
        <v>0</v>
      </c>
      <c r="AV25" s="3">
        <f t="shared" ref="AV25:AW29" si="4">BE25</f>
        <v>0.50730000000000008</v>
      </c>
      <c r="AW25" s="3">
        <f t="shared" si="4"/>
        <v>-8183.7000000000007</v>
      </c>
      <c r="AX25" s="61">
        <f>IF(AY32&gt;0,20000,-(AW25-AU25)/(AV25-AT25))</f>
        <v>8999.7469545935</v>
      </c>
      <c r="AY25" s="61">
        <f>(AV25*AX25)+AW25</f>
        <v>-3618.1283699347177</v>
      </c>
      <c r="AZ25" s="61">
        <f t="shared" si="0"/>
        <v>9699.8091810118331</v>
      </c>
      <c r="BA25" s="3">
        <f>IF(AZ25=MIN(AZ24:AZ30),1,0)</f>
        <v>1</v>
      </c>
      <c r="BB25" s="61">
        <f t="shared" si="1"/>
        <v>9699.8091810118331</v>
      </c>
      <c r="BC25" s="3">
        <f>BC24</f>
        <v>-2.4874039930086504</v>
      </c>
      <c r="BD25" s="3">
        <f>BD24</f>
        <v>0</v>
      </c>
      <c r="BE25" s="3">
        <f>AJ20</f>
        <v>0.50730000000000008</v>
      </c>
      <c r="BF25" s="3">
        <f>AK20</f>
        <v>-8183.7000000000007</v>
      </c>
      <c r="BG25" s="3">
        <f>IF(BH32&gt;0,20000,-(BF25-BD25)/(BE25-BC25))</f>
        <v>20000</v>
      </c>
      <c r="BH25" s="61">
        <f>(BE25*BG25)+BF25</f>
        <v>1962.3000000000011</v>
      </c>
      <c r="BI25" s="61">
        <f t="shared" si="2"/>
        <v>20096.034964390365</v>
      </c>
      <c r="BJ25" s="3">
        <f>IF(BI25=MIN(BI24:BI30),1,0)</f>
        <v>0</v>
      </c>
      <c r="BK25" s="61">
        <f t="shared" si="3"/>
        <v>20096.034964390365</v>
      </c>
      <c r="BM25" s="3"/>
      <c r="BN25" s="3"/>
      <c r="BO25" s="3">
        <v>4</v>
      </c>
      <c r="BP25" s="3">
        <f>BR23</f>
        <v>-7000</v>
      </c>
      <c r="BQ25" s="3">
        <f>BQ23</f>
        <v>2333.3333333333335</v>
      </c>
      <c r="BR25" s="3"/>
      <c r="BS25" s="3">
        <v>15</v>
      </c>
      <c r="BT25" s="52">
        <f>BS23-(BS23-BN28)*BS25/(BM27+1)</f>
        <v>1.5707963267948963</v>
      </c>
      <c r="CB25" s="3"/>
      <c r="CC25" s="3"/>
      <c r="CD25" s="3"/>
      <c r="CE25" s="3"/>
      <c r="CF25" s="3"/>
      <c r="CI25" s="3"/>
      <c r="CJ25" s="51"/>
      <c r="CW25" s="8"/>
      <c r="CY25" s="10"/>
      <c r="CZ25" s="10"/>
      <c r="DA25" s="10"/>
      <c r="DB25" s="10"/>
      <c r="DC25" s="10"/>
      <c r="DD25" s="10"/>
      <c r="DH25" s="6"/>
      <c r="DI25" s="7"/>
      <c r="DL25" s="6"/>
      <c r="DM25" s="7"/>
      <c r="DO25" s="8"/>
      <c r="DP25" s="8"/>
      <c r="DQ25" s="8"/>
      <c r="DS25" s="11"/>
      <c r="DT25" s="11"/>
      <c r="DU25" s="11"/>
      <c r="FE25" s="12"/>
      <c r="FF25" s="12"/>
      <c r="FG25" s="12"/>
      <c r="FH25" s="12"/>
      <c r="FI25" s="12"/>
      <c r="FJ25" s="12"/>
      <c r="FK25" s="12"/>
      <c r="FM25" s="13"/>
      <c r="FN25" s="14"/>
      <c r="FO25" s="15"/>
      <c r="FP25" s="14"/>
      <c r="FQ25" s="15"/>
      <c r="FR25" s="15"/>
      <c r="FS25" s="15"/>
      <c r="FT25" s="15"/>
      <c r="FU25" s="20"/>
      <c r="FV25" s="16"/>
      <c r="FW25" s="14"/>
      <c r="FX25" s="16"/>
      <c r="FY25" s="13"/>
      <c r="FZ25" s="17"/>
      <c r="GA25" s="15"/>
      <c r="GB25" s="16"/>
      <c r="GC25" s="16"/>
      <c r="GD25" s="16"/>
      <c r="GE25" s="16"/>
      <c r="GF25" s="13"/>
      <c r="GG25" s="15"/>
      <c r="GH25" s="18"/>
      <c r="GI25" s="18"/>
      <c r="GJ25" s="18"/>
      <c r="GK25" s="18"/>
      <c r="GL25" s="18"/>
      <c r="GM25" s="18"/>
      <c r="GN25" s="18"/>
    </row>
    <row r="26" spans="1:196" s="2" customFormat="1" ht="15" x14ac:dyDescent="0.35">
      <c r="C26" s="65" t="s">
        <v>44</v>
      </c>
      <c r="D26" s="66">
        <v>0</v>
      </c>
      <c r="E26" s="60" t="s">
        <v>27</v>
      </c>
      <c r="F26" s="64"/>
      <c r="G26" s="65" t="s">
        <v>47</v>
      </c>
      <c r="H26" s="66">
        <v>0</v>
      </c>
      <c r="I26" s="60" t="s">
        <v>28</v>
      </c>
      <c r="M26" s="4"/>
      <c r="N26" s="4"/>
      <c r="O26" s="4"/>
      <c r="P26" s="4"/>
      <c r="Q26" s="4"/>
      <c r="R26" s="4"/>
      <c r="S26" s="5"/>
      <c r="T26" s="4"/>
      <c r="U26" s="3"/>
      <c r="V26" s="44" t="s">
        <v>8</v>
      </c>
      <c r="W26" s="61">
        <f>(I22/2*Z21+W21)*1000000</f>
        <v>0</v>
      </c>
      <c r="X26" s="62" t="s">
        <v>40</v>
      </c>
      <c r="Y26" s="3"/>
      <c r="Z26" s="44" t="s">
        <v>8</v>
      </c>
      <c r="AA26" s="61">
        <f>W21*1000000</f>
        <v>0</v>
      </c>
      <c r="AB26" s="62" t="s">
        <v>40</v>
      </c>
      <c r="AC26" s="44" t="s">
        <v>8</v>
      </c>
      <c r="AD26" s="61">
        <f>(W21-I22/2*Z21)*1000000</f>
        <v>0</v>
      </c>
      <c r="AE26" s="62" t="s">
        <v>40</v>
      </c>
      <c r="AM26" s="13">
        <f>J30</f>
        <v>334.20841821303986</v>
      </c>
      <c r="AN26" s="13">
        <f>J31</f>
        <v>-134.36032874129006</v>
      </c>
      <c r="AO26" s="2">
        <f>INDEX(BK24:BK30,MATCH(1,BJ24:BJ30,0))</f>
        <v>9699.8091810118312</v>
      </c>
      <c r="AQ26" s="12" t="str">
        <f>"Lower "&amp;ROUND(AQ25*100,0)&amp;"%"</f>
        <v>Lower 2593%</v>
      </c>
      <c r="AR26" s="13"/>
      <c r="AT26" s="3">
        <f>AT24</f>
        <v>-0.40202556673974194</v>
      </c>
      <c r="AU26" s="3">
        <f>AU24</f>
        <v>0</v>
      </c>
      <c r="AV26" s="3">
        <f t="shared" si="4"/>
        <v>0</v>
      </c>
      <c r="AW26" s="3">
        <f t="shared" si="4"/>
        <v>-7000</v>
      </c>
      <c r="AX26" s="61">
        <f>IF(AY32&gt;0,20000,-(AW26-AU26)/(AV26-AT26))</f>
        <v>17411.827951060557</v>
      </c>
      <c r="AY26" s="61">
        <f>(AV26*AX26)+AW26</f>
        <v>-7000</v>
      </c>
      <c r="AZ26" s="61">
        <f t="shared" si="0"/>
        <v>18766.239703183313</v>
      </c>
      <c r="BA26" s="3">
        <f>IF(AZ26=MIN(AZ24:AZ30),1,0)</f>
        <v>0</v>
      </c>
      <c r="BB26" s="61">
        <f t="shared" si="1"/>
        <v>18766.239703183313</v>
      </c>
      <c r="BC26" s="3">
        <f>BC24</f>
        <v>-2.4874039930086504</v>
      </c>
      <c r="BD26" s="3">
        <f>BD24</f>
        <v>0</v>
      </c>
      <c r="BE26" s="3">
        <f>AJ23</f>
        <v>0</v>
      </c>
      <c r="BF26" s="3">
        <f>AK23</f>
        <v>-7000</v>
      </c>
      <c r="BG26" s="3">
        <f>IF(BH32&gt;0,20000,-(BF26-BD26)/(BE26-BC26))</f>
        <v>20000</v>
      </c>
      <c r="BH26" s="61">
        <f>(BE26*BG26)+BF26</f>
        <v>-7000</v>
      </c>
      <c r="BI26" s="61">
        <f t="shared" si="2"/>
        <v>21189.620100417091</v>
      </c>
      <c r="BJ26" s="3">
        <f>IF(BI26=MIN(BI24:BI30),1,0)</f>
        <v>0</v>
      </c>
      <c r="BK26" s="61">
        <f t="shared" si="3"/>
        <v>21189.620100417091</v>
      </c>
      <c r="BM26" s="3">
        <f>BS21*SIN(BT25)</f>
        <v>7000</v>
      </c>
      <c r="BN26" s="3">
        <f>BS21*SIN(BS23)</f>
        <v>0</v>
      </c>
      <c r="BO26" s="3">
        <v>5</v>
      </c>
      <c r="BP26" s="3">
        <f>BR22</f>
        <v>-3618</v>
      </c>
      <c r="BQ26" s="3">
        <f>BQ22</f>
        <v>9000</v>
      </c>
      <c r="BR26" s="3"/>
      <c r="BS26" s="3"/>
      <c r="BT26" s="52"/>
      <c r="CB26" s="3"/>
      <c r="CC26" s="3"/>
      <c r="CD26" s="3"/>
      <c r="CE26" s="3"/>
      <c r="CF26" s="3"/>
      <c r="CI26" s="3"/>
      <c r="CW26" s="8"/>
      <c r="CY26" s="10"/>
      <c r="CZ26" s="10"/>
      <c r="DA26" s="10"/>
      <c r="DB26" s="10"/>
      <c r="DC26" s="10"/>
      <c r="DD26" s="10"/>
      <c r="DH26" s="6"/>
      <c r="DI26" s="7"/>
      <c r="DL26" s="6"/>
      <c r="DM26" s="7"/>
      <c r="DO26" s="8"/>
      <c r="DP26" s="8"/>
      <c r="DQ26" s="8"/>
      <c r="DS26" s="11"/>
      <c r="DT26" s="11"/>
      <c r="DU26" s="11"/>
      <c r="FE26" s="12"/>
      <c r="FF26" s="12"/>
      <c r="FG26" s="12"/>
      <c r="FH26" s="12"/>
      <c r="FI26" s="12"/>
      <c r="FJ26" s="12"/>
      <c r="FK26" s="12"/>
      <c r="FM26" s="13"/>
      <c r="FN26" s="15"/>
      <c r="FO26" s="15"/>
      <c r="FP26" s="15"/>
      <c r="FQ26" s="15"/>
      <c r="FR26" s="15"/>
      <c r="FS26" s="15"/>
      <c r="FT26" s="15"/>
      <c r="FU26" s="14"/>
      <c r="FV26" s="16"/>
      <c r="FW26" s="15"/>
      <c r="FX26" s="16"/>
      <c r="FY26" s="13"/>
      <c r="FZ26" s="17"/>
      <c r="GA26" s="15"/>
      <c r="GB26" s="17"/>
      <c r="GC26" s="16"/>
      <c r="GD26" s="17"/>
      <c r="GE26" s="16"/>
      <c r="GG26" s="15"/>
      <c r="GH26" s="18"/>
      <c r="GI26" s="18"/>
      <c r="GJ26" s="18"/>
      <c r="GK26" s="18"/>
      <c r="GL26" s="18"/>
      <c r="GM26" s="18"/>
      <c r="GN26" s="18"/>
    </row>
    <row r="27" spans="1:196" s="2" customFormat="1" ht="15" x14ac:dyDescent="0.35">
      <c r="C27" s="65" t="s">
        <v>45</v>
      </c>
      <c r="D27" s="66">
        <v>0</v>
      </c>
      <c r="E27" s="60" t="s">
        <v>27</v>
      </c>
      <c r="F27" s="64"/>
      <c r="G27" s="65" t="s">
        <v>48</v>
      </c>
      <c r="H27" s="66">
        <v>0</v>
      </c>
      <c r="I27" s="60" t="s">
        <v>28</v>
      </c>
      <c r="J27" s="3"/>
      <c r="K27" s="3"/>
      <c r="M27" s="4"/>
      <c r="N27" s="4"/>
      <c r="O27" s="4"/>
      <c r="P27" s="4"/>
      <c r="Q27" s="4"/>
      <c r="R27" s="4"/>
      <c r="S27" s="5"/>
      <c r="T27" s="4"/>
      <c r="U27" s="3"/>
      <c r="V27" s="35"/>
      <c r="W27" s="67" t="s">
        <v>42</v>
      </c>
      <c r="X27" s="3"/>
      <c r="Y27" s="3"/>
      <c r="Z27" s="3"/>
      <c r="AA27" s="3"/>
      <c r="AB27" s="3"/>
      <c r="AC27" s="3"/>
      <c r="AD27" s="3"/>
      <c r="AE27" s="35"/>
      <c r="AG27" s="13"/>
      <c r="AH27" s="13"/>
      <c r="AK27" s="14" t="s">
        <v>9</v>
      </c>
      <c r="AL27" s="14" t="s">
        <v>10</v>
      </c>
      <c r="AO27" s="13">
        <f>BI32</f>
        <v>360.20544796536558</v>
      </c>
      <c r="AQ27" s="14"/>
      <c r="AR27" s="13"/>
      <c r="AT27" s="3">
        <f>AT24</f>
        <v>-0.40202556673974194</v>
      </c>
      <c r="AU27" s="3">
        <f>AU24</f>
        <v>0</v>
      </c>
      <c r="AV27" s="3">
        <f t="shared" si="4"/>
        <v>1</v>
      </c>
      <c r="AW27" s="3">
        <f t="shared" si="4"/>
        <v>0</v>
      </c>
      <c r="AX27" s="61">
        <f>IF(AX32&gt;0,20000,AG21)</f>
        <v>20000</v>
      </c>
      <c r="AY27" s="61">
        <f>(AT27*AX27)+AU27</f>
        <v>-8040.5113347948391</v>
      </c>
      <c r="AZ27" s="61">
        <f t="shared" si="0"/>
        <v>21555.737577846048</v>
      </c>
      <c r="BA27" s="3">
        <f>IF(AZ27=MIN(AZ24:AZ30),1,0)</f>
        <v>0</v>
      </c>
      <c r="BB27" s="61">
        <f t="shared" si="1"/>
        <v>21555.737577846048</v>
      </c>
      <c r="BC27" s="3">
        <f>BC24</f>
        <v>-2.4874039930086504</v>
      </c>
      <c r="BD27" s="3">
        <f>BD24</f>
        <v>0</v>
      </c>
      <c r="BE27" s="3">
        <v>1</v>
      </c>
      <c r="BF27" s="3">
        <v>0</v>
      </c>
      <c r="BG27" s="61">
        <f>IF(BG32&gt;0,20000,AG21)</f>
        <v>-7000</v>
      </c>
      <c r="BH27" s="61">
        <f>(BC27*BG27)+BD27</f>
        <v>17411.827951060553</v>
      </c>
      <c r="BI27" s="61">
        <f t="shared" si="2"/>
        <v>18766.23970318331</v>
      </c>
      <c r="BJ27" s="3">
        <f>IF(BI27=MIN(BI24:BI30),1,0)</f>
        <v>0</v>
      </c>
      <c r="BK27" s="61">
        <f t="shared" si="3"/>
        <v>18766.23970318331</v>
      </c>
      <c r="BM27" s="3">
        <v>29</v>
      </c>
      <c r="BN27" s="52">
        <f>BS23-(BS23-BN28)*BM27/(BM27+1)</f>
        <v>3.0368728984701336</v>
      </c>
      <c r="BO27" s="3">
        <v>6</v>
      </c>
      <c r="BP27" s="3">
        <f>BR21</f>
        <v>9000</v>
      </c>
      <c r="BQ27" s="3">
        <f>BQ21</f>
        <v>9000</v>
      </c>
      <c r="BR27" s="3">
        <f>ABS(BR23)</f>
        <v>7000</v>
      </c>
      <c r="BS27" s="3"/>
      <c r="BT27" s="52"/>
      <c r="CB27" s="3"/>
      <c r="CC27" s="3"/>
      <c r="CD27" s="3"/>
      <c r="CE27" s="3"/>
      <c r="CF27" s="3"/>
      <c r="CI27" s="3"/>
      <c r="CJ27" s="9"/>
      <c r="CW27" s="8"/>
      <c r="CY27" s="10"/>
      <c r="CZ27" s="10"/>
      <c r="DA27" s="10"/>
      <c r="DB27" s="10"/>
      <c r="DC27" s="10"/>
      <c r="DD27" s="10"/>
      <c r="DH27" s="6"/>
      <c r="DI27" s="7"/>
      <c r="DL27" s="6"/>
      <c r="DM27" s="7"/>
      <c r="DO27" s="8"/>
      <c r="DP27" s="8"/>
      <c r="DQ27" s="8"/>
      <c r="DS27" s="11"/>
      <c r="DT27" s="11"/>
      <c r="DU27" s="11"/>
      <c r="FE27" s="12"/>
      <c r="FF27" s="12"/>
      <c r="FG27" s="12"/>
      <c r="FH27" s="12"/>
      <c r="FI27" s="12"/>
      <c r="FJ27" s="12"/>
      <c r="FK27" s="12"/>
      <c r="FM27" s="13"/>
      <c r="FN27" s="15"/>
      <c r="FO27" s="15"/>
      <c r="FP27" s="15"/>
      <c r="FQ27" s="15"/>
      <c r="FR27" s="15"/>
      <c r="FS27" s="15"/>
      <c r="FT27" s="15"/>
      <c r="FU27" s="14"/>
      <c r="FV27" s="16"/>
      <c r="FW27" s="15"/>
      <c r="FX27" s="16"/>
      <c r="FY27" s="13"/>
      <c r="FZ27" s="17"/>
      <c r="GA27" s="15"/>
      <c r="GB27" s="17"/>
      <c r="GC27" s="16"/>
      <c r="GD27" s="17"/>
      <c r="GE27" s="16"/>
      <c r="GG27" s="15"/>
      <c r="GH27" s="18"/>
      <c r="GI27" s="18"/>
      <c r="GJ27" s="18"/>
      <c r="GK27" s="18"/>
      <c r="GL27" s="18"/>
      <c r="GM27" s="18"/>
      <c r="GN27" s="18"/>
    </row>
    <row r="28" spans="1:196" s="2" customFormat="1" ht="13.8" x14ac:dyDescent="0.3">
      <c r="A28" s="23" t="s">
        <v>62</v>
      </c>
      <c r="B28" s="3"/>
      <c r="C28" s="3"/>
      <c r="D28" s="3"/>
      <c r="E28" s="3"/>
      <c r="F28" s="3"/>
      <c r="G28" s="3"/>
      <c r="H28" s="3"/>
      <c r="I28" s="3"/>
      <c r="J28" s="3"/>
      <c r="K28" s="3"/>
      <c r="M28" s="4"/>
      <c r="N28" s="4"/>
      <c r="O28" s="4"/>
      <c r="P28" s="4"/>
      <c r="Q28" s="4"/>
      <c r="R28" s="4"/>
      <c r="S28" s="5"/>
      <c r="T28" s="4"/>
      <c r="U28" s="3"/>
      <c r="V28" s="35"/>
      <c r="W28" s="68">
        <f t="array" ref="W28:AB33">MINVERSE(A18:F23)</f>
        <v>1.6710420910651996E-6</v>
      </c>
      <c r="X28" s="68">
        <v>-6.7180164370645046E-7</v>
      </c>
      <c r="Y28" s="68">
        <v>0</v>
      </c>
      <c r="Z28" s="68">
        <v>7.3995447694041893E-21</v>
      </c>
      <c r="AA28" s="68">
        <v>-2.0181307944534625E-21</v>
      </c>
      <c r="AB28" s="68">
        <v>0</v>
      </c>
      <c r="AC28" s="54">
        <f>D25</f>
        <v>200</v>
      </c>
      <c r="AD28" s="69">
        <f t="array" ref="AD28:AD33">MMULT(W28:AB33,AC28:AC33)</f>
        <v>3.3420841821303995E-4</v>
      </c>
      <c r="AF28" s="13"/>
      <c r="AG28" s="13">
        <f>BP25</f>
        <v>-7000</v>
      </c>
      <c r="AH28" s="13">
        <f>BQ25</f>
        <v>2333.3333333333335</v>
      </c>
      <c r="AI28" s="2">
        <f>(AH28-AH29)/(AG28-AG29)</f>
        <v>1.9712201852946973</v>
      </c>
      <c r="AK28" s="14">
        <f>IF(ISERROR(AI28)=TRUE,1,AI28)</f>
        <v>1.9712201852946973</v>
      </c>
      <c r="AL28" s="14">
        <f>AH28-AK28*AG28</f>
        <v>16131.874630396216</v>
      </c>
      <c r="AO28" s="26"/>
      <c r="AP28" s="2" t="s">
        <v>4</v>
      </c>
      <c r="AQ28" s="26"/>
      <c r="AR28" s="13"/>
      <c r="AS28" s="3"/>
      <c r="AT28" s="3">
        <f>AT24</f>
        <v>-0.40202556673974194</v>
      </c>
      <c r="AU28" s="3">
        <f>AU24</f>
        <v>0</v>
      </c>
      <c r="AV28" s="3">
        <f t="shared" si="4"/>
        <v>1.9712201852946973</v>
      </c>
      <c r="AW28" s="3">
        <f t="shared" si="4"/>
        <v>16131.874630396216</v>
      </c>
      <c r="AX28" s="61">
        <f>IF(AX32&gt;0,20000,IF(AY32&lt;0,20000,-(AW28-AU28)/(AV28-AT28)))</f>
        <v>20000</v>
      </c>
      <c r="AY28" s="61">
        <f>(AV28*AX28)+AW28</f>
        <v>55556.278336290168</v>
      </c>
      <c r="AZ28" s="61">
        <f t="shared" si="0"/>
        <v>59046.592302853045</v>
      </c>
      <c r="BA28" s="3">
        <f>IF(AZ28=MIN(AZ24:AZ30),1,0)</f>
        <v>0</v>
      </c>
      <c r="BB28" s="61">
        <f t="shared" si="1"/>
        <v>59046.592302853045</v>
      </c>
      <c r="BC28" s="3">
        <f>BC24</f>
        <v>-2.4874039930086504</v>
      </c>
      <c r="BD28" s="3">
        <f>BD24</f>
        <v>0</v>
      </c>
      <c r="BE28" s="3">
        <f>AK28</f>
        <v>1.9712201852946973</v>
      </c>
      <c r="BF28" s="3">
        <f>AL28</f>
        <v>16131.874630396216</v>
      </c>
      <c r="BG28" s="61">
        <f>IF(BG32&gt;0,20000,IF(BH32&lt;0,20000,-(BF28-BD28)/(BE28-BC28)))</f>
        <v>-3618.1283699347186</v>
      </c>
      <c r="BH28" s="61">
        <f>(BE28*BG28)+BF28</f>
        <v>8999.7469545934982</v>
      </c>
      <c r="BI28" s="61">
        <f t="shared" si="2"/>
        <v>9699.8091810118312</v>
      </c>
      <c r="BJ28" s="3">
        <f>IF(BI28=MIN(BI24:BI30),1,0)</f>
        <v>1</v>
      </c>
      <c r="BK28" s="61">
        <f t="shared" si="3"/>
        <v>9699.8091810118312</v>
      </c>
      <c r="BM28" s="3"/>
      <c r="BN28" s="52">
        <f>PI()</f>
        <v>3.1415926535897931</v>
      </c>
      <c r="BQ28" s="3"/>
      <c r="CB28" s="3"/>
      <c r="CC28" s="3"/>
      <c r="CD28" s="3"/>
      <c r="CE28" s="3"/>
      <c r="CF28" s="3"/>
      <c r="CI28" s="3"/>
      <c r="CJ28" s="9"/>
      <c r="CW28" s="8"/>
      <c r="CY28" s="10"/>
      <c r="CZ28" s="10"/>
      <c r="DA28" s="10"/>
      <c r="DB28" s="10"/>
      <c r="DC28" s="10"/>
      <c r="DD28" s="10"/>
      <c r="DH28" s="6"/>
      <c r="DI28" s="7"/>
      <c r="DL28" s="6"/>
      <c r="DM28" s="7"/>
      <c r="DO28" s="8"/>
      <c r="DP28" s="8"/>
      <c r="DQ28" s="8"/>
      <c r="DS28" s="11"/>
      <c r="DT28" s="11"/>
      <c r="DU28" s="11"/>
      <c r="FE28" s="12"/>
      <c r="FF28" s="12"/>
      <c r="FG28" s="12"/>
      <c r="FH28" s="12"/>
      <c r="FI28" s="12"/>
      <c r="FJ28" s="12"/>
      <c r="FK28" s="12"/>
      <c r="FM28" s="13"/>
      <c r="FN28" s="14"/>
      <c r="FO28" s="15"/>
      <c r="FP28" s="14"/>
      <c r="FQ28" s="15"/>
      <c r="FR28" s="15"/>
      <c r="FS28" s="15"/>
      <c r="FT28" s="15"/>
      <c r="FU28" s="14"/>
      <c r="FV28" s="16"/>
      <c r="FW28" s="14"/>
      <c r="FX28" s="16"/>
      <c r="FY28" s="13"/>
      <c r="FZ28" s="17"/>
      <c r="GA28" s="15"/>
      <c r="GB28" s="16"/>
      <c r="GC28" s="16"/>
      <c r="GD28" s="16"/>
      <c r="GE28" s="16"/>
      <c r="GG28" s="15"/>
      <c r="GH28" s="18"/>
      <c r="GI28" s="18"/>
      <c r="GJ28" s="18"/>
      <c r="GK28" s="18"/>
      <c r="GL28" s="18"/>
      <c r="GM28" s="18"/>
      <c r="GN28" s="18"/>
    </row>
    <row r="29" spans="1:196" s="2" customFormat="1" ht="13.8" x14ac:dyDescent="0.3">
      <c r="A29" s="35" t="s">
        <v>25</v>
      </c>
      <c r="B29" s="46"/>
      <c r="C29" s="46"/>
      <c r="D29" s="3"/>
      <c r="E29" s="35" t="s">
        <v>49</v>
      </c>
      <c r="F29" s="3"/>
      <c r="G29" s="3"/>
      <c r="H29" s="3"/>
      <c r="I29" s="46" t="s">
        <v>26</v>
      </c>
      <c r="J29" s="46"/>
      <c r="K29" s="46"/>
      <c r="M29" s="4"/>
      <c r="N29" s="4"/>
      <c r="O29" s="4"/>
      <c r="P29" s="4"/>
      <c r="Q29" s="4"/>
      <c r="R29" s="4"/>
      <c r="S29" s="5"/>
      <c r="T29" s="4"/>
      <c r="U29" s="3"/>
      <c r="V29" s="35"/>
      <c r="W29" s="68">
        <v>-6.7180164370645046E-7</v>
      </c>
      <c r="X29" s="68">
        <v>1.6710420910651996E-6</v>
      </c>
      <c r="Y29" s="68">
        <v>0</v>
      </c>
      <c r="Z29" s="68">
        <v>-2.0181307944534633E-21</v>
      </c>
      <c r="AA29" s="68">
        <v>7.3995447694041893E-21</v>
      </c>
      <c r="AB29" s="68">
        <v>0</v>
      </c>
      <c r="AC29" s="54">
        <f>D26</f>
        <v>0</v>
      </c>
      <c r="AD29" s="69">
        <v>-1.3436032874129008E-4</v>
      </c>
      <c r="AF29" s="13"/>
      <c r="AG29" s="13">
        <f>BP26</f>
        <v>-3618</v>
      </c>
      <c r="AH29" s="13">
        <f>BQ26</f>
        <v>9000</v>
      </c>
      <c r="AM29" s="2">
        <v>0</v>
      </c>
      <c r="AN29" s="2">
        <v>0</v>
      </c>
      <c r="AQ29" s="18">
        <f>AO30/AO31-1</f>
        <v>25.928546571967683</v>
      </c>
      <c r="AR29" s="13"/>
      <c r="AS29" s="3"/>
      <c r="AT29" s="3">
        <f>AT24</f>
        <v>-0.40202556673974194</v>
      </c>
      <c r="AU29" s="3">
        <f>AU24</f>
        <v>0</v>
      </c>
      <c r="AV29" s="3">
        <f t="shared" si="4"/>
        <v>0</v>
      </c>
      <c r="AW29" s="3">
        <f t="shared" si="4"/>
        <v>9000</v>
      </c>
      <c r="AX29" s="61">
        <f>-(AW29-AU29)/(AV29-AT29)</f>
        <v>-22386.635937077859</v>
      </c>
      <c r="AY29" s="61">
        <f>(AV29*AX29)+AW29</f>
        <v>9000</v>
      </c>
      <c r="AZ29" s="61">
        <f t="shared" si="0"/>
        <v>24128.0224755214</v>
      </c>
      <c r="BA29" s="3">
        <f>IF(AZ29=MIN(AZ24:AZ30),1,0)</f>
        <v>0</v>
      </c>
      <c r="BB29" s="61">
        <f t="shared" si="1"/>
        <v>24128.0224755214</v>
      </c>
      <c r="BC29" s="3">
        <f>BC24</f>
        <v>-2.4874039930086504</v>
      </c>
      <c r="BD29" s="3">
        <f>BD24</f>
        <v>0</v>
      </c>
      <c r="BE29" s="3">
        <f>AK31</f>
        <v>0</v>
      </c>
      <c r="BF29" s="3">
        <f>AL31</f>
        <v>9000</v>
      </c>
      <c r="BG29" s="3">
        <f>-(BF29-BD29)/(BE29-BC29)</f>
        <v>-3618.2301006576781</v>
      </c>
      <c r="BH29" s="61">
        <f>(BE29*BG29)+BF29</f>
        <v>9000</v>
      </c>
      <c r="BI29" s="61">
        <f t="shared" si="2"/>
        <v>9700.0819100307217</v>
      </c>
      <c r="BJ29" s="3">
        <f>IF(BI29=MIN(BI24:BI30),1,0)</f>
        <v>0</v>
      </c>
      <c r="BK29" s="61">
        <f t="shared" si="3"/>
        <v>9700.0819100307217</v>
      </c>
      <c r="BM29" s="3"/>
      <c r="BN29" s="3"/>
      <c r="BO29" s="3"/>
      <c r="BP29" s="3"/>
      <c r="BQ29" s="52"/>
      <c r="BR29" s="3"/>
      <c r="BS29" s="3"/>
      <c r="BT29" s="3"/>
      <c r="CB29" s="3"/>
      <c r="CC29" s="3"/>
      <c r="CD29" s="3"/>
      <c r="CE29" s="3"/>
      <c r="CF29" s="3"/>
      <c r="CI29" s="3"/>
      <c r="CJ29" s="9"/>
      <c r="CW29" s="8"/>
      <c r="CY29" s="10"/>
      <c r="CZ29" s="10"/>
      <c r="DA29" s="10"/>
      <c r="DB29" s="10"/>
      <c r="DC29" s="10"/>
      <c r="DD29" s="10"/>
      <c r="DH29" s="6"/>
      <c r="DI29" s="7"/>
      <c r="DL29" s="6"/>
      <c r="DM29" s="7"/>
      <c r="DO29" s="8"/>
      <c r="DP29" s="8"/>
      <c r="DQ29" s="8"/>
      <c r="DS29" s="11"/>
      <c r="DT29" s="11"/>
      <c r="DU29" s="11"/>
      <c r="FE29" s="12"/>
      <c r="FF29" s="12"/>
      <c r="FG29" s="12"/>
      <c r="FH29" s="12"/>
      <c r="FI29" s="12"/>
      <c r="FJ29" s="12"/>
      <c r="FK29" s="12"/>
      <c r="FM29" s="13"/>
      <c r="FN29" s="14"/>
      <c r="FO29" s="15"/>
      <c r="FP29" s="14"/>
      <c r="FQ29" s="15"/>
      <c r="FR29" s="15"/>
      <c r="FS29" s="15"/>
      <c r="FT29" s="15"/>
      <c r="FU29" s="20"/>
      <c r="FV29" s="16"/>
      <c r="FW29" s="14"/>
      <c r="FX29" s="16"/>
      <c r="FY29" s="13"/>
      <c r="FZ29" s="17"/>
      <c r="GA29" s="15"/>
      <c r="GB29" s="16"/>
      <c r="GC29" s="16"/>
      <c r="GD29" s="16"/>
      <c r="GE29" s="16"/>
      <c r="GF29" s="13"/>
      <c r="GG29" s="15"/>
      <c r="GH29" s="18"/>
      <c r="GI29" s="18"/>
      <c r="GJ29" s="18"/>
      <c r="GK29" s="18"/>
      <c r="GL29" s="18"/>
      <c r="GM29" s="18"/>
      <c r="GN29" s="18"/>
    </row>
    <row r="30" spans="1:196" s="2" customFormat="1" ht="13.8" x14ac:dyDescent="0.3">
      <c r="A30" s="44" t="s">
        <v>6</v>
      </c>
      <c r="B30" s="36">
        <f>((W24+W25)/2+(((W24-W25)/2)^2+(W26/2)^2)^0.5)</f>
        <v>334.20841821304003</v>
      </c>
      <c r="C30" s="62" t="s">
        <v>56</v>
      </c>
      <c r="D30" s="3"/>
      <c r="E30" s="44" t="s">
        <v>6</v>
      </c>
      <c r="F30" s="36">
        <f>((AA24+AA25)/2+(((AA24-AA25)/2)^2+(AA26/2)^2)^0.5)</f>
        <v>334.20841821303992</v>
      </c>
      <c r="G30" s="62" t="s">
        <v>56</v>
      </c>
      <c r="H30" s="3"/>
      <c r="I30" s="44" t="s">
        <v>6</v>
      </c>
      <c r="J30" s="36">
        <f>((AD24+AD25)/2+(((AD24-AD25)/2)^2+(AD26/2)^2)^0.5)</f>
        <v>334.20841821303986</v>
      </c>
      <c r="K30" s="62" t="s">
        <v>56</v>
      </c>
      <c r="M30" s="4"/>
      <c r="N30" s="4"/>
      <c r="O30" s="4"/>
      <c r="P30" s="4"/>
      <c r="Q30" s="4"/>
      <c r="R30" s="4"/>
      <c r="S30" s="5"/>
      <c r="T30" s="4"/>
      <c r="U30" s="3"/>
      <c r="V30" s="35"/>
      <c r="W30" s="68">
        <v>0</v>
      </c>
      <c r="X30" s="68">
        <v>0</v>
      </c>
      <c r="Y30" s="68">
        <v>3.5875143777354452E-6</v>
      </c>
      <c r="Z30" s="68">
        <v>0</v>
      </c>
      <c r="AA30" s="68">
        <v>0</v>
      </c>
      <c r="AB30" s="68">
        <v>1.6032101221160451E-20</v>
      </c>
      <c r="AC30" s="54">
        <f>D27</f>
        <v>0</v>
      </c>
      <c r="AD30" s="69">
        <v>0</v>
      </c>
      <c r="AF30" s="13"/>
      <c r="AG30" s="13"/>
      <c r="AH30" s="13"/>
      <c r="AK30" s="14" t="s">
        <v>9</v>
      </c>
      <c r="AL30" s="14" t="s">
        <v>10</v>
      </c>
      <c r="AM30" s="13">
        <f>B30</f>
        <v>334.20841821304003</v>
      </c>
      <c r="AN30" s="13">
        <f>B31</f>
        <v>-134.36032874129012</v>
      </c>
      <c r="AO30" s="2">
        <f>INDEX(BB24:BB30,MATCH(1,BA24:BA30,0))</f>
        <v>9699.8091810118331</v>
      </c>
      <c r="AQ30" s="12" t="str">
        <f>"Upper "&amp;ROUND(AQ29*100,0)&amp;"%"</f>
        <v>Upper 2593%</v>
      </c>
      <c r="AR30" s="13"/>
      <c r="AS30" s="3"/>
      <c r="AT30" s="3"/>
      <c r="AU30" s="3"/>
      <c r="AV30" s="3"/>
      <c r="AW30" s="3"/>
      <c r="AX30" s="3">
        <f>IF(OR(AX32&gt;0,AY32&gt;0)=TRUE,20000,(-ABS(SIN(RADIANS(AW32))*AU32)))</f>
        <v>20000</v>
      </c>
      <c r="AY30" s="61">
        <f>-ABS(COS(RADIANS(AW32))*AU32)</f>
        <v>-2611.0718383122939</v>
      </c>
      <c r="AZ30" s="61">
        <f t="shared" si="0"/>
        <v>20169.722262461313</v>
      </c>
      <c r="BA30" s="3">
        <f>IF(AZ30=MIN(AZ24:AZ30),1,0)</f>
        <v>0</v>
      </c>
      <c r="BB30" s="61">
        <f t="shared" si="1"/>
        <v>20169.722262461313</v>
      </c>
      <c r="BC30" s="3"/>
      <c r="BD30" s="3"/>
      <c r="BE30" s="3"/>
      <c r="BF30" s="3"/>
      <c r="BG30" s="3">
        <f>IF(OR(BG32&gt;0,BH32&gt;0)=TRUE,20000,(-ABS(SIN(RADIANS(BF32))*BD32)))</f>
        <v>20000</v>
      </c>
      <c r="BH30" s="61">
        <f>-ABS(COS(RADIANS(BF32))*BD32)</f>
        <v>-6494.790516650437</v>
      </c>
      <c r="BI30" s="61">
        <f t="shared" si="2"/>
        <v>21028.13124971338</v>
      </c>
      <c r="BJ30" s="3">
        <f>IF(BI30=MIN(BI24:BI30),1,0)</f>
        <v>0</v>
      </c>
      <c r="BK30" s="61">
        <f t="shared" si="3"/>
        <v>21028.13124971338</v>
      </c>
      <c r="BM30" s="3"/>
      <c r="BN30" s="3"/>
      <c r="BO30" s="3"/>
      <c r="BP30" s="3"/>
      <c r="BQ30" s="52"/>
      <c r="BR30" s="3"/>
      <c r="BS30" s="3"/>
      <c r="BT30" s="3"/>
      <c r="CB30" s="3"/>
      <c r="CC30" s="3"/>
      <c r="CD30" s="3"/>
      <c r="CE30" s="3"/>
      <c r="CF30" s="3"/>
      <c r="CI30" s="3"/>
      <c r="CJ30" s="9"/>
      <c r="CW30" s="8"/>
      <c r="CY30" s="10"/>
      <c r="CZ30" s="10"/>
      <c r="DA30" s="10"/>
      <c r="DB30" s="10"/>
      <c r="DC30" s="10"/>
      <c r="DD30" s="10"/>
      <c r="DH30" s="6"/>
      <c r="DI30" s="7"/>
      <c r="DL30" s="6"/>
      <c r="DM30" s="7"/>
      <c r="DO30" s="8"/>
      <c r="DP30" s="8"/>
      <c r="DQ30" s="8"/>
      <c r="DS30" s="11"/>
      <c r="DT30" s="11"/>
      <c r="DU30" s="11"/>
      <c r="FE30" s="12"/>
      <c r="FF30" s="12"/>
      <c r="FG30" s="12"/>
      <c r="FH30" s="12"/>
      <c r="FI30" s="12"/>
      <c r="FJ30" s="12"/>
      <c r="FK30" s="12"/>
      <c r="FM30" s="13"/>
      <c r="FN30" s="15"/>
      <c r="FO30" s="15"/>
      <c r="FP30" s="15"/>
      <c r="FQ30" s="15"/>
      <c r="FR30" s="15"/>
      <c r="FS30" s="15"/>
      <c r="FT30" s="15"/>
      <c r="FU30" s="14"/>
      <c r="FV30" s="16"/>
      <c r="FW30" s="15"/>
      <c r="FX30" s="16"/>
      <c r="FY30" s="13"/>
      <c r="FZ30" s="17"/>
      <c r="GA30" s="15"/>
      <c r="GB30" s="17"/>
      <c r="GC30" s="16"/>
      <c r="GD30" s="17"/>
      <c r="GE30" s="16"/>
      <c r="GG30" s="15"/>
      <c r="GH30" s="18"/>
      <c r="GI30" s="18"/>
      <c r="GJ30" s="18"/>
      <c r="GK30" s="18"/>
      <c r="GL30" s="18"/>
      <c r="GM30" s="18"/>
      <c r="GN30" s="18"/>
    </row>
    <row r="31" spans="1:196" s="2" customFormat="1" ht="13.8" x14ac:dyDescent="0.3">
      <c r="A31" s="44" t="s">
        <v>7</v>
      </c>
      <c r="B31" s="36">
        <f>((W24+W25)/2-(((W24-W25)/2)^2+(W26/2)^2)^0.5)</f>
        <v>-134.36032874129012</v>
      </c>
      <c r="C31" s="62" t="s">
        <v>57</v>
      </c>
      <c r="D31" s="3"/>
      <c r="E31" s="44" t="s">
        <v>7</v>
      </c>
      <c r="F31" s="36">
        <f>((AA24+AA25)/2-(((AA24-AA25)/2)^2+(AA26/2)^2)^0.5)</f>
        <v>-134.36032874129006</v>
      </c>
      <c r="G31" s="62" t="s">
        <v>57</v>
      </c>
      <c r="H31" s="3"/>
      <c r="I31" s="44" t="s">
        <v>7</v>
      </c>
      <c r="J31" s="36">
        <f>((AD24+AD25)/2-(((AD24-AD25)/2)^2+(AD26/2)^2)^0.5)</f>
        <v>-134.36032874129006</v>
      </c>
      <c r="K31" s="62" t="s">
        <v>57</v>
      </c>
      <c r="M31" s="4"/>
      <c r="N31" s="4"/>
      <c r="O31" s="4"/>
      <c r="P31" s="4"/>
      <c r="Q31" s="4"/>
      <c r="R31" s="4"/>
      <c r="S31" s="5"/>
      <c r="T31" s="4"/>
      <c r="U31" s="3"/>
      <c r="V31" s="35"/>
      <c r="W31" s="68">
        <v>7.3995447694041893E-21</v>
      </c>
      <c r="X31" s="68">
        <v>-2.0181307944534633E-21</v>
      </c>
      <c r="Y31" s="68">
        <v>0</v>
      </c>
      <c r="Z31" s="68">
        <v>6.2702209648802327E-4</v>
      </c>
      <c r="AA31" s="68">
        <v>-2.5693304191070932E-4</v>
      </c>
      <c r="AB31" s="68">
        <v>0</v>
      </c>
      <c r="AC31" s="54">
        <f>H25</f>
        <v>0</v>
      </c>
      <c r="AD31" s="69">
        <v>1.479908953880838E-18</v>
      </c>
      <c r="AF31" s="13"/>
      <c r="AG31" s="13">
        <f>BP26</f>
        <v>-3618</v>
      </c>
      <c r="AH31" s="13">
        <f>BQ26</f>
        <v>9000</v>
      </c>
      <c r="AI31" s="2">
        <f>(AH31-AH32)/(AG31-AG32)</f>
        <v>0</v>
      </c>
      <c r="AK31" s="14">
        <f>IF(ISERROR(AI31)=TRUE,1,AI31)</f>
        <v>0</v>
      </c>
      <c r="AL31" s="14">
        <f>AH31-AK31*AG31</f>
        <v>9000</v>
      </c>
      <c r="AO31" s="13">
        <f>AZ32</f>
        <v>360.20544796536575</v>
      </c>
      <c r="AQ31" s="14"/>
      <c r="AR31" s="13"/>
      <c r="AS31" s="3"/>
      <c r="AT31" s="3" t="s">
        <v>13</v>
      </c>
      <c r="AU31" s="3"/>
      <c r="AV31" s="3"/>
      <c r="AW31" s="3"/>
      <c r="AX31" s="3"/>
      <c r="AY31" s="3"/>
      <c r="AZ31" s="61"/>
      <c r="BA31" s="3"/>
      <c r="BB31" s="3"/>
      <c r="BC31" s="3" t="s">
        <v>13</v>
      </c>
      <c r="BD31" s="3"/>
      <c r="BE31" s="3"/>
      <c r="BF31" s="3"/>
      <c r="BG31" s="3"/>
      <c r="BH31" s="3"/>
      <c r="BI31" s="61"/>
      <c r="BJ31" s="3"/>
      <c r="BK31" s="3"/>
      <c r="BO31" s="3"/>
      <c r="BP31" s="3"/>
      <c r="BQ31" s="3"/>
      <c r="BR31" s="3"/>
      <c r="BS31" s="3"/>
      <c r="BT31" s="3"/>
      <c r="BU31" s="3"/>
      <c r="BV31" s="3"/>
      <c r="BW31" s="3"/>
      <c r="BX31" s="52"/>
      <c r="BY31" s="3"/>
      <c r="BZ31" s="3"/>
      <c r="CA31" s="3"/>
      <c r="CB31" s="3"/>
      <c r="CC31" s="3"/>
      <c r="CD31" s="3"/>
      <c r="CE31" s="3"/>
      <c r="CF31" s="3"/>
      <c r="CI31" s="3"/>
      <c r="CJ31" s="9"/>
      <c r="CW31" s="8"/>
      <c r="CY31" s="10"/>
      <c r="CZ31" s="10"/>
      <c r="DA31" s="10"/>
      <c r="DB31" s="10"/>
      <c r="DC31" s="10"/>
      <c r="DD31" s="10"/>
      <c r="DH31" s="6"/>
      <c r="DI31" s="7"/>
      <c r="DL31" s="6"/>
      <c r="DM31" s="7"/>
      <c r="DO31" s="8"/>
      <c r="DP31" s="8"/>
      <c r="DQ31" s="8"/>
      <c r="DS31" s="11"/>
      <c r="DT31" s="11"/>
      <c r="DU31" s="11"/>
      <c r="FE31" s="12"/>
      <c r="FF31" s="12"/>
      <c r="FG31" s="12"/>
      <c r="FH31" s="12"/>
      <c r="FI31" s="12"/>
      <c r="FJ31" s="12"/>
      <c r="FK31" s="12"/>
      <c r="FM31" s="13"/>
      <c r="FN31" s="15"/>
      <c r="FO31" s="15"/>
      <c r="FP31" s="15"/>
      <c r="FQ31" s="15"/>
      <c r="FR31" s="15"/>
      <c r="FS31" s="15"/>
      <c r="FT31" s="15"/>
      <c r="FU31" s="14"/>
      <c r="FV31" s="16"/>
      <c r="FW31" s="15"/>
      <c r="FX31" s="16"/>
      <c r="FY31" s="13"/>
      <c r="FZ31" s="17"/>
      <c r="GA31" s="15"/>
      <c r="GB31" s="17"/>
      <c r="GC31" s="16"/>
      <c r="GD31" s="17"/>
      <c r="GE31" s="16"/>
      <c r="GG31" s="15"/>
      <c r="GH31" s="18"/>
      <c r="GI31" s="18"/>
      <c r="GJ31" s="18"/>
      <c r="GK31" s="18"/>
      <c r="GL31" s="18"/>
      <c r="GM31" s="18"/>
      <c r="GN31" s="18"/>
    </row>
    <row r="32" spans="1:196" s="2" customFormat="1" ht="15" x14ac:dyDescent="0.35">
      <c r="A32" s="44" t="s">
        <v>8</v>
      </c>
      <c r="B32" s="128">
        <f>(2*(((W24-W25)/2)^2+(W26/2)^2)^0.5)</f>
        <v>468.56874695433015</v>
      </c>
      <c r="C32" s="129" t="s">
        <v>41</v>
      </c>
      <c r="D32" s="36"/>
      <c r="E32" s="128" t="s">
        <v>8</v>
      </c>
      <c r="F32" s="128">
        <f>(2*(((AA24-AA25)/2)^2+(AA26/2)^2)^0.5)</f>
        <v>468.56874695432998</v>
      </c>
      <c r="G32" s="129" t="s">
        <v>41</v>
      </c>
      <c r="H32" s="36"/>
      <c r="I32" s="128" t="s">
        <v>8</v>
      </c>
      <c r="J32" s="128">
        <f>(2*(((AD24-AD25)/2)^2+(AD26/2)^2)^0.5)</f>
        <v>468.56874695432992</v>
      </c>
      <c r="K32" s="62" t="s">
        <v>41</v>
      </c>
      <c r="M32" s="4"/>
      <c r="N32" s="4"/>
      <c r="O32" s="4"/>
      <c r="P32" s="4"/>
      <c r="Q32" s="4"/>
      <c r="R32" s="4"/>
      <c r="S32" s="5"/>
      <c r="T32" s="4"/>
      <c r="U32" s="3"/>
      <c r="V32" s="35"/>
      <c r="W32" s="68">
        <v>-2.0181307944534633E-21</v>
      </c>
      <c r="X32" s="68">
        <v>7.3995447694041893E-21</v>
      </c>
      <c r="Y32" s="68">
        <v>0</v>
      </c>
      <c r="Z32" s="68">
        <v>-2.5693304191070932E-4</v>
      </c>
      <c r="AA32" s="68">
        <v>6.2702209648802327E-4</v>
      </c>
      <c r="AB32" s="68">
        <v>0</v>
      </c>
      <c r="AC32" s="54">
        <f>H26</f>
        <v>0</v>
      </c>
      <c r="AD32" s="69">
        <v>-4.0362615889069267E-19</v>
      </c>
      <c r="AG32" s="13">
        <f>BP27</f>
        <v>9000</v>
      </c>
      <c r="AH32" s="13">
        <f>BQ27</f>
        <v>9000</v>
      </c>
      <c r="AT32" s="3" t="s">
        <v>14</v>
      </c>
      <c r="AU32" s="3">
        <f>BD32</f>
        <v>7000</v>
      </c>
      <c r="AV32" s="3"/>
      <c r="AW32" s="3">
        <f>DEGREES(ATAN(B30/B31))</f>
        <v>-68.098611804943076</v>
      </c>
      <c r="AX32" s="36">
        <f>B30</f>
        <v>334.20841821304003</v>
      </c>
      <c r="AY32" s="36">
        <f>B31</f>
        <v>-134.36032874129012</v>
      </c>
      <c r="AZ32" s="61">
        <f>(AM30^2+AN30^2)^0.5</f>
        <v>360.20544796536575</v>
      </c>
      <c r="BA32" s="3"/>
      <c r="BB32" s="3"/>
      <c r="BC32" s="3" t="s">
        <v>14</v>
      </c>
      <c r="BD32" s="3">
        <f>BM26</f>
        <v>7000</v>
      </c>
      <c r="BE32" s="3"/>
      <c r="BF32" s="3">
        <f>DEGREES(ATAN(J31/J30))</f>
        <v>-21.901388195056924</v>
      </c>
      <c r="BG32" s="36">
        <f>J31</f>
        <v>-134.36032874129006</v>
      </c>
      <c r="BH32" s="36">
        <f>J30</f>
        <v>334.20841821303986</v>
      </c>
      <c r="BI32" s="61">
        <f>(AM26^2+AN26^2)^0.5</f>
        <v>360.20544796536558</v>
      </c>
      <c r="BJ32" s="3"/>
      <c r="BK32" s="3"/>
      <c r="BO32" s="3"/>
      <c r="BP32" s="54"/>
      <c r="BQ32" s="3"/>
      <c r="BR32" s="3"/>
      <c r="BS32" s="3"/>
      <c r="BT32" s="3"/>
      <c r="BU32" s="3"/>
      <c r="BV32" s="3"/>
      <c r="BW32" s="3"/>
      <c r="BX32" s="52"/>
      <c r="BY32" s="3"/>
      <c r="BZ32" s="3"/>
      <c r="CA32" s="3"/>
      <c r="CB32" s="3"/>
      <c r="CC32" s="3"/>
      <c r="CD32" s="3"/>
      <c r="CE32" s="3"/>
      <c r="CF32" s="3"/>
      <c r="CI32" s="3"/>
      <c r="CJ32" s="9"/>
      <c r="CW32" s="8"/>
      <c r="CY32" s="10"/>
      <c r="CZ32" s="10"/>
      <c r="DA32" s="10"/>
      <c r="DB32" s="10"/>
      <c r="DC32" s="10"/>
      <c r="DD32" s="10"/>
      <c r="DH32" s="6"/>
      <c r="DI32" s="7"/>
      <c r="DL32" s="6"/>
      <c r="DM32" s="7"/>
      <c r="DO32" s="8"/>
      <c r="DP32" s="8"/>
      <c r="DQ32" s="8"/>
      <c r="DS32" s="11"/>
      <c r="DT32" s="11"/>
      <c r="DU32" s="11"/>
      <c r="FE32" s="12"/>
      <c r="FF32" s="12"/>
      <c r="FG32" s="12"/>
      <c r="FH32" s="12"/>
      <c r="FI32" s="12"/>
      <c r="FJ32" s="12"/>
      <c r="FK32" s="12"/>
      <c r="FM32" s="13"/>
      <c r="FN32" s="14"/>
      <c r="FO32" s="15"/>
      <c r="FP32" s="14"/>
      <c r="FQ32" s="15"/>
      <c r="FR32" s="15"/>
      <c r="FS32" s="15"/>
      <c r="FT32" s="15"/>
      <c r="FU32" s="14"/>
      <c r="FV32" s="16"/>
      <c r="FW32" s="14"/>
      <c r="FX32" s="16"/>
      <c r="FY32" s="13"/>
      <c r="FZ32" s="17"/>
      <c r="GA32" s="15"/>
      <c r="GB32" s="16"/>
      <c r="GC32" s="16"/>
      <c r="GD32" s="16"/>
      <c r="GE32" s="16"/>
      <c r="GG32" s="15"/>
      <c r="GH32" s="18"/>
      <c r="GI32" s="18"/>
      <c r="GJ32" s="18"/>
      <c r="GK32" s="18"/>
      <c r="GL32" s="18"/>
      <c r="GM32" s="18"/>
      <c r="GN32" s="18"/>
    </row>
    <row r="33" spans="1:196" s="2" customFormat="1" ht="13.8" x14ac:dyDescent="0.3">
      <c r="A33" s="3"/>
      <c r="B33" s="36">
        <f>IF(ISERROR(DEGREES(ATAN(2*W26/(W24-W25)))/2)=TRUE,0,DEGREES(ATAN(2*W26/(W24-W25)))/2)</f>
        <v>0</v>
      </c>
      <c r="C33" s="36" t="s">
        <v>58</v>
      </c>
      <c r="D33" s="36"/>
      <c r="E33" s="36"/>
      <c r="F33" s="36">
        <f>IF(ISERROR(DEGREES(ATAN(2*AA26/(AA24-AA25)))/2)=TRUE,0,DEGREES(ATAN(2*AA26/(AA24-AA25)))/2)</f>
        <v>0</v>
      </c>
      <c r="G33" s="36" t="s">
        <v>58</v>
      </c>
      <c r="H33" s="36"/>
      <c r="I33" s="36"/>
      <c r="J33" s="36">
        <f>IF(ISERROR(DEGREES(ATAN(2*AD26/(AD24-AD25)))/2)=TRUE,0,DEGREES(ATAN(2*AD26/(AD24-AD25)))/2)</f>
        <v>0</v>
      </c>
      <c r="K33" s="70" t="s">
        <v>58</v>
      </c>
      <c r="M33" s="4"/>
      <c r="N33" s="4"/>
      <c r="O33" s="4"/>
      <c r="P33" s="4"/>
      <c r="Q33" s="4"/>
      <c r="R33" s="4"/>
      <c r="S33" s="5"/>
      <c r="T33" s="4"/>
      <c r="V33" s="35"/>
      <c r="W33" s="68">
        <v>0</v>
      </c>
      <c r="X33" s="68">
        <v>0</v>
      </c>
      <c r="Y33" s="68">
        <v>1.6032101221160454E-20</v>
      </c>
      <c r="Z33" s="68">
        <v>0</v>
      </c>
      <c r="AA33" s="68">
        <v>0</v>
      </c>
      <c r="AB33" s="68">
        <v>1.3102837492719038E-3</v>
      </c>
      <c r="AC33" s="54">
        <f>H27</f>
        <v>0</v>
      </c>
      <c r="AD33" s="69">
        <v>0</v>
      </c>
      <c r="AO33" s="13"/>
      <c r="AP33" s="13"/>
      <c r="AQ33" s="13"/>
      <c r="AR33" s="13"/>
      <c r="AS33" s="3"/>
      <c r="AT33" s="3"/>
      <c r="AU33" s="3"/>
      <c r="AV33" s="3"/>
      <c r="AW33" s="3"/>
      <c r="AX33" s="3"/>
      <c r="BC33" s="3"/>
      <c r="BD33" s="36"/>
      <c r="BE33" s="3"/>
      <c r="BF33" s="3"/>
      <c r="BG33" s="3"/>
      <c r="BH33" s="3"/>
      <c r="BI33" s="3"/>
      <c r="BJ33" s="3"/>
      <c r="BK33" s="3"/>
      <c r="BL33" s="3"/>
      <c r="BM33" s="3"/>
      <c r="BN33" s="3"/>
      <c r="BO33" s="3"/>
      <c r="BP33" s="54"/>
      <c r="BQ33" s="3"/>
      <c r="BR33" s="3"/>
      <c r="BS33" s="3"/>
      <c r="BT33" s="3"/>
      <c r="BU33" s="3"/>
      <c r="BV33" s="3"/>
      <c r="BW33" s="3"/>
      <c r="BX33" s="52"/>
      <c r="BY33" s="3"/>
      <c r="BZ33" s="3"/>
      <c r="CA33" s="3"/>
      <c r="CB33" s="3"/>
      <c r="CC33" s="3"/>
      <c r="CD33" s="3"/>
      <c r="CE33" s="3"/>
      <c r="CF33" s="3"/>
      <c r="CI33" s="3"/>
      <c r="CJ33" s="9"/>
      <c r="CW33" s="8"/>
      <c r="CY33" s="10"/>
      <c r="CZ33" s="10"/>
      <c r="DA33" s="10"/>
      <c r="DB33" s="10"/>
      <c r="DC33" s="10"/>
      <c r="DD33" s="10"/>
      <c r="DH33" s="6"/>
      <c r="DI33" s="7"/>
      <c r="DL33" s="6"/>
      <c r="DM33" s="7"/>
      <c r="DO33" s="8"/>
      <c r="DP33" s="8"/>
      <c r="DQ33" s="8"/>
      <c r="DS33" s="11"/>
      <c r="DT33" s="11"/>
      <c r="DU33" s="11"/>
      <c r="FE33" s="12"/>
      <c r="FF33" s="12"/>
      <c r="FG33" s="12"/>
      <c r="FH33" s="12"/>
      <c r="FI33" s="12"/>
      <c r="FJ33" s="12"/>
      <c r="FK33" s="12"/>
      <c r="FM33" s="13"/>
      <c r="FN33" s="14"/>
      <c r="FO33" s="15"/>
      <c r="FP33" s="14"/>
      <c r="FQ33" s="15"/>
      <c r="FR33" s="15"/>
      <c r="FS33" s="15"/>
      <c r="FT33" s="15"/>
      <c r="FU33" s="20"/>
      <c r="FV33" s="16"/>
      <c r="FW33" s="14"/>
      <c r="FX33" s="16"/>
      <c r="FY33" s="13"/>
      <c r="FZ33" s="17"/>
      <c r="GA33" s="15"/>
      <c r="GB33" s="16"/>
      <c r="GC33" s="16"/>
      <c r="GD33" s="16"/>
      <c r="GE33" s="16"/>
      <c r="GF33" s="13"/>
      <c r="GG33" s="15"/>
      <c r="GH33" s="18"/>
      <c r="GI33" s="18"/>
      <c r="GJ33" s="18"/>
      <c r="GK33" s="18"/>
      <c r="GL33" s="18"/>
      <c r="GM33" s="18"/>
      <c r="GN33" s="18"/>
    </row>
    <row r="34" spans="1:196" s="2" customFormat="1" ht="13.8" x14ac:dyDescent="0.3">
      <c r="A34" s="71"/>
      <c r="M34" s="4"/>
      <c r="N34" s="4"/>
      <c r="O34" s="4"/>
      <c r="P34" s="4"/>
      <c r="Q34" s="4"/>
      <c r="R34" s="4"/>
      <c r="S34" s="5"/>
      <c r="T34" s="4"/>
      <c r="AQ34" s="13"/>
      <c r="AR34" s="13"/>
      <c r="AS34" s="13"/>
      <c r="AT34" s="13"/>
      <c r="AU34" s="3"/>
      <c r="AV34" s="3"/>
      <c r="AW34" s="3"/>
      <c r="AX34" s="3"/>
      <c r="AY34" s="3"/>
      <c r="AZ34" s="3"/>
      <c r="BA34" s="3"/>
      <c r="BB34" s="3"/>
      <c r="BC34" s="3"/>
      <c r="BD34" s="3"/>
      <c r="BE34" s="3"/>
      <c r="BF34" s="3"/>
      <c r="BG34" s="3"/>
      <c r="BH34" s="3"/>
      <c r="BI34" s="3"/>
      <c r="BJ34" s="3"/>
      <c r="BK34" s="3"/>
      <c r="BL34" s="3"/>
      <c r="BM34" s="3"/>
      <c r="BN34" s="3"/>
      <c r="BO34" s="54"/>
      <c r="BP34" s="3"/>
      <c r="BQ34" s="3"/>
      <c r="BR34" s="3"/>
      <c r="BS34" s="3"/>
      <c r="BT34" s="3"/>
      <c r="BU34" s="3"/>
      <c r="BV34" s="3"/>
      <c r="BW34" s="52"/>
      <c r="BX34" s="3"/>
      <c r="BY34" s="3"/>
      <c r="BZ34" s="3"/>
      <c r="CA34" s="3"/>
      <c r="CB34" s="3"/>
      <c r="CC34" s="3"/>
      <c r="CD34" s="3"/>
      <c r="CE34" s="3"/>
      <c r="CF34" s="3"/>
      <c r="CG34" s="52"/>
      <c r="CH34" s="3"/>
      <c r="CI34" s="3"/>
      <c r="CJ34" s="3"/>
      <c r="CK34" s="3"/>
      <c r="CL34" s="3"/>
      <c r="CM34" s="3"/>
      <c r="CQ34" s="9"/>
      <c r="CW34" s="8"/>
      <c r="CY34" s="10"/>
      <c r="CZ34" s="10"/>
      <c r="DA34" s="10"/>
      <c r="DB34" s="10"/>
      <c r="DC34" s="10"/>
      <c r="DD34" s="10"/>
      <c r="DH34" s="6"/>
      <c r="DI34" s="7"/>
      <c r="DL34" s="6"/>
      <c r="DM34" s="7"/>
      <c r="DO34" s="8"/>
      <c r="DP34" s="8"/>
      <c r="DQ34" s="8"/>
      <c r="DS34" s="11"/>
      <c r="DT34" s="11"/>
      <c r="DU34" s="11"/>
      <c r="FE34" s="72"/>
      <c r="FF34" s="72"/>
      <c r="FG34" s="72"/>
      <c r="FH34" s="72"/>
      <c r="FI34" s="72"/>
      <c r="FJ34" s="12"/>
      <c r="FK34" s="12"/>
      <c r="FM34" s="13"/>
      <c r="FN34" s="15"/>
      <c r="FO34" s="15"/>
      <c r="FP34" s="15"/>
      <c r="FQ34" s="15"/>
      <c r="FR34" s="15"/>
      <c r="FS34" s="15"/>
      <c r="FT34" s="15"/>
      <c r="FU34" s="14"/>
      <c r="FV34" s="16"/>
      <c r="FW34" s="15"/>
      <c r="FX34" s="16"/>
      <c r="FY34" s="13"/>
      <c r="FZ34" s="17"/>
      <c r="GA34" s="15"/>
      <c r="GB34" s="17"/>
      <c r="GC34" s="16"/>
      <c r="GD34" s="17"/>
      <c r="GE34" s="16"/>
      <c r="GG34" s="15"/>
      <c r="GH34" s="18"/>
      <c r="GI34" s="18"/>
      <c r="GJ34" s="18"/>
      <c r="GK34" s="18"/>
      <c r="GL34" s="18"/>
      <c r="GM34" s="18"/>
      <c r="GN34" s="18"/>
    </row>
    <row r="35" spans="1:196" s="2" customFormat="1" ht="13.8" x14ac:dyDescent="0.3">
      <c r="A35" s="3"/>
      <c r="D35" s="73" t="s">
        <v>70</v>
      </c>
      <c r="E35" s="134" t="s">
        <v>95</v>
      </c>
      <c r="F35" s="134"/>
      <c r="G35" s="35"/>
      <c r="H35" s="35"/>
      <c r="I35" s="35"/>
      <c r="J35" s="44" t="s">
        <v>22</v>
      </c>
      <c r="K35" s="74">
        <f>AQ29</f>
        <v>25.928546571967683</v>
      </c>
      <c r="M35" s="4"/>
      <c r="N35" s="4"/>
      <c r="O35" s="4"/>
      <c r="P35" s="4"/>
      <c r="Q35" s="4"/>
      <c r="R35" s="4"/>
      <c r="S35" s="5"/>
      <c r="T35" s="4"/>
      <c r="AQ35" s="13"/>
      <c r="AR35" s="13"/>
      <c r="AS35" s="13"/>
      <c r="AT35" s="13"/>
      <c r="AU35" s="3"/>
      <c r="AV35" s="3"/>
      <c r="AW35" s="3"/>
      <c r="AX35" s="3"/>
      <c r="AY35" s="3"/>
      <c r="AZ35" s="3"/>
      <c r="BA35" s="3"/>
      <c r="BB35" s="3"/>
      <c r="BC35" s="3"/>
      <c r="BD35" s="3"/>
      <c r="BE35" s="3"/>
      <c r="BF35" s="3"/>
      <c r="BG35" s="3"/>
      <c r="BH35" s="3"/>
      <c r="BI35" s="3"/>
      <c r="BJ35" s="3"/>
      <c r="BK35" s="3"/>
      <c r="BL35" s="3"/>
      <c r="BM35" s="3"/>
      <c r="BN35" s="3"/>
      <c r="BO35" s="54"/>
      <c r="BP35" s="3"/>
      <c r="BQ35" s="3"/>
      <c r="BR35" s="3"/>
      <c r="BS35" s="3"/>
      <c r="BT35" s="3"/>
      <c r="BU35" s="3"/>
      <c r="BV35" s="3"/>
      <c r="BW35" s="52"/>
      <c r="BX35" s="3"/>
      <c r="BY35" s="3"/>
      <c r="BZ35" s="3"/>
      <c r="CA35" s="3"/>
      <c r="CB35" s="3"/>
      <c r="CC35" s="3"/>
      <c r="CD35" s="3"/>
      <c r="CE35" s="3"/>
      <c r="CF35" s="3"/>
      <c r="CG35" s="52"/>
      <c r="CH35" s="3"/>
      <c r="CI35" s="3"/>
      <c r="CJ35" s="3"/>
      <c r="CK35" s="3"/>
      <c r="CL35" s="3"/>
      <c r="CM35" s="3"/>
      <c r="CQ35" s="9"/>
      <c r="CW35" s="8"/>
      <c r="CY35" s="10"/>
      <c r="CZ35" s="10"/>
      <c r="DA35" s="10"/>
      <c r="DB35" s="10"/>
      <c r="DC35" s="10"/>
      <c r="DD35" s="10"/>
      <c r="DH35" s="6"/>
      <c r="DI35" s="7"/>
      <c r="DL35" s="6"/>
      <c r="DM35" s="7"/>
      <c r="DO35" s="8"/>
      <c r="DP35" s="8"/>
      <c r="DQ35" s="8"/>
      <c r="DS35" s="11"/>
      <c r="DT35" s="11"/>
      <c r="DU35" s="11"/>
      <c r="FM35" s="13"/>
      <c r="FN35" s="15"/>
      <c r="FO35" s="15"/>
      <c r="FP35" s="15"/>
      <c r="FQ35" s="15"/>
      <c r="FR35" s="15"/>
      <c r="FS35" s="15"/>
      <c r="FT35" s="15"/>
      <c r="FU35" s="14"/>
      <c r="FV35" s="16"/>
      <c r="FW35" s="15"/>
      <c r="FX35" s="16"/>
      <c r="FY35" s="13"/>
      <c r="FZ35" s="17"/>
      <c r="GA35" s="15"/>
      <c r="GB35" s="17"/>
      <c r="GC35" s="16"/>
      <c r="GD35" s="17"/>
      <c r="GE35" s="16"/>
      <c r="GG35" s="15"/>
      <c r="GH35" s="18"/>
      <c r="GI35" s="18"/>
      <c r="GJ35" s="18"/>
      <c r="GK35" s="18"/>
      <c r="GL35" s="18"/>
      <c r="GM35" s="18"/>
      <c r="GN35" s="18"/>
    </row>
    <row r="36" spans="1:196" s="2" customFormat="1" ht="13.8" x14ac:dyDescent="0.3">
      <c r="D36" s="3"/>
      <c r="E36" s="3"/>
      <c r="F36" s="3"/>
      <c r="G36" s="35"/>
      <c r="H36" s="35"/>
      <c r="I36" s="35"/>
      <c r="J36" s="44" t="s">
        <v>23</v>
      </c>
      <c r="K36" s="74">
        <f>AQ25</f>
        <v>25.92854657196769</v>
      </c>
      <c r="M36" s="4"/>
      <c r="N36" s="4"/>
      <c r="O36" s="4"/>
      <c r="P36" s="4"/>
      <c r="Q36" s="4"/>
      <c r="R36" s="4"/>
      <c r="S36" s="5"/>
      <c r="T36" s="4"/>
      <c r="AT36" s="13"/>
      <c r="AU36" s="13"/>
      <c r="AV36" s="13"/>
      <c r="AW36" s="13"/>
      <c r="AX36" s="3"/>
      <c r="AY36" s="3"/>
      <c r="AZ36" s="3"/>
      <c r="BA36" s="3"/>
      <c r="BB36" s="3"/>
      <c r="BC36" s="3"/>
      <c r="BD36" s="3"/>
      <c r="BE36" s="3"/>
      <c r="BF36" s="3"/>
      <c r="BG36" s="3"/>
      <c r="BH36" s="3"/>
      <c r="BI36" s="3"/>
      <c r="BJ36" s="3"/>
      <c r="BK36" s="3"/>
      <c r="BL36" s="3"/>
      <c r="BM36" s="3"/>
      <c r="BN36" s="3"/>
      <c r="BO36" s="3"/>
      <c r="BP36" s="3"/>
      <c r="BQ36" s="3"/>
      <c r="BR36" s="54"/>
      <c r="BS36" s="3"/>
      <c r="BT36" s="3"/>
      <c r="BU36" s="3"/>
      <c r="BV36" s="3"/>
      <c r="BW36" s="3"/>
      <c r="BX36" s="3"/>
      <c r="BY36" s="3"/>
      <c r="BZ36" s="52"/>
      <c r="CA36" s="3"/>
      <c r="CB36" s="3"/>
      <c r="CC36" s="3"/>
      <c r="CD36" s="3"/>
      <c r="CE36" s="3"/>
      <c r="CF36" s="3"/>
      <c r="CG36" s="3"/>
      <c r="CH36" s="3"/>
      <c r="CI36" s="3"/>
      <c r="CJ36" s="52"/>
      <c r="CK36" s="3"/>
      <c r="CL36" s="3"/>
      <c r="CM36" s="3"/>
      <c r="CN36" s="3"/>
      <c r="CO36" s="3"/>
      <c r="CP36" s="3"/>
      <c r="CT36" s="9"/>
      <c r="CW36" s="8"/>
      <c r="CY36" s="10"/>
      <c r="CZ36" s="10"/>
      <c r="DA36" s="10"/>
      <c r="DB36" s="10"/>
      <c r="DC36" s="10"/>
      <c r="DD36" s="10"/>
      <c r="DH36" s="6"/>
      <c r="DI36" s="7"/>
      <c r="DL36" s="6"/>
      <c r="DM36" s="7"/>
      <c r="DO36" s="8"/>
      <c r="DP36" s="8"/>
      <c r="DQ36" s="8"/>
      <c r="DS36" s="11"/>
      <c r="DT36" s="11"/>
      <c r="DU36" s="11"/>
      <c r="FM36" s="13"/>
      <c r="FN36" s="14"/>
      <c r="FO36" s="15"/>
      <c r="FP36" s="14"/>
      <c r="FQ36" s="15"/>
      <c r="FR36" s="15"/>
      <c r="FS36" s="15"/>
      <c r="FT36" s="15"/>
      <c r="FU36" s="14"/>
      <c r="FV36" s="16"/>
      <c r="FW36" s="14"/>
      <c r="FX36" s="16"/>
      <c r="FY36" s="13"/>
      <c r="FZ36" s="17"/>
      <c r="GA36" s="15"/>
      <c r="GB36" s="16"/>
      <c r="GC36" s="16"/>
      <c r="GD36" s="16"/>
      <c r="GE36" s="16"/>
      <c r="GG36" s="15"/>
      <c r="GH36" s="18"/>
      <c r="GI36" s="18"/>
      <c r="GJ36" s="18"/>
      <c r="GK36" s="18"/>
      <c r="GL36" s="18"/>
      <c r="GM36" s="18"/>
      <c r="GN36" s="18"/>
    </row>
    <row r="37" spans="1:196" s="2" customFormat="1" ht="13.8" x14ac:dyDescent="0.3">
      <c r="M37" s="4"/>
      <c r="N37" s="4"/>
      <c r="O37" s="4"/>
      <c r="P37" s="4"/>
      <c r="Q37" s="4"/>
      <c r="R37" s="4"/>
      <c r="S37" s="5"/>
      <c r="T37" s="4"/>
      <c r="AT37" s="13"/>
      <c r="AU37" s="13"/>
      <c r="AV37" s="13"/>
      <c r="AW37" s="13"/>
      <c r="AX37" s="3"/>
      <c r="AY37" s="3"/>
      <c r="AZ37" s="3"/>
      <c r="BA37" s="3"/>
      <c r="BB37" s="3"/>
      <c r="BC37" s="3"/>
      <c r="BD37" s="3"/>
      <c r="BN37" s="3"/>
      <c r="BO37" s="3"/>
      <c r="BP37" s="3"/>
      <c r="BQ37" s="3"/>
      <c r="BR37" s="54"/>
      <c r="BS37" s="3"/>
      <c r="BT37" s="3"/>
      <c r="BU37" s="3"/>
      <c r="BV37" s="3"/>
      <c r="BW37" s="3"/>
      <c r="BX37" s="3"/>
      <c r="BY37" s="3"/>
      <c r="BZ37" s="52"/>
      <c r="CA37" s="3"/>
      <c r="CB37" s="3"/>
      <c r="CC37" s="3"/>
      <c r="CD37" s="3"/>
      <c r="CE37" s="3"/>
      <c r="CF37" s="3"/>
      <c r="CG37" s="3"/>
      <c r="CH37" s="3"/>
      <c r="CI37" s="3"/>
      <c r="CJ37" s="52"/>
      <c r="CK37" s="3"/>
      <c r="CL37" s="3"/>
      <c r="CM37" s="3"/>
      <c r="CN37" s="3"/>
      <c r="CO37" s="3"/>
      <c r="CP37" s="3"/>
      <c r="CT37" s="9"/>
      <c r="CW37" s="8"/>
      <c r="CY37" s="10"/>
      <c r="CZ37" s="10"/>
      <c r="DA37" s="10"/>
      <c r="DB37" s="10"/>
      <c r="DC37" s="10"/>
      <c r="DD37" s="10"/>
      <c r="DH37" s="6"/>
      <c r="DI37" s="7"/>
      <c r="DL37" s="6"/>
      <c r="DM37" s="7"/>
      <c r="DO37" s="8"/>
      <c r="DP37" s="8"/>
      <c r="DQ37" s="8"/>
      <c r="DS37" s="11"/>
      <c r="DT37" s="11"/>
      <c r="DU37" s="11"/>
      <c r="FM37" s="13"/>
      <c r="FN37" s="14"/>
      <c r="FO37" s="15"/>
      <c r="FP37" s="14"/>
      <c r="FQ37" s="15"/>
      <c r="FR37" s="15"/>
      <c r="FS37" s="15"/>
      <c r="FT37" s="15"/>
      <c r="FU37" s="20"/>
      <c r="FV37" s="16"/>
      <c r="FW37" s="14"/>
      <c r="FX37" s="16"/>
      <c r="FY37" s="13"/>
      <c r="FZ37" s="17"/>
      <c r="GA37" s="15"/>
      <c r="GB37" s="16"/>
      <c r="GC37" s="16"/>
      <c r="GD37" s="16"/>
      <c r="GE37" s="16"/>
      <c r="GF37" s="13"/>
      <c r="GG37" s="15"/>
      <c r="GH37" s="18"/>
      <c r="GI37" s="18"/>
      <c r="GJ37" s="18"/>
      <c r="GK37" s="18"/>
      <c r="GL37" s="18"/>
      <c r="GM37" s="18"/>
      <c r="GN37" s="18"/>
    </row>
    <row r="38" spans="1:196" s="2" customFormat="1" ht="13.8" x14ac:dyDescent="0.3">
      <c r="A38" s="35"/>
      <c r="B38" s="46"/>
      <c r="C38" s="46"/>
      <c r="D38" s="46"/>
      <c r="E38" s="35"/>
      <c r="F38" s="35"/>
      <c r="G38" s="35"/>
      <c r="H38" s="35"/>
      <c r="I38" s="35"/>
      <c r="J38" s="35"/>
      <c r="K38" s="35"/>
      <c r="M38" s="4"/>
      <c r="N38" s="4"/>
      <c r="O38" s="4"/>
      <c r="P38" s="4"/>
      <c r="Q38" s="4"/>
      <c r="R38" s="4"/>
      <c r="S38" s="5"/>
      <c r="T38" s="4"/>
      <c r="Y38" s="42"/>
      <c r="Z38" s="42"/>
      <c r="AA38" s="3"/>
      <c r="AB38" s="54"/>
      <c r="AC38" s="3"/>
      <c r="AD38" s="3"/>
      <c r="AE38" s="3"/>
      <c r="AF38" s="3"/>
      <c r="AG38" s="3"/>
      <c r="AH38" s="3"/>
      <c r="AI38" s="3"/>
      <c r="AT38" s="13"/>
      <c r="AU38" s="13"/>
      <c r="AV38" s="13"/>
      <c r="AW38" s="13"/>
      <c r="AX38" s="3"/>
      <c r="AY38" s="3"/>
      <c r="AZ38" s="3"/>
      <c r="BA38" s="3"/>
      <c r="BB38" s="3"/>
      <c r="BC38" s="3"/>
      <c r="BD38" s="3"/>
      <c r="BN38" s="3"/>
      <c r="BO38" s="3"/>
      <c r="BP38" s="3"/>
      <c r="BQ38" s="3"/>
      <c r="BR38" s="54"/>
      <c r="BS38" s="3"/>
      <c r="BT38" s="3"/>
      <c r="BU38" s="3"/>
      <c r="BV38" s="3"/>
      <c r="BW38" s="3"/>
      <c r="BX38" s="3"/>
      <c r="BY38" s="3"/>
      <c r="BZ38" s="52"/>
      <c r="CA38" s="3"/>
      <c r="CB38" s="3"/>
      <c r="CC38" s="3"/>
      <c r="CD38" s="3"/>
      <c r="CE38" s="3"/>
      <c r="CF38" s="3"/>
      <c r="CG38" s="3"/>
      <c r="CH38" s="3"/>
      <c r="CI38" s="3"/>
      <c r="CJ38" s="52"/>
      <c r="CK38" s="3"/>
      <c r="CL38" s="3"/>
      <c r="CM38" s="3"/>
      <c r="CN38" s="3"/>
      <c r="CO38" s="3"/>
      <c r="CP38" s="3"/>
      <c r="CT38" s="9"/>
      <c r="CW38" s="8"/>
      <c r="CY38" s="10"/>
      <c r="CZ38" s="10"/>
      <c r="DA38" s="10"/>
      <c r="DB38" s="10"/>
      <c r="DC38" s="10"/>
      <c r="DD38" s="10"/>
      <c r="DH38" s="6"/>
      <c r="DI38" s="7"/>
      <c r="DL38" s="6"/>
      <c r="DM38" s="7"/>
      <c r="DO38" s="8"/>
      <c r="DP38" s="8"/>
      <c r="DQ38" s="8"/>
      <c r="DS38" s="11"/>
      <c r="DT38" s="11"/>
      <c r="DU38" s="11"/>
      <c r="FM38" s="13"/>
      <c r="FN38" s="15"/>
      <c r="FO38" s="15"/>
      <c r="FP38" s="15"/>
      <c r="FQ38" s="15"/>
      <c r="FR38" s="15"/>
      <c r="FS38" s="15"/>
      <c r="FT38" s="15"/>
      <c r="FU38" s="14"/>
      <c r="FV38" s="16"/>
      <c r="FW38" s="15"/>
      <c r="FX38" s="16"/>
      <c r="FY38" s="13"/>
      <c r="FZ38" s="17"/>
      <c r="GA38" s="15"/>
      <c r="GB38" s="17"/>
      <c r="GC38" s="16"/>
      <c r="GD38" s="17"/>
      <c r="GE38" s="16"/>
      <c r="GG38" s="15"/>
      <c r="GH38" s="18"/>
      <c r="GI38" s="18"/>
      <c r="GJ38" s="18"/>
      <c r="GK38" s="18"/>
      <c r="GL38" s="18"/>
      <c r="GM38" s="18"/>
      <c r="GN38" s="18"/>
    </row>
    <row r="39" spans="1:196" s="2" customFormat="1" ht="13.8" x14ac:dyDescent="0.3">
      <c r="A39" s="35"/>
      <c r="B39" s="46"/>
      <c r="C39" s="46"/>
      <c r="D39" s="46"/>
      <c r="E39" s="35"/>
      <c r="F39" s="35"/>
      <c r="G39" s="35"/>
      <c r="H39" s="35"/>
      <c r="I39" s="35"/>
      <c r="J39" s="35"/>
      <c r="K39" s="35"/>
      <c r="M39" s="4"/>
      <c r="N39" s="4"/>
      <c r="O39" s="4"/>
      <c r="P39" s="4"/>
      <c r="Q39" s="4"/>
      <c r="R39" s="4"/>
      <c r="S39" s="5"/>
      <c r="T39" s="4"/>
      <c r="X39" s="3"/>
      <c r="Y39" s="42"/>
      <c r="Z39" s="42"/>
      <c r="AA39" s="3"/>
      <c r="AB39" s="54"/>
      <c r="AC39" s="3"/>
      <c r="AD39" s="3"/>
      <c r="AE39" s="3"/>
      <c r="AF39" s="3"/>
      <c r="AG39" s="3"/>
      <c r="AH39" s="3"/>
      <c r="AI39" s="3"/>
      <c r="AK39" s="13"/>
      <c r="AL39" s="13"/>
      <c r="AT39" s="13"/>
      <c r="AU39" s="13"/>
      <c r="AV39" s="13"/>
      <c r="AW39" s="13"/>
      <c r="AX39" s="3"/>
      <c r="AY39" s="3"/>
      <c r="AZ39" s="3"/>
      <c r="BA39" s="3"/>
      <c r="BB39" s="3"/>
      <c r="BC39" s="3"/>
      <c r="BD39" s="3"/>
      <c r="BQ39" s="3"/>
      <c r="BR39" s="3"/>
      <c r="BS39" s="3"/>
      <c r="BT39" s="3"/>
      <c r="BU39" s="3"/>
      <c r="BV39" s="3"/>
      <c r="BW39" s="3"/>
      <c r="BX39" s="3"/>
      <c r="BY39" s="3"/>
      <c r="BZ39" s="52"/>
      <c r="CA39" s="3"/>
      <c r="CB39" s="3"/>
      <c r="CC39" s="3"/>
      <c r="CD39" s="3"/>
      <c r="CE39" s="3"/>
      <c r="CF39" s="3"/>
      <c r="CG39" s="3"/>
      <c r="CH39" s="3"/>
      <c r="CI39" s="3"/>
      <c r="CJ39" s="52"/>
      <c r="CK39" s="3"/>
      <c r="CL39" s="3"/>
      <c r="CM39" s="3"/>
      <c r="CN39" s="3"/>
      <c r="CO39" s="3"/>
      <c r="CP39" s="3"/>
      <c r="CT39" s="9"/>
      <c r="CW39" s="8"/>
      <c r="CY39" s="10"/>
      <c r="CZ39" s="10"/>
      <c r="DA39" s="10"/>
      <c r="DB39" s="10"/>
      <c r="DC39" s="10"/>
      <c r="DD39" s="10"/>
      <c r="DH39" s="6"/>
      <c r="DI39" s="7"/>
      <c r="DL39" s="6"/>
      <c r="DM39" s="7"/>
      <c r="DO39" s="8"/>
      <c r="DP39" s="8"/>
      <c r="DQ39" s="8"/>
      <c r="DS39" s="11"/>
      <c r="DT39" s="11"/>
      <c r="DU39" s="11"/>
      <c r="FM39" s="13"/>
      <c r="FN39" s="15"/>
      <c r="FO39" s="15"/>
      <c r="FP39" s="15"/>
      <c r="FQ39" s="15"/>
      <c r="FR39" s="15"/>
      <c r="FS39" s="15"/>
      <c r="FT39" s="15"/>
      <c r="FU39" s="14"/>
      <c r="FV39" s="16"/>
      <c r="FW39" s="15"/>
      <c r="FX39" s="16"/>
      <c r="FY39" s="13"/>
      <c r="FZ39" s="17"/>
      <c r="GA39" s="15"/>
      <c r="GB39" s="17"/>
      <c r="GC39" s="16"/>
      <c r="GD39" s="17"/>
      <c r="GE39" s="16"/>
      <c r="GG39" s="15"/>
      <c r="GH39" s="18"/>
      <c r="GI39" s="18"/>
      <c r="GJ39" s="18"/>
      <c r="GK39" s="18"/>
      <c r="GL39" s="18"/>
      <c r="GM39" s="18"/>
      <c r="GN39" s="18"/>
    </row>
    <row r="40" spans="1:196" s="2" customFormat="1" ht="13.8" x14ac:dyDescent="0.3">
      <c r="A40" s="35"/>
      <c r="B40" s="35"/>
      <c r="C40" s="75"/>
      <c r="D40" s="35"/>
      <c r="E40" s="35"/>
      <c r="F40" s="75"/>
      <c r="G40" s="35"/>
      <c r="H40" s="35"/>
      <c r="I40" s="35"/>
      <c r="J40" s="35"/>
      <c r="K40" s="35"/>
      <c r="M40" s="4"/>
      <c r="N40" s="4"/>
      <c r="O40" s="4"/>
      <c r="P40" s="4"/>
      <c r="Q40" s="4"/>
      <c r="R40" s="4"/>
      <c r="S40" s="5"/>
      <c r="T40" s="4"/>
      <c r="X40" s="3"/>
      <c r="Y40" s="42"/>
      <c r="Z40" s="3"/>
      <c r="AA40" s="61"/>
      <c r="AB40" s="54"/>
      <c r="AC40" s="3"/>
      <c r="AD40" s="3"/>
      <c r="AE40" s="3"/>
      <c r="AF40" s="3"/>
      <c r="AG40" s="3"/>
      <c r="AH40" s="3"/>
      <c r="AI40" s="3"/>
      <c r="AK40" s="13"/>
      <c r="AL40" s="13"/>
      <c r="AT40" s="13"/>
      <c r="AU40" s="13"/>
      <c r="AV40" s="13"/>
      <c r="AW40" s="13"/>
      <c r="AX40" s="3"/>
      <c r="AY40" s="3"/>
      <c r="AZ40" s="3"/>
      <c r="BA40" s="3"/>
      <c r="BB40" s="3"/>
      <c r="BC40" s="3"/>
      <c r="BD40" s="3"/>
      <c r="BQ40" s="3"/>
      <c r="BR40" s="3"/>
      <c r="BS40" s="3"/>
      <c r="BT40" s="3"/>
      <c r="BU40" s="3"/>
      <c r="BV40" s="3"/>
      <c r="BW40" s="3"/>
      <c r="BX40" s="3"/>
      <c r="BY40" s="3"/>
      <c r="BZ40" s="52"/>
      <c r="CA40" s="3"/>
      <c r="CB40" s="3"/>
      <c r="CC40" s="3"/>
      <c r="CD40" s="3"/>
      <c r="CE40" s="3"/>
      <c r="CF40" s="3"/>
      <c r="CG40" s="3"/>
      <c r="CH40" s="3"/>
      <c r="CI40" s="3"/>
      <c r="CJ40" s="52"/>
      <c r="CK40" s="3"/>
      <c r="CL40" s="3"/>
      <c r="CM40" s="3"/>
      <c r="CN40" s="3"/>
      <c r="CO40" s="3"/>
      <c r="CP40" s="3"/>
      <c r="CT40" s="9"/>
      <c r="CW40" s="8"/>
      <c r="CY40" s="10"/>
      <c r="CZ40" s="10"/>
      <c r="DA40" s="10"/>
      <c r="DB40" s="10"/>
      <c r="DC40" s="10"/>
      <c r="DD40" s="10"/>
      <c r="DH40" s="6"/>
      <c r="DI40" s="7"/>
      <c r="DL40" s="6"/>
      <c r="DM40" s="7"/>
      <c r="DO40" s="8"/>
      <c r="DP40" s="8"/>
      <c r="DQ40" s="8"/>
      <c r="DS40" s="11"/>
      <c r="DT40" s="11"/>
      <c r="DU40" s="11"/>
      <c r="FM40" s="13"/>
      <c r="FN40" s="14"/>
      <c r="FO40" s="15"/>
      <c r="FP40" s="14"/>
      <c r="FQ40" s="15"/>
      <c r="FR40" s="15"/>
      <c r="FS40" s="15"/>
      <c r="FT40" s="15"/>
      <c r="FU40" s="14"/>
      <c r="FV40" s="16"/>
      <c r="FW40" s="14"/>
      <c r="FX40" s="16"/>
      <c r="FY40" s="13"/>
      <c r="FZ40" s="17"/>
      <c r="GA40" s="15"/>
      <c r="GB40" s="16"/>
      <c r="GC40" s="16"/>
      <c r="GD40" s="16"/>
      <c r="GE40" s="16"/>
      <c r="GG40" s="15"/>
      <c r="GH40" s="18"/>
      <c r="GI40" s="18"/>
      <c r="GJ40" s="18"/>
      <c r="GK40" s="18"/>
      <c r="GL40" s="18"/>
      <c r="GM40" s="18"/>
      <c r="GN40" s="18"/>
    </row>
    <row r="41" spans="1:196" s="2" customFormat="1" ht="13.8" x14ac:dyDescent="0.3">
      <c r="A41" s="35"/>
      <c r="B41" s="35"/>
      <c r="C41" s="35"/>
      <c r="D41" s="35"/>
      <c r="E41" s="35"/>
      <c r="F41" s="35"/>
      <c r="G41" s="35"/>
      <c r="H41" s="35"/>
      <c r="I41" s="35"/>
      <c r="J41" s="35"/>
      <c r="K41" s="35"/>
      <c r="M41" s="4"/>
      <c r="N41" s="4"/>
      <c r="O41" s="4"/>
      <c r="P41" s="4"/>
      <c r="Q41" s="4"/>
      <c r="R41" s="4"/>
      <c r="S41" s="5"/>
      <c r="T41" s="4"/>
      <c r="X41" s="3"/>
      <c r="Y41" s="42"/>
      <c r="Z41" s="42"/>
      <c r="AA41" s="3"/>
      <c r="AB41" s="54"/>
      <c r="AC41" s="3"/>
      <c r="AD41" s="3"/>
      <c r="AE41" s="3"/>
      <c r="AF41" s="3"/>
      <c r="AG41" s="3"/>
      <c r="AH41" s="3"/>
      <c r="AI41" s="3"/>
      <c r="AK41" s="13"/>
      <c r="AL41" s="13"/>
      <c r="AS41" s="14"/>
      <c r="AT41" s="13"/>
      <c r="AU41" s="13"/>
      <c r="AV41" s="13"/>
      <c r="AW41" s="13"/>
      <c r="AX41" s="3"/>
      <c r="AY41" s="3"/>
      <c r="AZ41" s="3"/>
      <c r="BA41" s="3"/>
      <c r="BB41" s="3"/>
      <c r="BC41" s="3"/>
      <c r="BD41" s="3"/>
      <c r="BQ41" s="3"/>
      <c r="BR41" s="3"/>
      <c r="BS41" s="3"/>
      <c r="BT41" s="3"/>
      <c r="BU41" s="3"/>
      <c r="BV41" s="3"/>
      <c r="BW41" s="3"/>
      <c r="BX41" s="3"/>
      <c r="BY41" s="3"/>
      <c r="BZ41" s="52"/>
      <c r="CA41" s="3"/>
      <c r="CB41" s="3"/>
      <c r="CC41" s="3"/>
      <c r="CD41" s="3"/>
      <c r="CE41" s="3"/>
      <c r="CF41" s="3"/>
      <c r="CG41" s="3"/>
      <c r="CH41" s="3"/>
      <c r="CI41" s="3"/>
      <c r="CJ41" s="52"/>
      <c r="CK41" s="3"/>
      <c r="CL41" s="3"/>
      <c r="CM41" s="3"/>
      <c r="CN41" s="3"/>
      <c r="CO41" s="3"/>
      <c r="CP41" s="3"/>
      <c r="CT41" s="9"/>
      <c r="CW41" s="8"/>
      <c r="CY41" s="10"/>
      <c r="CZ41" s="10"/>
      <c r="DA41" s="10"/>
      <c r="DB41" s="10"/>
      <c r="DC41" s="10"/>
      <c r="DD41" s="10"/>
      <c r="DH41" s="6"/>
      <c r="DI41" s="7"/>
      <c r="DL41" s="6"/>
      <c r="DM41" s="7"/>
      <c r="DO41" s="8"/>
      <c r="DP41" s="8"/>
      <c r="DQ41" s="8"/>
      <c r="DS41" s="11"/>
      <c r="DT41" s="11"/>
      <c r="DU41" s="11"/>
      <c r="FM41" s="13"/>
      <c r="FN41" s="14"/>
      <c r="FO41" s="15"/>
      <c r="FP41" s="14"/>
      <c r="FQ41" s="15"/>
      <c r="FR41" s="15"/>
      <c r="FS41" s="15"/>
      <c r="FT41" s="15"/>
      <c r="FU41" s="20"/>
      <c r="FV41" s="16"/>
      <c r="FW41" s="14"/>
      <c r="FX41" s="16"/>
      <c r="FY41" s="13"/>
      <c r="FZ41" s="17"/>
      <c r="GA41" s="15"/>
      <c r="GB41" s="16"/>
      <c r="GC41" s="16"/>
      <c r="GD41" s="16"/>
      <c r="GE41" s="16"/>
      <c r="GF41" s="13"/>
      <c r="GG41" s="15"/>
      <c r="GH41" s="18"/>
      <c r="GI41" s="18"/>
      <c r="GJ41" s="18"/>
      <c r="GK41" s="18"/>
      <c r="GL41" s="18"/>
      <c r="GM41" s="18"/>
      <c r="GN41" s="18"/>
    </row>
    <row r="42" spans="1:196" s="2" customFormat="1" ht="13.8" x14ac:dyDescent="0.3">
      <c r="A42" s="35"/>
      <c r="B42" s="35"/>
      <c r="C42" s="35"/>
      <c r="D42" s="35"/>
      <c r="E42" s="35"/>
      <c r="F42" s="35"/>
      <c r="G42" s="35"/>
      <c r="H42" s="35"/>
      <c r="I42" s="35"/>
      <c r="J42" s="35"/>
      <c r="K42" s="35"/>
      <c r="M42" s="4"/>
      <c r="N42" s="4"/>
      <c r="O42" s="4"/>
      <c r="P42" s="4"/>
      <c r="Q42" s="4"/>
      <c r="R42" s="4"/>
      <c r="S42" s="5"/>
      <c r="T42" s="4"/>
      <c r="X42" s="3"/>
      <c r="Y42" s="42"/>
      <c r="Z42" s="42"/>
      <c r="AA42" s="3"/>
      <c r="AB42" s="54"/>
      <c r="AC42" s="3"/>
      <c r="AD42" s="3"/>
      <c r="AE42" s="3"/>
      <c r="AF42" s="3"/>
      <c r="AG42" s="3"/>
      <c r="AH42" s="3"/>
      <c r="AI42" s="3"/>
      <c r="AK42" s="13"/>
      <c r="AL42" s="13"/>
      <c r="AT42" s="13"/>
      <c r="AU42" s="13"/>
      <c r="AV42" s="13"/>
      <c r="AW42" s="13"/>
      <c r="AX42" s="3"/>
      <c r="AY42" s="3"/>
      <c r="AZ42" s="3"/>
      <c r="BA42" s="3"/>
      <c r="BB42" s="3"/>
      <c r="BC42" s="3"/>
      <c r="BD42" s="3"/>
      <c r="BQ42" s="3"/>
      <c r="BR42" s="3"/>
      <c r="BS42" s="3"/>
      <c r="BT42" s="3"/>
      <c r="BU42" s="3"/>
      <c r="BV42" s="3"/>
      <c r="BW42" s="3"/>
      <c r="CA42" s="3"/>
      <c r="CB42" s="3"/>
      <c r="CC42" s="3"/>
      <c r="CD42" s="3"/>
      <c r="CE42" s="3"/>
      <c r="CF42" s="3"/>
      <c r="CG42" s="3"/>
      <c r="CH42" s="3"/>
      <c r="CI42" s="3"/>
      <c r="CJ42" s="52"/>
      <c r="CK42" s="3"/>
      <c r="CL42" s="3"/>
      <c r="CM42" s="3"/>
      <c r="CN42" s="3"/>
      <c r="CO42" s="3"/>
      <c r="CP42" s="3"/>
      <c r="CT42" s="9"/>
      <c r="CW42" s="8"/>
      <c r="CY42" s="10"/>
      <c r="CZ42" s="10"/>
      <c r="DA42" s="10"/>
      <c r="DB42" s="10"/>
      <c r="DC42" s="10"/>
      <c r="DD42" s="10"/>
      <c r="DH42" s="6"/>
      <c r="DI42" s="7"/>
      <c r="DL42" s="6"/>
      <c r="DM42" s="7"/>
      <c r="DO42" s="8"/>
      <c r="DP42" s="8"/>
      <c r="DQ42" s="8"/>
      <c r="DS42" s="11"/>
      <c r="DT42" s="11"/>
      <c r="DU42" s="11"/>
      <c r="FM42" s="13"/>
      <c r="FN42" s="15"/>
      <c r="FO42" s="15"/>
      <c r="FP42" s="15"/>
      <c r="FQ42" s="15"/>
      <c r="FR42" s="15"/>
      <c r="FS42" s="15"/>
      <c r="FT42" s="15"/>
      <c r="FU42" s="14"/>
      <c r="FV42" s="16"/>
      <c r="FW42" s="15"/>
      <c r="FX42" s="16"/>
      <c r="FY42" s="13"/>
      <c r="FZ42" s="17"/>
      <c r="GA42" s="15"/>
      <c r="GB42" s="17"/>
      <c r="GC42" s="16"/>
      <c r="GD42" s="17"/>
      <c r="GE42" s="16"/>
      <c r="GG42" s="15"/>
      <c r="GH42" s="18"/>
      <c r="GI42" s="18"/>
      <c r="GJ42" s="18"/>
      <c r="GK42" s="18"/>
      <c r="GL42" s="18"/>
      <c r="GM42" s="18"/>
      <c r="GN42" s="18"/>
    </row>
    <row r="43" spans="1:196" s="2" customFormat="1" ht="13.8" x14ac:dyDescent="0.3">
      <c r="A43" s="35"/>
      <c r="B43" s="35"/>
      <c r="C43" s="35"/>
      <c r="D43" s="35"/>
      <c r="E43" s="35"/>
      <c r="F43" s="35"/>
      <c r="G43" s="35"/>
      <c r="H43" s="35"/>
      <c r="I43" s="35"/>
      <c r="J43" s="35"/>
      <c r="K43" s="35"/>
      <c r="M43" s="4"/>
      <c r="N43" s="4"/>
      <c r="O43" s="4"/>
      <c r="P43" s="4"/>
      <c r="Q43" s="4"/>
      <c r="R43" s="4"/>
      <c r="S43" s="5"/>
      <c r="T43" s="4"/>
      <c r="X43" s="3"/>
      <c r="Y43" s="42"/>
      <c r="Z43" s="42"/>
      <c r="AA43" s="3"/>
      <c r="AB43" s="54"/>
      <c r="AC43" s="3"/>
      <c r="AD43" s="3"/>
      <c r="AE43" s="3"/>
      <c r="AF43" s="3"/>
      <c r="AG43" s="3"/>
      <c r="AH43" s="3"/>
      <c r="AI43" s="3"/>
      <c r="AK43" s="13"/>
      <c r="AL43" s="13"/>
      <c r="AT43" s="13"/>
      <c r="AU43" s="13"/>
      <c r="AV43" s="13"/>
      <c r="AW43" s="13"/>
      <c r="AX43" s="3"/>
      <c r="AY43" s="3"/>
      <c r="AZ43" s="3"/>
      <c r="BA43" s="3"/>
      <c r="BB43" s="3"/>
      <c r="BC43" s="3"/>
      <c r="BD43" s="3"/>
      <c r="BQ43" s="3"/>
      <c r="BR43" s="3"/>
      <c r="BS43" s="3"/>
      <c r="BT43" s="3"/>
      <c r="BU43" s="3"/>
      <c r="BV43" s="3"/>
      <c r="BW43" s="3"/>
      <c r="CA43" s="3"/>
      <c r="CB43" s="3"/>
      <c r="CC43" s="3"/>
      <c r="CD43" s="3"/>
      <c r="CE43" s="3"/>
      <c r="CF43" s="3"/>
      <c r="CG43" s="3"/>
      <c r="CH43" s="3"/>
      <c r="CI43" s="3"/>
      <c r="CJ43" s="52"/>
      <c r="CK43" s="3"/>
      <c r="CL43" s="3"/>
      <c r="CM43" s="3"/>
      <c r="CN43" s="3"/>
      <c r="CO43" s="3"/>
      <c r="CP43" s="3"/>
      <c r="CT43" s="9"/>
      <c r="CW43" s="8"/>
      <c r="CY43" s="10"/>
      <c r="CZ43" s="10"/>
      <c r="DA43" s="10"/>
      <c r="DB43" s="10"/>
      <c r="DC43" s="10"/>
      <c r="DD43" s="10"/>
      <c r="DH43" s="6"/>
      <c r="DI43" s="7"/>
      <c r="DL43" s="6"/>
      <c r="DM43" s="7"/>
      <c r="DO43" s="8"/>
      <c r="DP43" s="8"/>
      <c r="DQ43" s="8"/>
      <c r="DS43" s="11"/>
      <c r="DT43" s="11"/>
      <c r="DU43" s="11"/>
      <c r="FM43" s="13"/>
      <c r="FN43" s="15"/>
      <c r="FO43" s="15"/>
      <c r="FP43" s="15"/>
      <c r="FQ43" s="15"/>
      <c r="FR43" s="15"/>
      <c r="FS43" s="15"/>
      <c r="FT43" s="15"/>
      <c r="FU43" s="14"/>
      <c r="FV43" s="16"/>
      <c r="FW43" s="15"/>
      <c r="FX43" s="16"/>
      <c r="FY43" s="13"/>
      <c r="FZ43" s="17"/>
      <c r="GA43" s="15"/>
      <c r="GB43" s="17"/>
      <c r="GC43" s="16"/>
      <c r="GD43" s="17"/>
      <c r="GE43" s="16"/>
      <c r="GG43" s="15"/>
      <c r="GH43" s="18"/>
      <c r="GI43" s="18"/>
      <c r="GJ43" s="18"/>
      <c r="GK43" s="18"/>
      <c r="GL43" s="18"/>
      <c r="GM43" s="18"/>
      <c r="GN43" s="18"/>
    </row>
    <row r="44" spans="1:196" s="2" customFormat="1" ht="13.8" x14ac:dyDescent="0.3">
      <c r="A44" s="35"/>
      <c r="B44" s="35"/>
      <c r="C44" s="35"/>
      <c r="D44" s="35"/>
      <c r="E44" s="35"/>
      <c r="F44" s="35"/>
      <c r="G44" s="35"/>
      <c r="H44" s="35"/>
      <c r="I44" s="35"/>
      <c r="J44" s="35"/>
      <c r="K44" s="35"/>
      <c r="M44" s="4"/>
      <c r="N44" s="4"/>
      <c r="O44" s="4"/>
      <c r="P44" s="4"/>
      <c r="Q44" s="4"/>
      <c r="R44" s="4"/>
      <c r="S44" s="5"/>
      <c r="T44" s="4"/>
      <c r="X44" s="14"/>
      <c r="Y44" s="14"/>
      <c r="Z44" s="14"/>
      <c r="AA44" s="14"/>
      <c r="AB44" s="14"/>
      <c r="AC44" s="14"/>
      <c r="AE44" s="3"/>
      <c r="AF44" s="3"/>
      <c r="AG44" s="3"/>
      <c r="AH44" s="3"/>
      <c r="AI44" s="3"/>
      <c r="AK44" s="13"/>
      <c r="AL44" s="13"/>
      <c r="AT44" s="13"/>
      <c r="AU44" s="13"/>
      <c r="AV44" s="13"/>
      <c r="AW44" s="13"/>
      <c r="AX44" s="3"/>
      <c r="AY44" s="3"/>
      <c r="AZ44" s="3"/>
      <c r="BA44" s="3"/>
      <c r="BB44" s="3"/>
      <c r="BC44" s="3"/>
      <c r="BD44" s="3"/>
      <c r="BQ44" s="3"/>
      <c r="BR44" s="3"/>
      <c r="BS44" s="3"/>
      <c r="BT44" s="3"/>
      <c r="CA44" s="3"/>
      <c r="CB44" s="3"/>
      <c r="CC44" s="3"/>
      <c r="CD44" s="3"/>
      <c r="CE44" s="3"/>
      <c r="CF44" s="3"/>
      <c r="CG44" s="3"/>
      <c r="CH44" s="3"/>
      <c r="CI44" s="3"/>
      <c r="CJ44" s="52"/>
      <c r="CK44" s="3"/>
      <c r="CL44" s="3"/>
      <c r="CM44" s="3"/>
      <c r="CN44" s="3"/>
      <c r="CO44" s="3"/>
      <c r="CP44" s="3"/>
      <c r="CT44" s="9"/>
      <c r="CW44" s="8"/>
      <c r="CY44" s="10"/>
      <c r="CZ44" s="10"/>
      <c r="DA44" s="10"/>
      <c r="DB44" s="10"/>
      <c r="DC44" s="10"/>
      <c r="DD44" s="10"/>
      <c r="DH44" s="6"/>
      <c r="DI44" s="7"/>
      <c r="DL44" s="6"/>
      <c r="DM44" s="7"/>
      <c r="DO44" s="8"/>
      <c r="DP44" s="8"/>
      <c r="DQ44" s="8"/>
      <c r="DS44" s="11"/>
      <c r="DT44" s="11"/>
      <c r="DU44" s="11"/>
      <c r="FM44" s="13"/>
      <c r="FN44" s="14"/>
      <c r="FO44" s="15"/>
      <c r="FP44" s="14"/>
      <c r="FQ44" s="15"/>
      <c r="FR44" s="15"/>
      <c r="FS44" s="15"/>
      <c r="FT44" s="15"/>
      <c r="FU44" s="14"/>
      <c r="FV44" s="16"/>
      <c r="FW44" s="14"/>
      <c r="FX44" s="16"/>
      <c r="FY44" s="13"/>
      <c r="FZ44" s="17"/>
      <c r="GA44" s="15"/>
      <c r="GB44" s="16"/>
      <c r="GC44" s="16"/>
      <c r="GD44" s="16"/>
      <c r="GE44" s="16"/>
      <c r="GG44" s="15"/>
      <c r="GH44" s="18"/>
      <c r="GI44" s="18"/>
      <c r="GJ44" s="18"/>
      <c r="GK44" s="18"/>
      <c r="GL44" s="18"/>
      <c r="GM44" s="18"/>
      <c r="GN44" s="18"/>
    </row>
    <row r="45" spans="1:196" s="2" customFormat="1" ht="13.8" x14ac:dyDescent="0.3">
      <c r="A45" s="35"/>
      <c r="B45" s="35"/>
      <c r="C45" s="35"/>
      <c r="D45" s="35"/>
      <c r="E45" s="35"/>
      <c r="F45" s="35"/>
      <c r="G45" s="35"/>
      <c r="H45" s="35"/>
      <c r="I45" s="35"/>
      <c r="J45" s="35"/>
      <c r="K45" s="35"/>
      <c r="M45" s="4"/>
      <c r="N45" s="4"/>
      <c r="O45" s="4"/>
      <c r="P45" s="4"/>
      <c r="Q45" s="4"/>
      <c r="R45" s="4"/>
      <c r="S45" s="5"/>
      <c r="T45" s="4"/>
      <c r="X45" s="3"/>
      <c r="Y45" s="3"/>
      <c r="Z45" s="3"/>
      <c r="AA45" s="3"/>
      <c r="AB45" s="3"/>
      <c r="AC45" s="14"/>
      <c r="AE45" s="3"/>
      <c r="AF45" s="3"/>
      <c r="AG45" s="3"/>
      <c r="AH45" s="3"/>
      <c r="AI45" s="3"/>
      <c r="AK45" s="13"/>
      <c r="AL45" s="13"/>
      <c r="AT45" s="13"/>
      <c r="AU45" s="13"/>
      <c r="AV45" s="13"/>
      <c r="AW45" s="13"/>
      <c r="AX45" s="3"/>
      <c r="AY45" s="3"/>
      <c r="AZ45" s="3"/>
      <c r="BA45" s="3"/>
      <c r="BB45" s="3"/>
      <c r="BC45" s="3"/>
      <c r="BD45" s="3"/>
      <c r="BQ45" s="3"/>
      <c r="BR45" s="3"/>
      <c r="BS45" s="3"/>
      <c r="BT45" s="3"/>
      <c r="BX45" s="3"/>
      <c r="BY45" s="3"/>
      <c r="BZ45" s="52"/>
      <c r="CA45" s="3"/>
      <c r="CB45" s="3"/>
      <c r="CC45" s="3"/>
      <c r="CD45" s="3"/>
      <c r="CE45" s="3"/>
      <c r="CF45" s="3"/>
      <c r="CG45" s="3"/>
      <c r="CH45" s="3"/>
      <c r="CI45" s="3"/>
      <c r="CJ45" s="52"/>
      <c r="CK45" s="3"/>
      <c r="CL45" s="3"/>
      <c r="CM45" s="3"/>
      <c r="CN45" s="3"/>
      <c r="CO45" s="3"/>
      <c r="CP45" s="3"/>
      <c r="CT45" s="9"/>
      <c r="CW45" s="8"/>
      <c r="CY45" s="10"/>
      <c r="CZ45" s="10"/>
      <c r="DA45" s="10"/>
      <c r="DB45" s="10"/>
      <c r="DC45" s="10"/>
      <c r="DD45" s="10"/>
      <c r="DH45" s="6"/>
      <c r="DI45" s="7"/>
      <c r="DL45" s="6"/>
      <c r="DM45" s="7"/>
      <c r="DO45" s="8"/>
      <c r="DP45" s="8"/>
      <c r="DQ45" s="8"/>
      <c r="DS45" s="11"/>
      <c r="DT45" s="11"/>
      <c r="DU45" s="11"/>
      <c r="FM45" s="13"/>
      <c r="FN45" s="14"/>
      <c r="FO45" s="15"/>
      <c r="FP45" s="14"/>
      <c r="FQ45" s="15"/>
      <c r="FR45" s="15"/>
      <c r="FS45" s="15"/>
      <c r="FT45" s="15"/>
      <c r="FU45" s="20"/>
      <c r="FV45" s="16"/>
      <c r="FW45" s="14"/>
      <c r="FX45" s="16"/>
      <c r="FY45" s="13"/>
      <c r="FZ45" s="17"/>
      <c r="GA45" s="15"/>
      <c r="GB45" s="16"/>
      <c r="GC45" s="16"/>
      <c r="GD45" s="16"/>
      <c r="GE45" s="16"/>
      <c r="GF45" s="13"/>
      <c r="GG45" s="15"/>
      <c r="GH45" s="18"/>
      <c r="GI45" s="18"/>
      <c r="GJ45" s="18"/>
      <c r="GK45" s="18"/>
      <c r="GL45" s="18"/>
      <c r="GM45" s="18"/>
      <c r="GN45" s="18"/>
    </row>
    <row r="46" spans="1:196" s="2" customFormat="1" ht="13.8" x14ac:dyDescent="0.3">
      <c r="A46" s="35"/>
      <c r="B46" s="35"/>
      <c r="C46" s="35"/>
      <c r="D46" s="35"/>
      <c r="E46" s="35"/>
      <c r="F46" s="35"/>
      <c r="G46" s="35"/>
      <c r="H46" s="35"/>
      <c r="I46" s="35"/>
      <c r="J46" s="35"/>
      <c r="K46" s="35"/>
      <c r="M46" s="4"/>
      <c r="N46" s="4"/>
      <c r="O46" s="4"/>
      <c r="P46" s="4"/>
      <c r="Q46" s="4"/>
      <c r="R46" s="4"/>
      <c r="S46" s="5"/>
      <c r="T46" s="4"/>
      <c r="X46" s="3"/>
      <c r="Y46" s="3"/>
      <c r="Z46" s="3"/>
      <c r="AA46" s="3"/>
      <c r="AB46" s="3"/>
      <c r="AC46" s="14"/>
      <c r="AE46" s="3"/>
      <c r="AF46" s="3"/>
      <c r="AG46" s="3"/>
      <c r="AH46" s="3"/>
      <c r="AI46" s="3"/>
      <c r="AK46" s="13"/>
      <c r="AL46" s="13"/>
      <c r="AO46" s="14"/>
      <c r="AP46" s="14"/>
      <c r="AT46" s="13"/>
      <c r="AU46" s="13"/>
      <c r="AV46" s="13"/>
      <c r="AW46" s="13"/>
      <c r="AX46" s="3"/>
      <c r="AY46" s="3"/>
      <c r="AZ46" s="3"/>
      <c r="BA46" s="3"/>
      <c r="BB46" s="3"/>
      <c r="BC46" s="3"/>
      <c r="BD46" s="3"/>
      <c r="BQ46" s="3"/>
      <c r="BR46" s="3"/>
      <c r="BS46" s="3"/>
      <c r="BT46" s="3"/>
      <c r="BX46" s="3"/>
      <c r="BY46" s="3"/>
      <c r="BZ46" s="52"/>
      <c r="CA46" s="3"/>
      <c r="CB46" s="3"/>
      <c r="CC46" s="3"/>
      <c r="CD46" s="3"/>
      <c r="CE46" s="3"/>
      <c r="CF46" s="3"/>
      <c r="CG46" s="3"/>
      <c r="CH46" s="3"/>
      <c r="CI46" s="3"/>
      <c r="CJ46" s="52"/>
      <c r="CK46" s="3"/>
      <c r="CL46" s="3"/>
      <c r="CM46" s="3"/>
      <c r="CN46" s="3"/>
      <c r="CO46" s="3"/>
      <c r="CP46" s="3"/>
      <c r="CT46" s="9"/>
      <c r="CW46" s="8"/>
      <c r="CY46" s="10"/>
      <c r="CZ46" s="10"/>
      <c r="DA46" s="10"/>
      <c r="DB46" s="10"/>
      <c r="DC46" s="10"/>
      <c r="DD46" s="10"/>
      <c r="DH46" s="6"/>
      <c r="DI46" s="7"/>
      <c r="DL46" s="6"/>
      <c r="DM46" s="7"/>
      <c r="DO46" s="8"/>
      <c r="DP46" s="8"/>
      <c r="DQ46" s="8"/>
      <c r="DS46" s="11"/>
      <c r="DT46" s="11"/>
      <c r="DU46" s="11"/>
      <c r="FM46" s="13"/>
      <c r="FN46" s="15"/>
      <c r="FO46" s="15"/>
      <c r="FP46" s="15"/>
      <c r="FQ46" s="15"/>
      <c r="FR46" s="15"/>
      <c r="FS46" s="15"/>
      <c r="FT46" s="15"/>
      <c r="FU46" s="14"/>
      <c r="FV46" s="16"/>
      <c r="FW46" s="15"/>
      <c r="FX46" s="16"/>
      <c r="FY46" s="13"/>
      <c r="FZ46" s="17"/>
      <c r="GA46" s="15"/>
      <c r="GB46" s="17"/>
      <c r="GC46" s="16"/>
      <c r="GD46" s="17"/>
      <c r="GE46" s="16"/>
      <c r="GG46" s="15"/>
      <c r="GH46" s="18"/>
      <c r="GI46" s="18"/>
      <c r="GJ46" s="18"/>
      <c r="GK46" s="18"/>
      <c r="GL46" s="18"/>
      <c r="GM46" s="18"/>
      <c r="GN46" s="18"/>
    </row>
    <row r="47" spans="1:196" s="2" customFormat="1" ht="13.8" x14ac:dyDescent="0.3">
      <c r="A47" s="35"/>
      <c r="B47" s="35"/>
      <c r="C47" s="35"/>
      <c r="D47" s="35"/>
      <c r="E47" s="35"/>
      <c r="F47" s="35"/>
      <c r="G47" s="35"/>
      <c r="H47" s="35"/>
      <c r="I47" s="35"/>
      <c r="J47" s="35"/>
      <c r="K47" s="35"/>
      <c r="M47" s="4"/>
      <c r="N47" s="4"/>
      <c r="O47" s="4"/>
      <c r="P47" s="4"/>
      <c r="Q47" s="4"/>
      <c r="R47" s="4"/>
      <c r="S47" s="5"/>
      <c r="T47" s="4"/>
      <c r="X47" s="3"/>
      <c r="Y47" s="3"/>
      <c r="Z47" s="3"/>
      <c r="AA47" s="3"/>
      <c r="AB47" s="3"/>
      <c r="AC47" s="14"/>
      <c r="AE47" s="3"/>
      <c r="AF47" s="3"/>
      <c r="AG47" s="3"/>
      <c r="AH47" s="3"/>
      <c r="AI47" s="3"/>
      <c r="AK47" s="13"/>
      <c r="AL47" s="13"/>
      <c r="AO47" s="76"/>
      <c r="AP47" s="76"/>
      <c r="AT47" s="13"/>
      <c r="AU47" s="13"/>
      <c r="AV47" s="13"/>
      <c r="AW47" s="13"/>
      <c r="AX47" s="3"/>
      <c r="AY47" s="3"/>
      <c r="AZ47" s="3"/>
      <c r="BA47" s="3"/>
      <c r="BB47" s="3"/>
      <c r="BC47" s="3"/>
      <c r="BD47" s="3"/>
      <c r="BQ47" s="24"/>
      <c r="BR47" s="3"/>
      <c r="BS47" s="3"/>
      <c r="BT47" s="3"/>
      <c r="BX47" s="3"/>
      <c r="BY47" s="3"/>
      <c r="BZ47" s="52"/>
      <c r="CA47" s="3"/>
      <c r="CB47" s="3"/>
      <c r="CC47" s="3"/>
      <c r="CD47" s="3"/>
      <c r="CE47" s="3"/>
      <c r="CF47" s="3"/>
      <c r="CG47" s="3"/>
      <c r="CH47" s="3"/>
      <c r="CI47" s="3"/>
      <c r="CJ47" s="52"/>
      <c r="CK47" s="3"/>
      <c r="CL47" s="3"/>
      <c r="CM47" s="3"/>
      <c r="CN47" s="3"/>
      <c r="CO47" s="3"/>
      <c r="CP47" s="3"/>
      <c r="CT47" s="9"/>
      <c r="CW47" s="8"/>
      <c r="CY47" s="10"/>
      <c r="CZ47" s="10"/>
      <c r="DA47" s="10"/>
      <c r="DB47" s="10"/>
      <c r="DC47" s="10"/>
      <c r="DD47" s="10"/>
      <c r="DH47" s="6"/>
      <c r="DI47" s="7"/>
      <c r="DL47" s="6"/>
      <c r="DM47" s="7"/>
      <c r="DO47" s="8"/>
      <c r="DP47" s="8"/>
      <c r="DQ47" s="8"/>
      <c r="DS47" s="11"/>
      <c r="DT47" s="11"/>
      <c r="DU47" s="11"/>
      <c r="FM47" s="13"/>
      <c r="FN47" s="15"/>
      <c r="FO47" s="15"/>
      <c r="FP47" s="15"/>
      <c r="FQ47" s="15"/>
      <c r="FR47" s="15"/>
      <c r="FS47" s="15"/>
      <c r="FT47" s="15"/>
      <c r="FU47" s="14"/>
      <c r="FV47" s="16"/>
      <c r="FW47" s="15"/>
      <c r="FX47" s="16"/>
      <c r="FY47" s="13"/>
      <c r="FZ47" s="17"/>
      <c r="GA47" s="15"/>
      <c r="GB47" s="17"/>
      <c r="GC47" s="16"/>
      <c r="GD47" s="17"/>
      <c r="GE47" s="16"/>
      <c r="GG47" s="15"/>
      <c r="GH47" s="18"/>
      <c r="GI47" s="18"/>
      <c r="GJ47" s="18"/>
      <c r="GK47" s="18"/>
      <c r="GL47" s="18"/>
      <c r="GM47" s="18"/>
      <c r="GN47" s="18"/>
    </row>
    <row r="48" spans="1:196" s="2" customFormat="1" ht="13.8" x14ac:dyDescent="0.3">
      <c r="A48" s="35"/>
      <c r="B48" s="35"/>
      <c r="C48" s="35"/>
      <c r="D48" s="35"/>
      <c r="E48" s="35"/>
      <c r="F48" s="35"/>
      <c r="G48" s="35"/>
      <c r="H48" s="35"/>
      <c r="I48" s="35"/>
      <c r="J48" s="35"/>
      <c r="K48" s="35"/>
      <c r="M48" s="4"/>
      <c r="N48" s="4"/>
      <c r="O48" s="4"/>
      <c r="P48" s="4"/>
      <c r="Q48" s="4"/>
      <c r="R48" s="4"/>
      <c r="S48" s="5"/>
      <c r="T48" s="4"/>
      <c r="X48" s="3"/>
      <c r="Y48" s="3"/>
      <c r="Z48" s="3"/>
      <c r="AA48" s="3"/>
      <c r="AB48" s="3"/>
      <c r="AC48" s="26"/>
      <c r="AE48" s="3"/>
      <c r="AF48" s="3"/>
      <c r="AG48" s="3"/>
      <c r="AH48" s="3"/>
      <c r="AI48" s="3"/>
      <c r="AK48" s="13"/>
      <c r="AL48" s="13"/>
      <c r="AO48" s="77"/>
      <c r="AP48" s="77"/>
      <c r="AT48" s="13"/>
      <c r="AU48" s="13"/>
      <c r="AV48" s="13"/>
      <c r="AW48" s="13"/>
      <c r="AX48" s="3"/>
      <c r="AY48" s="3"/>
      <c r="AZ48" s="3"/>
      <c r="BA48" s="3"/>
      <c r="BB48" s="3"/>
      <c r="BC48" s="3"/>
      <c r="BD48" s="3"/>
      <c r="BQ48" s="24"/>
      <c r="BR48" s="3"/>
      <c r="BS48" s="3"/>
      <c r="BT48" s="3"/>
      <c r="BU48" s="3"/>
      <c r="BV48" s="3"/>
      <c r="BW48" s="3"/>
      <c r="BX48" s="3"/>
      <c r="BY48" s="3"/>
      <c r="BZ48" s="52"/>
      <c r="CA48" s="3"/>
      <c r="CB48" s="3"/>
      <c r="CC48" s="3"/>
      <c r="CD48" s="3"/>
      <c r="CE48" s="3"/>
      <c r="CF48" s="3"/>
      <c r="CG48" s="3"/>
      <c r="CH48" s="3"/>
      <c r="CI48" s="3"/>
      <c r="CJ48" s="52"/>
      <c r="CK48" s="3"/>
      <c r="CL48" s="3"/>
      <c r="CM48" s="3"/>
      <c r="CN48" s="3"/>
      <c r="CO48" s="3"/>
      <c r="CP48" s="3"/>
      <c r="CT48" s="9"/>
      <c r="CW48" s="8"/>
      <c r="CY48" s="10"/>
      <c r="CZ48" s="10"/>
      <c r="DA48" s="10"/>
      <c r="DB48" s="10"/>
      <c r="DC48" s="10"/>
      <c r="DD48" s="10"/>
      <c r="DH48" s="6"/>
      <c r="DI48" s="7"/>
      <c r="DL48" s="6"/>
      <c r="DM48" s="7"/>
      <c r="DO48" s="8"/>
      <c r="DP48" s="8"/>
      <c r="DQ48" s="8"/>
      <c r="DS48" s="11"/>
      <c r="DT48" s="11"/>
      <c r="DU48" s="11"/>
      <c r="FM48" s="13"/>
      <c r="FN48" s="14"/>
      <c r="FO48" s="15"/>
      <c r="FP48" s="14"/>
      <c r="FQ48" s="15"/>
      <c r="FR48" s="15"/>
      <c r="FS48" s="15"/>
      <c r="FT48" s="15"/>
      <c r="FU48" s="14"/>
      <c r="FV48" s="16"/>
      <c r="FW48" s="14"/>
      <c r="FX48" s="16"/>
      <c r="FY48" s="13"/>
      <c r="FZ48" s="17"/>
      <c r="GA48" s="15"/>
      <c r="GB48" s="16"/>
      <c r="GC48" s="16"/>
      <c r="GD48" s="16"/>
      <c r="GE48" s="16"/>
      <c r="GG48" s="15"/>
      <c r="GH48" s="18"/>
      <c r="GI48" s="18"/>
      <c r="GJ48" s="18"/>
      <c r="GK48" s="18"/>
      <c r="GL48" s="18"/>
      <c r="GM48" s="18"/>
      <c r="GN48" s="18"/>
    </row>
    <row r="49" spans="1:248" s="2" customFormat="1" ht="13.8" x14ac:dyDescent="0.3">
      <c r="A49" s="35"/>
      <c r="B49" s="35"/>
      <c r="C49" s="35"/>
      <c r="D49" s="35"/>
      <c r="E49" s="35"/>
      <c r="F49" s="35"/>
      <c r="G49" s="35"/>
      <c r="H49" s="35"/>
      <c r="I49" s="35"/>
      <c r="J49" s="35"/>
      <c r="K49" s="35"/>
      <c r="M49" s="4"/>
      <c r="N49" s="4"/>
      <c r="O49" s="4"/>
      <c r="P49" s="4"/>
      <c r="Q49" s="4"/>
      <c r="R49" s="4"/>
      <c r="S49" s="5"/>
      <c r="T49" s="4"/>
      <c r="X49" s="3"/>
      <c r="Y49" s="3"/>
      <c r="Z49" s="3"/>
      <c r="AA49" s="3"/>
      <c r="AB49" s="3"/>
      <c r="AC49" s="26"/>
      <c r="AE49" s="3"/>
      <c r="AF49" s="3"/>
      <c r="AG49" s="3"/>
      <c r="AH49" s="3"/>
      <c r="AI49" s="3"/>
      <c r="AT49" s="13"/>
      <c r="AU49" s="13"/>
      <c r="AV49" s="13"/>
      <c r="AW49" s="13"/>
      <c r="AX49" s="3"/>
      <c r="AY49" s="3"/>
      <c r="AZ49" s="3"/>
      <c r="BA49" s="3"/>
      <c r="BB49" s="3"/>
      <c r="BC49" s="3"/>
      <c r="BD49" s="3"/>
      <c r="BQ49" s="24"/>
      <c r="BR49" s="3"/>
      <c r="BS49" s="3"/>
      <c r="BT49" s="3"/>
      <c r="BU49" s="3"/>
      <c r="BV49" s="3"/>
      <c r="BW49" s="3"/>
      <c r="BX49" s="3"/>
      <c r="BY49" s="3"/>
      <c r="BZ49" s="52"/>
      <c r="CA49" s="3"/>
      <c r="CB49" s="3"/>
      <c r="CC49" s="3"/>
      <c r="CD49" s="3"/>
      <c r="CE49" s="3"/>
      <c r="CF49" s="3"/>
      <c r="CG49" s="3"/>
      <c r="CH49" s="3"/>
      <c r="CI49" s="3"/>
      <c r="CJ49" s="52"/>
      <c r="CK49" s="3"/>
      <c r="CL49" s="3"/>
      <c r="CM49" s="3"/>
      <c r="CN49" s="3"/>
      <c r="CO49" s="3"/>
      <c r="CP49" s="3"/>
      <c r="CT49" s="9"/>
      <c r="CW49" s="8"/>
      <c r="CY49" s="10"/>
      <c r="CZ49" s="10"/>
      <c r="DA49" s="10"/>
      <c r="DB49" s="10"/>
      <c r="DC49" s="10"/>
      <c r="DD49" s="10"/>
      <c r="DH49" s="6"/>
      <c r="DI49" s="7"/>
      <c r="DL49" s="6"/>
      <c r="DM49" s="7"/>
      <c r="DO49" s="8"/>
      <c r="DP49" s="8"/>
      <c r="DQ49" s="8"/>
      <c r="DS49" s="11"/>
      <c r="DT49" s="11"/>
      <c r="DU49" s="11"/>
      <c r="FM49" s="13"/>
      <c r="FN49" s="14"/>
      <c r="FO49" s="15"/>
      <c r="FP49" s="14"/>
      <c r="FQ49" s="15"/>
      <c r="FR49" s="15"/>
      <c r="FS49" s="15"/>
      <c r="FT49" s="15"/>
      <c r="FU49" s="20"/>
      <c r="FV49" s="16"/>
      <c r="FW49" s="14"/>
      <c r="FX49" s="16"/>
      <c r="FY49" s="13"/>
      <c r="FZ49" s="17"/>
      <c r="GA49" s="15"/>
      <c r="GB49" s="16"/>
      <c r="GC49" s="16"/>
      <c r="GD49" s="16"/>
      <c r="GE49" s="16"/>
      <c r="GF49" s="13"/>
      <c r="GG49" s="15"/>
      <c r="GH49" s="18"/>
      <c r="GI49" s="18"/>
      <c r="GJ49" s="18"/>
      <c r="GK49" s="18"/>
      <c r="GL49" s="18"/>
      <c r="GM49" s="18"/>
      <c r="GN49" s="18"/>
    </row>
    <row r="50" spans="1:248" ht="13.8" x14ac:dyDescent="0.3">
      <c r="A50" s="35"/>
      <c r="B50" s="35"/>
      <c r="C50" s="35"/>
      <c r="D50" s="35"/>
      <c r="E50" s="35"/>
      <c r="F50" s="35"/>
      <c r="G50" s="35"/>
      <c r="H50" s="35"/>
      <c r="I50" s="35"/>
      <c r="J50" s="35"/>
      <c r="K50" s="35"/>
      <c r="U50" s="2"/>
      <c r="AC50" s="26"/>
      <c r="AD50" s="2"/>
      <c r="AJ50" s="2"/>
      <c r="AK50" s="2"/>
      <c r="AL50" s="2"/>
      <c r="AM50" s="2"/>
      <c r="AN50" s="2"/>
      <c r="AO50" s="2"/>
      <c r="AP50" s="2"/>
      <c r="AQ50" s="2"/>
      <c r="AR50" s="2"/>
      <c r="AS50" s="2"/>
      <c r="AT50" s="13"/>
      <c r="AU50" s="13"/>
      <c r="AV50" s="13"/>
      <c r="AW50" s="13"/>
      <c r="BQ50" s="24"/>
      <c r="BZ50" s="52"/>
      <c r="CJ50" s="52"/>
      <c r="CK50" s="3"/>
      <c r="CL50" s="3"/>
      <c r="CM50" s="3"/>
      <c r="CN50" s="3"/>
      <c r="CO50" s="3"/>
      <c r="CP50" s="3"/>
      <c r="CT50" s="9"/>
      <c r="CW50" s="8"/>
      <c r="CY50" s="10"/>
      <c r="CZ50" s="10"/>
      <c r="DA50" s="10"/>
      <c r="DB50" s="10"/>
      <c r="DC50" s="10"/>
      <c r="DD50" s="10"/>
      <c r="DH50" s="6"/>
      <c r="DI50" s="7"/>
      <c r="DL50" s="6"/>
      <c r="DM50" s="7"/>
      <c r="DO50" s="8"/>
      <c r="DP50" s="8"/>
      <c r="DQ50" s="8"/>
      <c r="DS50" s="11"/>
      <c r="DT50" s="11"/>
      <c r="DU50" s="11"/>
      <c r="FM50" s="13"/>
      <c r="FN50" s="14"/>
      <c r="FO50" s="15"/>
      <c r="FP50" s="14"/>
      <c r="FQ50" s="15"/>
      <c r="FR50" s="15"/>
      <c r="FS50" s="15"/>
      <c r="FT50" s="15"/>
      <c r="FU50" s="20"/>
      <c r="FV50" s="16"/>
      <c r="FW50" s="14"/>
      <c r="FX50" s="16"/>
      <c r="FY50" s="13"/>
      <c r="FZ50" s="17"/>
      <c r="GA50" s="15"/>
      <c r="GB50" s="16"/>
      <c r="GC50" s="16"/>
      <c r="GD50" s="16"/>
      <c r="GE50" s="16"/>
      <c r="GF50" s="13"/>
      <c r="GG50" s="15"/>
      <c r="GH50" s="18"/>
      <c r="GI50" s="18"/>
      <c r="GJ50" s="18"/>
      <c r="GK50" s="18"/>
      <c r="GL50" s="18"/>
      <c r="GM50" s="18"/>
      <c r="GN50" s="18"/>
    </row>
    <row r="51" spans="1:248" ht="13.8" x14ac:dyDescent="0.3">
      <c r="A51" s="35"/>
      <c r="B51" s="35"/>
      <c r="C51" s="35"/>
      <c r="D51" s="35"/>
      <c r="E51" s="35"/>
      <c r="F51" s="35"/>
      <c r="G51" s="35"/>
      <c r="H51" s="35"/>
      <c r="I51" s="35"/>
      <c r="J51" s="35"/>
      <c r="K51" s="35"/>
      <c r="U51" s="2"/>
      <c r="AC51" s="26"/>
      <c r="AD51" s="2"/>
      <c r="AJ51" s="2"/>
      <c r="AK51" s="2"/>
      <c r="AL51" s="2"/>
      <c r="AM51" s="2"/>
      <c r="AN51" s="2"/>
      <c r="AO51" s="2"/>
      <c r="AP51" s="2"/>
      <c r="AQ51" s="2"/>
      <c r="AR51" s="2"/>
      <c r="AS51" s="2"/>
      <c r="AT51" s="13"/>
      <c r="AU51" s="13"/>
      <c r="AV51" s="13"/>
      <c r="AW51" s="13"/>
      <c r="BF51" s="36"/>
      <c r="BQ51" s="24"/>
      <c r="BZ51" s="52"/>
      <c r="CJ51" s="52"/>
      <c r="CK51" s="3"/>
      <c r="CL51" s="3"/>
      <c r="CM51" s="3"/>
      <c r="CN51" s="3"/>
      <c r="CO51" s="3"/>
      <c r="CP51" s="3"/>
      <c r="CT51" s="9"/>
      <c r="CW51" s="8"/>
      <c r="CY51" s="10"/>
      <c r="CZ51" s="10"/>
      <c r="DA51" s="10"/>
      <c r="DB51" s="10"/>
      <c r="DC51" s="10"/>
      <c r="DD51" s="10"/>
      <c r="DH51" s="6"/>
      <c r="DI51" s="7"/>
      <c r="DL51" s="6"/>
      <c r="DM51" s="7"/>
      <c r="DO51" s="8"/>
      <c r="DP51" s="8"/>
      <c r="DQ51" s="8"/>
      <c r="DS51" s="11"/>
      <c r="DT51" s="11"/>
      <c r="DU51" s="11"/>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13"/>
      <c r="FN51" s="15"/>
      <c r="FO51" s="15"/>
      <c r="FP51" s="15"/>
      <c r="FQ51" s="15"/>
      <c r="FR51" s="15"/>
      <c r="FS51" s="15"/>
      <c r="FT51" s="15"/>
      <c r="FU51" s="14"/>
      <c r="FV51" s="16"/>
      <c r="FW51" s="15"/>
      <c r="FX51" s="16"/>
      <c r="FY51" s="13"/>
      <c r="FZ51" s="17"/>
      <c r="GA51" s="15"/>
      <c r="GB51" s="17"/>
      <c r="GC51" s="16"/>
      <c r="GD51" s="17"/>
      <c r="GE51" s="16"/>
      <c r="GG51" s="15"/>
      <c r="GH51" s="18"/>
      <c r="GI51" s="18"/>
      <c r="GJ51" s="18"/>
      <c r="GK51" s="18"/>
      <c r="GL51" s="18"/>
      <c r="GM51" s="18"/>
      <c r="GN51" s="18"/>
      <c r="GO51" s="26"/>
      <c r="GP51" s="26"/>
      <c r="GQ51" s="26"/>
      <c r="GR51" s="26"/>
      <c r="GS51" s="26"/>
      <c r="GT51" s="26"/>
      <c r="GU51" s="26"/>
      <c r="GV51" s="26"/>
      <c r="GW51" s="26"/>
      <c r="GX51" s="26"/>
      <c r="GY51" s="26"/>
      <c r="GZ51" s="26"/>
      <c r="HA51" s="26"/>
      <c r="HB51" s="26"/>
      <c r="HC51" s="26"/>
      <c r="HD51" s="26"/>
      <c r="HE51" s="26"/>
      <c r="HF51" s="26"/>
      <c r="HG51" s="26"/>
      <c r="IB51" s="26"/>
      <c r="IC51" s="26"/>
      <c r="ID51" s="26"/>
      <c r="IE51" s="26"/>
      <c r="IF51" s="26"/>
      <c r="IG51" s="26"/>
      <c r="IJ51" s="26"/>
      <c r="IK51" s="26"/>
      <c r="IL51" s="26"/>
      <c r="IM51" s="26"/>
      <c r="IN51" s="19"/>
    </row>
    <row r="52" spans="1:248" ht="13.8" x14ac:dyDescent="0.3">
      <c r="A52" s="35"/>
      <c r="B52" s="35"/>
      <c r="C52" s="35"/>
      <c r="D52" s="35"/>
      <c r="E52" s="35"/>
      <c r="F52" s="35"/>
      <c r="G52" s="35"/>
      <c r="H52" s="35"/>
      <c r="I52" s="35"/>
      <c r="J52" s="35"/>
      <c r="K52" s="35"/>
      <c r="U52" s="2"/>
      <c r="AC52" s="26"/>
      <c r="AD52" s="2"/>
      <c r="AJ52" s="2"/>
      <c r="AK52" s="2"/>
      <c r="AL52" s="2"/>
      <c r="AM52" s="2"/>
      <c r="AN52" s="2"/>
      <c r="AO52" s="2"/>
      <c r="AP52" s="2"/>
      <c r="AQ52" s="2"/>
      <c r="AR52" s="2"/>
      <c r="AS52" s="2"/>
      <c r="AT52" s="13"/>
      <c r="AU52" s="13"/>
      <c r="AV52" s="13"/>
      <c r="AW52" s="13"/>
      <c r="BQ52" s="24"/>
      <c r="BZ52" s="52"/>
      <c r="CJ52" s="52"/>
      <c r="CK52" s="3"/>
      <c r="CL52" s="3"/>
      <c r="CM52" s="3"/>
      <c r="CN52" s="3"/>
      <c r="CO52" s="3"/>
      <c r="CP52" s="3"/>
      <c r="CT52" s="9"/>
      <c r="CW52" s="8"/>
      <c r="CY52" s="10"/>
      <c r="CZ52" s="10"/>
      <c r="DA52" s="10"/>
      <c r="DB52" s="10"/>
      <c r="DC52" s="10"/>
      <c r="DD52" s="10"/>
      <c r="DH52" s="6"/>
      <c r="DI52" s="7"/>
      <c r="DL52" s="6"/>
      <c r="DM52" s="7"/>
      <c r="DO52" s="8"/>
      <c r="DP52" s="8"/>
      <c r="DQ52" s="8"/>
      <c r="DS52" s="11"/>
      <c r="DT52" s="11"/>
      <c r="DU52" s="11"/>
      <c r="FM52" s="13"/>
      <c r="FN52" s="14"/>
      <c r="FO52" s="15"/>
      <c r="FP52" s="14"/>
      <c r="FQ52" s="15"/>
      <c r="FR52" s="15"/>
      <c r="FS52" s="15"/>
      <c r="FT52" s="15"/>
      <c r="FU52" s="14"/>
      <c r="FV52" s="16"/>
      <c r="FW52" s="14"/>
      <c r="FX52" s="16"/>
      <c r="FY52" s="13"/>
      <c r="FZ52" s="17"/>
      <c r="GA52" s="15"/>
      <c r="GB52" s="16"/>
      <c r="GC52" s="16"/>
      <c r="GD52" s="16"/>
      <c r="GE52" s="16"/>
      <c r="GG52" s="15"/>
      <c r="GH52" s="18"/>
      <c r="GI52" s="18"/>
      <c r="GJ52" s="18"/>
      <c r="GK52" s="18"/>
      <c r="GL52" s="18"/>
      <c r="GM52" s="18"/>
      <c r="GN52" s="18"/>
    </row>
    <row r="53" spans="1:248" ht="13.8" x14ac:dyDescent="0.3">
      <c r="A53" s="35"/>
      <c r="B53" s="67"/>
      <c r="C53" s="35"/>
      <c r="D53" s="35"/>
      <c r="E53" s="35"/>
      <c r="F53" s="35"/>
      <c r="G53" s="35"/>
      <c r="H53" s="35"/>
      <c r="I53" s="35"/>
      <c r="J53" s="35"/>
      <c r="K53" s="35"/>
      <c r="AC53" s="19"/>
      <c r="AJ53" s="2"/>
      <c r="AK53" s="2"/>
      <c r="AL53" s="2"/>
      <c r="AM53" s="2"/>
      <c r="AN53" s="2"/>
      <c r="AO53" s="2"/>
      <c r="AP53" s="2"/>
      <c r="AQ53" s="2"/>
      <c r="AR53" s="2"/>
      <c r="AS53" s="2"/>
      <c r="AT53" s="13"/>
      <c r="AU53" s="13"/>
      <c r="AV53" s="13"/>
      <c r="AW53" s="13"/>
      <c r="BQ53" s="24"/>
      <c r="BZ53" s="52"/>
      <c r="CJ53" s="52"/>
      <c r="CK53" s="3"/>
      <c r="CL53" s="3"/>
      <c r="CM53" s="3"/>
      <c r="CN53" s="3"/>
      <c r="CO53" s="3"/>
      <c r="CP53" s="3"/>
      <c r="CT53" s="9"/>
      <c r="CW53" s="8"/>
      <c r="CY53" s="10"/>
      <c r="CZ53" s="10"/>
      <c r="DA53" s="10"/>
      <c r="DB53" s="10"/>
      <c r="DC53" s="10"/>
      <c r="DD53" s="10"/>
      <c r="DH53" s="6"/>
      <c r="DI53" s="7"/>
      <c r="DL53" s="6"/>
      <c r="DM53" s="7"/>
      <c r="DO53" s="8"/>
      <c r="DP53" s="8"/>
      <c r="DQ53" s="8"/>
      <c r="DS53" s="11"/>
      <c r="DT53" s="11"/>
      <c r="DU53" s="11"/>
      <c r="FM53" s="13"/>
      <c r="FN53" s="14"/>
      <c r="FO53" s="15"/>
      <c r="FP53" s="14"/>
      <c r="FQ53" s="15"/>
      <c r="FR53" s="15"/>
      <c r="FS53" s="15"/>
      <c r="FT53" s="15"/>
      <c r="FU53" s="20"/>
      <c r="FV53" s="16"/>
      <c r="FW53" s="14"/>
      <c r="FX53" s="16"/>
      <c r="FY53" s="13"/>
      <c r="FZ53" s="17"/>
      <c r="GA53" s="15"/>
      <c r="GB53" s="16"/>
      <c r="GC53" s="16"/>
      <c r="GD53" s="16"/>
      <c r="GE53" s="16"/>
      <c r="GF53" s="13"/>
      <c r="GG53" s="15"/>
      <c r="GH53" s="18"/>
      <c r="GI53" s="18"/>
      <c r="GJ53" s="18"/>
      <c r="GK53" s="18"/>
      <c r="GL53" s="18"/>
      <c r="GM53" s="18"/>
      <c r="GN53" s="18"/>
    </row>
    <row r="54" spans="1:248" ht="13.8" x14ac:dyDescent="0.3">
      <c r="A54" s="35"/>
      <c r="B54" s="46"/>
      <c r="C54" s="35"/>
      <c r="D54" s="3"/>
      <c r="E54" s="3"/>
      <c r="F54" s="3"/>
      <c r="G54" s="3"/>
      <c r="H54" s="3"/>
      <c r="I54" s="44"/>
      <c r="J54" s="44"/>
      <c r="K54" s="3"/>
      <c r="AC54" s="19"/>
      <c r="AJ54" s="2"/>
      <c r="AK54" s="2"/>
      <c r="AL54" s="2"/>
      <c r="AM54" s="2"/>
      <c r="AN54" s="2"/>
      <c r="AO54" s="2"/>
      <c r="AP54" s="2"/>
      <c r="AQ54" s="2"/>
      <c r="AR54" s="2"/>
      <c r="AS54" s="2"/>
      <c r="AT54" s="13"/>
      <c r="AU54" s="13"/>
      <c r="AV54" s="13"/>
      <c r="AW54" s="13"/>
      <c r="BN54" s="24"/>
      <c r="BO54" s="24"/>
      <c r="BP54" s="24"/>
      <c r="BQ54" s="24"/>
      <c r="BZ54" s="52"/>
      <c r="CJ54" s="52"/>
      <c r="CK54" s="3"/>
      <c r="CL54" s="3"/>
      <c r="CM54" s="3"/>
      <c r="CN54" s="3"/>
      <c r="CO54" s="3"/>
      <c r="CP54" s="3"/>
      <c r="CT54" s="9"/>
      <c r="CW54" s="8"/>
      <c r="CY54" s="10"/>
      <c r="CZ54" s="10"/>
      <c r="DA54" s="10"/>
      <c r="DB54" s="10"/>
      <c r="DC54" s="10"/>
      <c r="DD54" s="10"/>
      <c r="DH54" s="6"/>
      <c r="DI54" s="7"/>
      <c r="DL54" s="6"/>
      <c r="DM54" s="7"/>
      <c r="DO54" s="8"/>
      <c r="DP54" s="8"/>
      <c r="DQ54" s="8"/>
      <c r="DS54" s="11"/>
      <c r="DT54" s="11"/>
      <c r="DU54" s="11"/>
      <c r="FM54" s="13"/>
      <c r="FN54" s="15"/>
      <c r="FO54" s="15"/>
      <c r="FP54" s="15"/>
      <c r="FQ54" s="15"/>
      <c r="FR54" s="15"/>
      <c r="FS54" s="15"/>
      <c r="FT54" s="15"/>
      <c r="FU54" s="14"/>
      <c r="FV54" s="16"/>
      <c r="FW54" s="15"/>
      <c r="FX54" s="16"/>
      <c r="FY54" s="13"/>
      <c r="FZ54" s="17"/>
      <c r="GA54" s="15"/>
      <c r="GB54" s="17"/>
      <c r="GC54" s="16"/>
      <c r="GD54" s="17"/>
      <c r="GE54" s="16"/>
      <c r="GG54" s="15"/>
      <c r="GH54" s="18"/>
      <c r="GI54" s="18"/>
      <c r="GJ54" s="18"/>
      <c r="GK54" s="18"/>
      <c r="GL54" s="18"/>
      <c r="GM54" s="18"/>
      <c r="GN54" s="18"/>
      <c r="IF54" s="14"/>
    </row>
    <row r="55" spans="1:248" ht="13.8" x14ac:dyDescent="0.3">
      <c r="A55" s="35"/>
      <c r="B55" s="78"/>
      <c r="C55" s="35"/>
      <c r="D55" s="3"/>
      <c r="E55" s="3"/>
      <c r="F55" s="3"/>
      <c r="G55" s="3"/>
      <c r="H55" s="3"/>
      <c r="I55" s="44"/>
      <c r="J55" s="44"/>
      <c r="K55" s="3"/>
      <c r="AC55" s="19"/>
      <c r="AJ55" s="2"/>
      <c r="AK55" s="2"/>
      <c r="AL55" s="2"/>
      <c r="AM55" s="2"/>
      <c r="AN55" s="2"/>
      <c r="AO55" s="2"/>
      <c r="AP55" s="2"/>
      <c r="AQ55" s="2"/>
      <c r="AR55" s="2"/>
      <c r="AS55" s="2"/>
      <c r="AT55" s="2"/>
      <c r="AU55" s="2"/>
      <c r="AV55" s="2"/>
      <c r="AW55" s="2"/>
      <c r="BN55" s="24"/>
      <c r="BO55" s="24"/>
      <c r="BP55" s="24"/>
      <c r="BQ55" s="24"/>
      <c r="BZ55" s="52"/>
      <c r="CJ55" s="52"/>
      <c r="CK55" s="3"/>
      <c r="CL55" s="3"/>
      <c r="CM55" s="3"/>
      <c r="CN55" s="3"/>
      <c r="CO55" s="3"/>
      <c r="CP55" s="3"/>
      <c r="CT55" s="9"/>
      <c r="CW55" s="8"/>
      <c r="CY55" s="10"/>
      <c r="CZ55" s="10"/>
      <c r="DA55" s="10"/>
      <c r="DB55" s="10"/>
      <c r="DC55" s="10"/>
      <c r="DD55" s="10"/>
      <c r="DH55" s="6"/>
      <c r="DI55" s="7"/>
      <c r="DL55" s="6"/>
      <c r="DM55" s="7"/>
      <c r="DO55" s="8"/>
      <c r="DP55" s="8"/>
      <c r="DQ55" s="8"/>
      <c r="DS55" s="11"/>
      <c r="DT55" s="11"/>
      <c r="DU55" s="11"/>
      <c r="FM55" s="13"/>
      <c r="FN55" s="15"/>
      <c r="FO55" s="15"/>
      <c r="FP55" s="15"/>
      <c r="FQ55" s="15"/>
      <c r="FR55" s="15"/>
      <c r="FS55" s="15"/>
      <c r="FT55" s="15"/>
      <c r="FU55" s="14"/>
      <c r="FV55" s="16"/>
      <c r="FW55" s="15"/>
      <c r="FX55" s="16"/>
      <c r="FY55" s="13"/>
      <c r="FZ55" s="17"/>
      <c r="GA55" s="15"/>
      <c r="GB55" s="17"/>
      <c r="GC55" s="16"/>
      <c r="GD55" s="17"/>
      <c r="GE55" s="16"/>
      <c r="GG55" s="15"/>
      <c r="GH55" s="18"/>
      <c r="GI55" s="18"/>
      <c r="GJ55" s="18"/>
      <c r="GK55" s="18"/>
      <c r="GL55" s="18"/>
      <c r="GM55" s="18"/>
      <c r="GN55" s="18"/>
      <c r="IF55" s="14"/>
    </row>
    <row r="56" spans="1:248" ht="13.8" x14ac:dyDescent="0.3">
      <c r="A56" s="35"/>
      <c r="B56" s="78"/>
      <c r="C56" s="35"/>
      <c r="D56" s="3"/>
      <c r="E56" s="3"/>
      <c r="F56" s="3"/>
      <c r="G56" s="3"/>
      <c r="H56" s="3"/>
      <c r="I56" s="46"/>
      <c r="J56" s="46"/>
      <c r="K56" s="46"/>
      <c r="L56" s="3"/>
      <c r="AJ56" s="2"/>
      <c r="AK56" s="2"/>
      <c r="AL56" s="2"/>
      <c r="AM56" s="2"/>
      <c r="AN56" s="2"/>
      <c r="AO56" s="2"/>
      <c r="AP56" s="2"/>
      <c r="AQ56" s="2"/>
      <c r="AR56" s="2"/>
      <c r="AS56" s="2"/>
      <c r="AT56" s="2"/>
      <c r="AU56" s="2"/>
      <c r="AV56" s="2"/>
      <c r="AW56" s="2"/>
      <c r="BN56" s="24"/>
      <c r="BO56" s="24"/>
      <c r="BP56" s="24"/>
      <c r="BQ56" s="24"/>
      <c r="CJ56" s="52"/>
      <c r="CK56" s="3"/>
      <c r="CL56" s="3"/>
      <c r="CM56" s="3"/>
      <c r="CN56" s="3"/>
      <c r="CO56" s="3"/>
      <c r="CP56" s="3"/>
      <c r="CT56" s="9"/>
      <c r="CW56" s="8"/>
      <c r="CY56" s="10"/>
      <c r="CZ56" s="10"/>
      <c r="DA56" s="10"/>
      <c r="DB56" s="10"/>
      <c r="DC56" s="10"/>
      <c r="DD56" s="10"/>
      <c r="DH56" s="6"/>
      <c r="DI56" s="7"/>
      <c r="DL56" s="6"/>
      <c r="DM56" s="7"/>
      <c r="DO56" s="8"/>
      <c r="DP56" s="8"/>
      <c r="DQ56" s="8"/>
      <c r="DS56" s="11"/>
      <c r="DT56" s="11"/>
      <c r="DU56" s="11"/>
      <c r="FM56" s="13"/>
      <c r="FN56" s="14"/>
      <c r="FO56" s="15"/>
      <c r="FP56" s="14"/>
      <c r="FQ56" s="15"/>
      <c r="FR56" s="15"/>
      <c r="FS56" s="15"/>
      <c r="FT56" s="15"/>
      <c r="FU56" s="14"/>
      <c r="FV56" s="16"/>
      <c r="FW56" s="14"/>
      <c r="FX56" s="16"/>
      <c r="FY56" s="13"/>
      <c r="FZ56" s="17"/>
      <c r="GA56" s="15"/>
      <c r="GB56" s="16"/>
      <c r="GC56" s="16"/>
      <c r="GD56" s="16"/>
      <c r="GE56" s="16"/>
      <c r="GG56" s="15"/>
      <c r="GH56" s="18"/>
      <c r="GI56" s="18"/>
      <c r="GJ56" s="18"/>
      <c r="GK56" s="18"/>
      <c r="GL56" s="18"/>
      <c r="GM56" s="18"/>
      <c r="GN56" s="18"/>
      <c r="IF56" s="14"/>
    </row>
    <row r="57" spans="1:248" ht="13.8" x14ac:dyDescent="0.3">
      <c r="A57" s="35"/>
      <c r="B57" s="35"/>
      <c r="C57" s="35"/>
      <c r="D57" s="35"/>
      <c r="E57" s="35"/>
      <c r="F57" s="35"/>
      <c r="G57" s="35"/>
      <c r="H57" s="35"/>
      <c r="I57" s="35"/>
      <c r="J57" s="35"/>
      <c r="K57" s="35"/>
      <c r="L57" s="3"/>
      <c r="AK57" s="2"/>
      <c r="BN57" s="24"/>
      <c r="BO57" s="24"/>
      <c r="BP57" s="24"/>
      <c r="BQ57" s="24"/>
      <c r="CJ57" s="52"/>
      <c r="CK57" s="3"/>
      <c r="CL57" s="3"/>
      <c r="CM57" s="3"/>
      <c r="CN57" s="3"/>
      <c r="CO57" s="3"/>
      <c r="CP57" s="3"/>
      <c r="CT57" s="9"/>
      <c r="CW57" s="8"/>
      <c r="CY57" s="10"/>
      <c r="CZ57" s="10"/>
      <c r="DA57" s="10"/>
      <c r="DB57" s="10"/>
      <c r="DC57" s="10"/>
      <c r="DD57" s="10"/>
      <c r="DH57" s="6"/>
      <c r="DI57" s="7"/>
      <c r="DL57" s="6"/>
      <c r="DM57" s="7"/>
      <c r="DO57" s="8"/>
      <c r="DP57" s="8"/>
      <c r="DQ57" s="8"/>
      <c r="DS57" s="11"/>
      <c r="DT57" s="11"/>
      <c r="DU57" s="11"/>
      <c r="FM57" s="13"/>
      <c r="FN57" s="14"/>
      <c r="FO57" s="15"/>
      <c r="FP57" s="14"/>
      <c r="FQ57" s="15"/>
      <c r="FR57" s="15"/>
      <c r="FS57" s="15"/>
      <c r="FT57" s="15"/>
      <c r="FU57" s="20"/>
      <c r="FV57" s="16"/>
      <c r="FW57" s="14"/>
      <c r="FX57" s="16"/>
      <c r="FY57" s="13"/>
      <c r="FZ57" s="17"/>
      <c r="GA57" s="15"/>
      <c r="GB57" s="16"/>
      <c r="GC57" s="16"/>
      <c r="GD57" s="16"/>
      <c r="GE57" s="16"/>
      <c r="GF57" s="13"/>
      <c r="GG57" s="15"/>
      <c r="GH57" s="18"/>
      <c r="GI57" s="18"/>
      <c r="GJ57" s="18"/>
      <c r="GK57" s="18"/>
      <c r="GL57" s="18"/>
      <c r="GM57" s="18"/>
      <c r="GN57" s="18"/>
      <c r="IF57" s="14"/>
    </row>
    <row r="58" spans="1:248" ht="13.8" x14ac:dyDescent="0.3">
      <c r="A58" s="79"/>
      <c r="B58" s="79"/>
      <c r="C58" s="79"/>
      <c r="D58" s="79"/>
      <c r="E58" s="79"/>
      <c r="F58" s="79"/>
      <c r="G58" s="79"/>
      <c r="H58" s="79"/>
      <c r="I58" s="79"/>
      <c r="J58" s="79"/>
      <c r="K58" s="79"/>
      <c r="L58" s="3"/>
      <c r="BN58" s="24"/>
      <c r="BO58" s="24"/>
      <c r="BP58" s="24"/>
      <c r="BQ58" s="24"/>
      <c r="BS58" s="19"/>
      <c r="BT58" s="19"/>
      <c r="BU58" s="19"/>
      <c r="BV58" s="19"/>
      <c r="BW58" s="19"/>
      <c r="BX58" s="19"/>
      <c r="CK58" s="3"/>
      <c r="CL58" s="3"/>
      <c r="CM58" s="3"/>
      <c r="CN58" s="3"/>
      <c r="CO58" s="3"/>
      <c r="CP58" s="3"/>
      <c r="DH58" s="6"/>
      <c r="DI58" s="7"/>
      <c r="DL58" s="6"/>
      <c r="DM58" s="7"/>
      <c r="DO58" s="8"/>
      <c r="DP58" s="8"/>
      <c r="DQ58" s="8"/>
      <c r="DS58" s="11"/>
      <c r="DT58" s="11"/>
      <c r="DU58" s="11"/>
      <c r="FM58" s="13"/>
      <c r="FN58" s="15"/>
      <c r="FO58" s="15"/>
      <c r="FP58" s="15"/>
      <c r="FQ58" s="15"/>
      <c r="FR58" s="15"/>
      <c r="FS58" s="15"/>
      <c r="FT58" s="15"/>
      <c r="FU58" s="14"/>
      <c r="FV58" s="16"/>
      <c r="FW58" s="15"/>
      <c r="FX58" s="16"/>
      <c r="FY58" s="13"/>
      <c r="FZ58" s="17"/>
      <c r="GA58" s="15"/>
      <c r="GB58" s="17"/>
      <c r="GC58" s="16"/>
      <c r="GD58" s="17"/>
      <c r="GE58" s="16"/>
      <c r="GG58" s="15"/>
      <c r="GH58" s="18"/>
      <c r="GI58" s="18"/>
      <c r="GJ58" s="18"/>
      <c r="GK58" s="18"/>
      <c r="GL58" s="18"/>
      <c r="GM58" s="18"/>
      <c r="GN58" s="18"/>
      <c r="IF58" s="14"/>
    </row>
    <row r="59" spans="1:248" ht="13.8" x14ac:dyDescent="0.3">
      <c r="A59" s="3"/>
      <c r="B59" s="3"/>
      <c r="C59" s="3"/>
      <c r="D59" s="3"/>
      <c r="E59" s="3"/>
      <c r="F59" s="71"/>
      <c r="G59" s="71"/>
      <c r="H59" s="71"/>
      <c r="I59" s="71"/>
      <c r="J59" s="71"/>
      <c r="K59" s="71"/>
      <c r="L59" s="3"/>
      <c r="BN59" s="24"/>
      <c r="BO59" s="24"/>
      <c r="BP59" s="24"/>
      <c r="BQ59" s="24"/>
      <c r="CK59" s="3"/>
      <c r="CL59" s="3"/>
      <c r="CP59" s="6"/>
      <c r="CQ59" s="7"/>
      <c r="CS59" s="8"/>
      <c r="CT59" s="8"/>
      <c r="CU59" s="8"/>
      <c r="CW59" s="9"/>
      <c r="DH59" s="6"/>
      <c r="DI59" s="7"/>
      <c r="DL59" s="6"/>
      <c r="DM59" s="7"/>
      <c r="DO59" s="8"/>
      <c r="DP59" s="8"/>
      <c r="DQ59" s="8"/>
      <c r="DS59" s="11"/>
      <c r="DT59" s="11"/>
      <c r="DU59" s="11"/>
      <c r="FM59" s="13"/>
      <c r="FN59" s="15"/>
      <c r="FO59" s="15"/>
      <c r="FP59" s="15"/>
      <c r="FQ59" s="15"/>
      <c r="FR59" s="15"/>
      <c r="FS59" s="15"/>
      <c r="FT59" s="15"/>
      <c r="FU59" s="14"/>
      <c r="FV59" s="16"/>
      <c r="FW59" s="15"/>
      <c r="FX59" s="16"/>
      <c r="FY59" s="13"/>
      <c r="FZ59" s="17"/>
      <c r="GA59" s="15"/>
      <c r="GB59" s="17"/>
      <c r="GC59" s="16"/>
      <c r="GD59" s="17"/>
      <c r="GE59" s="16"/>
      <c r="GG59" s="15"/>
      <c r="GH59" s="18"/>
      <c r="GI59" s="18"/>
      <c r="GJ59" s="18"/>
      <c r="GK59" s="18"/>
      <c r="GL59" s="18"/>
      <c r="GM59" s="18"/>
      <c r="GN59" s="18"/>
      <c r="IF59" s="14"/>
    </row>
    <row r="60" spans="1:248" ht="13.8" x14ac:dyDescent="0.3">
      <c r="A60" s="110"/>
      <c r="B60" s="113"/>
      <c r="C60" s="114"/>
      <c r="D60" s="110"/>
      <c r="E60" s="110"/>
      <c r="F60" s="110"/>
      <c r="G60" s="114"/>
      <c r="H60" s="110"/>
      <c r="I60" s="110"/>
      <c r="J60" s="110"/>
      <c r="K60" s="110"/>
      <c r="L60" s="3"/>
      <c r="BN60" s="24"/>
      <c r="BO60" s="24"/>
      <c r="BP60" s="24"/>
      <c r="BQ60" s="24"/>
      <c r="CK60" s="3"/>
      <c r="CL60" s="3"/>
      <c r="DO60" s="8"/>
      <c r="DP60" s="8"/>
      <c r="DQ60" s="8"/>
      <c r="DS60" s="11"/>
      <c r="DT60" s="11"/>
      <c r="DU60" s="11"/>
      <c r="FM60" s="13"/>
      <c r="FN60" s="14"/>
      <c r="FO60" s="15"/>
      <c r="FP60" s="14"/>
      <c r="FQ60" s="15"/>
      <c r="FR60" s="15"/>
      <c r="FS60" s="15"/>
      <c r="FT60" s="15"/>
      <c r="FU60" s="14"/>
      <c r="FV60" s="16"/>
      <c r="FW60" s="14"/>
      <c r="FX60" s="16"/>
      <c r="FY60" s="13"/>
      <c r="FZ60" s="17"/>
      <c r="GA60" s="15"/>
      <c r="GB60" s="16"/>
      <c r="GC60" s="16"/>
      <c r="GD60" s="16"/>
      <c r="GE60" s="16"/>
      <c r="GG60" s="15"/>
      <c r="GH60" s="18"/>
      <c r="GI60" s="18"/>
      <c r="GJ60" s="18"/>
      <c r="GK60" s="18"/>
      <c r="GL60" s="18"/>
      <c r="GM60" s="18"/>
      <c r="GN60" s="18"/>
      <c r="IF60" s="14"/>
    </row>
    <row r="61" spans="1:248" ht="13.8" x14ac:dyDescent="0.3">
      <c r="A61" s="110"/>
      <c r="B61" s="115"/>
      <c r="C61" s="114"/>
      <c r="D61" s="116"/>
      <c r="E61" s="116"/>
      <c r="F61" s="117" t="s">
        <v>99</v>
      </c>
      <c r="G61" s="114"/>
      <c r="H61" s="116"/>
      <c r="I61" s="116"/>
      <c r="J61" s="116"/>
      <c r="K61" s="110"/>
      <c r="L61" s="3"/>
      <c r="CK61" s="3"/>
      <c r="CL61" s="3"/>
      <c r="DO61" s="8"/>
      <c r="DP61" s="8"/>
      <c r="DQ61" s="8"/>
      <c r="DS61" s="11"/>
      <c r="DT61" s="11"/>
      <c r="DU61" s="11"/>
      <c r="FM61" s="13"/>
      <c r="FN61" s="14"/>
      <c r="FO61" s="15"/>
      <c r="FP61" s="14"/>
      <c r="FQ61" s="15"/>
      <c r="FR61" s="15"/>
      <c r="FS61" s="15"/>
      <c r="FT61" s="15"/>
      <c r="FU61" s="20"/>
      <c r="FV61" s="16"/>
      <c r="FW61" s="14"/>
      <c r="FX61" s="16"/>
      <c r="FY61" s="13"/>
      <c r="FZ61" s="17"/>
      <c r="GA61" s="15"/>
      <c r="GB61" s="16"/>
      <c r="GC61" s="16"/>
      <c r="GD61" s="16"/>
      <c r="GE61" s="16"/>
      <c r="GF61" s="13"/>
      <c r="GG61" s="15"/>
      <c r="GH61" s="18"/>
      <c r="GI61" s="18"/>
      <c r="GJ61" s="18"/>
      <c r="GK61" s="18"/>
      <c r="GL61" s="18"/>
      <c r="GM61" s="18"/>
      <c r="GN61" s="18"/>
      <c r="IF61" s="14"/>
    </row>
    <row r="62" spans="1:248" ht="13.8" x14ac:dyDescent="0.3">
      <c r="A62" s="110"/>
      <c r="B62" s="116"/>
      <c r="C62" s="116"/>
      <c r="D62" s="116"/>
      <c r="E62" s="116"/>
      <c r="F62" s="118" t="s">
        <v>100</v>
      </c>
      <c r="G62" s="116"/>
      <c r="H62" s="116"/>
      <c r="I62" s="116"/>
      <c r="J62" s="116"/>
      <c r="K62" s="110"/>
      <c r="CK62" s="3"/>
      <c r="CL62" s="3"/>
      <c r="DO62" s="8"/>
      <c r="DP62" s="8"/>
      <c r="DQ62" s="8"/>
      <c r="DS62" s="11"/>
      <c r="DT62" s="11"/>
      <c r="DU62" s="11"/>
    </row>
    <row r="63" spans="1:248" x14ac:dyDescent="0.3">
      <c r="CK63" s="3"/>
      <c r="CL63" s="3"/>
    </row>
    <row r="64" spans="1:248" x14ac:dyDescent="0.3">
      <c r="CK64" s="3"/>
      <c r="CL64" s="3"/>
    </row>
    <row r="65" spans="89:90" x14ac:dyDescent="0.3">
      <c r="CK65" s="3"/>
      <c r="CL65" s="3"/>
    </row>
    <row r="66" spans="89:90" x14ac:dyDescent="0.3">
      <c r="CK66" s="3"/>
      <c r="CL66" s="3"/>
    </row>
    <row r="67" spans="89:90" x14ac:dyDescent="0.3">
      <c r="CK67" s="3"/>
      <c r="CL67" s="3"/>
    </row>
    <row r="68" spans="89:90" x14ac:dyDescent="0.3">
      <c r="CK68" s="3"/>
      <c r="CL68" s="3"/>
    </row>
    <row r="69" spans="89:90" x14ac:dyDescent="0.3">
      <c r="CK69" s="3"/>
      <c r="CL69" s="3"/>
    </row>
    <row r="70" spans="89:90" x14ac:dyDescent="0.3">
      <c r="CK70" s="3"/>
      <c r="CL70" s="3"/>
    </row>
    <row r="71" spans="89:90" x14ac:dyDescent="0.3">
      <c r="CK71" s="3"/>
      <c r="CL71" s="3"/>
    </row>
    <row r="72" spans="89:90" x14ac:dyDescent="0.3">
      <c r="CK72" s="3"/>
      <c r="CL72" s="3"/>
    </row>
    <row r="73" spans="89:90" x14ac:dyDescent="0.3">
      <c r="CK73" s="3"/>
      <c r="CL73" s="3"/>
    </row>
    <row r="74" spans="89:90" x14ac:dyDescent="0.3">
      <c r="CK74" s="3"/>
      <c r="CL74" s="3"/>
    </row>
    <row r="75" spans="89:90" x14ac:dyDescent="0.3">
      <c r="CK75" s="3"/>
      <c r="CL75" s="3"/>
    </row>
    <row r="76" spans="89:90" x14ac:dyDescent="0.3">
      <c r="CK76" s="3"/>
      <c r="CL76" s="3"/>
    </row>
    <row r="77" spans="89:90" x14ac:dyDescent="0.3">
      <c r="CK77" s="3"/>
      <c r="CL77" s="3"/>
    </row>
    <row r="78" spans="89:90" x14ac:dyDescent="0.3">
      <c r="CK78" s="3"/>
      <c r="CL78" s="3"/>
    </row>
    <row r="79" spans="89:90" x14ac:dyDescent="0.3">
      <c r="CK79" s="3"/>
      <c r="CL79" s="3"/>
    </row>
  </sheetData>
  <dataConsolidate/>
  <mergeCells count="1">
    <mergeCell ref="E35:F35"/>
  </mergeCells>
  <conditionalFormatting sqref="C53:K53">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1">
    <dataValidation type="list" allowBlank="1" showInputMessage="1" showErrorMessage="1" sqref="E35:F35">
      <formula1>"Average,Minimum,Maximum"</formula1>
    </dataValidation>
  </dataValidations>
  <hyperlinks>
    <hyperlink ref="F62" r:id="rId1"/>
  </hyperlinks>
  <pageMargins left="0.76" right="0.38" top="0.54" bottom="0.65" header="0.23" footer="0.28999999999999998"/>
  <pageSetup scale="95" orientation="portrait" r:id="rId2"/>
  <headerFooter alignWithMargins="0">
    <oddHeader>&amp;C&amp;"Arial,Bold"&amp;14CONFIDENTIAL</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STRAIN ANALYSIS + MS COMPACT</vt:lpstr>
      <vt:lpstr>'READ ME'!Print_Area</vt:lpstr>
      <vt:lpstr>'STRAIN ANALYSIS + MS COMPACT'!Print_Area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2016-03-19T23:09:57Z</dcterms:modified>
  <cp:category>Engineering Spreadsheets; Analysis; AA-SM</cp:category>
  <cp:contentStatus>Released</cp:contentStatus>
</cp:coreProperties>
</file>