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329"/>
  <workbookPr codeName="ThisWorkbook" defaultThemeVersion="124226"/>
  <mc:AlternateContent xmlns:mc="http://schemas.openxmlformats.org/markup-compatibility/2006">
    <mc:Choice Requires="x15">
      <x15ac:absPath xmlns:x15ac="http://schemas.microsoft.com/office/spreadsheetml/2010/11/ac" url="D:\Dropbox\00 Administration\TECHNICAL LIBRARY\SPREADSHEETS\"/>
    </mc:Choice>
  </mc:AlternateContent>
  <bookViews>
    <workbookView xWindow="1365" yWindow="-270" windowWidth="14850" windowHeight="12465" tabRatio="861" activeTab="1"/>
  </bookViews>
  <sheets>
    <sheet name="READ ME" sheetId="17" r:id="rId1"/>
    <sheet name="STRAIN ENVELOPE ONLY" sheetId="11" r:id="rId2"/>
  </sheets>
  <definedNames>
    <definedName name="_xlnm.Print_Area" localSheetId="0">'READ ME'!$A$8:$K$62</definedName>
    <definedName name="_xlnm.Print_Area" localSheetId="1">'STRAIN ENVELOPE ONLY'!$A$8:$K$61</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17" l="1"/>
  <c r="F11" i="11" l="1"/>
  <c r="L10" i="11"/>
  <c r="F10" i="11"/>
  <c r="J9" i="11"/>
  <c r="F9" i="11"/>
  <c r="J8" i="11"/>
  <c r="F8" i="11"/>
  <c r="B12" i="11" l="1"/>
  <c r="X7" i="11"/>
  <c r="X6" i="11"/>
  <c r="X5" i="11"/>
  <c r="X4" i="11"/>
  <c r="X3" i="11"/>
  <c r="X2" i="11"/>
  <c r="X1" i="11"/>
  <c r="G1" i="11" s="1"/>
  <c r="J10" i="11" s="1"/>
  <c r="CE55" i="11" l="1"/>
  <c r="BU55" i="11"/>
  <c r="BU48" i="11" s="1"/>
  <c r="BK55" i="11"/>
  <c r="BK52" i="11" s="1"/>
  <c r="CE54" i="11"/>
  <c r="BK54" i="11"/>
  <c r="BK53" i="11"/>
  <c r="CE52" i="11"/>
  <c r="CE51" i="11"/>
  <c r="CE50" i="11"/>
  <c r="BU50" i="11"/>
  <c r="CE49" i="11"/>
  <c r="BU49" i="11"/>
  <c r="CE48" i="11"/>
  <c r="BK48" i="11" l="1"/>
  <c r="BU52" i="11"/>
  <c r="BU53" i="11"/>
  <c r="BU54" i="11"/>
  <c r="BK49" i="11"/>
  <c r="BK50" i="11"/>
  <c r="BK51" i="11"/>
  <c r="CE47" i="11"/>
  <c r="BU47" i="11"/>
  <c r="CE46" i="11"/>
  <c r="BU46" i="11"/>
  <c r="BK46" i="11"/>
  <c r="CE45" i="11"/>
  <c r="BU45" i="11"/>
  <c r="BK45" i="11"/>
  <c r="AV45" i="11"/>
  <c r="AU45" i="11"/>
  <c r="AS45" i="11"/>
  <c r="CE44" i="11" l="1"/>
  <c r="BU44" i="11"/>
  <c r="BK44" i="11"/>
  <c r="CE43" i="11"/>
  <c r="BU43" i="11"/>
  <c r="BK43" i="11"/>
  <c r="AX43" i="11" l="1"/>
  <c r="AU43" i="11" l="1"/>
  <c r="CE42" i="11"/>
  <c r="AW43" i="11" l="1"/>
  <c r="BU42" i="11"/>
  <c r="BK42" i="11" l="1"/>
  <c r="CF41" i="11" l="1"/>
  <c r="CE41" i="11"/>
  <c r="BW41" i="11" s="1"/>
  <c r="BV41" i="11"/>
  <c r="BU41" i="11"/>
  <c r="BM41" i="11" s="1"/>
  <c r="BL41" i="11"/>
  <c r="BK41" i="11"/>
  <c r="AU41" i="11"/>
  <c r="AW41" i="11" s="1"/>
  <c r="CF40" i="11"/>
  <c r="CE40" i="11"/>
  <c r="BV40" i="11"/>
  <c r="BU40" i="11"/>
  <c r="BL40" i="11"/>
  <c r="BK40" i="11"/>
  <c r="AU40" i="11"/>
  <c r="AS40" i="11"/>
  <c r="AR40" i="11"/>
  <c r="CE39" i="11"/>
  <c r="BU39" i="11"/>
  <c r="BK39" i="11"/>
  <c r="CE38" i="11"/>
  <c r="BU38" i="11"/>
  <c r="BK38" i="11"/>
  <c r="CE37" i="11"/>
  <c r="BU37" i="11"/>
  <c r="BK37" i="11"/>
  <c r="BW40" i="11" l="1"/>
  <c r="BM40" i="11"/>
  <c r="CE36" i="11"/>
  <c r="BU36" i="11"/>
  <c r="BK36" i="11"/>
  <c r="CE35" i="11"/>
  <c r="BU35" i="11"/>
  <c r="BK35" i="11"/>
  <c r="CE34" i="11"/>
  <c r="BU34" i="11"/>
  <c r="BK34" i="11"/>
  <c r="CE33" i="11"/>
  <c r="BU33" i="11"/>
  <c r="BK33" i="11"/>
  <c r="Z33" i="11"/>
  <c r="Y33" i="11"/>
  <c r="AY45" i="11" s="1"/>
  <c r="AW45" i="11" s="1"/>
  <c r="CE32" i="11"/>
  <c r="BU32" i="11"/>
  <c r="BK32" i="11"/>
  <c r="CE31" i="11"/>
  <c r="BU31" i="11"/>
  <c r="BK31" i="11"/>
  <c r="CE30" i="11"/>
  <c r="BU30" i="11"/>
  <c r="BK30" i="11"/>
  <c r="CE29" i="11" l="1"/>
  <c r="BU29" i="11"/>
  <c r="BK29" i="11" l="1"/>
  <c r="Z29" i="11" l="1"/>
  <c r="Y29" i="11"/>
  <c r="AY27" i="11" s="1"/>
  <c r="CE28" i="11"/>
  <c r="BU28" i="11"/>
  <c r="BK28" i="11"/>
  <c r="CE27" i="11"/>
  <c r="CB27" i="11"/>
  <c r="CA27" i="11"/>
  <c r="BU27" i="11"/>
  <c r="BK27" i="11"/>
  <c r="BG27" i="11"/>
  <c r="AV27" i="11"/>
  <c r="AU27" i="11"/>
  <c r="AS27" i="11"/>
  <c r="CE26" i="11"/>
  <c r="BU26" i="11"/>
  <c r="BK26" i="11"/>
  <c r="BL42" i="11" l="1"/>
  <c r="BM42" i="11"/>
  <c r="BV42" i="11"/>
  <c r="BW42" i="11"/>
  <c r="CG42" i="11"/>
  <c r="CF42" i="11"/>
  <c r="AX25" i="11"/>
  <c r="AU25" i="11"/>
  <c r="AW25" i="11" s="1"/>
  <c r="AJ23" i="11" l="1"/>
  <c r="AI23" i="11"/>
  <c r="AE23" i="11"/>
  <c r="AJ22" i="11"/>
  <c r="AI22" i="11"/>
  <c r="AK22" i="11" l="1"/>
  <c r="AU21" i="11"/>
  <c r="AW21" i="11" l="1"/>
  <c r="AU20" i="11" l="1"/>
  <c r="BX19" i="11"/>
  <c r="CA24" i="11" l="1"/>
  <c r="CB44" i="11" s="1"/>
  <c r="CB23" i="11"/>
  <c r="CA45" i="11" s="1"/>
  <c r="CA23" i="11"/>
  <c r="AW20" i="11"/>
  <c r="BN19" i="11"/>
  <c r="BF19" i="11"/>
  <c r="BD19" i="11"/>
  <c r="AJ19" i="11"/>
  <c r="AI19" i="11"/>
  <c r="AG19" i="11" l="1"/>
  <c r="BG23" i="11"/>
  <c r="BH23" i="11"/>
  <c r="CB45" i="11"/>
  <c r="AH49" i="11" s="1"/>
  <c r="AG49" i="11" s="1"/>
  <c r="BQ24" i="11"/>
  <c r="BR23" i="11"/>
  <c r="BQ45" i="11" s="1"/>
  <c r="BQ23" i="11"/>
  <c r="BR45" i="11" s="1"/>
  <c r="AH48" i="11"/>
  <c r="AH46" i="11"/>
  <c r="BX18" i="11"/>
  <c r="BP18" i="11"/>
  <c r="BN18" i="11"/>
  <c r="AF49" i="11" l="1"/>
  <c r="BH45" i="11"/>
  <c r="AU19" i="11"/>
  <c r="BR44" i="11"/>
  <c r="AE19" i="11"/>
  <c r="BZ18" i="11"/>
  <c r="BP19" i="11"/>
  <c r="BQ25" i="11" s="1"/>
  <c r="AE49" i="11"/>
  <c r="BD18" i="11"/>
  <c r="AK18" i="11"/>
  <c r="AG17" i="11"/>
  <c r="AE17" i="11"/>
  <c r="AF48" i="11" l="1"/>
  <c r="AF46" i="11"/>
  <c r="AU37" i="11"/>
  <c r="AW19" i="11"/>
  <c r="BG45" i="11"/>
  <c r="V49" i="11" s="1"/>
  <c r="W49" i="11"/>
  <c r="AH16" i="11"/>
  <c r="AG16" i="11"/>
  <c r="AF16" i="11"/>
  <c r="AE16" i="11"/>
  <c r="W16" i="11"/>
  <c r="V16" i="11"/>
  <c r="AW37" i="11" l="1"/>
  <c r="BG24" i="11" l="1"/>
  <c r="BH24" i="11" s="1"/>
  <c r="AM22" i="11"/>
  <c r="AN22" i="11" s="1"/>
  <c r="AQ37" i="11" s="1"/>
  <c r="BR25" i="11"/>
  <c r="BS42" i="11" s="1"/>
  <c r="BZ19" i="11"/>
  <c r="AM18" i="11"/>
  <c r="AP19" i="11" s="1"/>
  <c r="BH25" i="11"/>
  <c r="CB25" i="11"/>
  <c r="CC42" i="11" s="1"/>
  <c r="AF20" i="11"/>
  <c r="AF22" i="11" s="1"/>
  <c r="AF23" i="11" s="1"/>
  <c r="AW40" i="11"/>
  <c r="BK47" i="11"/>
  <c r="CE53" i="11"/>
  <c r="BU51" i="11"/>
  <c r="BR24" i="11"/>
  <c r="AF17" i="11" s="1"/>
  <c r="BN25" i="11"/>
  <c r="AA30" i="11"/>
  <c r="BO25" i="11"/>
  <c r="CG41" i="11"/>
  <c r="CG40" i="11"/>
  <c r="AA34" i="11"/>
  <c r="W20" i="11" l="1"/>
  <c r="AU22" i="11" s="1"/>
  <c r="BG25" i="11"/>
  <c r="CB24" i="11"/>
  <c r="AH17" i="11" s="1"/>
  <c r="CA25" i="11"/>
  <c r="BX25" i="11" s="1"/>
  <c r="BQ43" i="11"/>
  <c r="BN26" i="11" s="1"/>
  <c r="AE43" i="11"/>
  <c r="AP37" i="11"/>
  <c r="AE45" i="11"/>
  <c r="BY25" i="11"/>
  <c r="AN18" i="11"/>
  <c r="AQ19" i="11" s="1"/>
  <c r="AQ24" i="11" s="1"/>
  <c r="AE20" i="11"/>
  <c r="AE22" i="11" s="1"/>
  <c r="AH20" i="11"/>
  <c r="CA43" i="11"/>
  <c r="BX26" i="11" s="1"/>
  <c r="AH22" i="11"/>
  <c r="BQ44" i="11"/>
  <c r="CE23" i="11"/>
  <c r="AQ28" i="11"/>
  <c r="AP21" i="11"/>
  <c r="AP22" i="11"/>
  <c r="AP20" i="11"/>
  <c r="AP24" i="11"/>
  <c r="AP23" i="11"/>
  <c r="BS24" i="11"/>
  <c r="BU23" i="11"/>
  <c r="AQ40" i="11"/>
  <c r="AQ42" i="11"/>
  <c r="AQ38" i="11"/>
  <c r="AQ47" i="11" s="1"/>
  <c r="AQ39" i="11"/>
  <c r="AQ41" i="11"/>
  <c r="BR43" i="11"/>
  <c r="AF19" i="11"/>
  <c r="AG43" i="11"/>
  <c r="AW22" i="11"/>
  <c r="W17" i="11"/>
  <c r="BG44" i="11"/>
  <c r="W19" i="11"/>
  <c r="BG43" i="11"/>
  <c r="BI42" i="11"/>
  <c r="BK23" i="11" s="1"/>
  <c r="BE25" i="11"/>
  <c r="BH44" i="11"/>
  <c r="W22" i="11"/>
  <c r="V17" i="11"/>
  <c r="V19" i="11"/>
  <c r="AH19" i="11" l="1"/>
  <c r="CA44" i="11"/>
  <c r="AQ23" i="11"/>
  <c r="AV19" i="11"/>
  <c r="BA19" i="11" s="1"/>
  <c r="AV37" i="11"/>
  <c r="AP38" i="11"/>
  <c r="AQ46" i="11"/>
  <c r="AP41" i="11"/>
  <c r="AP39" i="11"/>
  <c r="AP42" i="11"/>
  <c r="AP40" i="11"/>
  <c r="AQ20" i="11"/>
  <c r="AQ29" i="11" s="1"/>
  <c r="AQ21" i="11"/>
  <c r="AV40" i="11"/>
  <c r="AY40" i="11" s="1"/>
  <c r="AG20" i="11"/>
  <c r="CB43" i="11"/>
  <c r="BY26" i="11" s="1"/>
  <c r="CC24" i="11"/>
  <c r="AG22" i="11"/>
  <c r="AG45" i="11"/>
  <c r="AQ22" i="11"/>
  <c r="AV22" i="11" s="1"/>
  <c r="AX22" i="11" s="1"/>
  <c r="AE48" i="11"/>
  <c r="AE46" i="11"/>
  <c r="BV25" i="11"/>
  <c r="AF26" i="11" s="1"/>
  <c r="BV29" i="11"/>
  <c r="BV30" i="11"/>
  <c r="BV33" i="11"/>
  <c r="BQ42" i="11"/>
  <c r="AE42" i="11" s="1"/>
  <c r="BV28" i="11"/>
  <c r="BV38" i="11"/>
  <c r="BR42" i="11"/>
  <c r="AF42" i="11" s="1"/>
  <c r="BW25" i="11"/>
  <c r="AE26" i="11" s="1"/>
  <c r="BW29" i="11"/>
  <c r="BW31" i="11"/>
  <c r="BW37" i="11"/>
  <c r="BW32" i="11"/>
  <c r="BW26" i="11"/>
  <c r="AE27" i="11" s="1"/>
  <c r="BV31" i="11"/>
  <c r="BV34" i="11"/>
  <c r="BW38" i="11"/>
  <c r="BV32" i="11"/>
  <c r="BV24" i="11"/>
  <c r="BV27" i="11"/>
  <c r="BW35" i="11"/>
  <c r="BV37" i="11"/>
  <c r="BW24" i="11"/>
  <c r="BQ26" i="11" s="1"/>
  <c r="BW27" i="11"/>
  <c r="BV35" i="11"/>
  <c r="BW33" i="11"/>
  <c r="BV39" i="11"/>
  <c r="BW34" i="11"/>
  <c r="BW28" i="11"/>
  <c r="BV26" i="11"/>
  <c r="AF27" i="11" s="1"/>
  <c r="BW36" i="11"/>
  <c r="BW30" i="11"/>
  <c r="BW39" i="11"/>
  <c r="BV36" i="11"/>
  <c r="AG46" i="11"/>
  <c r="AG48" i="11"/>
  <c r="BO26" i="11"/>
  <c r="AF43" i="11"/>
  <c r="AF45" i="11"/>
  <c r="CG25" i="11"/>
  <c r="AG26" i="11" s="1"/>
  <c r="CG29" i="11"/>
  <c r="CG31" i="11"/>
  <c r="CF38" i="11"/>
  <c r="CF26" i="11"/>
  <c r="AH27" i="11" s="1"/>
  <c r="CF30" i="11"/>
  <c r="CF27" i="11"/>
  <c r="CG33" i="11"/>
  <c r="CF34" i="11"/>
  <c r="CG38" i="11"/>
  <c r="CG24" i="11"/>
  <c r="CB42" i="11"/>
  <c r="AH42" i="11" s="1"/>
  <c r="CF29" i="11"/>
  <c r="CG27" i="11"/>
  <c r="CF32" i="11"/>
  <c r="CG35" i="11"/>
  <c r="CF39" i="11"/>
  <c r="CF24" i="11"/>
  <c r="CG28" i="11"/>
  <c r="CF36" i="11"/>
  <c r="CG32" i="11"/>
  <c r="CG39" i="11"/>
  <c r="CG26" i="11"/>
  <c r="AG27" i="11" s="1"/>
  <c r="CF31" i="11"/>
  <c r="CG30" i="11"/>
  <c r="CF37" i="11"/>
  <c r="CG34" i="11"/>
  <c r="CF25" i="11"/>
  <c r="AH26" i="11" s="1"/>
  <c r="CF28" i="11"/>
  <c r="CF35" i="11"/>
  <c r="CF33" i="11"/>
  <c r="CG37" i="11"/>
  <c r="CG36" i="11"/>
  <c r="CA42" i="11"/>
  <c r="AG42" i="11" s="1"/>
  <c r="X16" i="11"/>
  <c r="Z16" i="11" s="1"/>
  <c r="V46" i="11"/>
  <c r="V48" i="11"/>
  <c r="W48" i="11"/>
  <c r="W46" i="11"/>
  <c r="BI24" i="11"/>
  <c r="V43" i="11"/>
  <c r="BD26" i="11"/>
  <c r="V45" i="11"/>
  <c r="BM25" i="11"/>
  <c r="W26" i="11" s="1"/>
  <c r="BM29" i="11"/>
  <c r="BL34" i="11"/>
  <c r="BL39" i="11"/>
  <c r="BL29" i="11"/>
  <c r="BL27" i="11"/>
  <c r="BM35" i="11"/>
  <c r="BL33" i="11"/>
  <c r="BM39" i="11"/>
  <c r="BM36" i="11"/>
  <c r="BM24" i="11"/>
  <c r="BG26" i="11" s="1"/>
  <c r="V23" i="11" s="1"/>
  <c r="BM27" i="11"/>
  <c r="BM33" i="11"/>
  <c r="BL32" i="11"/>
  <c r="BL38" i="11"/>
  <c r="BL26" i="11"/>
  <c r="V27" i="11" s="1"/>
  <c r="BM30" i="11"/>
  <c r="BM38" i="11"/>
  <c r="BL28" i="11"/>
  <c r="BM34" i="11"/>
  <c r="BL31" i="11"/>
  <c r="BL37" i="11"/>
  <c r="BM26" i="11"/>
  <c r="W27" i="11" s="1"/>
  <c r="BL30" i="11"/>
  <c r="BM32" i="11"/>
  <c r="BM37" i="11"/>
  <c r="BL36" i="11"/>
  <c r="BL24" i="11"/>
  <c r="BM28" i="11"/>
  <c r="BM31" i="11"/>
  <c r="BL35" i="11"/>
  <c r="BG42" i="11"/>
  <c r="V42" i="11" s="1"/>
  <c r="BL25" i="11"/>
  <c r="V26" i="11" s="1"/>
  <c r="BH42" i="11"/>
  <c r="W42" i="11" s="1"/>
  <c r="V22" i="11"/>
  <c r="BH43" i="11"/>
  <c r="BD25" i="11"/>
  <c r="V20" i="11"/>
  <c r="X19" i="11" s="1"/>
  <c r="Z19" i="11" s="1"/>
  <c r="AH43" i="11" l="1"/>
  <c r="AH45" i="11"/>
  <c r="AY19" i="11"/>
  <c r="AX19" i="11"/>
  <c r="BA40" i="11"/>
  <c r="AX40" i="11"/>
  <c r="BA37" i="11"/>
  <c r="AY37" i="11"/>
  <c r="AX37" i="11"/>
  <c r="AY22" i="11"/>
  <c r="BA22" i="11"/>
  <c r="AH35" i="11"/>
  <c r="CF50" i="11"/>
  <c r="AE36" i="11"/>
  <c r="BW51" i="11"/>
  <c r="CG53" i="11"/>
  <c r="AG38" i="11"/>
  <c r="CG51" i="11"/>
  <c r="AG36" i="11"/>
  <c r="AG34" i="11"/>
  <c r="CG49" i="11"/>
  <c r="BW50" i="11"/>
  <c r="AE35" i="11"/>
  <c r="AF28" i="11"/>
  <c r="BV43" i="11"/>
  <c r="AE38" i="11"/>
  <c r="BW53" i="11"/>
  <c r="AF34" i="11"/>
  <c r="BV49" i="11"/>
  <c r="AH34" i="11"/>
  <c r="CF49" i="11"/>
  <c r="CF48" i="11"/>
  <c r="AH33" i="11"/>
  <c r="CF43" i="11"/>
  <c r="AH28" i="11"/>
  <c r="AF40" i="11"/>
  <c r="BV55" i="11"/>
  <c r="AF25" i="11"/>
  <c r="BR26" i="11"/>
  <c r="AE32" i="11"/>
  <c r="BW47" i="11"/>
  <c r="BV46" i="11"/>
  <c r="AF31" i="11"/>
  <c r="AG37" i="11"/>
  <c r="CG52" i="11"/>
  <c r="AE29" i="11"/>
  <c r="BW44" i="11"/>
  <c r="AH36" i="11"/>
  <c r="CF51" i="11"/>
  <c r="AG40" i="11"/>
  <c r="CG55" i="11"/>
  <c r="AG28" i="11"/>
  <c r="CG43" i="11"/>
  <c r="AH31" i="11"/>
  <c r="CF46" i="11"/>
  <c r="AF37" i="11"/>
  <c r="BV52" i="11"/>
  <c r="AE34" i="11"/>
  <c r="BW49" i="11"/>
  <c r="AF33" i="11"/>
  <c r="BV48" i="11"/>
  <c r="AE30" i="11"/>
  <c r="BW45" i="11"/>
  <c r="BV45" i="11"/>
  <c r="AF30" i="11"/>
  <c r="CF44" i="11"/>
  <c r="AH29" i="11"/>
  <c r="AG33" i="11"/>
  <c r="CG48" i="11"/>
  <c r="CF45" i="11"/>
  <c r="AH30" i="11"/>
  <c r="AE40" i="11"/>
  <c r="BW55" i="11"/>
  <c r="AF36" i="11"/>
  <c r="BV51" i="11"/>
  <c r="AE39" i="11"/>
  <c r="BW54" i="11"/>
  <c r="CG46" i="11"/>
  <c r="AG31" i="11"/>
  <c r="AH32" i="11"/>
  <c r="CF47" i="11"/>
  <c r="AH37" i="11"/>
  <c r="CF52" i="11"/>
  <c r="AH39" i="11"/>
  <c r="CF54" i="11"/>
  <c r="AE31" i="11"/>
  <c r="BW46" i="11"/>
  <c r="BW43" i="11"/>
  <c r="AE28" i="11"/>
  <c r="AF35" i="11"/>
  <c r="BV50" i="11"/>
  <c r="CF55" i="11"/>
  <c r="AH40" i="11"/>
  <c r="AE33" i="11"/>
  <c r="BW48" i="11"/>
  <c r="AG35" i="11"/>
  <c r="CG50" i="11"/>
  <c r="AG29" i="11"/>
  <c r="CG44" i="11"/>
  <c r="AG25" i="11"/>
  <c r="CA26" i="11"/>
  <c r="AG23" i="11" s="1"/>
  <c r="AG32" i="11"/>
  <c r="CG47" i="11"/>
  <c r="AE37" i="11"/>
  <c r="BW52" i="11"/>
  <c r="BV47" i="11"/>
  <c r="AF32" i="11"/>
  <c r="BV54" i="11"/>
  <c r="AF39" i="11"/>
  <c r="AH38" i="11"/>
  <c r="CF53" i="11"/>
  <c r="AH25" i="11"/>
  <c r="CB26" i="11"/>
  <c r="AH23" i="11" s="1"/>
  <c r="CG54" i="11"/>
  <c r="AG39" i="11"/>
  <c r="AG30" i="11"/>
  <c r="CG45" i="11"/>
  <c r="AF38" i="11"/>
  <c r="BV53" i="11"/>
  <c r="AF29" i="11"/>
  <c r="BV44" i="11"/>
  <c r="AR20" i="11"/>
  <c r="AA19" i="11"/>
  <c r="AS20" i="11" s="1"/>
  <c r="AS38" i="11" s="1"/>
  <c r="W30" i="11"/>
  <c r="BM45" i="11"/>
  <c r="W33" i="11"/>
  <c r="BM48" i="11"/>
  <c r="BM46" i="11"/>
  <c r="W31" i="11"/>
  <c r="BM55" i="11"/>
  <c r="W40" i="11"/>
  <c r="V36" i="11"/>
  <c r="BL51" i="11"/>
  <c r="BL54" i="11"/>
  <c r="V39" i="11"/>
  <c r="W36" i="11"/>
  <c r="BM51" i="11"/>
  <c r="W39" i="11"/>
  <c r="BM54" i="11"/>
  <c r="BL49" i="11"/>
  <c r="V34" i="11"/>
  <c r="W32" i="11"/>
  <c r="BM47" i="11"/>
  <c r="V38" i="11"/>
  <c r="BL53" i="11"/>
  <c r="V33" i="11"/>
  <c r="BL48" i="11"/>
  <c r="V28" i="11"/>
  <c r="BL43" i="11"/>
  <c r="X48" i="11"/>
  <c r="Z48" i="11" s="1"/>
  <c r="AR24" i="11" s="1"/>
  <c r="W29" i="11"/>
  <c r="BM44" i="11"/>
  <c r="V32" i="11"/>
  <c r="BL47" i="11"/>
  <c r="BM49" i="11"/>
  <c r="W34" i="11"/>
  <c r="BL45" i="11"/>
  <c r="V30" i="11"/>
  <c r="W37" i="11"/>
  <c r="BM52" i="11"/>
  <c r="V31" i="11"/>
  <c r="BL46" i="11"/>
  <c r="W43" i="11"/>
  <c r="X42" i="11" s="1"/>
  <c r="Z42" i="11" s="1"/>
  <c r="AA42" i="11" s="1"/>
  <c r="W45" i="11"/>
  <c r="BE26" i="11"/>
  <c r="V25" i="11"/>
  <c r="BH27" i="11" s="1"/>
  <c r="AQ27" i="11"/>
  <c r="BH26" i="11"/>
  <c r="W23" i="11" s="1"/>
  <c r="X22" i="11" s="1"/>
  <c r="Z22" i="11" s="1"/>
  <c r="BM50" i="11"/>
  <c r="W35" i="11"/>
  <c r="BM43" i="11"/>
  <c r="W28" i="11"/>
  <c r="V40" i="11"/>
  <c r="BL55" i="11"/>
  <c r="W38" i="11"/>
  <c r="BM53" i="11"/>
  <c r="V37" i="11"/>
  <c r="BL52" i="11"/>
  <c r="V29" i="11"/>
  <c r="BL44" i="11"/>
  <c r="V35" i="11"/>
  <c r="BL50" i="11"/>
  <c r="AR19" i="11"/>
  <c r="AR37" i="11" s="1"/>
  <c r="AA16" i="11"/>
  <c r="AS19" i="11" s="1"/>
  <c r="AS37" i="11" s="1"/>
  <c r="X45" i="11" l="1"/>
  <c r="Z45" i="11" s="1"/>
  <c r="AR23" i="11" s="1"/>
  <c r="AA48" i="11"/>
  <c r="AS24" i="11" s="1"/>
  <c r="AR42" i="11"/>
  <c r="AR21" i="11"/>
  <c r="AA22" i="11"/>
  <c r="AS21" i="11" s="1"/>
  <c r="AS39" i="11" s="1"/>
  <c r="AV25" i="11"/>
  <c r="AQ45" i="11"/>
  <c r="AV43" i="11" s="1"/>
  <c r="AV20" i="11"/>
  <c r="AR38" i="11"/>
  <c r="AU38" i="11" s="1"/>
  <c r="AW38" i="11" l="1"/>
  <c r="AR39" i="11"/>
  <c r="AU39" i="11" s="1"/>
  <c r="AV21" i="11"/>
  <c r="AV38" i="11"/>
  <c r="AX38" i="11" s="1"/>
  <c r="AY25" i="11"/>
  <c r="BA25" i="11"/>
  <c r="AY20" i="11"/>
  <c r="BA20" i="11"/>
  <c r="AX20" i="11"/>
  <c r="AU24" i="11"/>
  <c r="AS42" i="11"/>
  <c r="AU42" i="11" s="1"/>
  <c r="BA43" i="11"/>
  <c r="AY43" i="11"/>
  <c r="AA45" i="11"/>
  <c r="AS23" i="11" s="1"/>
  <c r="AR41" i="11"/>
  <c r="BA38" i="11" l="1"/>
  <c r="AY38" i="11"/>
  <c r="AW39" i="11"/>
  <c r="AU23" i="11"/>
  <c r="AS41" i="11"/>
  <c r="AV41" i="11" s="1"/>
  <c r="AW42" i="11"/>
  <c r="AV42" i="11"/>
  <c r="AX42" i="11" s="1"/>
  <c r="AW24" i="11"/>
  <c r="AV24" i="11"/>
  <c r="AX24" i="11" s="1"/>
  <c r="AX21" i="11"/>
  <c r="AY21" i="11"/>
  <c r="BA21" i="11"/>
  <c r="AV39" i="11"/>
  <c r="AX39" i="11" s="1"/>
  <c r="BA42" i="11" l="1"/>
  <c r="AY24" i="11"/>
  <c r="BA39" i="11"/>
  <c r="BA41" i="11"/>
  <c r="AY41" i="11"/>
  <c r="AX41" i="11"/>
  <c r="AY42" i="11"/>
  <c r="BA24" i="11"/>
  <c r="AW23" i="11"/>
  <c r="AV23" i="11"/>
  <c r="AX23" i="11" s="1"/>
  <c r="AY39" i="11"/>
  <c r="AZ42" i="11" l="1"/>
  <c r="AY23" i="11"/>
  <c r="BA23" i="11"/>
  <c r="AZ39" i="11"/>
  <c r="AZ43" i="11"/>
  <c r="AZ38" i="11"/>
  <c r="AZ37" i="11"/>
  <c r="AZ40" i="11"/>
  <c r="AZ41" i="11"/>
  <c r="AA33" i="11" l="1"/>
  <c r="AC32" i="11" s="1"/>
  <c r="K55" i="11" s="1"/>
  <c r="AZ23" i="11"/>
  <c r="AZ22" i="11"/>
  <c r="AZ25" i="11"/>
  <c r="AZ20" i="11"/>
  <c r="AZ19" i="11"/>
  <c r="AZ21" i="11"/>
  <c r="AZ24" i="11"/>
  <c r="AC33" i="11" l="1"/>
  <c r="AC34" i="11"/>
  <c r="AA29" i="11"/>
  <c r="AC28" i="11" s="1"/>
  <c r="K56" i="11" l="1"/>
  <c r="AC29" i="11"/>
  <c r="AC30" i="11"/>
</calcChain>
</file>

<file path=xl/sharedStrings.xml><?xml version="1.0" encoding="utf-8"?>
<sst xmlns="http://schemas.openxmlformats.org/spreadsheetml/2006/main" count="184" uniqueCount="96">
  <si>
    <t>x</t>
  </si>
  <si>
    <t>y</t>
  </si>
  <si>
    <t>Upper Surface</t>
  </si>
  <si>
    <t>Lower Surface</t>
  </si>
  <si>
    <t>Max =</t>
  </si>
  <si>
    <t>Min =</t>
  </si>
  <si>
    <t>Shear =</t>
  </si>
  <si>
    <t>m</t>
  </si>
  <si>
    <t>c</t>
  </si>
  <si>
    <t xml:space="preserve">Lower Surface point </t>
  </si>
  <si>
    <t>intersections</t>
  </si>
  <si>
    <t>intersection with curve</t>
  </si>
  <si>
    <t>r =</t>
  </si>
  <si>
    <t>m =</t>
  </si>
  <si>
    <t>c =</t>
  </si>
  <si>
    <t>Line through</t>
  </si>
  <si>
    <t>applied strains</t>
  </si>
  <si>
    <t>Lines that create</t>
  </si>
  <si>
    <t>boundary</t>
  </si>
  <si>
    <t>Intersection points</t>
  </si>
  <si>
    <t>Revision:</t>
  </si>
  <si>
    <t>Date:</t>
  </si>
  <si>
    <t>Ultimate MS (Upper Surface Strain) =</t>
  </si>
  <si>
    <t>Ultimate MS (Lower Surface Strain) =</t>
  </si>
  <si>
    <t>Data for graph - be sure to update if copied down from original area</t>
  </si>
  <si>
    <t>Upper surface principal strains</t>
  </si>
  <si>
    <t>Lower surface principal strains</t>
  </si>
  <si>
    <t>Author:</t>
  </si>
  <si>
    <t>Document Number:</t>
  </si>
  <si>
    <t>Check:</t>
  </si>
  <si>
    <t>Revision Level :</t>
  </si>
  <si>
    <t>Page:</t>
  </si>
  <si>
    <t>Report:</t>
  </si>
  <si>
    <t>Section:</t>
  </si>
  <si>
    <t xml:space="preserve"> </t>
  </si>
  <si>
    <r>
      <t>γ</t>
    </r>
    <r>
      <rPr>
        <vertAlign val="subscript"/>
        <sz val="10"/>
        <rFont val="Calibri"/>
        <family val="2"/>
        <scheme val="minor"/>
      </rPr>
      <t>max</t>
    </r>
  </si>
  <si>
    <t>Basis for MS:</t>
  </si>
  <si>
    <t>Mid surface principal strains</t>
  </si>
  <si>
    <t>ε₁</t>
  </si>
  <si>
    <t>ε₂</t>
  </si>
  <si>
    <t>Laminate Strain Allowables</t>
  </si>
  <si>
    <t>Strain Allowable</t>
  </si>
  <si>
    <t>Laminate Compression</t>
  </si>
  <si>
    <t>Laminate Tension</t>
  </si>
  <si>
    <t>Laminate Poissons Ratio =</t>
  </si>
  <si>
    <t>Laminate Principal Strains</t>
  </si>
  <si>
    <t>* Note: The shear strain is shown for information only as it is not plotted directly on the biaxial strain field. The strain shown is the radius of mohr's circle or e₁ + e₂.</t>
  </si>
  <si>
    <t>R. Abbott</t>
  </si>
  <si>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</si>
  <si>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</si>
  <si>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</si>
  <si>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</si>
  <si>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</si>
  <si>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</si>
  <si>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</si>
  <si>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</si>
  <si>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</si>
  <si>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</si>
  <si>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</si>
  <si>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</si>
  <si>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</si>
  <si>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</si>
  <si>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</si>
  <si>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</si>
  <si>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</si>
  <si>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</si>
  <si>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</si>
  <si>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</si>
  <si>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</si>
  <si>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</si>
  <si>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Average</t>
  </si>
  <si>
    <t>Minimum</t>
  </si>
  <si>
    <t>Maximum</t>
  </si>
  <si>
    <t>STANDARD SPREADSHEET METHOD</t>
  </si>
  <si>
    <t>AA-SM-101-004</t>
  </si>
  <si>
    <t>LAMINATE STRAIN ENVELOPE</t>
  </si>
  <si>
    <t>If you see errors on this spreadsheet it is because you do not have the XL-Viking Plugin, to find out more:</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</si>
  <si>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</si>
  <si>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</si>
  <si>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</si>
  <si>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Laminate Physical Properties</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</si>
  <si>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</si>
  <si>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</si>
  <si>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</si>
  <si>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</si>
  <si>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</si>
  <si>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</si>
  <si>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</si>
  <si>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</si>
  <si>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</si>
  <si>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</si>
  <si>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http://www.abbottaerospace.com/subscribe</t>
  </si>
  <si>
    <t>http://www.xl-viking.com/download-free-trial/</t>
  </si>
  <si>
    <t>http://www.abbottaerospace.com/engineering-services</t>
  </si>
  <si>
    <t>(Abbott, Richard. Analysis and Design of Composite and Metallic Flight Vehicle Structures 1st Edition, 2016)</t>
  </si>
  <si>
    <t>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</si>
</sst>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
    <numFmt numFmtId="165" formatCode="0.0"/>
    <numFmt numFmtId="166" formatCode="0.0000"/>
    <numFmt numFmtId="167" formatCode="0.00000"/>
    <numFmt numFmtId="168" formatCode="0&quot;*&quot;"/>
  </numFmts>
  <fonts count="19" x14ac:knownFonts="1">
    <font>
      <sz val="10"/>
      <name val="Arial"/>
    </font>
    <font>
      <sz val="11"/>
      <color theme="1"/>
      <name val="Calibri"/>
      <family val="2"/>
      <scheme val="minor"/>
    </font>
    <font>
      <sz val="10"/>
      <name val="Arial"/>
      <family val="2"/>
    </font>
    <font>
      <sz val="10"/>
      <name val="Calibri"/>
      <family val="2"/>
      <scheme val="minor"/>
    </font>
    <font>
      <b/>
      <sz val="10"/>
      <name val="Calibri"/>
      <family val="2"/>
      <scheme val="minor"/>
    </font>
    <font>
      <sz val="12"/>
      <name val="Calibri"/>
      <family val="2"/>
      <scheme val="minor"/>
    </font>
    <font>
      <b/>
      <sz val="12"/>
      <name val="Calibri"/>
      <family val="2"/>
      <scheme val="minor"/>
    </font>
    <font>
      <vertAlign val="subscript"/>
      <sz val="10"/>
      <name val="Calibri"/>
      <family val="2"/>
      <scheme val="minor"/>
    </font>
    <font>
      <sz val="8"/>
      <name val="Calibri"/>
      <family val="2"/>
      <scheme val="minor"/>
    </font>
    <font>
      <sz val="10"/>
      <color rgb="FF0000FF"/>
      <name val="Calibri"/>
      <family val="2"/>
      <scheme val="minor"/>
    </font>
    <font>
      <b/>
      <sz val="10"/>
      <color rgb="FF0000FF"/>
      <name val="Calibri"/>
      <family val="2"/>
      <scheme val="minor"/>
    </font>
    <font>
      <i/>
      <sz val="10"/>
      <name val="Calibri"/>
      <family val="2"/>
      <scheme val="minor"/>
    </font>
    <font>
      <b/>
      <sz val="10"/>
      <color rgb="FFFF0000"/>
      <name val="Calibri"/>
      <family val="2"/>
      <scheme val="minor"/>
    </font>
    <font>
      <b/>
      <u/>
      <sz val="10"/>
      <name val="Calibri"/>
      <family val="2"/>
      <scheme val="minor"/>
    </font>
    <font>
      <u/>
      <sz val="10"/>
      <color theme="10"/>
      <name val="Calibri"/>
      <family val="2"/>
    </font>
    <font>
      <b/>
      <i/>
      <sz val="10"/>
      <name val="Calibri"/>
      <family val="2"/>
      <scheme val="minor"/>
    </font>
    <font>
      <b/>
      <i/>
      <u/>
      <sz val="10"/>
      <color theme="10"/>
      <name val="Calibri"/>
      <family val="2"/>
    </font>
    <font>
      <u/>
      <sz val="10"/>
      <color theme="10"/>
      <name val="Arial"/>
      <family val="2"/>
    </font>
    <font>
      <u/>
      <sz val="10"/>
      <color theme="10"/>
      <name val="Calibri"/>
      <family val="2"/>
      <scheme val="minor"/>
    </font>
  </fonts>
  <fills count="4">
    <fill>
      <patternFill patternType="none"/>
    </fill>
    <fill>
      <patternFill patternType="gray125"/>
    </fill>
    <fill>
      <patternFill patternType="solid">
        <fgColor indexed="43"/>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s>
  <cellStyleXfs count="10">
    <xf numFmtId="0" fontId="0"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14" fillId="0" borderId="0" applyNumberFormat="0" applyFill="0" applyBorder="0" applyAlignment="0" applyProtection="0">
      <alignment vertical="top"/>
      <protection locked="0"/>
    </xf>
    <xf numFmtId="0" fontId="1" fillId="0" borderId="0"/>
    <xf numFmtId="0" fontId="17" fillId="0" borderId="0" applyNumberFormat="0" applyFill="0" applyBorder="0" applyAlignment="0" applyProtection="0"/>
    <xf numFmtId="0" fontId="14" fillId="0" borderId="0" applyNumberFormat="0" applyFill="0" applyBorder="0" applyAlignment="0" applyProtection="0">
      <alignment vertical="top"/>
      <protection locked="0"/>
    </xf>
  </cellStyleXfs>
  <cellXfs count="127">
    <xf numFmtId="0" fontId="0" fillId="0" borderId="0" xfId="0"/>
    <xf numFmtId="0" fontId="3" fillId="0" borderId="0" xfId="0" applyFont="1"/>
    <xf numFmtId="0" fontId="3" fillId="0" borderId="3" xfId="0" applyFont="1" applyBorder="1"/>
    <xf numFmtId="0" fontId="5" fillId="0" borderId="0" xfId="0" applyFont="1" applyProtection="1"/>
    <xf numFmtId="0" fontId="3" fillId="0" borderId="0" xfId="0" applyFont="1" applyBorder="1" applyProtection="1"/>
    <xf numFmtId="0" fontId="3" fillId="0" borderId="0" xfId="0" applyFont="1" applyProtection="1"/>
    <xf numFmtId="0" fontId="3" fillId="0" borderId="3" xfId="0" applyFont="1" applyBorder="1" applyProtection="1"/>
    <xf numFmtId="0" fontId="3" fillId="0" borderId="4" xfId="0" applyFont="1" applyBorder="1" applyProtection="1"/>
    <xf numFmtId="0" fontId="5" fillId="0" borderId="0" xfId="0" applyFont="1" applyBorder="1" applyProtection="1"/>
    <xf numFmtId="0" fontId="3" fillId="0" borderId="0" xfId="0" applyFont="1" applyAlignment="1" applyProtection="1"/>
    <xf numFmtId="0" fontId="4" fillId="0" borderId="0" xfId="0" applyFont="1" applyProtection="1"/>
    <xf numFmtId="0" fontId="3" fillId="0" borderId="0" xfId="0" applyFont="1" applyAlignment="1" applyProtection="1">
      <alignment horizontal="center"/>
    </xf>
    <xf numFmtId="0" fontId="3" fillId="0" borderId="0" xfId="0" applyFont="1" applyBorder="1" applyAlignment="1" applyProtection="1">
      <alignment horizontal="center"/>
    </xf>
    <xf numFmtId="2" fontId="3" fillId="0" borderId="0" xfId="0" applyNumberFormat="1" applyFont="1" applyBorder="1" applyAlignment="1" applyProtection="1">
      <alignment horizontal="center"/>
    </xf>
    <xf numFmtId="0" fontId="3" fillId="0" borderId="0" xfId="0" applyFont="1" applyBorder="1" applyAlignment="1" applyProtection="1">
      <alignment horizontal="right"/>
      <protection locked="0"/>
    </xf>
    <xf numFmtId="164" fontId="3" fillId="0" borderId="0" xfId="0" applyNumberFormat="1" applyFont="1" applyProtection="1"/>
    <xf numFmtId="1" fontId="3" fillId="0" borderId="4" xfId="0" applyNumberFormat="1" applyFont="1" applyBorder="1" applyProtection="1"/>
    <xf numFmtId="1" fontId="3" fillId="0" borderId="0" xfId="0" applyNumberFormat="1" applyFont="1" applyBorder="1" applyAlignment="1" applyProtection="1">
      <alignment horizontal="center"/>
    </xf>
    <xf numFmtId="1" fontId="3" fillId="0" borderId="0" xfId="0" applyNumberFormat="1" applyFont="1" applyProtection="1"/>
    <xf numFmtId="0" fontId="3" fillId="0" borderId="0" xfId="0" applyFont="1" applyBorder="1" applyProtection="1">
      <protection locked="0"/>
    </xf>
    <xf numFmtId="0" fontId="3" fillId="0" borderId="0" xfId="0" applyFont="1" applyAlignment="1" applyProtection="1">
      <alignment horizontal="right"/>
    </xf>
    <xf numFmtId="165" fontId="3" fillId="0" borderId="0" xfId="0" applyNumberFormat="1" applyFont="1" applyProtection="1"/>
    <xf numFmtId="0" fontId="3" fillId="0" borderId="0" xfId="0" applyFont="1" applyBorder="1" applyAlignment="1" applyProtection="1">
      <alignment horizontal="right"/>
    </xf>
    <xf numFmtId="165" fontId="3" fillId="0" borderId="0" xfId="0" applyNumberFormat="1" applyFont="1" applyBorder="1" applyAlignment="1" applyProtection="1">
      <alignment horizontal="center"/>
    </xf>
    <xf numFmtId="9" fontId="4" fillId="0" borderId="0" xfId="1" applyFont="1" applyBorder="1" applyAlignment="1" applyProtection="1">
      <alignment horizontal="center"/>
    </xf>
    <xf numFmtId="2" fontId="3" fillId="0" borderId="0" xfId="0" applyNumberFormat="1" applyFont="1" applyFill="1" applyBorder="1" applyAlignment="1" applyProtection="1">
      <alignment horizontal="center"/>
    </xf>
    <xf numFmtId="2" fontId="3" fillId="0" borderId="0" xfId="0" applyNumberFormat="1" applyFont="1" applyBorder="1" applyProtection="1"/>
    <xf numFmtId="165" fontId="3" fillId="0" borderId="0" xfId="0" applyNumberFormat="1" applyFont="1" applyAlignment="1" applyProtection="1">
      <alignment horizontal="center"/>
    </xf>
    <xf numFmtId="9" fontId="3" fillId="0" borderId="0" xfId="1" applyFont="1" applyBorder="1" applyAlignment="1" applyProtection="1">
      <alignment horizontal="center"/>
    </xf>
    <xf numFmtId="0" fontId="8" fillId="0" borderId="0" xfId="0" applyFont="1" applyBorder="1" applyAlignment="1" applyProtection="1">
      <alignment horizontal="right"/>
    </xf>
    <xf numFmtId="0" fontId="8" fillId="0" borderId="0" xfId="0" applyFont="1" applyBorder="1" applyProtection="1"/>
    <xf numFmtId="0" fontId="3" fillId="0" borderId="0" xfId="0" applyFont="1" applyBorder="1" applyAlignment="1" applyProtection="1"/>
    <xf numFmtId="0" fontId="4" fillId="0" borderId="0" xfId="0" applyFont="1" applyAlignment="1" applyProtection="1">
      <alignment horizontal="center"/>
    </xf>
    <xf numFmtId="0" fontId="3" fillId="0" borderId="0" xfId="0" applyFont="1" applyFill="1" applyAlignment="1" applyProtection="1">
      <alignment horizontal="center"/>
    </xf>
    <xf numFmtId="0" fontId="3" fillId="0" borderId="0" xfId="0" applyFont="1" applyFill="1" applyProtection="1"/>
    <xf numFmtId="0" fontId="3" fillId="0" borderId="2" xfId="0" applyFont="1" applyBorder="1" applyAlignment="1" applyProtection="1">
      <alignment horizontal="center"/>
    </xf>
    <xf numFmtId="0" fontId="3" fillId="0" borderId="6" xfId="0" applyFont="1" applyBorder="1" applyAlignment="1" applyProtection="1">
      <alignment horizontal="center"/>
    </xf>
    <xf numFmtId="0" fontId="3" fillId="0" borderId="6" xfId="0" applyFont="1" applyBorder="1" applyProtection="1"/>
    <xf numFmtId="1" fontId="3" fillId="0" borderId="0" xfId="0" applyNumberFormat="1" applyFont="1" applyBorder="1" applyProtection="1"/>
    <xf numFmtId="0" fontId="3" fillId="2" borderId="0" xfId="0" applyFont="1" applyFill="1" applyBorder="1" applyAlignment="1" applyProtection="1">
      <alignment horizontal="center"/>
    </xf>
    <xf numFmtId="0" fontId="4" fillId="0" borderId="0" xfId="0" applyFont="1" applyAlignment="1" applyProtection="1">
      <alignment horizontal="right"/>
      <protection locked="0"/>
    </xf>
    <xf numFmtId="0" fontId="3" fillId="0" borderId="0" xfId="0" applyFont="1" applyProtection="1">
      <protection locked="0"/>
    </xf>
    <xf numFmtId="165" fontId="3" fillId="0" borderId="0" xfId="0" applyNumberFormat="1" applyFont="1" applyProtection="1">
      <protection locked="0"/>
    </xf>
    <xf numFmtId="0" fontId="3" fillId="2" borderId="0" xfId="0" applyFont="1" applyFill="1" applyBorder="1" applyProtection="1"/>
    <xf numFmtId="167" fontId="3" fillId="0" borderId="0" xfId="0" applyNumberFormat="1" applyFont="1" applyBorder="1" applyAlignment="1" applyProtection="1">
      <alignment horizontal="left"/>
    </xf>
    <xf numFmtId="164" fontId="3" fillId="0" borderId="0" xfId="0" applyNumberFormat="1" applyFont="1" applyBorder="1" applyProtection="1"/>
    <xf numFmtId="166" fontId="3" fillId="0" borderId="0" xfId="0" applyNumberFormat="1" applyFont="1" applyBorder="1" applyProtection="1"/>
    <xf numFmtId="0" fontId="3" fillId="0" borderId="0" xfId="0" applyFont="1" applyAlignment="1" applyProtection="1">
      <alignment horizontal="right"/>
      <protection locked="0"/>
    </xf>
    <xf numFmtId="0" fontId="4" fillId="0" borderId="0" xfId="0" applyFont="1" applyProtection="1">
      <protection locked="0"/>
    </xf>
    <xf numFmtId="1" fontId="3" fillId="0" borderId="7" xfId="0" applyNumberFormat="1" applyFont="1" applyBorder="1" applyProtection="1"/>
    <xf numFmtId="1" fontId="3" fillId="0" borderId="5" xfId="0" applyNumberFormat="1" applyFont="1" applyBorder="1" applyProtection="1"/>
    <xf numFmtId="0" fontId="3" fillId="0" borderId="5" xfId="0" applyFont="1" applyBorder="1" applyProtection="1"/>
    <xf numFmtId="9" fontId="3" fillId="0" borderId="0" xfId="0" applyNumberFormat="1" applyFont="1" applyAlignment="1" applyProtection="1">
      <alignment horizontal="center"/>
      <protection locked="0"/>
    </xf>
    <xf numFmtId="0" fontId="5" fillId="0" borderId="0" xfId="0" applyFont="1" applyAlignment="1" applyProtection="1"/>
    <xf numFmtId="0" fontId="5" fillId="0" borderId="0" xfId="0" quotePrefix="1" applyFont="1" applyAlignment="1" applyProtection="1"/>
    <xf numFmtId="0" fontId="3" fillId="0" borderId="0" xfId="0" applyFont="1" applyAlignment="1" applyProtection="1">
      <protection locked="0"/>
    </xf>
    <xf numFmtId="0" fontId="3" fillId="0" borderId="0" xfId="0" quotePrefix="1" applyFont="1" applyAlignment="1" applyProtection="1">
      <protection locked="0"/>
    </xf>
    <xf numFmtId="0" fontId="3" fillId="0" borderId="0" xfId="0" applyFont="1" applyBorder="1" applyAlignment="1" applyProtection="1">
      <protection locked="0"/>
    </xf>
    <xf numFmtId="0" fontId="3" fillId="0" borderId="0" xfId="0" applyFont="1" applyBorder="1" applyAlignment="1" applyProtection="1">
      <alignment horizontal="left"/>
      <protection locked="0"/>
    </xf>
    <xf numFmtId="0" fontId="4" fillId="0" borderId="0" xfId="0" applyFont="1" applyAlignment="1" applyProtection="1">
      <alignment horizontal="left"/>
      <protection locked="0"/>
    </xf>
    <xf numFmtId="1" fontId="3" fillId="0" borderId="0" xfId="0" applyNumberFormat="1" applyFont="1" applyAlignment="1" applyProtection="1">
      <protection locked="0"/>
    </xf>
    <xf numFmtId="2" fontId="4" fillId="0" borderId="0" xfId="0" applyNumberFormat="1" applyFont="1" applyAlignment="1" applyProtection="1">
      <alignment horizontal="center"/>
      <protection locked="0"/>
    </xf>
    <xf numFmtId="167" fontId="3" fillId="0" borderId="0" xfId="0" applyNumberFormat="1" applyFont="1" applyBorder="1" applyProtection="1"/>
    <xf numFmtId="165" fontId="3" fillId="0" borderId="0" xfId="0" applyNumberFormat="1" applyFont="1" applyBorder="1" applyProtection="1"/>
    <xf numFmtId="0" fontId="5" fillId="0" borderId="0" xfId="0" applyFont="1" applyBorder="1" applyAlignment="1" applyProtection="1"/>
    <xf numFmtId="0" fontId="10" fillId="0" borderId="0" xfId="0" applyFont="1" applyFill="1" applyProtection="1">
      <protection locked="0"/>
    </xf>
    <xf numFmtId="164" fontId="9" fillId="0" borderId="0" xfId="0" applyNumberFormat="1" applyFont="1" applyProtection="1"/>
    <xf numFmtId="0" fontId="9" fillId="0" borderId="0" xfId="0" applyFont="1" applyAlignment="1" applyProtection="1">
      <alignment horizontal="center"/>
    </xf>
    <xf numFmtId="165" fontId="9" fillId="0" borderId="0" xfId="0" applyNumberFormat="1" applyFont="1" applyProtection="1"/>
    <xf numFmtId="168" fontId="9" fillId="0" borderId="0" xfId="0" applyNumberFormat="1" applyFont="1" applyAlignment="1" applyProtection="1">
      <alignment horizontal="right"/>
      <protection locked="0"/>
    </xf>
    <xf numFmtId="0" fontId="3" fillId="0" borderId="0" xfId="4" applyFont="1" applyProtection="1">
      <protection locked="0"/>
    </xf>
    <xf numFmtId="0" fontId="3" fillId="0" borderId="0" xfId="4" applyFont="1" applyAlignment="1" applyProtection="1">
      <alignment horizontal="right"/>
      <protection locked="0"/>
    </xf>
    <xf numFmtId="0" fontId="12" fillId="0" borderId="0" xfId="4" applyFont="1" applyProtection="1">
      <protection locked="0"/>
    </xf>
    <xf numFmtId="0" fontId="12" fillId="0" borderId="0" xfId="4" applyFont="1" applyAlignment="1" applyProtection="1">
      <alignment horizontal="left"/>
      <protection locked="0"/>
    </xf>
    <xf numFmtId="0" fontId="3" fillId="0" borderId="0" xfId="4" applyFont="1"/>
    <xf numFmtId="0" fontId="3" fillId="0" borderId="1" xfId="4" applyFont="1" applyBorder="1" applyAlignment="1">
      <alignment horizontal="center"/>
    </xf>
    <xf numFmtId="0" fontId="3" fillId="0" borderId="0" xfId="4" applyFont="1" applyAlignment="1">
      <alignment horizontal="right"/>
    </xf>
    <xf numFmtId="0" fontId="4" fillId="0" borderId="0" xfId="4" applyFont="1" applyAlignment="1">
      <alignment horizontal="left"/>
    </xf>
    <xf numFmtId="0" fontId="3" fillId="0" borderId="3" xfId="4" applyFont="1" applyBorder="1" applyAlignment="1">
      <alignment horizontal="center"/>
    </xf>
    <xf numFmtId="14" fontId="12" fillId="0" borderId="0" xfId="4" quotePrefix="1" applyNumberFormat="1" applyFont="1" applyProtection="1">
      <protection locked="0"/>
    </xf>
    <xf numFmtId="0" fontId="3" fillId="0" borderId="3" xfId="5" applyFont="1" applyBorder="1" applyAlignment="1">
      <alignment horizontal="center"/>
    </xf>
    <xf numFmtId="1" fontId="3" fillId="0" borderId="3" xfId="5" applyNumberFormat="1" applyFont="1" applyBorder="1" applyAlignment="1">
      <alignment horizontal="center"/>
    </xf>
    <xf numFmtId="0" fontId="10" fillId="0" borderId="0" xfId="4" applyFont="1" applyAlignment="1" applyProtection="1">
      <alignment horizontal="left"/>
      <protection locked="0"/>
    </xf>
    <xf numFmtId="0" fontId="3" fillId="0" borderId="0" xfId="5" applyFont="1"/>
    <xf numFmtId="0" fontId="4" fillId="0" borderId="0" xfId="4" applyFont="1"/>
    <xf numFmtId="0" fontId="4" fillId="0" borderId="0" xfId="4" quotePrefix="1" applyFont="1" applyAlignment="1">
      <alignment vertical="center"/>
    </xf>
    <xf numFmtId="0" fontId="4" fillId="0" borderId="0" xfId="4" applyFont="1" applyAlignment="1">
      <alignment vertical="center"/>
    </xf>
    <xf numFmtId="0" fontId="3" fillId="0" borderId="0" xfId="4" applyFont="1" applyAlignment="1">
      <alignment horizontal="center"/>
    </xf>
    <xf numFmtId="0" fontId="4" fillId="0" borderId="0" xfId="4" applyFont="1" applyAlignment="1">
      <alignment horizontal="right"/>
    </xf>
    <xf numFmtId="0" fontId="5" fillId="0" borderId="0" xfId="4" applyFont="1"/>
    <xf numFmtId="0" fontId="6" fillId="0" borderId="0" xfId="4" applyFont="1"/>
    <xf numFmtId="0" fontId="13" fillId="0" borderId="0" xfId="4" applyFont="1"/>
    <xf numFmtId="0" fontId="3" fillId="0" borderId="0" xfId="4" applyFont="1" applyBorder="1" applyAlignment="1"/>
    <xf numFmtId="0" fontId="13" fillId="0" borderId="0" xfId="4" applyFont="1" applyBorder="1" applyAlignment="1"/>
    <xf numFmtId="0" fontId="3" fillId="0" borderId="2" xfId="4" applyFont="1" applyBorder="1" applyAlignment="1">
      <alignment horizontal="center"/>
    </xf>
    <xf numFmtId="0" fontId="3" fillId="0" borderId="1" xfId="4" applyFont="1" applyBorder="1"/>
    <xf numFmtId="0" fontId="3" fillId="0" borderId="4" xfId="4" applyFont="1" applyBorder="1" applyAlignment="1">
      <alignment horizontal="center"/>
    </xf>
    <xf numFmtId="0" fontId="3" fillId="0" borderId="3" xfId="4" applyFont="1" applyBorder="1"/>
    <xf numFmtId="1" fontId="3" fillId="0" borderId="4" xfId="5" applyNumberFormat="1" applyFont="1" applyBorder="1" applyAlignment="1">
      <alignment horizontal="center"/>
    </xf>
    <xf numFmtId="0" fontId="3" fillId="0" borderId="0" xfId="0" applyFont="1" applyBorder="1"/>
    <xf numFmtId="0" fontId="3" fillId="0" borderId="0" xfId="0" applyFont="1" applyAlignment="1">
      <alignment horizontal="center"/>
    </xf>
    <xf numFmtId="1" fontId="4" fillId="0" borderId="0" xfId="0" applyNumberFormat="1" applyFont="1" applyBorder="1" applyAlignment="1" applyProtection="1">
      <alignment horizontal="right"/>
      <protection locked="0"/>
    </xf>
    <xf numFmtId="0" fontId="4" fillId="0" borderId="0" xfId="0" applyFont="1" applyAlignment="1">
      <alignment horizontal="center"/>
    </xf>
    <xf numFmtId="0" fontId="4" fillId="0" borderId="0" xfId="0" applyFont="1" applyBorder="1" applyProtection="1">
      <protection locked="0"/>
    </xf>
    <xf numFmtId="0" fontId="15" fillId="0" borderId="0" xfId="0" applyFont="1" applyAlignment="1">
      <alignment horizontal="center"/>
    </xf>
    <xf numFmtId="0" fontId="16" fillId="0" borderId="0" xfId="6" applyFont="1" applyBorder="1" applyAlignment="1" applyProtection="1">
      <alignment horizontal="center"/>
      <protection locked="0"/>
    </xf>
    <xf numFmtId="0" fontId="3" fillId="0" borderId="0" xfId="4" applyFont="1" applyBorder="1" applyAlignment="1">
      <alignment horizontal="center"/>
    </xf>
    <xf numFmtId="0" fontId="3" fillId="0" borderId="0" xfId="4" applyFont="1" applyBorder="1"/>
    <xf numFmtId="0" fontId="3" fillId="0" borderId="0" xfId="4" applyFont="1" applyBorder="1" applyAlignment="1">
      <alignment horizontal="right"/>
    </xf>
    <xf numFmtId="0" fontId="4" fillId="0" borderId="0" xfId="4" applyFont="1" applyBorder="1" applyAlignment="1">
      <alignment horizontal="left"/>
    </xf>
    <xf numFmtId="0" fontId="3" fillId="0" borderId="0" xfId="5" applyFont="1" applyBorder="1" applyAlignment="1">
      <alignment horizontal="center"/>
    </xf>
    <xf numFmtId="1" fontId="3" fillId="0" borderId="0" xfId="5" applyNumberFormat="1" applyFont="1" applyBorder="1" applyAlignment="1">
      <alignment horizontal="center"/>
    </xf>
    <xf numFmtId="0" fontId="5" fillId="0" borderId="0" xfId="4" applyFont="1" applyBorder="1" applyAlignment="1">
      <alignment horizontal="center"/>
    </xf>
    <xf numFmtId="0" fontId="5" fillId="0" borderId="0" xfId="4" applyFont="1" applyBorder="1"/>
    <xf numFmtId="165" fontId="3" fillId="0" borderId="0" xfId="5" applyNumberFormat="1" applyFont="1" applyBorder="1" applyAlignment="1">
      <alignment horizontal="center"/>
    </xf>
    <xf numFmtId="0" fontId="3" fillId="0" borderId="0" xfId="4" applyFont="1" applyBorder="1" applyAlignment="1">
      <alignment horizontal="left" vertical="top" wrapText="1"/>
    </xf>
    <xf numFmtId="0" fontId="3" fillId="0" borderId="0" xfId="2" applyFont="1"/>
    <xf numFmtId="0" fontId="18" fillId="0" borderId="0" xfId="8" applyFont="1" applyBorder="1" applyAlignment="1" applyProtection="1">
      <alignment horizontal="center"/>
    </xf>
    <xf numFmtId="0" fontId="14" fillId="0" borderId="0" xfId="9" applyBorder="1" applyAlignment="1" applyProtection="1">
      <alignment horizontal="center"/>
    </xf>
    <xf numFmtId="0" fontId="17" fillId="0" borderId="0" xfId="8" applyBorder="1" applyAlignment="1">
      <alignment horizontal="center"/>
    </xf>
    <xf numFmtId="0" fontId="14" fillId="0" borderId="0" xfId="9" applyFont="1" applyBorder="1" applyAlignment="1" applyProtection="1">
      <alignment horizontal="center"/>
    </xf>
    <xf numFmtId="0" fontId="3" fillId="0" borderId="0" xfId="4" applyFont="1" applyBorder="1" applyAlignment="1">
      <alignment horizontal="left" vertical="top" wrapText="1"/>
    </xf>
    <xf numFmtId="0" fontId="3" fillId="0" borderId="0" xfId="4" applyFont="1" applyBorder="1" applyAlignment="1">
      <alignment horizontal="left" wrapText="1"/>
    </xf>
    <xf numFmtId="0" fontId="14" fillId="0" borderId="0" xfId="9" applyBorder="1" applyAlignment="1" applyProtection="1">
      <alignment horizontal="center"/>
    </xf>
    <xf numFmtId="0" fontId="10" fillId="3" borderId="0" xfId="0" applyFont="1" applyFill="1" applyBorder="1" applyAlignment="1" applyProtection="1">
      <alignment horizontal="left"/>
      <protection locked="0"/>
    </xf>
    <xf numFmtId="0" fontId="11" fillId="0" borderId="0" xfId="0" applyFont="1" applyAlignment="1" applyProtection="1">
      <alignment horizontal="left" wrapText="1"/>
    </xf>
    <xf numFmtId="0" fontId="14" fillId="0" borderId="0" xfId="6" applyAlignment="1" applyProtection="1">
      <alignment horizontal="left"/>
    </xf>
  </cellXfs>
  <cellStyles count="10">
    <cellStyle name="Hyperlink" xfId="6" builtinId="8"/>
    <cellStyle name="Hyperlink 2" xfId="8"/>
    <cellStyle name="Hyperlink 2 2" xfId="9"/>
    <cellStyle name="Normal" xfId="0" builtinId="0"/>
    <cellStyle name="Normal 2" xfId="2"/>
    <cellStyle name="Normal 2 2" xfId="4"/>
    <cellStyle name="Normal 3" xfId="7"/>
    <cellStyle name="Normal 4" xfId="5"/>
    <cellStyle name="Percent" xfId="1" builtinId="5"/>
    <cellStyle name="Percent 2" xfId="3"/>
  </cellStyles>
  <dxfs count="3">
    <dxf>
      <fill>
        <patternFill>
          <bgColor indexed="26"/>
        </patternFill>
      </fill>
    </dxf>
    <dxf>
      <fill>
        <patternFill>
          <bgColor indexed="47"/>
        </patternFill>
      </fill>
    </dxf>
    <dxf>
      <fill>
        <patternFill>
          <bgColor indexed="41"/>
        </patternFill>
      </fill>
    </dxf>
  </dxfs>
  <tableStyles count="0" defaultTableStyle="TableStyleMedium9" defaultPivotStyle="PivotStyleLight16"/>
  <colors>
    <mruColors>
      <color rgb="FF0000FF"/>
      <color rgb="FFFE62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CA" b="1"/>
              <a:t>Bi-Axial Strain Envelope</a:t>
            </a:r>
          </a:p>
        </c:rich>
      </c:tx>
      <c:layout>
        <c:manualLayout>
          <c:xMode val="edge"/>
          <c:yMode val="edge"/>
          <c:x val="0.31724168735531832"/>
          <c:y val="1.6637519700029956E-5"/>
        </c:manualLayout>
      </c:layout>
      <c:overlay val="0"/>
      <c:spPr>
        <a:noFill/>
        <a:ln w="25400">
          <a:noFill/>
        </a:ln>
      </c:spPr>
    </c:title>
    <c:autoTitleDeleted val="0"/>
    <c:plotArea>
      <c:layout>
        <c:manualLayout>
          <c:layoutTarget val="inner"/>
          <c:xMode val="edge"/>
          <c:yMode val="edge"/>
          <c:x val="9.268292682926825E-2"/>
          <c:y val="9.475174808004419E-2"/>
          <c:w val="0.8268292682926851"/>
          <c:h val="0.85083443869973263"/>
        </c:manualLayout>
      </c:layout>
      <c:scatterChart>
        <c:scatterStyle val="lineMarker"/>
        <c:varyColors val="0"/>
        <c:ser>
          <c:idx val="0"/>
          <c:order val="0"/>
          <c:spPr>
            <a:ln w="25400">
              <a:solidFill>
                <a:srgbClr val="FF0000"/>
              </a:solidFill>
              <a:prstDash val="solid"/>
            </a:ln>
          </c:spPr>
          <c:marker>
            <c:symbol val="none"/>
          </c:marker>
          <c:xVal>
            <c:numRef>
              <c:f>'STRAIN ENVELOPE ONLY'!$V$16:$V$17</c:f>
              <c:numCache>
                <c:formatCode>0</c:formatCode>
                <c:ptCount val="2"/>
                <c:pt idx="0">
                  <c:v>8000</c:v>
                </c:pt>
                <c:pt idx="1">
                  <c:v>8000</c:v>
                </c:pt>
              </c:numCache>
            </c:numRef>
          </c:xVal>
          <c:yVal>
            <c:numRef>
              <c:f>'STRAIN ENVELOPE ONLY'!$W$16:$W$17</c:f>
              <c:numCache>
                <c:formatCode>0</c:formatCode>
                <c:ptCount val="2"/>
                <c:pt idx="0">
                  <c:v>8000</c:v>
                </c:pt>
                <c:pt idx="1">
                  <c:v>-2800</c:v>
                </c:pt>
              </c:numCache>
            </c:numRef>
          </c:yVal>
          <c:smooth val="0"/>
          <c:extLst>
            <c:ext xmlns:c16="http://schemas.microsoft.com/office/drawing/2014/chart" uri="{C3380CC4-5D6E-409C-BE32-E72D297353CC}">
              <c16:uniqueId val="{00000000-A262-4DB2-B9A0-4394F6D97E47}"/>
            </c:ext>
          </c:extLst>
        </c:ser>
        <c:ser>
          <c:idx val="1"/>
          <c:order val="1"/>
          <c:tx>
            <c:strRef>
              <c:f>'STRAIN ENVELOPE ONLY'!$X$10</c:f>
              <c:strCache>
                <c:ptCount val="1"/>
              </c:strCache>
            </c:strRef>
          </c:tx>
          <c:spPr>
            <a:ln w="28575">
              <a:noFill/>
            </a:ln>
          </c:spPr>
          <c:marker>
            <c:symbol val="square"/>
            <c:size val="9"/>
            <c:spPr>
              <a:solidFill>
                <a:srgbClr val="FF0000"/>
              </a:solidFill>
              <a:ln>
                <a:solidFill>
                  <a:srgbClr val="FF0000"/>
                </a:solidFill>
                <a:prstDash val="solid"/>
              </a:ln>
            </c:spPr>
          </c:marker>
          <c:xVal>
            <c:numRef>
              <c:f>'STRAIN ENVELOPE ONLY'!$F$26</c:f>
              <c:numCache>
                <c:formatCode>0.0</c:formatCode>
                <c:ptCount val="1"/>
                <c:pt idx="0">
                  <c:v>854</c:v>
                </c:pt>
              </c:numCache>
            </c:numRef>
          </c:xVal>
          <c:yVal>
            <c:numRef>
              <c:f>'STRAIN ENVELOPE ONLY'!$F$27</c:f>
              <c:numCache>
                <c:formatCode>0.0</c:formatCode>
                <c:ptCount val="1"/>
                <c:pt idx="0">
                  <c:v>-2100</c:v>
                </c:pt>
              </c:numCache>
            </c:numRef>
          </c:yVal>
          <c:smooth val="0"/>
          <c:extLst>
            <c:ext xmlns:c16="http://schemas.microsoft.com/office/drawing/2014/chart" uri="{C3380CC4-5D6E-409C-BE32-E72D297353CC}">
              <c16:uniqueId val="{00000001-A262-4DB2-B9A0-4394F6D97E47}"/>
            </c:ext>
          </c:extLst>
        </c:ser>
        <c:ser>
          <c:idx val="7"/>
          <c:order val="2"/>
          <c:spPr>
            <a:ln w="25400">
              <a:solidFill>
                <a:srgbClr val="FF0000"/>
              </a:solidFill>
              <a:prstDash val="solid"/>
            </a:ln>
          </c:spPr>
          <c:marker>
            <c:symbol val="none"/>
          </c:marker>
          <c:xVal>
            <c:numRef>
              <c:f>'STRAIN ENVELOPE ONLY'!$W$25:$W$40</c:f>
              <c:numCache>
                <c:formatCode>0</c:formatCode>
                <c:ptCount val="16"/>
                <c:pt idx="0">
                  <c:v>0</c:v>
                </c:pt>
                <c:pt idx="1">
                  <c:v>-627.17077960592076</c:v>
                </c:pt>
                <c:pt idx="2">
                  <c:v>-1247.4701449065558</c:v>
                </c:pt>
                <c:pt idx="3">
                  <c:v>-1854.1019662496844</c:v>
                </c:pt>
                <c:pt idx="4">
                  <c:v>-2440.4198584548008</c:v>
                </c:pt>
                <c:pt idx="5">
                  <c:v>-2999.9999999999995</c:v>
                </c:pt>
                <c:pt idx="6">
                  <c:v>-3526.711513754839</c:v>
                </c:pt>
                <c:pt idx="7">
                  <c:v>-4014.7836381531492</c:v>
                </c:pt>
                <c:pt idx="8">
                  <c:v>-4458.8689528643645</c:v>
                </c:pt>
                <c:pt idx="9">
                  <c:v>-4854.1019662496847</c:v>
                </c:pt>
                <c:pt idx="10">
                  <c:v>-5196.152422706632</c:v>
                </c:pt>
                <c:pt idx="11">
                  <c:v>-5481.2727458556055</c:v>
                </c:pt>
                <c:pt idx="12">
                  <c:v>-5706.3390977709214</c:v>
                </c:pt>
                <c:pt idx="13">
                  <c:v>-5868.8856044028344</c:v>
                </c:pt>
                <c:pt idx="14">
                  <c:v>-5967.1313722096402</c:v>
                </c:pt>
                <c:pt idx="15">
                  <c:v>-6000</c:v>
                </c:pt>
              </c:numCache>
            </c:numRef>
          </c:xVal>
          <c:yVal>
            <c:numRef>
              <c:f>'STRAIN ENVELOPE ONLY'!$V$25:$V$40</c:f>
              <c:numCache>
                <c:formatCode>0</c:formatCode>
                <c:ptCount val="16"/>
                <c:pt idx="0">
                  <c:v>-6000</c:v>
                </c:pt>
                <c:pt idx="1">
                  <c:v>-5967.1313722096402</c:v>
                </c:pt>
                <c:pt idx="2">
                  <c:v>-5868.8856044028344</c:v>
                </c:pt>
                <c:pt idx="3">
                  <c:v>-5706.3390977709223</c:v>
                </c:pt>
                <c:pt idx="4">
                  <c:v>-5481.2727458556055</c:v>
                </c:pt>
                <c:pt idx="5">
                  <c:v>-5196.152422706632</c:v>
                </c:pt>
                <c:pt idx="6">
                  <c:v>-4854.1019662496847</c:v>
                </c:pt>
                <c:pt idx="7">
                  <c:v>-4458.8689528643672</c:v>
                </c:pt>
                <c:pt idx="8">
                  <c:v>-4014.7836381531502</c:v>
                </c:pt>
                <c:pt idx="9">
                  <c:v>-3526.7115137548394</c:v>
                </c:pt>
                <c:pt idx="10">
                  <c:v>-2999.9999999999995</c:v>
                </c:pt>
                <c:pt idx="11">
                  <c:v>-2440.4198584548003</c:v>
                </c:pt>
                <c:pt idx="12">
                  <c:v>-1854.1019662496851</c:v>
                </c:pt>
                <c:pt idx="13">
                  <c:v>-1247.4701449065558</c:v>
                </c:pt>
                <c:pt idx="14">
                  <c:v>-627.17077960591973</c:v>
                </c:pt>
                <c:pt idx="15">
                  <c:v>-7.3508907294517201E-13</c:v>
                </c:pt>
              </c:numCache>
            </c:numRef>
          </c:yVal>
          <c:smooth val="0"/>
          <c:extLst>
            <c:ext xmlns:c16="http://schemas.microsoft.com/office/drawing/2014/chart" uri="{C3380CC4-5D6E-409C-BE32-E72D297353CC}">
              <c16:uniqueId val="{00000002-A262-4DB2-B9A0-4394F6D97E47}"/>
            </c:ext>
          </c:extLst>
        </c:ser>
        <c:ser>
          <c:idx val="4"/>
          <c:order val="3"/>
          <c:spPr>
            <a:ln w="25400">
              <a:solidFill>
                <a:srgbClr val="FF0000"/>
              </a:solidFill>
              <a:prstDash val="solid"/>
            </a:ln>
          </c:spPr>
          <c:marker>
            <c:symbol val="none"/>
          </c:marker>
          <c:xVal>
            <c:numRef>
              <c:f>'STRAIN ENVELOPE ONLY'!$V$19:$V$20</c:f>
              <c:numCache>
                <c:formatCode>0</c:formatCode>
                <c:ptCount val="2"/>
                <c:pt idx="0">
                  <c:v>8000</c:v>
                </c:pt>
                <c:pt idx="1">
                  <c:v>2100</c:v>
                </c:pt>
              </c:numCache>
            </c:numRef>
          </c:xVal>
          <c:yVal>
            <c:numRef>
              <c:f>'STRAIN ENVELOPE ONLY'!$W$19:$W$20</c:f>
              <c:numCache>
                <c:formatCode>0</c:formatCode>
                <c:ptCount val="2"/>
                <c:pt idx="0">
                  <c:v>-2800</c:v>
                </c:pt>
                <c:pt idx="1">
                  <c:v>-6000</c:v>
                </c:pt>
              </c:numCache>
            </c:numRef>
          </c:yVal>
          <c:smooth val="0"/>
          <c:extLst>
            <c:ext xmlns:c16="http://schemas.microsoft.com/office/drawing/2014/chart" uri="{C3380CC4-5D6E-409C-BE32-E72D297353CC}">
              <c16:uniqueId val="{00000003-A262-4DB2-B9A0-4394F6D97E47}"/>
            </c:ext>
          </c:extLst>
        </c:ser>
        <c:ser>
          <c:idx val="5"/>
          <c:order val="4"/>
          <c:spPr>
            <a:ln w="25400">
              <a:solidFill>
                <a:srgbClr val="FF0000"/>
              </a:solidFill>
              <a:prstDash val="solid"/>
            </a:ln>
          </c:spPr>
          <c:marker>
            <c:symbol val="none"/>
          </c:marker>
          <c:xVal>
            <c:numRef>
              <c:f>'STRAIN ENVELOPE ONLY'!$V$22:$V$23</c:f>
              <c:numCache>
                <c:formatCode>0</c:formatCode>
                <c:ptCount val="2"/>
                <c:pt idx="0">
                  <c:v>2100</c:v>
                </c:pt>
                <c:pt idx="1">
                  <c:v>0</c:v>
                </c:pt>
              </c:numCache>
            </c:numRef>
          </c:xVal>
          <c:yVal>
            <c:numRef>
              <c:f>'STRAIN ENVELOPE ONLY'!$W$22:$W$23</c:f>
              <c:numCache>
                <c:formatCode>0</c:formatCode>
                <c:ptCount val="2"/>
                <c:pt idx="0">
                  <c:v>-6000</c:v>
                </c:pt>
                <c:pt idx="1">
                  <c:v>-6000</c:v>
                </c:pt>
              </c:numCache>
            </c:numRef>
          </c:yVal>
          <c:smooth val="0"/>
          <c:extLst>
            <c:ext xmlns:c16="http://schemas.microsoft.com/office/drawing/2014/chart" uri="{C3380CC4-5D6E-409C-BE32-E72D297353CC}">
              <c16:uniqueId val="{00000004-A262-4DB2-B9A0-4394F6D97E47}"/>
            </c:ext>
          </c:extLst>
        </c:ser>
        <c:ser>
          <c:idx val="6"/>
          <c:order val="5"/>
          <c:spPr>
            <a:ln w="25400">
              <a:solidFill>
                <a:srgbClr val="FF0000"/>
              </a:solidFill>
              <a:prstDash val="solid"/>
            </a:ln>
          </c:spPr>
          <c:marker>
            <c:symbol val="none"/>
          </c:marker>
          <c:xVal>
            <c:numRef>
              <c:f>'STRAIN ENVELOPE ONLY'!$V$42:$V$43</c:f>
              <c:numCache>
                <c:formatCode>0</c:formatCode>
                <c:ptCount val="2"/>
                <c:pt idx="0">
                  <c:v>-6000</c:v>
                </c:pt>
                <c:pt idx="1">
                  <c:v>-6000</c:v>
                </c:pt>
              </c:numCache>
            </c:numRef>
          </c:xVal>
          <c:yVal>
            <c:numRef>
              <c:f>'STRAIN ENVELOPE ONLY'!$W$42:$W$43</c:f>
              <c:numCache>
                <c:formatCode>0</c:formatCode>
                <c:ptCount val="2"/>
                <c:pt idx="0">
                  <c:v>0</c:v>
                </c:pt>
                <c:pt idx="1">
                  <c:v>2100</c:v>
                </c:pt>
              </c:numCache>
            </c:numRef>
          </c:yVal>
          <c:smooth val="0"/>
          <c:extLst>
            <c:ext xmlns:c16="http://schemas.microsoft.com/office/drawing/2014/chart" uri="{C3380CC4-5D6E-409C-BE32-E72D297353CC}">
              <c16:uniqueId val="{00000005-A262-4DB2-B9A0-4394F6D97E47}"/>
            </c:ext>
          </c:extLst>
        </c:ser>
        <c:ser>
          <c:idx val="8"/>
          <c:order val="6"/>
          <c:spPr>
            <a:ln w="25400">
              <a:solidFill>
                <a:srgbClr val="FF0000"/>
              </a:solidFill>
              <a:prstDash val="solid"/>
            </a:ln>
          </c:spPr>
          <c:marker>
            <c:symbol val="none"/>
          </c:marker>
          <c:xVal>
            <c:numRef>
              <c:f>'STRAIN ENVELOPE ONLY'!$V$45:$V$46</c:f>
              <c:numCache>
                <c:formatCode>0</c:formatCode>
                <c:ptCount val="2"/>
                <c:pt idx="0">
                  <c:v>-6000</c:v>
                </c:pt>
                <c:pt idx="1">
                  <c:v>-2800</c:v>
                </c:pt>
              </c:numCache>
            </c:numRef>
          </c:xVal>
          <c:yVal>
            <c:numRef>
              <c:f>'STRAIN ENVELOPE ONLY'!$W$45:$W$46</c:f>
              <c:numCache>
                <c:formatCode>0</c:formatCode>
                <c:ptCount val="2"/>
                <c:pt idx="0">
                  <c:v>2100</c:v>
                </c:pt>
                <c:pt idx="1">
                  <c:v>8000</c:v>
                </c:pt>
              </c:numCache>
            </c:numRef>
          </c:yVal>
          <c:smooth val="0"/>
          <c:extLst>
            <c:ext xmlns:c16="http://schemas.microsoft.com/office/drawing/2014/chart" uri="{C3380CC4-5D6E-409C-BE32-E72D297353CC}">
              <c16:uniqueId val="{00000006-A262-4DB2-B9A0-4394F6D97E47}"/>
            </c:ext>
          </c:extLst>
        </c:ser>
        <c:ser>
          <c:idx val="9"/>
          <c:order val="7"/>
          <c:spPr>
            <a:ln w="25400">
              <a:solidFill>
                <a:srgbClr val="FF0000"/>
              </a:solidFill>
              <a:prstDash val="solid"/>
            </a:ln>
          </c:spPr>
          <c:marker>
            <c:symbol val="none"/>
          </c:marker>
          <c:xVal>
            <c:numRef>
              <c:f>'STRAIN ENVELOPE ONLY'!$V$48:$V$49</c:f>
              <c:numCache>
                <c:formatCode>0</c:formatCode>
                <c:ptCount val="2"/>
                <c:pt idx="0">
                  <c:v>-2800</c:v>
                </c:pt>
                <c:pt idx="1">
                  <c:v>8000</c:v>
                </c:pt>
              </c:numCache>
            </c:numRef>
          </c:xVal>
          <c:yVal>
            <c:numRef>
              <c:f>'STRAIN ENVELOPE ONLY'!$W$48:$W$49</c:f>
              <c:numCache>
                <c:formatCode>0</c:formatCode>
                <c:ptCount val="2"/>
                <c:pt idx="0">
                  <c:v>8000</c:v>
                </c:pt>
                <c:pt idx="1">
                  <c:v>8000</c:v>
                </c:pt>
              </c:numCache>
            </c:numRef>
          </c:yVal>
          <c:smooth val="0"/>
          <c:extLst>
            <c:ext xmlns:c16="http://schemas.microsoft.com/office/drawing/2014/chart" uri="{C3380CC4-5D6E-409C-BE32-E72D297353CC}">
              <c16:uniqueId val="{00000007-A262-4DB2-B9A0-4394F6D97E47}"/>
            </c:ext>
          </c:extLst>
        </c:ser>
        <c:ser>
          <c:idx val="10"/>
          <c:order val="8"/>
          <c:spPr>
            <a:ln w="12700">
              <a:solidFill>
                <a:srgbClr val="000000"/>
              </a:solidFill>
              <a:prstDash val="solid"/>
            </a:ln>
          </c:spPr>
          <c:marker>
            <c:symbol val="none"/>
          </c:marker>
          <c:xVal>
            <c:numRef>
              <c:f>'STRAIN ENVELOPE ONLY'!$Y$28:$Y$29</c:f>
              <c:numCache>
                <c:formatCode>0</c:formatCode>
                <c:ptCount val="2"/>
                <c:pt idx="0" formatCode="General">
                  <c:v>0</c:v>
                </c:pt>
                <c:pt idx="1">
                  <c:v>797.65287550976711</c:v>
                </c:pt>
              </c:numCache>
            </c:numRef>
          </c:xVal>
          <c:yVal>
            <c:numRef>
              <c:f>'STRAIN ENVELOPE ONLY'!$Z$28:$Z$29</c:f>
              <c:numCache>
                <c:formatCode>0</c:formatCode>
                <c:ptCount val="2"/>
                <c:pt idx="0" formatCode="General">
                  <c:v>0</c:v>
                </c:pt>
                <c:pt idx="1">
                  <c:v>-1130.7330246293513</c:v>
                </c:pt>
              </c:numCache>
            </c:numRef>
          </c:yVal>
          <c:smooth val="0"/>
          <c:extLst>
            <c:ext xmlns:c16="http://schemas.microsoft.com/office/drawing/2014/chart" uri="{C3380CC4-5D6E-409C-BE32-E72D297353CC}">
              <c16:uniqueId val="{00000008-A262-4DB2-B9A0-4394F6D97E47}"/>
            </c:ext>
          </c:extLst>
        </c:ser>
        <c:ser>
          <c:idx val="11"/>
          <c:order val="9"/>
          <c:spPr>
            <a:ln w="12700">
              <a:solidFill>
                <a:srgbClr val="000000"/>
              </a:solidFill>
              <a:prstDash val="solid"/>
            </a:ln>
          </c:spPr>
          <c:marker>
            <c:symbol val="none"/>
          </c:marker>
          <c:xVal>
            <c:numRef>
              <c:f>'STRAIN ENVELOPE ONLY'!$Y$32:$Y$33</c:f>
              <c:numCache>
                <c:formatCode>0</c:formatCode>
                <c:ptCount val="2"/>
                <c:pt idx="0" formatCode="General">
                  <c:v>0</c:v>
                </c:pt>
                <c:pt idx="1">
                  <c:v>2591.6761236241537</c:v>
                </c:pt>
              </c:numCache>
            </c:numRef>
          </c:xVal>
          <c:yVal>
            <c:numRef>
              <c:f>'STRAIN ENVELOPE ONLY'!$Z$32:$Z$33</c:f>
              <c:numCache>
                <c:formatCode>0</c:formatCode>
                <c:ptCount val="2"/>
                <c:pt idx="0" formatCode="General">
                  <c:v>0</c:v>
                </c:pt>
                <c:pt idx="1">
                  <c:v>-6255.557763939566</c:v>
                </c:pt>
              </c:numCache>
            </c:numRef>
          </c:yVal>
          <c:smooth val="0"/>
          <c:extLst>
            <c:ext xmlns:c16="http://schemas.microsoft.com/office/drawing/2014/chart" uri="{C3380CC4-5D6E-409C-BE32-E72D297353CC}">
              <c16:uniqueId val="{00000009-A262-4DB2-B9A0-4394F6D97E47}"/>
            </c:ext>
          </c:extLst>
        </c:ser>
        <c:ser>
          <c:idx val="12"/>
          <c:order val="10"/>
          <c:tx>
            <c:strRef>
              <c:f>'STRAIN ENVELOPE ONLY'!$AC$29</c:f>
              <c:strCache>
                <c:ptCount val="1"/>
                <c:pt idx="0">
                  <c:v>Lower 357%</c:v>
                </c:pt>
              </c:strCache>
            </c:strRef>
          </c:tx>
          <c:spPr>
            <a:ln w="28575">
              <a:noFill/>
            </a:ln>
          </c:spPr>
          <c:marker>
            <c:symbol val="diamond"/>
            <c:size val="9"/>
            <c:spPr>
              <a:solidFill>
                <a:srgbClr val="FF0000"/>
              </a:solidFill>
              <a:ln>
                <a:solidFill>
                  <a:srgbClr val="FF0000"/>
                </a:solidFill>
                <a:prstDash val="solid"/>
              </a:ln>
            </c:spPr>
          </c:marker>
          <c:dLbls>
            <c:dLbl>
              <c:idx val="0"/>
              <c:layout>
                <c:manualLayout>
                  <c:x val="-9.9348313168171522E-3"/>
                  <c:y val="1.6881165716354504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A262-4DB2-B9A0-4394F6D97E47}"/>
                </c:ext>
              </c:extLst>
            </c:dLbl>
            <c:spPr>
              <a:noFill/>
              <a:ln w="25400">
                <a:noFill/>
              </a:ln>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'STRAIN ENVELOPE ONLY'!$Y$29</c:f>
              <c:numCache>
                <c:formatCode>0</c:formatCode>
                <c:ptCount val="1"/>
                <c:pt idx="0">
                  <c:v>797.65287550976711</c:v>
                </c:pt>
              </c:numCache>
            </c:numRef>
          </c:xVal>
          <c:yVal>
            <c:numRef>
              <c:f>'STRAIN ENVELOPE ONLY'!$Z$29</c:f>
              <c:numCache>
                <c:formatCode>0</c:formatCode>
                <c:ptCount val="1"/>
                <c:pt idx="0">
                  <c:v>-1130.7330246293513</c:v>
                </c:pt>
              </c:numCache>
            </c:numRef>
          </c:yVal>
          <c:smooth val="0"/>
          <c:extLst>
            <c:ext xmlns:c16="http://schemas.microsoft.com/office/drawing/2014/chart" uri="{C3380CC4-5D6E-409C-BE32-E72D297353CC}">
              <c16:uniqueId val="{0000000B-A262-4DB2-B9A0-4394F6D97E47}"/>
            </c:ext>
          </c:extLst>
        </c:ser>
        <c:ser>
          <c:idx val="13"/>
          <c:order val="11"/>
          <c:tx>
            <c:strRef>
              <c:f>'STRAIN ENVELOPE ONLY'!$AC$33</c:f>
              <c:strCache>
                <c:ptCount val="1"/>
                <c:pt idx="0">
                  <c:v>Upper -7%</c:v>
                </c:pt>
              </c:strCache>
            </c:strRef>
          </c:tx>
          <c:spPr>
            <a:ln w="28575">
              <a:noFill/>
            </a:ln>
          </c:spPr>
          <c:marker>
            <c:symbol val="circle"/>
            <c:size val="9"/>
            <c:spPr>
              <a:solidFill>
                <a:srgbClr val="FF0000"/>
              </a:solidFill>
              <a:ln>
                <a:solidFill>
                  <a:srgbClr val="FF0000"/>
                </a:solidFill>
                <a:prstDash val="solid"/>
              </a:ln>
            </c:spPr>
          </c:marker>
          <c:dLbls>
            <c:dLbl>
              <c:idx val="0"/>
              <c:layout>
                <c:manualLayout>
                  <c:x val="-4.3280199731131194E-3"/>
                  <c:y val="1.2131693087435695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A262-4DB2-B9A0-4394F6D97E47}"/>
                </c:ext>
              </c:extLst>
            </c:dLbl>
            <c:spPr>
              <a:noFill/>
              <a:ln w="25400">
                <a:noFill/>
              </a:ln>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'STRAIN ENVELOPE ONLY'!$Y$33</c:f>
              <c:numCache>
                <c:formatCode>0</c:formatCode>
                <c:ptCount val="1"/>
                <c:pt idx="0">
                  <c:v>2591.6761236241537</c:v>
                </c:pt>
              </c:numCache>
            </c:numRef>
          </c:xVal>
          <c:yVal>
            <c:numRef>
              <c:f>'STRAIN ENVELOPE ONLY'!$Z$33</c:f>
              <c:numCache>
                <c:formatCode>0</c:formatCode>
                <c:ptCount val="1"/>
                <c:pt idx="0">
                  <c:v>-6255.557763939566</c:v>
                </c:pt>
              </c:numCache>
            </c:numRef>
          </c:yVal>
          <c:smooth val="0"/>
          <c:extLst>
            <c:ext xmlns:c16="http://schemas.microsoft.com/office/drawing/2014/chart" uri="{C3380CC4-5D6E-409C-BE32-E72D297353CC}">
              <c16:uniqueId val="{0000000D-A262-4DB2-B9A0-4394F6D97E47}"/>
            </c:ext>
          </c:extLst>
        </c:ser>
        <c:ser>
          <c:idx val="2"/>
          <c:order val="12"/>
          <c:spPr>
            <a:ln w="19050">
              <a:solidFill>
                <a:srgbClr val="FE6262"/>
              </a:solidFill>
              <a:prstDash val="sysDash"/>
            </a:ln>
          </c:spPr>
          <c:marker>
            <c:symbol val="none"/>
          </c:marker>
          <c:xVal>
            <c:numRef>
              <c:f>'STRAIN ENVELOPE ONLY'!$AE$16:$AE$49</c:f>
              <c:numCache>
                <c:formatCode>0</c:formatCode>
                <c:ptCount val="34"/>
                <c:pt idx="0">
                  <c:v>8000</c:v>
                </c:pt>
                <c:pt idx="1">
                  <c:v>8000</c:v>
                </c:pt>
                <c:pt idx="3">
                  <c:v>8000</c:v>
                </c:pt>
                <c:pt idx="4">
                  <c:v>2100</c:v>
                </c:pt>
                <c:pt idx="6">
                  <c:v>2100</c:v>
                </c:pt>
                <c:pt idx="7">
                  <c:v>0</c:v>
                </c:pt>
                <c:pt idx="9">
                  <c:v>0</c:v>
                </c:pt>
                <c:pt idx="10">
                  <c:v>-627.17077960592076</c:v>
                </c:pt>
                <c:pt idx="11">
                  <c:v>-1247.4701449065558</c:v>
                </c:pt>
                <c:pt idx="12">
                  <c:v>-1854.1019662496844</c:v>
                </c:pt>
                <c:pt idx="13">
                  <c:v>-2440.4198584548008</c:v>
                </c:pt>
                <c:pt idx="14">
                  <c:v>-2999.9999999999995</c:v>
                </c:pt>
                <c:pt idx="15">
                  <c:v>-3526.711513754839</c:v>
                </c:pt>
                <c:pt idx="16">
                  <c:v>-4014.7836381531492</c:v>
                </c:pt>
                <c:pt idx="17">
                  <c:v>-4458.8689528643645</c:v>
                </c:pt>
                <c:pt idx="18">
                  <c:v>-4854.1019662496847</c:v>
                </c:pt>
                <c:pt idx="19">
                  <c:v>-5196.152422706632</c:v>
                </c:pt>
                <c:pt idx="20">
                  <c:v>-5481.2727458556055</c:v>
                </c:pt>
                <c:pt idx="21">
                  <c:v>-5706.3390977709214</c:v>
                </c:pt>
                <c:pt idx="22">
                  <c:v>-5868.8856044028344</c:v>
                </c:pt>
                <c:pt idx="23">
                  <c:v>-5967.1313722096402</c:v>
                </c:pt>
                <c:pt idx="24">
                  <c:v>-6000</c:v>
                </c:pt>
                <c:pt idx="26">
                  <c:v>-6000</c:v>
                </c:pt>
                <c:pt idx="27">
                  <c:v>-6000</c:v>
                </c:pt>
                <c:pt idx="29">
                  <c:v>-6000</c:v>
                </c:pt>
                <c:pt idx="30">
                  <c:v>-2800</c:v>
                </c:pt>
                <c:pt idx="32">
                  <c:v>-2800</c:v>
                </c:pt>
                <c:pt idx="33">
                  <c:v>8000</c:v>
                </c:pt>
              </c:numCache>
            </c:numRef>
          </c:xVal>
          <c:yVal>
            <c:numRef>
              <c:f>'STRAIN ENVELOPE ONLY'!$AF$16:$AF$49</c:f>
              <c:numCache>
                <c:formatCode>0</c:formatCode>
                <c:ptCount val="34"/>
                <c:pt idx="0">
                  <c:v>8000</c:v>
                </c:pt>
                <c:pt idx="1">
                  <c:v>-2800</c:v>
                </c:pt>
                <c:pt idx="3">
                  <c:v>-2800</c:v>
                </c:pt>
                <c:pt idx="4">
                  <c:v>-6000</c:v>
                </c:pt>
                <c:pt idx="6">
                  <c:v>-6000</c:v>
                </c:pt>
                <c:pt idx="7">
                  <c:v>-6000</c:v>
                </c:pt>
                <c:pt idx="9">
                  <c:v>-6000</c:v>
                </c:pt>
                <c:pt idx="10">
                  <c:v>-5967.1313722096402</c:v>
                </c:pt>
                <c:pt idx="11">
                  <c:v>-5868.8856044028344</c:v>
                </c:pt>
                <c:pt idx="12">
                  <c:v>-5706.3390977709223</c:v>
                </c:pt>
                <c:pt idx="13">
                  <c:v>-5481.2727458556055</c:v>
                </c:pt>
                <c:pt idx="14">
                  <c:v>-5196.152422706632</c:v>
                </c:pt>
                <c:pt idx="15">
                  <c:v>-4854.1019662496847</c:v>
                </c:pt>
                <c:pt idx="16">
                  <c:v>-4458.8689528643672</c:v>
                </c:pt>
                <c:pt idx="17">
                  <c:v>-4014.7836381531502</c:v>
                </c:pt>
                <c:pt idx="18">
                  <c:v>-3526.7115137548394</c:v>
                </c:pt>
                <c:pt idx="19">
                  <c:v>-2999.9999999999995</c:v>
                </c:pt>
                <c:pt idx="20">
                  <c:v>-2440.4198584548003</c:v>
                </c:pt>
                <c:pt idx="21">
                  <c:v>-1854.1019662496851</c:v>
                </c:pt>
                <c:pt idx="22">
                  <c:v>-1247.4701449065558</c:v>
                </c:pt>
                <c:pt idx="23">
                  <c:v>-627.17077960591973</c:v>
                </c:pt>
                <c:pt idx="24">
                  <c:v>-7.3508907294517201E-13</c:v>
                </c:pt>
                <c:pt idx="26">
                  <c:v>0</c:v>
                </c:pt>
                <c:pt idx="27">
                  <c:v>2100</c:v>
                </c:pt>
                <c:pt idx="29">
                  <c:v>2100</c:v>
                </c:pt>
                <c:pt idx="30">
                  <c:v>8000</c:v>
                </c:pt>
                <c:pt idx="32">
                  <c:v>8000</c:v>
                </c:pt>
                <c:pt idx="33">
                  <c:v>8000</c:v>
                </c:pt>
              </c:numCache>
            </c:numRef>
          </c:yVal>
          <c:smooth val="0"/>
          <c:extLst>
            <c:ext xmlns:c16="http://schemas.microsoft.com/office/drawing/2014/chart" uri="{C3380CC4-5D6E-409C-BE32-E72D297353CC}">
              <c16:uniqueId val="{0000000E-A262-4DB2-B9A0-4394F6D97E47}"/>
            </c:ext>
          </c:extLst>
        </c:ser>
        <c:ser>
          <c:idx val="3"/>
          <c:order val="13"/>
          <c:spPr>
            <a:ln w="19050">
              <a:solidFill>
                <a:srgbClr val="FE6262"/>
              </a:solidFill>
              <a:prstDash val="sysDash"/>
            </a:ln>
          </c:spPr>
          <c:marker>
            <c:symbol val="none"/>
          </c:marker>
          <c:xVal>
            <c:numRef>
              <c:f>'STRAIN ENVELOPE ONLY'!$AG$16:$AG$49</c:f>
              <c:numCache>
                <c:formatCode>0</c:formatCode>
                <c:ptCount val="34"/>
                <c:pt idx="0">
                  <c:v>8000</c:v>
                </c:pt>
                <c:pt idx="1">
                  <c:v>8000</c:v>
                </c:pt>
                <c:pt idx="3">
                  <c:v>8000</c:v>
                </c:pt>
                <c:pt idx="4">
                  <c:v>2100</c:v>
                </c:pt>
                <c:pt idx="6">
                  <c:v>2100</c:v>
                </c:pt>
                <c:pt idx="7">
                  <c:v>0</c:v>
                </c:pt>
                <c:pt idx="9">
                  <c:v>0</c:v>
                </c:pt>
                <c:pt idx="10">
                  <c:v>-627.17077960592076</c:v>
                </c:pt>
                <c:pt idx="11">
                  <c:v>-1247.4701449065558</c:v>
                </c:pt>
                <c:pt idx="12">
                  <c:v>-1854.1019662496844</c:v>
                </c:pt>
                <c:pt idx="13">
                  <c:v>-2440.4198584548008</c:v>
                </c:pt>
                <c:pt idx="14">
                  <c:v>-2999.9999999999995</c:v>
                </c:pt>
                <c:pt idx="15">
                  <c:v>-3526.711513754839</c:v>
                </c:pt>
                <c:pt idx="16">
                  <c:v>-4014.7836381531492</c:v>
                </c:pt>
                <c:pt idx="17">
                  <c:v>-4458.8689528643645</c:v>
                </c:pt>
                <c:pt idx="18">
                  <c:v>-4854.1019662496847</c:v>
                </c:pt>
                <c:pt idx="19">
                  <c:v>-5196.152422706632</c:v>
                </c:pt>
                <c:pt idx="20">
                  <c:v>-5481.2727458556055</c:v>
                </c:pt>
                <c:pt idx="21">
                  <c:v>-5706.3390977709214</c:v>
                </c:pt>
                <c:pt idx="22">
                  <c:v>-5868.8856044028344</c:v>
                </c:pt>
                <c:pt idx="23">
                  <c:v>-5967.1313722096402</c:v>
                </c:pt>
                <c:pt idx="24">
                  <c:v>-6000</c:v>
                </c:pt>
                <c:pt idx="26">
                  <c:v>-6000</c:v>
                </c:pt>
                <c:pt idx="27">
                  <c:v>-6000</c:v>
                </c:pt>
                <c:pt idx="29">
                  <c:v>-6000</c:v>
                </c:pt>
                <c:pt idx="30">
                  <c:v>-2800</c:v>
                </c:pt>
                <c:pt idx="32">
                  <c:v>-2800</c:v>
                </c:pt>
                <c:pt idx="33">
                  <c:v>8000</c:v>
                </c:pt>
              </c:numCache>
            </c:numRef>
          </c:xVal>
          <c:yVal>
            <c:numRef>
              <c:f>'STRAIN ENVELOPE ONLY'!$AH$16:$AH$49</c:f>
              <c:numCache>
                <c:formatCode>0</c:formatCode>
                <c:ptCount val="34"/>
                <c:pt idx="0">
                  <c:v>8000</c:v>
                </c:pt>
                <c:pt idx="1">
                  <c:v>-2800</c:v>
                </c:pt>
                <c:pt idx="3">
                  <c:v>-2800</c:v>
                </c:pt>
                <c:pt idx="4">
                  <c:v>-6000</c:v>
                </c:pt>
                <c:pt idx="6">
                  <c:v>-6000</c:v>
                </c:pt>
                <c:pt idx="7">
                  <c:v>-6000</c:v>
                </c:pt>
                <c:pt idx="9">
                  <c:v>-6000</c:v>
                </c:pt>
                <c:pt idx="10">
                  <c:v>-5967.1313722096402</c:v>
                </c:pt>
                <c:pt idx="11">
                  <c:v>-5868.8856044028344</c:v>
                </c:pt>
                <c:pt idx="12">
                  <c:v>-5706.3390977709223</c:v>
                </c:pt>
                <c:pt idx="13">
                  <c:v>-5481.2727458556055</c:v>
                </c:pt>
                <c:pt idx="14">
                  <c:v>-5196.152422706632</c:v>
                </c:pt>
                <c:pt idx="15">
                  <c:v>-4854.1019662496847</c:v>
                </c:pt>
                <c:pt idx="16">
                  <c:v>-4458.8689528643672</c:v>
                </c:pt>
                <c:pt idx="17">
                  <c:v>-4014.7836381531502</c:v>
                </c:pt>
                <c:pt idx="18">
                  <c:v>-3526.7115137548394</c:v>
                </c:pt>
                <c:pt idx="19">
                  <c:v>-2999.9999999999995</c:v>
                </c:pt>
                <c:pt idx="20">
                  <c:v>-2440.4198584548003</c:v>
                </c:pt>
                <c:pt idx="21">
                  <c:v>-1854.1019662496851</c:v>
                </c:pt>
                <c:pt idx="22">
                  <c:v>-1247.4701449065558</c:v>
                </c:pt>
                <c:pt idx="23">
                  <c:v>-627.17077960591973</c:v>
                </c:pt>
                <c:pt idx="24">
                  <c:v>-7.3508907294517201E-13</c:v>
                </c:pt>
                <c:pt idx="26">
                  <c:v>0</c:v>
                </c:pt>
                <c:pt idx="27">
                  <c:v>2100</c:v>
                </c:pt>
                <c:pt idx="29">
                  <c:v>2100</c:v>
                </c:pt>
                <c:pt idx="30">
                  <c:v>8000</c:v>
                </c:pt>
                <c:pt idx="32">
                  <c:v>8000</c:v>
                </c:pt>
                <c:pt idx="33">
                  <c:v>8000</c:v>
                </c:pt>
              </c:numCache>
            </c:numRef>
          </c:yVal>
          <c:smooth val="0"/>
          <c:extLst>
            <c:ext xmlns:c16="http://schemas.microsoft.com/office/drawing/2014/chart" uri="{C3380CC4-5D6E-409C-BE32-E72D297353CC}">
              <c16:uniqueId val="{0000000F-A262-4DB2-B9A0-4394F6D97E47}"/>
            </c:ext>
          </c:extLst>
        </c:ser>
        <c:dLbls>
          <c:showLegendKey val="0"/>
          <c:showVal val="0"/>
          <c:showCatName val="0"/>
          <c:showSerName val="0"/>
          <c:showPercent val="0"/>
          <c:showBubbleSize val="0"/>
        </c:dLbls>
        <c:axId val="519540528"/>
        <c:axId val="519544840"/>
      </c:scatterChart>
      <c:valAx>
        <c:axId val="519540528"/>
        <c:scaling>
          <c:orientation val="minMax"/>
          <c:max val="10000"/>
          <c:min val="-8000"/>
        </c:scaling>
        <c:delete val="0"/>
        <c:axPos val="b"/>
        <c:majorGridlines>
          <c:spPr>
            <a:ln w="3175">
              <a:solidFill>
                <a:srgbClr val="00000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519544840"/>
        <c:crosses val="autoZero"/>
        <c:crossBetween val="midCat"/>
        <c:majorUnit val="2000"/>
      </c:valAx>
      <c:valAx>
        <c:axId val="519544840"/>
        <c:scaling>
          <c:orientation val="minMax"/>
          <c:max val="10000"/>
          <c:min val="-8000"/>
        </c:scaling>
        <c:delete val="0"/>
        <c:axPos val="l"/>
        <c:majorGridlines>
          <c:spPr>
            <a:ln w="3175">
              <a:solidFill>
                <a:srgbClr val="00000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519540528"/>
        <c:crosses val="autoZero"/>
        <c:crossBetween val="midCat"/>
      </c:valAx>
      <c:spPr>
        <a:noFill/>
        <a:ln w="25400">
          <a:noFill/>
        </a:ln>
      </c:spPr>
    </c:plotArea>
    <c:legend>
      <c:legendPos val="r"/>
      <c:legendEntry>
        <c:idx val="0"/>
        <c:delete val="1"/>
      </c:legendEntry>
      <c:legendEntry>
        <c:idx val="1"/>
        <c:delete val="1"/>
      </c:legendEntry>
      <c:legendEntry>
        <c:idx val="2"/>
        <c:delete val="1"/>
      </c:legendEntry>
      <c:legendEntry>
        <c:idx val="3"/>
        <c:delete val="1"/>
      </c:legendEntry>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egendEntry>
        <c:idx val="12"/>
        <c:delete val="1"/>
      </c:legendEntry>
      <c:legendEntry>
        <c:idx val="13"/>
        <c:delete val="1"/>
      </c:legendEntry>
      <c:layout>
        <c:manualLayout>
          <c:xMode val="edge"/>
          <c:yMode val="edge"/>
          <c:x val="2.1529697676679446E-2"/>
          <c:y val="0.78283734194617149"/>
          <c:w val="0.23107417128414487"/>
          <c:h val="0.19099539314197964"/>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n-US"/>
    </a:p>
  </c:txPr>
  <c:printSettings>
    <c:headerFooter alignWithMargins="0"/>
    <c:pageMargins b="1" l="0.75000000000000233" r="0.75000000000000233"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1.xml"/><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123825</xdr:colOff>
      <xdr:row>41</xdr:row>
      <xdr:rowOff>0</xdr:rowOff>
    </xdr:from>
    <xdr:ext cx="137345" cy="216213"/>
    <xdr:sp macro="" textlink="">
      <xdr:nvSpPr>
        <xdr:cNvPr id="3" name="Text Box 17">
          <a:extLst>
            <a:ext uri="{FF2B5EF4-FFF2-40B4-BE49-F238E27FC236}">
              <a16:creationId xmlns:a16="http://schemas.microsoft.com/office/drawing/2014/main" id="{00000000-0008-0000-0100-000003000000}"/>
            </a:ext>
          </a:extLst>
        </xdr:cNvPr>
        <xdr:cNvSpPr txBox="1">
          <a:spLocks noChangeArrowheads="1"/>
        </xdr:cNvSpPr>
      </xdr:nvSpPr>
      <xdr:spPr bwMode="auto">
        <a:xfrm>
          <a:off x="3552825" y="24793575"/>
          <a:ext cx="137345" cy="216213"/>
        </a:xfrm>
        <a:prstGeom prst="rect">
          <a:avLst/>
        </a:prstGeom>
        <a:noFill/>
        <a:ln w="9525">
          <a:noFill/>
          <a:miter lim="800000"/>
          <a:headEnd/>
          <a:tailEnd/>
        </a:ln>
      </xdr:spPr>
      <xdr:txBody>
        <a:bodyPr wrap="none" lIns="18288" tIns="27432" rIns="0" bIns="0" anchor="t" upright="1">
          <a:spAutoFit/>
        </a:bodyPr>
        <a:lstStyle/>
        <a:p>
          <a:pPr algn="l" rtl="0">
            <a:defRPr sz="1000"/>
          </a:pPr>
          <a:r>
            <a:rPr lang="en-CA" sz="1200" b="0" i="0" strike="noStrike">
              <a:solidFill>
                <a:srgbClr val="000000"/>
              </a:solidFill>
              <a:latin typeface="Symbol"/>
            </a:rPr>
            <a:t>e</a:t>
          </a:r>
          <a:r>
            <a:rPr lang="en-CA" sz="1200" b="0" i="0" strike="noStrike" baseline="-25000">
              <a:solidFill>
                <a:srgbClr val="000000"/>
              </a:solidFill>
              <a:latin typeface="Symbol"/>
            </a:rPr>
            <a:t>1</a:t>
          </a:r>
        </a:p>
      </xdr:txBody>
    </xdr:sp>
    <xdr:clientData/>
  </xdr:oneCellAnchor>
  <xdr:twoCellAnchor>
    <xdr:from>
      <xdr:col>0</xdr:col>
      <xdr:colOff>0</xdr:colOff>
      <xdr:row>28</xdr:row>
      <xdr:rowOff>123265</xdr:rowOff>
    </xdr:from>
    <xdr:to>
      <xdr:col>7</xdr:col>
      <xdr:colOff>387574</xdr:colOff>
      <xdr:row>51</xdr:row>
      <xdr:rowOff>145677</xdr:rowOff>
    </xdr:to>
    <xdr:graphicFrame macro="">
      <xdr:nvGraphicFramePr>
        <xdr:cNvPr id="5" name="Chart 16">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508750</xdr:colOff>
      <xdr:row>35</xdr:row>
      <xdr:rowOff>2380</xdr:rowOff>
    </xdr:from>
    <xdr:to>
      <xdr:col>4</xdr:col>
      <xdr:colOff>83497</xdr:colOff>
      <xdr:row>36</xdr:row>
      <xdr:rowOff>115637</xdr:rowOff>
    </xdr:to>
    <xdr:sp macro="" textlink="">
      <xdr:nvSpPr>
        <xdr:cNvPr id="6" name="Text Box 18">
          <a:extLst>
            <a:ext uri="{FF2B5EF4-FFF2-40B4-BE49-F238E27FC236}">
              <a16:creationId xmlns:a16="http://schemas.microsoft.com/office/drawing/2014/main" id="{00000000-0008-0000-0100-000006000000}"/>
            </a:ext>
          </a:extLst>
        </xdr:cNvPr>
        <xdr:cNvSpPr txBox="1">
          <a:spLocks noChangeArrowheads="1"/>
        </xdr:cNvSpPr>
      </xdr:nvSpPr>
      <xdr:spPr bwMode="auto">
        <a:xfrm>
          <a:off x="2223250" y="23824405"/>
          <a:ext cx="146247" cy="275182"/>
        </a:xfrm>
        <a:prstGeom prst="rect">
          <a:avLst/>
        </a:prstGeom>
        <a:noFill/>
        <a:ln w="9525">
          <a:noFill/>
          <a:miter lim="800000"/>
          <a:headEnd/>
          <a:tailEnd/>
        </a:ln>
      </xdr:spPr>
      <xdr:txBody>
        <a:bodyPr wrap="none" lIns="18288" tIns="27432" rIns="0" bIns="0" anchor="t" upright="1">
          <a:noAutofit/>
        </a:bodyPr>
        <a:lstStyle/>
        <a:p>
          <a:pPr algn="l" rtl="0">
            <a:defRPr sz="1000"/>
          </a:pPr>
          <a:r>
            <a:rPr lang="en-CA" sz="1200" b="0" i="0" strike="noStrike">
              <a:solidFill>
                <a:srgbClr val="000000"/>
              </a:solidFill>
              <a:latin typeface="Symbol"/>
            </a:rPr>
            <a:t>e</a:t>
          </a:r>
          <a:r>
            <a:rPr lang="en-CA" sz="1200" b="0" i="0" strike="noStrike" baseline="-25000">
              <a:solidFill>
                <a:srgbClr val="000000"/>
              </a:solidFill>
              <a:latin typeface="Symbol"/>
            </a:rPr>
            <a:t>2</a:t>
          </a:r>
        </a:p>
      </xdr:txBody>
    </xdr:sp>
    <xdr:clientData/>
  </xdr:twoCellAnchor>
  <xdr:twoCellAnchor>
    <xdr:from>
      <xdr:col>6</xdr:col>
      <xdr:colOff>386083</xdr:colOff>
      <xdr:row>43</xdr:row>
      <xdr:rowOff>179526</xdr:rowOff>
    </xdr:from>
    <xdr:to>
      <xdr:col>6</xdr:col>
      <xdr:colOff>532330</xdr:colOff>
      <xdr:row>45</xdr:row>
      <xdr:rowOff>68665</xdr:rowOff>
    </xdr:to>
    <xdr:sp macro="" textlink="">
      <xdr:nvSpPr>
        <xdr:cNvPr id="7" name="Text Box 18">
          <a:extLst>
            <a:ext uri="{FF2B5EF4-FFF2-40B4-BE49-F238E27FC236}">
              <a16:creationId xmlns:a16="http://schemas.microsoft.com/office/drawing/2014/main" id="{00000000-0008-0000-0100-000007000000}"/>
            </a:ext>
          </a:extLst>
        </xdr:cNvPr>
        <xdr:cNvSpPr txBox="1">
          <a:spLocks noChangeArrowheads="1"/>
        </xdr:cNvSpPr>
      </xdr:nvSpPr>
      <xdr:spPr bwMode="auto">
        <a:xfrm>
          <a:off x="3815083" y="25277901"/>
          <a:ext cx="146247" cy="232039"/>
        </a:xfrm>
        <a:prstGeom prst="rect">
          <a:avLst/>
        </a:prstGeom>
        <a:noFill/>
        <a:ln w="9525">
          <a:noFill/>
          <a:miter lim="800000"/>
          <a:headEnd/>
          <a:tailEnd/>
        </a:ln>
      </xdr:spPr>
      <xdr:txBody>
        <a:bodyPr wrap="none" lIns="18288" tIns="27432" rIns="0" bIns="0" anchor="t" upright="1">
          <a:noAutofit/>
        </a:bodyPr>
        <a:lstStyle/>
        <a:p>
          <a:pPr algn="l" rtl="0">
            <a:defRPr sz="1000"/>
          </a:pPr>
          <a:r>
            <a:rPr lang="en-CA" sz="1200" b="0" i="0" strike="noStrike">
              <a:solidFill>
                <a:srgbClr val="000000"/>
              </a:solidFill>
              <a:latin typeface="Symbol"/>
            </a:rPr>
            <a:t>e</a:t>
          </a:r>
          <a:r>
            <a:rPr lang="en-CA" sz="1200" b="0" i="0" strike="noStrike" baseline="-25000">
              <a:solidFill>
                <a:srgbClr val="000000"/>
              </a:solidFill>
              <a:latin typeface="Symbol"/>
            </a:rPr>
            <a:t>1</a:t>
          </a:r>
        </a:p>
      </xdr:txBody>
    </xdr:sp>
    <xdr:clientData/>
  </xdr:twoCellAnchor>
  <xdr:twoCellAnchor>
    <xdr:from>
      <xdr:col>7</xdr:col>
      <xdr:colOff>268941</xdr:colOff>
      <xdr:row>28</xdr:row>
      <xdr:rowOff>108856</xdr:rowOff>
    </xdr:from>
    <xdr:to>
      <xdr:col>10</xdr:col>
      <xdr:colOff>560294</xdr:colOff>
      <xdr:row>51</xdr:row>
      <xdr:rowOff>94450</xdr:rowOff>
    </xdr:to>
    <xdr:sp macro="" textlink="">
      <xdr:nvSpPr>
        <xdr:cNvPr id="26" name="TextBox 25">
          <a:extLst>
            <a:ext uri="{FF2B5EF4-FFF2-40B4-BE49-F238E27FC236}">
              <a16:creationId xmlns:a16="http://schemas.microsoft.com/office/drawing/2014/main" id="{00000000-0008-0000-0100-00001A000000}"/>
            </a:ext>
          </a:extLst>
        </xdr:cNvPr>
        <xdr:cNvSpPr txBox="1"/>
      </xdr:nvSpPr>
      <xdr:spPr>
        <a:xfrm>
          <a:off x="4269441" y="4844142"/>
          <a:ext cx="2005853" cy="38228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100" i="1"/>
            <a:t>Note that in the axial strain envelope</a:t>
          </a:r>
          <a:r>
            <a:rPr lang="en-CA" sz="1100" i="1" baseline="0"/>
            <a:t> to the left, when there are different material selected for the laminate, 3 envelopes are shown:</a:t>
          </a:r>
        </a:p>
        <a:p>
          <a:endParaRPr lang="en-CA" sz="1100" baseline="0"/>
        </a:p>
        <a:p>
          <a:r>
            <a:rPr lang="en-CA" sz="1100" baseline="0"/>
            <a:t>1) The strong red line is the selected envelope for margin of safety generation, this can be minimum, maximum or average by selecting the 'Basis for MS' below the plot.</a:t>
          </a:r>
        </a:p>
        <a:p>
          <a:endParaRPr lang="en-CA" sz="1100" baseline="0"/>
        </a:p>
        <a:p>
          <a:r>
            <a:rPr lang="en-CA" sz="1100" baseline="0"/>
            <a:t>2) The outer envelope is the maximum strain envelope of any material in the laminate.</a:t>
          </a:r>
        </a:p>
        <a:p>
          <a:endParaRPr lang="en-CA" sz="1100" baseline="0"/>
        </a:p>
        <a:p>
          <a:r>
            <a:rPr lang="en-CA" sz="1100" baseline="0"/>
            <a:t>3) the inner envlope is the minimum strain envelope of any material in the laminate.</a:t>
          </a:r>
          <a:endParaRPr lang="en-CA" sz="1100"/>
        </a:p>
      </xdr:txBody>
    </xdr:sp>
    <xdr:clientData/>
  </xdr:twoCellAnchor>
  <xdr:twoCellAnchor>
    <xdr:from>
      <xdr:col>0</xdr:col>
      <xdr:colOff>40822</xdr:colOff>
      <xdr:row>7</xdr:row>
      <xdr:rowOff>40821</xdr:rowOff>
    </xdr:from>
    <xdr:to>
      <xdr:col>4</xdr:col>
      <xdr:colOff>66675</xdr:colOff>
      <xdr:row>10</xdr:row>
      <xdr:rowOff>145236</xdr:rowOff>
    </xdr:to>
    <xdr:grpSp>
      <xdr:nvGrpSpPr>
        <xdr:cNvPr id="10" name="Group 9">
          <a:extLst>
            <a:ext uri="{FF2B5EF4-FFF2-40B4-BE49-F238E27FC236}">
              <a16:creationId xmlns:a16="http://schemas.microsoft.com/office/drawing/2014/main" id="{00000000-0008-0000-0100-00000A000000}"/>
            </a:ext>
          </a:extLst>
        </xdr:cNvPr>
        <xdr:cNvGrpSpPr/>
      </xdr:nvGrpSpPr>
      <xdr:grpSpPr>
        <a:xfrm>
          <a:off x="40822" y="1138997"/>
          <a:ext cx="2491147" cy="575063"/>
          <a:chOff x="40822" y="1267641"/>
          <a:chExt cx="2570933" cy="630195"/>
        </a:xfrm>
      </xdr:grpSpPr>
      <xdr:pic>
        <xdr:nvPicPr>
          <xdr:cNvPr id="11" name="Picture 10">
            <a:hlinkClick xmlns:r="http://schemas.openxmlformats.org/officeDocument/2006/relationships" r:id="rId2"/>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2" name="Picture 11" descr="PayPal - The safer, easier way to pay online!">
            <a:hlinkClick xmlns:r="http://schemas.openxmlformats.org/officeDocument/2006/relationships" r:id="rId4"/>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bottaerospace.com/wpdm-package/analysis-and-design-of-composite-and-metallic-flight-vehicle-structures" TargetMode="External"/><Relationship Id="rId1" Type="http://schemas.openxmlformats.org/officeDocument/2006/relationships/hyperlink" Target="http://www.xl-viking.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election activeCell="O33" sqref="O33"/>
    </sheetView>
  </sheetViews>
  <sheetFormatPr defaultColWidth="9.140625" defaultRowHeight="15.75" x14ac:dyDescent="0.25"/>
  <cols>
    <col min="1" max="2" width="9.140625" style="89"/>
    <col min="3" max="3" width="10.7109375" style="89" bestFit="1" customWidth="1"/>
    <col min="4" max="11" width="9.140625" style="89"/>
    <col min="12" max="12" width="5.42578125" style="74" customWidth="1"/>
    <col min="13" max="17" width="5.28515625" style="110" customWidth="1"/>
    <col min="18" max="19" width="5.28515625" style="111" customWidth="1"/>
    <col min="20" max="25" width="9.140625" style="113"/>
    <col min="26" max="16384" width="9.140625" style="89"/>
  </cols>
  <sheetData>
    <row r="1" spans="1:25" s="74" customFormat="1" ht="12.75" x14ac:dyDescent="0.2">
      <c r="A1" s="70"/>
      <c r="B1" s="71" t="s">
        <v>27</v>
      </c>
      <c r="C1" s="72" t="s">
        <v>47</v>
      </c>
      <c r="D1" s="70"/>
      <c r="E1" s="70"/>
      <c r="F1" s="71" t="s">
        <v>48</v>
      </c>
      <c r="G1" s="73"/>
      <c r="H1" s="70"/>
      <c r="I1" s="70"/>
      <c r="J1" s="70"/>
      <c r="K1" s="70"/>
      <c r="M1" s="106"/>
      <c r="N1" s="106"/>
      <c r="O1" s="106"/>
      <c r="P1" s="106"/>
      <c r="Q1" s="106"/>
      <c r="R1" s="106"/>
      <c r="S1" s="106"/>
      <c r="T1" s="107"/>
      <c r="U1" s="107"/>
      <c r="V1" s="107"/>
      <c r="W1" s="108"/>
      <c r="X1" s="109"/>
      <c r="Y1" s="107"/>
    </row>
    <row r="2" spans="1:25" s="74" customFormat="1" ht="12.75" x14ac:dyDescent="0.2">
      <c r="A2" s="70"/>
      <c r="B2" s="71" t="s">
        <v>29</v>
      </c>
      <c r="C2" s="72" t="s">
        <v>34</v>
      </c>
      <c r="D2" s="70"/>
      <c r="E2" s="70"/>
      <c r="F2" s="71" t="s">
        <v>32</v>
      </c>
      <c r="G2" s="72"/>
      <c r="H2" s="70"/>
      <c r="I2" s="70"/>
      <c r="J2" s="70"/>
      <c r="K2" s="70"/>
      <c r="M2" s="106"/>
      <c r="N2" s="106"/>
      <c r="O2" s="106"/>
      <c r="P2" s="106"/>
      <c r="Q2" s="106"/>
      <c r="R2" s="106"/>
      <c r="S2" s="106"/>
      <c r="T2" s="107"/>
      <c r="U2" s="107"/>
      <c r="V2" s="107"/>
      <c r="W2" s="108"/>
      <c r="X2" s="109"/>
      <c r="Y2" s="107"/>
    </row>
    <row r="3" spans="1:25" s="74" customFormat="1" ht="12.75" x14ac:dyDescent="0.2">
      <c r="A3" s="70"/>
      <c r="B3" s="71" t="s">
        <v>21</v>
      </c>
      <c r="C3" s="79"/>
      <c r="D3" s="70"/>
      <c r="E3" s="70"/>
      <c r="F3" s="71" t="s">
        <v>20</v>
      </c>
      <c r="G3" s="72"/>
      <c r="H3" s="70"/>
      <c r="I3" s="70"/>
      <c r="J3" s="70"/>
      <c r="K3" s="70"/>
      <c r="M3" s="106"/>
      <c r="N3" s="106"/>
      <c r="O3" s="106"/>
      <c r="P3" s="106"/>
      <c r="Q3" s="106"/>
      <c r="R3" s="106"/>
      <c r="S3" s="106"/>
      <c r="T3" s="107"/>
      <c r="U3" s="107"/>
      <c r="V3" s="107"/>
      <c r="W3" s="108"/>
      <c r="X3" s="109"/>
      <c r="Y3" s="107"/>
    </row>
    <row r="4" spans="1:25" s="74" customFormat="1" ht="12.75" x14ac:dyDescent="0.2">
      <c r="A4" s="70"/>
      <c r="B4" s="71" t="s">
        <v>60</v>
      </c>
      <c r="C4" s="73"/>
      <c r="D4" s="70"/>
      <c r="E4" s="70"/>
      <c r="F4" s="71" t="s">
        <v>61</v>
      </c>
      <c r="G4" s="72" t="s">
        <v>62</v>
      </c>
      <c r="H4" s="70"/>
      <c r="I4" s="70"/>
      <c r="J4" s="70"/>
      <c r="K4" s="70"/>
      <c r="M4" s="106"/>
      <c r="N4" s="106"/>
      <c r="O4" s="106"/>
      <c r="P4" s="106"/>
      <c r="Q4" s="110"/>
      <c r="R4" s="111"/>
      <c r="S4" s="111"/>
      <c r="T4" s="107"/>
      <c r="U4" s="107"/>
      <c r="V4" s="107"/>
      <c r="W4" s="108"/>
      <c r="X4" s="109"/>
      <c r="Y4" s="107"/>
    </row>
    <row r="5" spans="1:25" s="74" customFormat="1" ht="12.75" x14ac:dyDescent="0.2">
      <c r="A5" s="70"/>
      <c r="B5" s="71" t="s">
        <v>63</v>
      </c>
      <c r="C5" s="73"/>
      <c r="D5" s="70"/>
      <c r="E5" s="71"/>
      <c r="F5" s="70"/>
      <c r="G5" s="70"/>
      <c r="H5" s="70"/>
      <c r="I5" s="70"/>
      <c r="J5" s="70"/>
      <c r="K5" s="70"/>
      <c r="M5" s="106"/>
      <c r="N5" s="106"/>
      <c r="O5" s="106"/>
      <c r="P5" s="106"/>
      <c r="Q5" s="110"/>
      <c r="R5" s="111"/>
      <c r="S5" s="111"/>
      <c r="T5" s="107"/>
      <c r="U5" s="107"/>
      <c r="V5" s="107"/>
      <c r="W5" s="108"/>
      <c r="X5" s="109"/>
      <c r="Y5" s="107"/>
    </row>
    <row r="6" spans="1:25" s="74" customFormat="1" ht="12.75" x14ac:dyDescent="0.2">
      <c r="A6" s="70"/>
      <c r="B6" s="70" t="s">
        <v>33</v>
      </c>
      <c r="C6" s="82"/>
      <c r="D6" s="70"/>
      <c r="E6" s="70"/>
      <c r="F6" s="70"/>
      <c r="G6" s="70"/>
      <c r="H6" s="70"/>
      <c r="I6" s="70"/>
      <c r="J6" s="70"/>
      <c r="K6" s="70"/>
      <c r="M6" s="106"/>
      <c r="N6" s="106"/>
      <c r="O6" s="106"/>
      <c r="P6" s="106"/>
      <c r="Q6" s="110"/>
      <c r="R6" s="111"/>
      <c r="S6" s="111"/>
      <c r="T6" s="107"/>
      <c r="U6" s="107"/>
      <c r="V6" s="107"/>
      <c r="W6" s="108"/>
      <c r="X6" s="109"/>
      <c r="Y6" s="107"/>
    </row>
    <row r="7" spans="1:25" s="74" customFormat="1" ht="12.75" x14ac:dyDescent="0.2">
      <c r="A7" s="70"/>
      <c r="B7" s="70"/>
      <c r="C7" s="70"/>
      <c r="D7" s="70"/>
      <c r="E7" s="70"/>
      <c r="F7" s="70"/>
      <c r="G7" s="70"/>
      <c r="H7" s="70"/>
      <c r="I7" s="70"/>
      <c r="J7" s="70"/>
      <c r="K7" s="70"/>
      <c r="M7" s="106"/>
      <c r="N7" s="106"/>
      <c r="O7" s="106"/>
      <c r="P7" s="106"/>
      <c r="Q7" s="110"/>
      <c r="R7" s="111"/>
      <c r="S7" s="111"/>
      <c r="T7" s="107"/>
      <c r="U7" s="107"/>
      <c r="V7" s="107"/>
      <c r="W7" s="108"/>
      <c r="X7" s="109"/>
      <c r="Y7" s="107"/>
    </row>
    <row r="8" spans="1:25" s="74" customFormat="1" ht="12.75" x14ac:dyDescent="0.2">
      <c r="A8" s="83"/>
      <c r="E8" s="76"/>
      <c r="F8" s="77"/>
      <c r="H8" s="84"/>
      <c r="I8" s="76"/>
      <c r="J8" s="85"/>
      <c r="K8" s="86"/>
      <c r="L8" s="87"/>
      <c r="M8" s="106"/>
      <c r="N8" s="106"/>
      <c r="O8" s="106"/>
      <c r="P8" s="106"/>
      <c r="Q8" s="110"/>
      <c r="R8" s="111"/>
      <c r="S8" s="111"/>
      <c r="T8" s="107"/>
      <c r="U8" s="107"/>
      <c r="V8" s="107"/>
      <c r="W8" s="107"/>
      <c r="X8" s="107"/>
      <c r="Y8" s="107"/>
    </row>
    <row r="9" spans="1:25" s="74" customFormat="1" ht="12.75" x14ac:dyDescent="0.2">
      <c r="E9" s="76"/>
      <c r="F9" s="84"/>
      <c r="H9" s="84"/>
      <c r="I9" s="76"/>
      <c r="J9" s="86"/>
      <c r="K9" s="86"/>
      <c r="L9" s="87"/>
      <c r="M9" s="106"/>
      <c r="N9" s="106"/>
      <c r="O9" s="106"/>
      <c r="P9" s="106"/>
      <c r="Q9" s="110"/>
      <c r="R9" s="111"/>
      <c r="S9" s="111"/>
      <c r="T9" s="107"/>
      <c r="U9" s="107"/>
      <c r="V9" s="107"/>
      <c r="W9" s="107"/>
      <c r="X9" s="107"/>
      <c r="Y9" s="107"/>
    </row>
    <row r="10" spans="1:25" s="74" customFormat="1" ht="12.75" x14ac:dyDescent="0.2">
      <c r="E10" s="76"/>
      <c r="F10" s="84"/>
      <c r="H10" s="84"/>
      <c r="I10" s="76"/>
      <c r="J10" s="77"/>
      <c r="K10" s="84"/>
      <c r="L10" s="87"/>
      <c r="M10" s="106"/>
      <c r="N10" s="106"/>
      <c r="O10" s="106"/>
      <c r="P10" s="106"/>
      <c r="Q10" s="110"/>
      <c r="R10" s="111"/>
      <c r="S10" s="111"/>
      <c r="T10" s="107"/>
      <c r="U10" s="107"/>
      <c r="V10" s="107"/>
      <c r="W10" s="107"/>
      <c r="X10" s="107"/>
      <c r="Y10" s="107"/>
    </row>
    <row r="11" spans="1:25" s="74" customFormat="1" ht="12.75" x14ac:dyDescent="0.2">
      <c r="E11" s="76"/>
      <c r="F11" s="84"/>
      <c r="I11" s="88"/>
      <c r="J11" s="77"/>
      <c r="M11" s="106"/>
      <c r="N11" s="106"/>
      <c r="O11" s="106"/>
      <c r="P11" s="106"/>
      <c r="Q11" s="106"/>
      <c r="R11" s="106"/>
      <c r="S11" s="106"/>
      <c r="T11" s="107"/>
      <c r="U11" s="107"/>
      <c r="V11" s="107"/>
      <c r="W11" s="107"/>
      <c r="X11" s="107"/>
      <c r="Y11" s="107"/>
    </row>
    <row r="12" spans="1:25" x14ac:dyDescent="0.25">
      <c r="C12" s="90" t="str">
        <f>G4</f>
        <v>IMPORTANT INFORMATION</v>
      </c>
      <c r="M12" s="106"/>
      <c r="N12" s="106"/>
      <c r="O12" s="106"/>
      <c r="P12" s="106"/>
      <c r="Q12" s="112"/>
      <c r="R12" s="112"/>
      <c r="S12" s="112"/>
    </row>
    <row r="13" spans="1:25" s="74" customFormat="1" ht="12.75" x14ac:dyDescent="0.2">
      <c r="M13" s="106"/>
      <c r="N13" s="106"/>
      <c r="O13" s="106"/>
      <c r="P13" s="106"/>
      <c r="Q13" s="106"/>
      <c r="R13" s="106"/>
      <c r="S13" s="106"/>
      <c r="T13" s="107"/>
      <c r="U13" s="107"/>
      <c r="V13" s="107"/>
      <c r="W13" s="107"/>
      <c r="X13" s="107"/>
      <c r="Y13" s="107"/>
    </row>
    <row r="14" spans="1:25" s="74" customFormat="1" ht="12.75" x14ac:dyDescent="0.2">
      <c r="B14" s="91" t="s">
        <v>67</v>
      </c>
      <c r="M14" s="106"/>
      <c r="N14" s="106"/>
      <c r="O14" s="106"/>
      <c r="P14" s="106"/>
      <c r="Q14" s="106"/>
      <c r="R14" s="106"/>
      <c r="S14" s="106"/>
      <c r="T14" s="107"/>
      <c r="U14" s="107"/>
      <c r="V14" s="107"/>
      <c r="W14" s="107"/>
      <c r="X14" s="107"/>
      <c r="Y14" s="107"/>
    </row>
    <row r="15" spans="1:25" s="74" customFormat="1" ht="12.75" x14ac:dyDescent="0.2">
      <c r="A15" s="92"/>
      <c r="K15" s="92"/>
      <c r="M15" s="110"/>
      <c r="N15" s="110"/>
      <c r="O15" s="110"/>
      <c r="P15" s="110"/>
      <c r="Q15" s="110"/>
      <c r="R15" s="111"/>
      <c r="S15" s="111"/>
      <c r="T15" s="107"/>
      <c r="U15" s="107"/>
      <c r="V15" s="107"/>
      <c r="W15" s="107"/>
      <c r="X15" s="107"/>
      <c r="Y15" s="107"/>
    </row>
    <row r="16" spans="1:25" s="74" customFormat="1" ht="12.75" customHeight="1" x14ac:dyDescent="0.2">
      <c r="B16" s="121" t="s">
        <v>81</v>
      </c>
      <c r="C16" s="121"/>
      <c r="D16" s="121"/>
      <c r="E16" s="121"/>
      <c r="F16" s="121"/>
      <c r="G16" s="121"/>
      <c r="H16" s="121"/>
      <c r="I16" s="121"/>
      <c r="J16" s="121"/>
      <c r="M16" s="110"/>
      <c r="N16" s="110"/>
      <c r="O16" s="110"/>
      <c r="P16" s="110"/>
      <c r="Q16" s="110"/>
      <c r="R16" s="111"/>
      <c r="S16" s="111"/>
      <c r="T16" s="107"/>
      <c r="U16" s="107"/>
      <c r="V16" s="107"/>
      <c r="W16" s="107"/>
      <c r="X16" s="107"/>
      <c r="Y16" s="107"/>
    </row>
    <row r="17" spans="1:25" s="74" customFormat="1" ht="12.75" x14ac:dyDescent="0.2">
      <c r="B17" s="121"/>
      <c r="C17" s="121"/>
      <c r="D17" s="121"/>
      <c r="E17" s="121"/>
      <c r="F17" s="121"/>
      <c r="G17" s="121"/>
      <c r="H17" s="121"/>
      <c r="I17" s="121"/>
      <c r="J17" s="121"/>
      <c r="M17" s="110"/>
      <c r="N17" s="110"/>
      <c r="O17" s="110"/>
      <c r="P17" s="110"/>
      <c r="Q17" s="110"/>
      <c r="R17" s="111"/>
      <c r="S17" s="111"/>
      <c r="T17" s="107"/>
      <c r="U17" s="107"/>
      <c r="V17" s="107"/>
      <c r="W17" s="107"/>
      <c r="X17" s="107"/>
      <c r="Y17" s="107"/>
    </row>
    <row r="18" spans="1:25" s="74" customFormat="1" ht="12.75" x14ac:dyDescent="0.2">
      <c r="B18" s="121"/>
      <c r="C18" s="121"/>
      <c r="D18" s="121"/>
      <c r="E18" s="121"/>
      <c r="F18" s="121"/>
      <c r="G18" s="121"/>
      <c r="H18" s="121"/>
      <c r="I18" s="121"/>
      <c r="J18" s="121"/>
      <c r="M18" s="110"/>
      <c r="N18" s="110"/>
      <c r="O18" s="110"/>
      <c r="P18" s="110"/>
      <c r="Q18" s="110"/>
      <c r="R18" s="111"/>
      <c r="S18" s="111"/>
      <c r="T18" s="107"/>
      <c r="U18" s="107"/>
      <c r="V18" s="107"/>
      <c r="W18" s="107"/>
      <c r="X18" s="107"/>
      <c r="Y18" s="107"/>
    </row>
    <row r="19" spans="1:25" s="74" customFormat="1" ht="12.75" x14ac:dyDescent="0.2">
      <c r="B19" s="121"/>
      <c r="C19" s="121"/>
      <c r="D19" s="121"/>
      <c r="E19" s="121"/>
      <c r="F19" s="121"/>
      <c r="G19" s="121"/>
      <c r="H19" s="121"/>
      <c r="I19" s="121"/>
      <c r="J19" s="121"/>
      <c r="M19" s="110"/>
      <c r="N19" s="110"/>
      <c r="O19" s="110"/>
      <c r="P19" s="110"/>
      <c r="Q19" s="110"/>
      <c r="R19" s="111"/>
      <c r="S19" s="111"/>
      <c r="T19" s="107"/>
      <c r="U19" s="107"/>
      <c r="V19" s="107"/>
      <c r="W19" s="107"/>
      <c r="X19" s="107"/>
      <c r="Y19" s="107"/>
    </row>
    <row r="20" spans="1:25" s="74" customFormat="1" ht="12.75" customHeight="1" x14ac:dyDescent="0.2">
      <c r="A20" s="92"/>
      <c r="B20" s="93" t="s">
        <v>78</v>
      </c>
      <c r="C20" s="92"/>
      <c r="D20" s="92"/>
      <c r="E20" s="92"/>
      <c r="F20" s="92"/>
      <c r="G20" s="92"/>
      <c r="H20" s="92"/>
      <c r="I20" s="92"/>
      <c r="J20" s="92"/>
      <c r="K20" s="92"/>
      <c r="M20" s="110"/>
      <c r="N20" s="110"/>
      <c r="O20" s="110"/>
      <c r="P20" s="110"/>
      <c r="Q20" s="110"/>
      <c r="R20" s="111"/>
      <c r="S20" s="111"/>
      <c r="T20" s="107"/>
      <c r="U20" s="107"/>
      <c r="V20" s="107"/>
      <c r="W20" s="107"/>
      <c r="X20" s="107"/>
      <c r="Y20" s="107"/>
    </row>
    <row r="21" spans="1:25" s="74" customFormat="1" ht="12.75" x14ac:dyDescent="0.2">
      <c r="A21" s="92"/>
      <c r="B21" s="93"/>
      <c r="C21" s="92"/>
      <c r="D21" s="92"/>
      <c r="E21" s="92"/>
      <c r="F21" s="92"/>
      <c r="G21" s="92"/>
      <c r="H21" s="92"/>
      <c r="I21" s="92"/>
      <c r="J21" s="92"/>
      <c r="K21" s="92"/>
      <c r="M21" s="110"/>
      <c r="N21" s="110"/>
      <c r="O21" s="110"/>
      <c r="P21" s="110"/>
      <c r="Q21" s="110"/>
      <c r="R21" s="111"/>
      <c r="S21" s="111"/>
      <c r="T21" s="107"/>
      <c r="U21" s="107"/>
      <c r="V21" s="107"/>
      <c r="W21" s="107"/>
      <c r="X21" s="107"/>
      <c r="Y21" s="107"/>
    </row>
    <row r="22" spans="1:25" s="74" customFormat="1" ht="12.75" x14ac:dyDescent="0.2">
      <c r="A22" s="92"/>
      <c r="B22" s="121" t="s">
        <v>82</v>
      </c>
      <c r="C22" s="121"/>
      <c r="D22" s="121"/>
      <c r="E22" s="121"/>
      <c r="F22" s="121"/>
      <c r="G22" s="121"/>
      <c r="H22" s="121"/>
      <c r="I22" s="121"/>
      <c r="J22" s="121"/>
      <c r="K22" s="92"/>
      <c r="M22" s="110"/>
      <c r="N22" s="110"/>
      <c r="O22" s="110"/>
      <c r="P22" s="110"/>
      <c r="Q22" s="110"/>
      <c r="R22" s="111"/>
      <c r="S22" s="111"/>
      <c r="T22" s="107"/>
      <c r="U22" s="107"/>
      <c r="V22" s="107"/>
      <c r="W22" s="107"/>
      <c r="X22" s="107"/>
      <c r="Y22" s="107"/>
    </row>
    <row r="23" spans="1:25" s="74" customFormat="1" ht="12.75" x14ac:dyDescent="0.2">
      <c r="A23" s="92"/>
      <c r="B23" s="121"/>
      <c r="C23" s="121"/>
      <c r="D23" s="121"/>
      <c r="E23" s="121"/>
      <c r="F23" s="121"/>
      <c r="G23" s="121"/>
      <c r="H23" s="121"/>
      <c r="I23" s="121"/>
      <c r="J23" s="121"/>
      <c r="K23" s="92"/>
      <c r="M23" s="110"/>
      <c r="N23" s="110"/>
      <c r="O23" s="110"/>
      <c r="P23" s="110"/>
      <c r="Q23" s="110"/>
      <c r="R23" s="111"/>
      <c r="S23" s="114"/>
      <c r="T23" s="107"/>
      <c r="U23" s="107"/>
      <c r="V23" s="107"/>
      <c r="W23" s="107"/>
      <c r="X23" s="107"/>
      <c r="Y23" s="107"/>
    </row>
    <row r="24" spans="1:25" s="74" customFormat="1" ht="12.75" x14ac:dyDescent="0.2">
      <c r="A24" s="92"/>
      <c r="B24" s="121"/>
      <c r="C24" s="121"/>
      <c r="D24" s="121"/>
      <c r="E24" s="121"/>
      <c r="F24" s="121"/>
      <c r="G24" s="121"/>
      <c r="H24" s="121"/>
      <c r="I24" s="121"/>
      <c r="J24" s="121"/>
      <c r="K24" s="92"/>
      <c r="M24" s="110"/>
      <c r="N24" s="110"/>
      <c r="O24" s="110"/>
      <c r="P24" s="110"/>
      <c r="Q24" s="110"/>
      <c r="R24" s="111"/>
      <c r="S24" s="114"/>
      <c r="T24" s="107"/>
      <c r="U24" s="107"/>
      <c r="V24" s="107"/>
      <c r="W24" s="107"/>
      <c r="X24" s="107"/>
      <c r="Y24" s="107"/>
    </row>
    <row r="25" spans="1:25" s="74" customFormat="1" ht="12.75" customHeight="1" x14ac:dyDescent="0.2">
      <c r="A25" s="92"/>
      <c r="B25" s="115"/>
      <c r="C25" s="115"/>
      <c r="D25" s="115"/>
      <c r="E25" s="115"/>
      <c r="F25" s="117" t="s">
        <v>91</v>
      </c>
      <c r="G25" s="115"/>
      <c r="H25" s="115"/>
      <c r="I25" s="115"/>
      <c r="J25" s="115"/>
      <c r="K25" s="92"/>
      <c r="M25" s="110"/>
      <c r="N25" s="110"/>
      <c r="O25" s="110"/>
      <c r="P25" s="110"/>
      <c r="Q25" s="110"/>
      <c r="R25" s="111"/>
      <c r="S25" s="111"/>
      <c r="T25" s="107"/>
      <c r="U25" s="107"/>
      <c r="V25" s="107"/>
      <c r="W25" s="107"/>
      <c r="X25" s="107"/>
      <c r="Y25" s="107"/>
    </row>
    <row r="26" spans="1:25" s="74" customFormat="1" ht="12.75" x14ac:dyDescent="0.2">
      <c r="A26" s="92"/>
      <c r="B26" s="121" t="s">
        <v>83</v>
      </c>
      <c r="C26" s="121"/>
      <c r="D26" s="121"/>
      <c r="E26" s="121"/>
      <c r="F26" s="121"/>
      <c r="G26" s="121"/>
      <c r="H26" s="121"/>
      <c r="I26" s="121"/>
      <c r="J26" s="121"/>
      <c r="K26" s="92"/>
      <c r="M26" s="110"/>
      <c r="N26" s="110"/>
      <c r="O26" s="110"/>
      <c r="P26" s="110"/>
      <c r="Q26" s="110"/>
      <c r="R26" s="111"/>
      <c r="S26" s="111"/>
      <c r="T26" s="107"/>
      <c r="U26" s="107"/>
      <c r="V26" s="107"/>
      <c r="W26" s="107"/>
      <c r="X26" s="107"/>
      <c r="Y26" s="107"/>
    </row>
    <row r="27" spans="1:25" s="74" customFormat="1" ht="12.75" x14ac:dyDescent="0.2">
      <c r="A27" s="92"/>
      <c r="B27" s="121"/>
      <c r="C27" s="121"/>
      <c r="D27" s="121"/>
      <c r="E27" s="121"/>
      <c r="F27" s="121"/>
      <c r="G27" s="121"/>
      <c r="H27" s="121"/>
      <c r="I27" s="121"/>
      <c r="J27" s="121"/>
      <c r="K27" s="92"/>
      <c r="M27" s="110"/>
      <c r="N27" s="110"/>
      <c r="O27" s="110"/>
      <c r="P27" s="110"/>
      <c r="Q27" s="110"/>
      <c r="R27" s="111"/>
      <c r="S27" s="111"/>
      <c r="T27" s="107"/>
      <c r="U27" s="107"/>
      <c r="V27" s="107"/>
      <c r="W27" s="107"/>
      <c r="X27" s="107"/>
      <c r="Y27" s="107"/>
    </row>
    <row r="28" spans="1:25" s="74" customFormat="1" ht="12.75" x14ac:dyDescent="0.2">
      <c r="A28" s="92"/>
      <c r="B28" s="115"/>
      <c r="C28" s="115"/>
      <c r="D28" s="115"/>
      <c r="E28" s="115"/>
      <c r="F28" s="115"/>
      <c r="G28" s="115"/>
      <c r="H28" s="115"/>
      <c r="I28" s="115"/>
      <c r="J28" s="115"/>
      <c r="K28" s="92"/>
      <c r="M28" s="110"/>
      <c r="N28" s="110"/>
      <c r="O28" s="110"/>
      <c r="P28" s="110"/>
      <c r="Q28" s="110"/>
      <c r="R28" s="111"/>
      <c r="S28" s="111"/>
      <c r="T28" s="107"/>
      <c r="U28" s="107"/>
      <c r="V28" s="107"/>
      <c r="W28" s="107"/>
      <c r="X28" s="107"/>
      <c r="Y28" s="107"/>
    </row>
    <row r="29" spans="1:25" s="74" customFormat="1" ht="12.75" x14ac:dyDescent="0.2">
      <c r="A29" s="92"/>
      <c r="B29" s="121" t="s">
        <v>84</v>
      </c>
      <c r="C29" s="121"/>
      <c r="D29" s="121"/>
      <c r="E29" s="121"/>
      <c r="F29" s="121"/>
      <c r="G29" s="121"/>
      <c r="H29" s="121"/>
      <c r="I29" s="121"/>
      <c r="J29" s="121"/>
      <c r="K29" s="92"/>
      <c r="M29" s="110"/>
      <c r="N29" s="110"/>
      <c r="O29" s="110"/>
      <c r="P29" s="110"/>
      <c r="Q29" s="110"/>
      <c r="R29" s="111"/>
      <c r="S29" s="111"/>
      <c r="T29" s="107"/>
      <c r="U29" s="107"/>
      <c r="V29" s="107"/>
      <c r="W29" s="107"/>
      <c r="X29" s="107"/>
      <c r="Y29" s="107"/>
    </row>
    <row r="30" spans="1:25" s="74" customFormat="1" ht="12.75" x14ac:dyDescent="0.2">
      <c r="A30" s="92"/>
      <c r="B30" s="121"/>
      <c r="C30" s="121"/>
      <c r="D30" s="121"/>
      <c r="E30" s="121"/>
      <c r="F30" s="121"/>
      <c r="G30" s="121"/>
      <c r="H30" s="121"/>
      <c r="I30" s="121"/>
      <c r="J30" s="121"/>
      <c r="K30" s="92"/>
      <c r="M30" s="110"/>
      <c r="N30" s="110"/>
      <c r="O30" s="110"/>
      <c r="P30" s="110"/>
      <c r="Q30" s="110"/>
      <c r="R30" s="111"/>
      <c r="S30" s="111"/>
      <c r="T30" s="107"/>
      <c r="U30" s="107"/>
      <c r="V30" s="107"/>
      <c r="W30" s="107"/>
      <c r="X30" s="107"/>
      <c r="Y30" s="107"/>
    </row>
    <row r="31" spans="1:25" s="74" customFormat="1" ht="12.75" customHeight="1" x14ac:dyDescent="0.2">
      <c r="A31" s="92"/>
      <c r="B31" s="121"/>
      <c r="C31" s="121"/>
      <c r="D31" s="121"/>
      <c r="E31" s="121"/>
      <c r="F31" s="121"/>
      <c r="G31" s="121"/>
      <c r="H31" s="121"/>
      <c r="I31" s="121"/>
      <c r="J31" s="121"/>
      <c r="K31" s="92"/>
      <c r="M31" s="110"/>
      <c r="N31" s="110"/>
      <c r="O31" s="110"/>
      <c r="P31" s="110"/>
      <c r="Q31" s="110"/>
      <c r="R31" s="111"/>
      <c r="S31" s="111"/>
      <c r="T31" s="107"/>
      <c r="U31" s="107"/>
      <c r="V31" s="107"/>
      <c r="W31" s="107"/>
      <c r="X31" s="107"/>
      <c r="Y31" s="107"/>
    </row>
    <row r="32" spans="1:25" s="74" customFormat="1" ht="12.75" x14ac:dyDescent="0.2">
      <c r="A32" s="92"/>
      <c r="B32" s="121"/>
      <c r="C32" s="121"/>
      <c r="D32" s="121"/>
      <c r="E32" s="121"/>
      <c r="F32" s="121"/>
      <c r="G32" s="121"/>
      <c r="H32" s="121"/>
      <c r="I32" s="121"/>
      <c r="J32" s="121"/>
      <c r="K32" s="92"/>
      <c r="M32" s="110"/>
      <c r="N32" s="110"/>
      <c r="O32" s="110"/>
      <c r="P32" s="110"/>
      <c r="Q32" s="110"/>
      <c r="R32" s="111"/>
      <c r="S32" s="111"/>
      <c r="T32" s="107"/>
      <c r="U32" s="107"/>
      <c r="V32" s="107"/>
      <c r="W32" s="107"/>
      <c r="X32" s="107"/>
      <c r="Y32" s="107"/>
    </row>
    <row r="33" spans="1:25" s="74" customFormat="1" ht="12.75" customHeight="1" x14ac:dyDescent="0.2">
      <c r="A33" s="92"/>
      <c r="B33" s="121"/>
      <c r="C33" s="121"/>
      <c r="D33" s="121"/>
      <c r="E33" s="121"/>
      <c r="F33" s="121"/>
      <c r="G33" s="121"/>
      <c r="H33" s="121"/>
      <c r="I33" s="121"/>
      <c r="J33" s="121"/>
      <c r="K33" s="92"/>
      <c r="M33" s="110"/>
      <c r="N33" s="110"/>
      <c r="O33" s="110"/>
      <c r="P33" s="110"/>
      <c r="Q33" s="110"/>
      <c r="R33" s="111"/>
      <c r="S33" s="111"/>
      <c r="T33" s="107"/>
      <c r="U33" s="107"/>
      <c r="V33" s="107"/>
      <c r="W33" s="107"/>
      <c r="X33" s="107"/>
      <c r="Y33" s="107"/>
    </row>
    <row r="34" spans="1:25" s="74" customFormat="1" ht="12.75" x14ac:dyDescent="0.2">
      <c r="A34" s="92"/>
      <c r="B34" s="115"/>
      <c r="C34" s="115"/>
      <c r="D34" s="123" t="s">
        <v>68</v>
      </c>
      <c r="E34" s="123"/>
      <c r="F34" s="123"/>
      <c r="G34" s="123"/>
      <c r="H34" s="123"/>
      <c r="I34" s="115"/>
      <c r="J34" s="115"/>
      <c r="K34" s="92"/>
      <c r="M34" s="110"/>
      <c r="N34" s="110"/>
      <c r="O34" s="110"/>
      <c r="P34" s="110"/>
      <c r="Q34" s="110"/>
      <c r="R34" s="111"/>
      <c r="S34" s="114"/>
      <c r="T34" s="107"/>
      <c r="U34" s="107"/>
      <c r="V34" s="107"/>
      <c r="W34" s="107"/>
      <c r="X34" s="107"/>
      <c r="Y34" s="107"/>
    </row>
    <row r="35" spans="1:25" s="74" customFormat="1" ht="12.75" x14ac:dyDescent="0.2">
      <c r="A35" s="92"/>
      <c r="B35" s="92"/>
      <c r="C35" s="92"/>
      <c r="I35" s="92"/>
      <c r="J35" s="92"/>
      <c r="K35" s="92"/>
      <c r="M35" s="110"/>
      <c r="N35" s="110"/>
      <c r="O35" s="110"/>
      <c r="P35" s="110"/>
      <c r="Q35" s="110"/>
      <c r="R35" s="111"/>
      <c r="S35" s="114"/>
      <c r="T35" s="107"/>
      <c r="U35" s="107"/>
      <c r="V35" s="107"/>
      <c r="W35" s="107"/>
      <c r="X35" s="107"/>
      <c r="Y35" s="107"/>
    </row>
    <row r="36" spans="1:25" s="74" customFormat="1" ht="12.75" customHeight="1" x14ac:dyDescent="0.2">
      <c r="A36" s="92"/>
      <c r="B36" s="93" t="s">
        <v>69</v>
      </c>
      <c r="C36" s="92"/>
      <c r="D36" s="92"/>
      <c r="E36" s="92"/>
      <c r="F36" s="118"/>
      <c r="G36" s="92"/>
      <c r="H36" s="92"/>
      <c r="I36" s="92"/>
      <c r="J36" s="92"/>
      <c r="K36" s="92"/>
      <c r="M36" s="110"/>
      <c r="N36" s="110"/>
      <c r="O36" s="110"/>
      <c r="P36" s="110"/>
      <c r="Q36" s="110"/>
      <c r="R36" s="111"/>
      <c r="S36" s="111"/>
      <c r="T36" s="107"/>
      <c r="U36" s="107"/>
      <c r="V36" s="107"/>
      <c r="W36" s="107"/>
      <c r="X36" s="107"/>
      <c r="Y36" s="107"/>
    </row>
    <row r="37" spans="1:25" s="74" customFormat="1" ht="12.75" x14ac:dyDescent="0.2">
      <c r="A37" s="92"/>
      <c r="B37" s="93"/>
      <c r="C37" s="92"/>
      <c r="D37" s="92"/>
      <c r="E37" s="92"/>
      <c r="F37" s="118"/>
      <c r="G37" s="92"/>
      <c r="H37" s="92"/>
      <c r="I37" s="92"/>
      <c r="J37" s="92"/>
      <c r="K37" s="92"/>
      <c r="M37" s="110"/>
      <c r="N37" s="110"/>
      <c r="O37" s="110"/>
      <c r="P37" s="110"/>
      <c r="Q37" s="110"/>
      <c r="R37" s="111"/>
      <c r="S37" s="111"/>
      <c r="T37" s="107"/>
      <c r="U37" s="107"/>
      <c r="V37" s="107"/>
      <c r="W37" s="107"/>
      <c r="X37" s="107"/>
      <c r="Y37" s="107"/>
    </row>
    <row r="38" spans="1:25" s="74" customFormat="1" ht="12.75" x14ac:dyDescent="0.2">
      <c r="A38" s="92"/>
      <c r="B38" s="121" t="s">
        <v>85</v>
      </c>
      <c r="C38" s="121"/>
      <c r="D38" s="121"/>
      <c r="E38" s="121"/>
      <c r="F38" s="121"/>
      <c r="G38" s="121"/>
      <c r="H38" s="121"/>
      <c r="I38" s="121"/>
      <c r="J38" s="121"/>
      <c r="K38" s="92"/>
      <c r="M38" s="110"/>
      <c r="N38" s="110"/>
      <c r="O38" s="110"/>
      <c r="P38" s="110"/>
      <c r="Q38" s="110"/>
      <c r="R38" s="111"/>
      <c r="S38" s="111"/>
      <c r="T38" s="107"/>
      <c r="U38" s="107"/>
      <c r="V38" s="107"/>
      <c r="W38" s="107"/>
      <c r="X38" s="107"/>
      <c r="Y38" s="107"/>
    </row>
    <row r="39" spans="1:25" s="74" customFormat="1" ht="12.75" x14ac:dyDescent="0.2">
      <c r="A39" s="92"/>
      <c r="B39" s="121"/>
      <c r="C39" s="121"/>
      <c r="D39" s="121"/>
      <c r="E39" s="121"/>
      <c r="F39" s="121"/>
      <c r="G39" s="121"/>
      <c r="H39" s="121"/>
      <c r="I39" s="121"/>
      <c r="J39" s="121"/>
      <c r="K39" s="92"/>
      <c r="M39" s="110"/>
      <c r="N39" s="110"/>
      <c r="O39" s="110"/>
      <c r="P39" s="110"/>
      <c r="Q39" s="110"/>
      <c r="R39" s="111"/>
      <c r="S39" s="111"/>
      <c r="T39" s="107"/>
      <c r="U39" s="107"/>
      <c r="V39" s="107"/>
      <c r="W39" s="107"/>
      <c r="X39" s="107"/>
      <c r="Y39" s="107"/>
    </row>
    <row r="40" spans="1:25" s="74" customFormat="1" ht="12.75" x14ac:dyDescent="0.2">
      <c r="A40" s="92"/>
      <c r="B40" s="115"/>
      <c r="C40" s="115"/>
      <c r="D40" s="115"/>
      <c r="E40" s="115"/>
      <c r="F40" s="115"/>
      <c r="G40" s="115"/>
      <c r="H40" s="115"/>
      <c r="I40" s="115"/>
      <c r="J40" s="115"/>
      <c r="K40" s="92"/>
      <c r="M40" s="110"/>
      <c r="N40" s="110"/>
      <c r="O40" s="110"/>
      <c r="P40" s="110"/>
      <c r="Q40" s="110"/>
      <c r="R40" s="111"/>
      <c r="S40" s="111"/>
      <c r="T40" s="107"/>
      <c r="U40" s="107"/>
      <c r="V40" s="107"/>
      <c r="W40" s="107"/>
      <c r="X40" s="107"/>
      <c r="Y40" s="107"/>
    </row>
    <row r="41" spans="1:25" s="74" customFormat="1" ht="12.75" x14ac:dyDescent="0.2">
      <c r="A41" s="92"/>
      <c r="B41" s="121" t="s">
        <v>86</v>
      </c>
      <c r="C41" s="121"/>
      <c r="D41" s="121"/>
      <c r="E41" s="121"/>
      <c r="F41" s="121"/>
      <c r="G41" s="121"/>
      <c r="H41" s="121"/>
      <c r="I41" s="121"/>
      <c r="J41" s="121"/>
      <c r="K41" s="92"/>
      <c r="M41" s="110"/>
      <c r="N41" s="110"/>
      <c r="O41" s="110"/>
      <c r="P41" s="110"/>
      <c r="Q41" s="110"/>
      <c r="R41" s="111"/>
      <c r="S41" s="111"/>
      <c r="T41" s="107"/>
      <c r="U41" s="107"/>
      <c r="V41" s="107"/>
      <c r="W41" s="107"/>
      <c r="X41" s="107"/>
      <c r="Y41" s="107"/>
    </row>
    <row r="42" spans="1:25" s="74" customFormat="1" ht="12.75" x14ac:dyDescent="0.2">
      <c r="A42" s="92"/>
      <c r="B42" s="121"/>
      <c r="C42" s="121"/>
      <c r="D42" s="121"/>
      <c r="E42" s="121"/>
      <c r="F42" s="121"/>
      <c r="G42" s="121"/>
      <c r="H42" s="121"/>
      <c r="I42" s="121"/>
      <c r="J42" s="121"/>
      <c r="K42" s="92"/>
      <c r="M42" s="110"/>
      <c r="N42" s="110"/>
      <c r="O42" s="110"/>
      <c r="P42" s="110"/>
      <c r="Q42" s="110"/>
      <c r="R42" s="111"/>
      <c r="S42" s="111"/>
      <c r="T42" s="107"/>
      <c r="U42" s="107"/>
      <c r="V42" s="107"/>
      <c r="W42" s="107"/>
      <c r="X42" s="107"/>
      <c r="Y42" s="107"/>
    </row>
    <row r="43" spans="1:25" s="74" customFormat="1" ht="12.75" x14ac:dyDescent="0.2">
      <c r="A43" s="92"/>
      <c r="B43" s="121"/>
      <c r="C43" s="121"/>
      <c r="D43" s="121"/>
      <c r="E43" s="121"/>
      <c r="F43" s="121"/>
      <c r="G43" s="121"/>
      <c r="H43" s="121"/>
      <c r="I43" s="121"/>
      <c r="J43" s="121"/>
      <c r="K43" s="92"/>
      <c r="M43" s="110"/>
      <c r="N43" s="110"/>
      <c r="O43" s="110"/>
      <c r="P43" s="110"/>
      <c r="Q43" s="110"/>
      <c r="R43" s="111"/>
      <c r="S43" s="111"/>
      <c r="T43" s="107"/>
      <c r="U43" s="107"/>
      <c r="V43" s="107"/>
      <c r="W43" s="107"/>
      <c r="X43" s="107"/>
      <c r="Y43" s="107"/>
    </row>
    <row r="44" spans="1:25" s="74" customFormat="1" ht="12.75" x14ac:dyDescent="0.2">
      <c r="A44" s="92"/>
      <c r="B44" s="115"/>
      <c r="C44" s="115"/>
      <c r="D44" s="115"/>
      <c r="E44" s="115"/>
      <c r="F44" s="115"/>
      <c r="G44" s="115"/>
      <c r="H44" s="115"/>
      <c r="I44" s="115"/>
      <c r="J44" s="115"/>
      <c r="K44" s="92"/>
      <c r="M44" s="110"/>
      <c r="N44" s="110"/>
      <c r="O44" s="110"/>
      <c r="P44" s="110"/>
      <c r="Q44" s="110"/>
      <c r="R44" s="111"/>
      <c r="S44" s="111"/>
      <c r="T44" s="107"/>
      <c r="U44" s="107"/>
      <c r="V44" s="107"/>
      <c r="W44" s="107"/>
      <c r="X44" s="107"/>
      <c r="Y44" s="107"/>
    </row>
    <row r="45" spans="1:25" s="74" customFormat="1" ht="12.75" customHeight="1" x14ac:dyDescent="0.2">
      <c r="A45" s="92"/>
      <c r="B45" s="121" t="s">
        <v>79</v>
      </c>
      <c r="C45" s="121"/>
      <c r="D45" s="121"/>
      <c r="E45" s="121"/>
      <c r="F45" s="121"/>
      <c r="G45" s="121"/>
      <c r="H45" s="121"/>
      <c r="I45" s="121"/>
      <c r="J45" s="121"/>
      <c r="K45" s="92"/>
      <c r="M45" s="110"/>
      <c r="N45" s="110"/>
      <c r="O45" s="110"/>
      <c r="P45" s="110"/>
      <c r="Q45" s="110"/>
      <c r="R45" s="111"/>
      <c r="S45" s="111"/>
      <c r="T45" s="107"/>
      <c r="U45" s="107"/>
      <c r="V45" s="107"/>
      <c r="W45" s="107"/>
      <c r="X45" s="107"/>
      <c r="Y45" s="107"/>
    </row>
    <row r="46" spans="1:25" s="74" customFormat="1" ht="12.75" x14ac:dyDescent="0.2">
      <c r="A46" s="92"/>
      <c r="B46" s="121"/>
      <c r="C46" s="121"/>
      <c r="D46" s="121"/>
      <c r="E46" s="121"/>
      <c r="F46" s="121"/>
      <c r="G46" s="121"/>
      <c r="H46" s="121"/>
      <c r="I46" s="121"/>
      <c r="J46" s="121"/>
      <c r="K46" s="92"/>
      <c r="M46" s="110"/>
      <c r="N46" s="110"/>
      <c r="O46" s="110"/>
      <c r="P46" s="110"/>
      <c r="Q46" s="110"/>
      <c r="R46" s="111"/>
      <c r="S46" s="111"/>
      <c r="T46" s="107"/>
      <c r="U46" s="107"/>
      <c r="V46" s="107"/>
      <c r="W46" s="107"/>
      <c r="X46" s="107"/>
      <c r="Y46" s="107"/>
    </row>
    <row r="47" spans="1:25" s="74" customFormat="1" ht="12.75" x14ac:dyDescent="0.2">
      <c r="A47" s="92"/>
      <c r="B47" s="121"/>
      <c r="C47" s="121"/>
      <c r="D47" s="121"/>
      <c r="E47" s="121"/>
      <c r="F47" s="121"/>
      <c r="G47" s="121"/>
      <c r="H47" s="121"/>
      <c r="I47" s="121"/>
      <c r="J47" s="121"/>
      <c r="K47" s="92"/>
      <c r="M47" s="110"/>
      <c r="N47" s="110"/>
      <c r="O47" s="110"/>
      <c r="P47" s="110"/>
      <c r="Q47" s="110"/>
      <c r="R47" s="111"/>
      <c r="S47" s="111"/>
      <c r="T47" s="107"/>
      <c r="U47" s="107"/>
      <c r="V47" s="107"/>
      <c r="W47" s="107"/>
      <c r="X47" s="107"/>
      <c r="Y47" s="107"/>
    </row>
    <row r="48" spans="1:25" s="74" customFormat="1" ht="12.75" customHeight="1" x14ac:dyDescent="0.2">
      <c r="A48" s="92"/>
      <c r="B48" s="121"/>
      <c r="C48" s="121"/>
      <c r="D48" s="121"/>
      <c r="E48" s="121"/>
      <c r="F48" s="121"/>
      <c r="G48" s="121"/>
      <c r="H48" s="121"/>
      <c r="I48" s="121"/>
      <c r="J48" s="121"/>
      <c r="K48" s="92"/>
      <c r="M48" s="110"/>
      <c r="N48" s="110"/>
      <c r="O48" s="110"/>
      <c r="P48" s="110"/>
      <c r="Q48" s="110"/>
      <c r="R48" s="111"/>
      <c r="S48" s="111"/>
      <c r="T48" s="107"/>
      <c r="U48" s="107"/>
      <c r="V48" s="107"/>
      <c r="W48" s="107"/>
      <c r="X48" s="107"/>
      <c r="Y48" s="107"/>
    </row>
    <row r="49" spans="1:25" s="74" customFormat="1" ht="12.75" x14ac:dyDescent="0.2">
      <c r="A49" s="92"/>
      <c r="B49" s="92" t="s">
        <v>87</v>
      </c>
      <c r="C49" s="92"/>
      <c r="D49" s="92"/>
      <c r="E49" s="92"/>
      <c r="F49" s="92"/>
      <c r="G49" s="92"/>
      <c r="H49" s="92"/>
      <c r="I49" s="92"/>
      <c r="J49" s="92"/>
      <c r="K49" s="92"/>
      <c r="M49" s="110"/>
      <c r="N49" s="110"/>
      <c r="O49" s="110"/>
      <c r="P49" s="110"/>
      <c r="Q49" s="110"/>
      <c r="R49" s="111"/>
      <c r="S49" s="111"/>
      <c r="T49" s="107"/>
      <c r="U49" s="107"/>
      <c r="V49" s="107"/>
      <c r="W49" s="107"/>
      <c r="X49" s="107"/>
      <c r="Y49" s="107"/>
    </row>
    <row r="50" spans="1:25" s="74" customFormat="1" ht="12.75" x14ac:dyDescent="0.2">
      <c r="A50" s="92"/>
      <c r="B50" s="92"/>
      <c r="C50" s="92"/>
      <c r="D50" s="92"/>
      <c r="F50" s="117" t="s">
        <v>92</v>
      </c>
      <c r="G50" s="118"/>
      <c r="H50" s="92"/>
      <c r="I50" s="92"/>
      <c r="J50" s="92"/>
      <c r="K50" s="92"/>
      <c r="M50" s="110"/>
      <c r="N50" s="110"/>
      <c r="O50" s="110"/>
      <c r="P50" s="110"/>
      <c r="Q50" s="110"/>
      <c r="R50" s="111"/>
      <c r="S50" s="111"/>
      <c r="T50" s="107"/>
      <c r="U50" s="107"/>
      <c r="V50" s="107"/>
      <c r="W50" s="107"/>
      <c r="X50" s="107"/>
      <c r="Y50" s="107"/>
    </row>
    <row r="51" spans="1:25" s="74" customFormat="1" ht="12.75" x14ac:dyDescent="0.2">
      <c r="A51" s="92"/>
      <c r="B51" s="92"/>
      <c r="C51" s="92"/>
      <c r="D51" s="92"/>
      <c r="E51" s="92"/>
      <c r="F51" s="92"/>
      <c r="G51" s="92"/>
      <c r="H51" s="92"/>
      <c r="I51" s="92"/>
      <c r="J51" s="92"/>
      <c r="K51" s="92"/>
      <c r="M51" s="110"/>
      <c r="N51" s="110"/>
      <c r="O51" s="110"/>
      <c r="P51" s="110"/>
      <c r="Q51" s="110"/>
      <c r="R51" s="111"/>
      <c r="S51" s="111"/>
      <c r="T51" s="107"/>
      <c r="U51" s="107"/>
      <c r="V51" s="107"/>
      <c r="W51" s="107"/>
      <c r="X51" s="107"/>
      <c r="Y51" s="107"/>
    </row>
    <row r="52" spans="1:25" s="74" customFormat="1" ht="12.75" customHeight="1" x14ac:dyDescent="0.2">
      <c r="A52" s="92"/>
      <c r="B52" s="93" t="s">
        <v>88</v>
      </c>
      <c r="C52" s="92"/>
      <c r="D52" s="92"/>
      <c r="E52" s="92"/>
      <c r="F52" s="92"/>
      <c r="G52" s="92"/>
      <c r="H52" s="92"/>
      <c r="I52" s="92"/>
      <c r="J52" s="92"/>
      <c r="K52" s="92"/>
      <c r="M52" s="110"/>
      <c r="N52" s="110"/>
      <c r="O52" s="110"/>
      <c r="P52" s="110"/>
      <c r="Q52" s="110"/>
      <c r="R52" s="111"/>
      <c r="S52" s="111"/>
      <c r="T52" s="107"/>
      <c r="U52" s="107"/>
      <c r="V52" s="107"/>
      <c r="W52" s="107"/>
      <c r="X52" s="107"/>
      <c r="Y52" s="107"/>
    </row>
    <row r="53" spans="1:25" s="74" customFormat="1" ht="12.75" x14ac:dyDescent="0.2">
      <c r="A53" s="92"/>
      <c r="B53" s="92"/>
      <c r="C53" s="92"/>
      <c r="D53" s="92"/>
      <c r="E53" s="92"/>
      <c r="F53" s="92"/>
      <c r="G53" s="92"/>
      <c r="H53" s="92"/>
      <c r="I53" s="92"/>
      <c r="J53" s="92"/>
      <c r="K53" s="92"/>
      <c r="M53" s="110"/>
      <c r="N53" s="110"/>
      <c r="O53" s="110"/>
      <c r="P53" s="110"/>
      <c r="Q53" s="110"/>
      <c r="R53" s="111"/>
      <c r="S53" s="111"/>
      <c r="T53" s="107"/>
      <c r="U53" s="107"/>
      <c r="V53" s="107"/>
      <c r="W53" s="107"/>
      <c r="X53" s="107"/>
      <c r="Y53" s="107"/>
    </row>
    <row r="54" spans="1:25" s="74" customFormat="1" ht="12.75" x14ac:dyDescent="0.2">
      <c r="A54" s="92"/>
      <c r="B54" s="122" t="s">
        <v>89</v>
      </c>
      <c r="C54" s="122"/>
      <c r="D54" s="122"/>
      <c r="E54" s="122"/>
      <c r="F54" s="122"/>
      <c r="G54" s="122"/>
      <c r="H54" s="122"/>
      <c r="I54" s="122"/>
      <c r="J54" s="122"/>
      <c r="K54" s="92"/>
      <c r="M54" s="110"/>
      <c r="N54" s="110"/>
      <c r="O54" s="110"/>
      <c r="P54" s="110"/>
      <c r="Q54" s="110"/>
      <c r="R54" s="111"/>
      <c r="S54" s="111"/>
      <c r="T54" s="107"/>
      <c r="U54" s="107"/>
      <c r="V54" s="107"/>
      <c r="W54" s="107"/>
      <c r="X54" s="107"/>
      <c r="Y54" s="107"/>
    </row>
    <row r="55" spans="1:25" s="74" customFormat="1" ht="12.75" x14ac:dyDescent="0.2">
      <c r="A55" s="92"/>
      <c r="B55" s="122"/>
      <c r="C55" s="122"/>
      <c r="D55" s="122"/>
      <c r="E55" s="122"/>
      <c r="F55" s="122"/>
      <c r="G55" s="122"/>
      <c r="H55" s="122"/>
      <c r="I55" s="122"/>
      <c r="J55" s="122"/>
      <c r="K55" s="92"/>
      <c r="M55" s="110"/>
      <c r="N55" s="110"/>
      <c r="O55" s="110"/>
      <c r="P55" s="110"/>
      <c r="Q55" s="110"/>
      <c r="R55" s="111"/>
      <c r="S55" s="111"/>
      <c r="T55" s="107"/>
      <c r="U55" s="107"/>
      <c r="V55" s="107"/>
      <c r="W55" s="107"/>
      <c r="X55" s="107"/>
      <c r="Y55" s="107"/>
    </row>
    <row r="56" spans="1:25" s="74" customFormat="1" ht="12.75" x14ac:dyDescent="0.2">
      <c r="A56" s="92"/>
      <c r="B56" s="122"/>
      <c r="C56" s="122"/>
      <c r="D56" s="122"/>
      <c r="E56" s="122"/>
      <c r="F56" s="122"/>
      <c r="G56" s="122"/>
      <c r="H56" s="122"/>
      <c r="I56" s="122"/>
      <c r="J56" s="122"/>
      <c r="K56" s="92"/>
      <c r="M56" s="110"/>
      <c r="N56" s="110"/>
      <c r="O56"/>
      <c r="P56" s="110"/>
      <c r="Q56" s="110"/>
      <c r="R56" s="111"/>
      <c r="S56" s="111"/>
      <c r="T56" s="107"/>
      <c r="U56" s="107"/>
      <c r="V56" s="107"/>
      <c r="W56" s="107"/>
      <c r="X56" s="107"/>
      <c r="Y56" s="107"/>
    </row>
    <row r="57" spans="1:25" s="74" customFormat="1" ht="12.75" x14ac:dyDescent="0.2">
      <c r="A57" s="92"/>
      <c r="B57" s="92"/>
      <c r="C57" s="92"/>
      <c r="D57" s="92"/>
      <c r="F57" s="118"/>
      <c r="G57" s="92"/>
      <c r="H57" s="92"/>
      <c r="I57" s="92"/>
      <c r="J57" s="92"/>
      <c r="K57" s="92"/>
      <c r="M57" s="110"/>
      <c r="N57" s="110"/>
      <c r="O57" s="110"/>
      <c r="P57" s="110"/>
      <c r="Q57" s="110"/>
      <c r="R57" s="111"/>
      <c r="S57" s="111"/>
      <c r="T57" s="107"/>
      <c r="U57" s="107"/>
      <c r="V57" s="107"/>
      <c r="W57" s="107"/>
      <c r="X57" s="107"/>
      <c r="Y57" s="107"/>
    </row>
    <row r="58" spans="1:25" s="74" customFormat="1" ht="12.75" x14ac:dyDescent="0.2">
      <c r="A58" s="92"/>
      <c r="B58" s="92"/>
      <c r="C58" s="92"/>
      <c r="D58" s="92"/>
      <c r="E58" s="92"/>
      <c r="F58" s="92"/>
      <c r="G58" s="92"/>
      <c r="H58" s="92"/>
      <c r="I58" s="92"/>
      <c r="J58" s="92"/>
      <c r="K58" s="92"/>
      <c r="M58" s="110"/>
      <c r="N58" s="110"/>
      <c r="O58" s="110"/>
      <c r="P58" s="110"/>
      <c r="Q58" s="110"/>
      <c r="R58" s="111"/>
      <c r="S58" s="111"/>
      <c r="T58" s="107"/>
      <c r="U58" s="107"/>
      <c r="V58" s="107"/>
      <c r="W58" s="107"/>
      <c r="X58" s="107"/>
      <c r="Y58" s="107"/>
    </row>
    <row r="59" spans="1:25" s="74" customFormat="1" ht="12.75" x14ac:dyDescent="0.2">
      <c r="K59" s="92"/>
      <c r="M59" s="110"/>
      <c r="N59" s="110"/>
      <c r="O59" s="119"/>
      <c r="P59" s="110"/>
      <c r="Q59" s="110"/>
      <c r="R59" s="111"/>
      <c r="S59" s="111"/>
      <c r="T59" s="107"/>
      <c r="U59" s="107"/>
      <c r="V59" s="107"/>
      <c r="W59" s="107"/>
      <c r="X59" s="107"/>
      <c r="Y59" s="107"/>
    </row>
    <row r="60" spans="1:25" s="74" customFormat="1" ht="12.75" x14ac:dyDescent="0.2">
      <c r="A60" s="92"/>
      <c r="B60" s="92" t="s">
        <v>90</v>
      </c>
      <c r="C60" s="92"/>
      <c r="D60" s="92"/>
      <c r="E60" s="92"/>
      <c r="F60" s="92"/>
      <c r="G60" s="92"/>
      <c r="H60" s="92"/>
      <c r="I60" s="92"/>
      <c r="J60" s="92"/>
      <c r="K60" s="92"/>
      <c r="M60" s="110"/>
      <c r="N60" s="110"/>
      <c r="O60" s="110"/>
      <c r="P60" s="110"/>
      <c r="Q60" s="110"/>
      <c r="R60" s="111"/>
      <c r="S60" s="111"/>
      <c r="T60" s="107"/>
      <c r="U60" s="107"/>
      <c r="V60" s="107"/>
      <c r="W60" s="107"/>
      <c r="X60" s="107"/>
      <c r="Y60" s="107"/>
    </row>
    <row r="61" spans="1:25" s="74" customFormat="1" ht="12.75" x14ac:dyDescent="0.2">
      <c r="A61" s="92"/>
      <c r="C61" s="92"/>
      <c r="D61" s="92"/>
      <c r="F61" s="117" t="s">
        <v>93</v>
      </c>
      <c r="G61" s="120"/>
      <c r="H61" s="92"/>
      <c r="I61" s="92"/>
      <c r="J61" s="92"/>
      <c r="K61" s="92"/>
      <c r="M61" s="110"/>
      <c r="N61" s="110"/>
      <c r="O61" s="110"/>
      <c r="P61" s="110"/>
      <c r="Q61" s="110"/>
      <c r="R61" s="111"/>
      <c r="S61" s="111"/>
      <c r="T61" s="107"/>
      <c r="U61" s="107"/>
      <c r="V61" s="107"/>
      <c r="W61" s="107"/>
      <c r="X61" s="107"/>
      <c r="Y61" s="107"/>
    </row>
    <row r="62" spans="1:25" s="74" customFormat="1" ht="12.75" x14ac:dyDescent="0.2">
      <c r="A62" s="92"/>
      <c r="B62" s="92"/>
      <c r="C62" s="92"/>
      <c r="D62" s="92"/>
      <c r="E62" s="92"/>
      <c r="F62" s="92"/>
      <c r="G62" s="92"/>
      <c r="H62" s="92"/>
      <c r="I62" s="92"/>
      <c r="J62" s="92"/>
      <c r="K62" s="92"/>
      <c r="M62" s="110"/>
      <c r="N62" s="110"/>
      <c r="O62" s="110"/>
      <c r="P62" s="110"/>
      <c r="Q62" s="110"/>
      <c r="R62" s="111"/>
      <c r="S62" s="111"/>
      <c r="T62" s="107"/>
      <c r="U62" s="107"/>
      <c r="V62" s="107"/>
      <c r="W62" s="107"/>
      <c r="X62" s="107"/>
      <c r="Y62" s="107"/>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A1:IN190"/>
  <sheetViews>
    <sheetView tabSelected="1" view="pageBreakPreview" zoomScale="85" zoomScaleNormal="100" zoomScaleSheetLayoutView="85" workbookViewId="0">
      <selection activeCell="G4" sqref="G4"/>
    </sheetView>
  </sheetViews>
  <sheetFormatPr defaultColWidth="9.140625" defaultRowHeight="15.75" x14ac:dyDescent="0.25"/>
  <cols>
    <col min="1" max="11" width="9.28515625" style="3" customWidth="1"/>
    <col min="12" max="12" width="6.42578125" style="4" customWidth="1"/>
    <col min="13" max="18" width="4" style="6" customWidth="1"/>
    <col min="19" max="19" width="4" style="7" customWidth="1"/>
    <col min="20" max="20" width="4.140625" style="6" customWidth="1"/>
    <col min="21" max="29" width="9.140625" style="5"/>
    <col min="30" max="31" width="10.28515625" style="5" bestFit="1" customWidth="1"/>
    <col min="32" max="35" width="10" style="5" bestFit="1" customWidth="1"/>
    <col min="36" max="47" width="9.140625" style="5"/>
    <col min="48" max="48" width="7.28515625" style="5" customWidth="1"/>
    <col min="49" max="57" width="9.140625" style="5"/>
    <col min="58" max="58" width="9" style="5" customWidth="1"/>
    <col min="59" max="62" width="11" style="5" customWidth="1"/>
    <col min="63" max="67" width="9.140625" style="5"/>
    <col min="68" max="68" width="10.85546875" style="5" customWidth="1"/>
    <col min="69" max="77" width="9.140625" style="5"/>
    <col min="78" max="78" width="10.28515625" style="5" customWidth="1"/>
    <col min="79" max="88" width="9.140625" style="5"/>
    <col min="89" max="120" width="9.140625" style="4"/>
    <col min="121" max="121" width="14" style="4" customWidth="1"/>
    <col min="122" max="122" width="9.140625" style="4"/>
    <col min="123" max="123" width="10.7109375" style="4" customWidth="1"/>
    <col min="124" max="158" width="9.140625" style="4"/>
    <col min="159" max="163" width="9.5703125" style="4" bestFit="1" customWidth="1"/>
    <col min="164" max="165" width="9.140625" style="4"/>
    <col min="166" max="166" width="3.5703125" style="4" customWidth="1"/>
    <col min="167" max="167" width="4" style="4" customWidth="1"/>
    <col min="168" max="173" width="9.140625" style="4"/>
    <col min="174" max="174" width="3.5703125" style="4" customWidth="1"/>
    <col min="175" max="180" width="9.140625" style="4"/>
    <col min="181" max="181" width="4" style="4" customWidth="1"/>
    <col min="182" max="217" width="9.140625" style="4"/>
    <col min="218" max="218" width="9.5703125" style="4" bestFit="1" customWidth="1"/>
    <col min="219" max="247" width="9.140625" style="4"/>
    <col min="248" max="16384" width="9.140625" style="5"/>
  </cols>
  <sheetData>
    <row r="1" spans="1:240" s="74" customFormat="1" ht="12.75" x14ac:dyDescent="0.2">
      <c r="A1" s="70"/>
      <c r="B1" s="71" t="s">
        <v>27</v>
      </c>
      <c r="C1" s="72" t="s">
        <v>47</v>
      </c>
      <c r="D1" s="70"/>
      <c r="E1" s="70"/>
      <c r="F1" s="71" t="s">
        <v>48</v>
      </c>
      <c r="G1" s="73">
        <f>X1</f>
        <v>1</v>
      </c>
      <c r="H1" s="70"/>
      <c r="I1" s="70"/>
      <c r="J1" s="70"/>
      <c r="K1" s="70"/>
      <c r="M1" s="75" t="s">
        <v>49</v>
      </c>
      <c r="N1" s="75" t="s">
        <v>50</v>
      </c>
      <c r="O1" s="75" t="s">
        <v>51</v>
      </c>
      <c r="P1" s="75" t="s">
        <v>51</v>
      </c>
      <c r="Q1" s="75" t="s">
        <v>51</v>
      </c>
      <c r="R1" s="75" t="s">
        <v>52</v>
      </c>
      <c r="S1" s="94" t="s">
        <v>53</v>
      </c>
      <c r="T1" s="95" t="s">
        <v>54</v>
      </c>
      <c r="W1" s="76" t="s">
        <v>55</v>
      </c>
      <c r="X1" s="77">
        <f>SUM(M:M)</f>
        <v>1</v>
      </c>
    </row>
    <row r="2" spans="1:240" s="74" customFormat="1" ht="12.75" x14ac:dyDescent="0.2">
      <c r="A2" s="70"/>
      <c r="B2" s="71" t="s">
        <v>29</v>
      </c>
      <c r="C2" s="72" t="s">
        <v>34</v>
      </c>
      <c r="D2" s="70"/>
      <c r="E2" s="70"/>
      <c r="F2" s="71" t="s">
        <v>32</v>
      </c>
      <c r="G2" s="72" t="s">
        <v>74</v>
      </c>
      <c r="H2" s="70"/>
      <c r="I2" s="70"/>
      <c r="J2" s="70"/>
      <c r="K2" s="70"/>
      <c r="M2" s="78" t="s">
        <v>56</v>
      </c>
      <c r="N2" s="78" t="s">
        <v>56</v>
      </c>
      <c r="O2" s="78" t="s">
        <v>50</v>
      </c>
      <c r="P2" s="78" t="s">
        <v>50</v>
      </c>
      <c r="Q2" s="78" t="s">
        <v>50</v>
      </c>
      <c r="R2" s="78" t="s">
        <v>56</v>
      </c>
      <c r="S2" s="96" t="s">
        <v>56</v>
      </c>
      <c r="T2" s="97"/>
      <c r="W2" s="76" t="s">
        <v>57</v>
      </c>
      <c r="X2" s="77">
        <f>SUM(N:N)</f>
        <v>0</v>
      </c>
    </row>
    <row r="3" spans="1:240" s="74" customFormat="1" ht="12.75" x14ac:dyDescent="0.2">
      <c r="A3" s="70"/>
      <c r="B3" s="71" t="s">
        <v>21</v>
      </c>
      <c r="C3" s="79" t="s">
        <v>58</v>
      </c>
      <c r="D3" s="70"/>
      <c r="E3" s="70"/>
      <c r="F3" s="71" t="s">
        <v>20</v>
      </c>
      <c r="G3" s="72" t="s">
        <v>95</v>
      </c>
      <c r="H3" s="70"/>
      <c r="I3" s="70"/>
      <c r="J3" s="70"/>
      <c r="K3" s="70"/>
      <c r="M3" s="78"/>
      <c r="N3" s="78"/>
      <c r="O3" s="78"/>
      <c r="P3" s="78"/>
      <c r="Q3" s="78"/>
      <c r="R3" s="78"/>
      <c r="S3" s="96"/>
      <c r="T3" s="97"/>
      <c r="W3" s="76" t="s">
        <v>59</v>
      </c>
      <c r="X3" s="77">
        <f>SUM(O:O)</f>
        <v>0</v>
      </c>
    </row>
    <row r="4" spans="1:240" s="74" customFormat="1" ht="12.75" x14ac:dyDescent="0.2">
      <c r="A4" s="70"/>
      <c r="B4" s="71" t="s">
        <v>60</v>
      </c>
      <c r="C4" s="73"/>
      <c r="D4" s="70"/>
      <c r="E4" s="70"/>
      <c r="F4" s="71" t="s">
        <v>61</v>
      </c>
      <c r="G4" s="72" t="s">
        <v>75</v>
      </c>
      <c r="H4" s="70"/>
      <c r="I4" s="70"/>
      <c r="J4" s="70"/>
      <c r="K4" s="70"/>
      <c r="M4" s="78"/>
      <c r="N4" s="78"/>
      <c r="O4" s="78"/>
      <c r="P4" s="78"/>
      <c r="Q4" s="80"/>
      <c r="R4" s="81"/>
      <c r="S4" s="98"/>
      <c r="T4" s="97"/>
      <c r="W4" s="76" t="s">
        <v>59</v>
      </c>
      <c r="X4" s="77">
        <f>SUM(P:P)</f>
        <v>0</v>
      </c>
    </row>
    <row r="5" spans="1:240" s="74" customFormat="1" ht="12.75" x14ac:dyDescent="0.2">
      <c r="A5" s="70"/>
      <c r="B5" s="71" t="s">
        <v>63</v>
      </c>
      <c r="C5" s="73" t="s">
        <v>73</v>
      </c>
      <c r="D5" s="70"/>
      <c r="E5" s="71"/>
      <c r="F5" s="70"/>
      <c r="G5" s="70"/>
      <c r="H5" s="70"/>
      <c r="I5" s="70"/>
      <c r="J5" s="70"/>
      <c r="K5" s="70"/>
      <c r="M5" s="78"/>
      <c r="N5" s="78"/>
      <c r="O5" s="78"/>
      <c r="P5" s="78"/>
      <c r="Q5" s="80"/>
      <c r="R5" s="81"/>
      <c r="S5" s="98"/>
      <c r="T5" s="97"/>
      <c r="W5" s="76" t="s">
        <v>59</v>
      </c>
      <c r="X5" s="77">
        <f>SUM(Q:Q)</f>
        <v>0</v>
      </c>
    </row>
    <row r="6" spans="1:240" s="74" customFormat="1" ht="12.75" x14ac:dyDescent="0.2">
      <c r="A6" s="70"/>
      <c r="B6" s="70" t="s">
        <v>33</v>
      </c>
      <c r="C6" s="82"/>
      <c r="D6" s="70"/>
      <c r="E6" s="70"/>
      <c r="F6" s="70"/>
      <c r="G6" s="70"/>
      <c r="H6" s="70"/>
      <c r="I6" s="70"/>
      <c r="J6" s="70"/>
      <c r="K6" s="70"/>
      <c r="M6" s="78"/>
      <c r="N6" s="78"/>
      <c r="O6" s="78"/>
      <c r="P6" s="78"/>
      <c r="Q6" s="80"/>
      <c r="R6" s="81"/>
      <c r="S6" s="98"/>
      <c r="T6" s="97"/>
      <c r="W6" s="76" t="s">
        <v>64</v>
      </c>
      <c r="X6" s="77">
        <f>SUM(R:R)</f>
        <v>0</v>
      </c>
    </row>
    <row r="7" spans="1:240" s="74" customFormat="1" ht="12.75" x14ac:dyDescent="0.2">
      <c r="A7" s="70"/>
      <c r="B7" s="70"/>
      <c r="C7" s="70"/>
      <c r="D7" s="70"/>
      <c r="E7" s="70"/>
      <c r="F7" s="70"/>
      <c r="G7" s="70"/>
      <c r="H7" s="70"/>
      <c r="I7" s="70"/>
      <c r="J7" s="70"/>
      <c r="K7" s="70"/>
      <c r="M7" s="78"/>
      <c r="N7" s="78"/>
      <c r="O7" s="78"/>
      <c r="P7" s="78"/>
      <c r="Q7" s="80"/>
      <c r="R7" s="81"/>
      <c r="S7" s="98"/>
      <c r="T7" s="97"/>
      <c r="W7" s="76" t="s">
        <v>65</v>
      </c>
      <c r="X7" s="77">
        <f>SUM(S:S)</f>
        <v>0</v>
      </c>
    </row>
    <row r="8" spans="1:240" s="74" customFormat="1" ht="12.75" x14ac:dyDescent="0.2">
      <c r="A8" s="83"/>
      <c r="E8" s="76" t="s">
        <v>27</v>
      </c>
      <c r="F8" s="77" t="str">
        <f>$C$1</f>
        <v>R. Abbott</v>
      </c>
      <c r="H8" s="84"/>
      <c r="I8" s="76" t="s">
        <v>28</v>
      </c>
      <c r="J8" s="85" t="str">
        <f>$G$2</f>
        <v>AA-SM-101-004</v>
      </c>
      <c r="K8" s="86"/>
      <c r="L8" s="87"/>
      <c r="M8" s="78"/>
      <c r="N8" s="78"/>
      <c r="O8" s="78"/>
      <c r="P8" s="78"/>
      <c r="Q8" s="78"/>
      <c r="R8" s="78"/>
      <c r="S8" s="78"/>
      <c r="T8" s="78"/>
    </row>
    <row r="9" spans="1:240" s="74" customFormat="1" ht="12.75" x14ac:dyDescent="0.2">
      <c r="E9" s="76" t="s">
        <v>29</v>
      </c>
      <c r="F9" s="84" t="str">
        <f>$C$2</f>
        <v xml:space="preserve"> </v>
      </c>
      <c r="H9" s="84"/>
      <c r="I9" s="76" t="s">
        <v>30</v>
      </c>
      <c r="J9" s="86" t="str">
        <f>$G$3</f>
        <v>B</v>
      </c>
      <c r="K9" s="86"/>
      <c r="L9" s="87"/>
      <c r="M9" s="78">
        <v>1</v>
      </c>
      <c r="N9" s="78"/>
      <c r="O9" s="78"/>
      <c r="P9" s="78"/>
      <c r="Q9" s="78"/>
      <c r="R9" s="78"/>
      <c r="S9" s="78"/>
      <c r="T9" s="78"/>
    </row>
    <row r="10" spans="1:240" s="74" customFormat="1" ht="12.75" x14ac:dyDescent="0.2">
      <c r="E10" s="76" t="s">
        <v>21</v>
      </c>
      <c r="F10" s="84" t="str">
        <f>$C$3</f>
        <v>20/10/2013</v>
      </c>
      <c r="H10" s="84"/>
      <c r="I10" s="76" t="s">
        <v>31</v>
      </c>
      <c r="J10" s="77" t="str">
        <f>L10&amp;" of "&amp;$G$1</f>
        <v>1 of 1</v>
      </c>
      <c r="K10" s="84"/>
      <c r="L10" s="87">
        <f>SUM($M$1:M9)</f>
        <v>1</v>
      </c>
      <c r="M10" s="78"/>
      <c r="N10" s="78"/>
      <c r="O10" s="78"/>
      <c r="P10" s="78"/>
      <c r="Q10" s="78"/>
      <c r="R10" s="78"/>
      <c r="S10" s="78"/>
      <c r="T10" s="78"/>
    </row>
    <row r="11" spans="1:240" s="74" customFormat="1" ht="12.75" x14ac:dyDescent="0.2">
      <c r="A11" s="116"/>
      <c r="B11" s="116"/>
      <c r="C11" s="116"/>
      <c r="D11" s="116"/>
      <c r="E11" s="76" t="s">
        <v>66</v>
      </c>
      <c r="F11" s="84" t="str">
        <f>$C$5</f>
        <v>STANDARD SPREADSHEET METHOD</v>
      </c>
      <c r="I11" s="88"/>
      <c r="J11" s="77"/>
      <c r="M11" s="78"/>
      <c r="N11" s="78"/>
      <c r="O11" s="78"/>
      <c r="P11" s="78"/>
      <c r="Q11" s="78"/>
      <c r="R11" s="78"/>
      <c r="S11" s="78"/>
      <c r="T11" s="78"/>
    </row>
    <row r="12" spans="1:240" s="1" customFormat="1" x14ac:dyDescent="0.25">
      <c r="A12" s="19"/>
      <c r="B12" s="90" t="str">
        <f>$G$4</f>
        <v>LAMINATE STRAIN ENVELOPE</v>
      </c>
      <c r="C12" s="19"/>
      <c r="D12" s="19"/>
      <c r="E12" s="19"/>
      <c r="F12" s="19"/>
      <c r="G12" s="19"/>
      <c r="H12" s="19"/>
      <c r="I12" s="19"/>
      <c r="J12" s="19"/>
      <c r="K12" s="19"/>
      <c r="L12" s="99"/>
      <c r="M12" s="2"/>
      <c r="N12" s="2"/>
      <c r="O12" s="2"/>
      <c r="P12" s="2"/>
      <c r="Q12" s="2"/>
      <c r="R12" s="2"/>
      <c r="S12" s="2"/>
      <c r="T12" s="2"/>
      <c r="U12" s="99"/>
      <c r="AL12" s="100"/>
      <c r="AM12" s="100"/>
    </row>
    <row r="13" spans="1:240" ht="12.75" x14ac:dyDescent="0.2">
      <c r="A13" s="47"/>
      <c r="B13" s="126" t="s">
        <v>94</v>
      </c>
      <c r="C13" s="126"/>
      <c r="D13" s="126"/>
      <c r="E13" s="126"/>
      <c r="F13" s="126"/>
      <c r="G13" s="126"/>
      <c r="H13" s="126"/>
      <c r="I13" s="126"/>
      <c r="J13" s="126"/>
      <c r="K13" s="126"/>
      <c r="V13" s="10" t="s">
        <v>24</v>
      </c>
      <c r="Y13" s="11"/>
      <c r="Z13" s="11"/>
      <c r="AA13" s="9"/>
      <c r="BN13" s="21"/>
      <c r="BO13" s="21"/>
      <c r="CB13" s="4"/>
      <c r="CC13" s="4"/>
      <c r="CD13" s="4"/>
      <c r="CE13" s="22"/>
      <c r="CF13" s="44"/>
      <c r="CG13" s="4"/>
      <c r="CH13" s="17"/>
      <c r="CK13" s="5"/>
      <c r="CL13" s="5"/>
      <c r="CM13" s="5"/>
      <c r="CN13" s="17"/>
      <c r="CO13" s="17"/>
      <c r="CQ13" s="45"/>
      <c r="DB13" s="22"/>
      <c r="DC13" s="44"/>
      <c r="DF13" s="22"/>
      <c r="DG13" s="44"/>
      <c r="DI13" s="17"/>
      <c r="DJ13" s="17"/>
      <c r="DK13" s="17"/>
      <c r="DM13" s="46"/>
      <c r="DN13" s="46"/>
      <c r="DO13" s="46"/>
      <c r="FK13" s="38"/>
      <c r="FL13" s="12"/>
      <c r="FM13" s="13"/>
      <c r="FN13" s="12"/>
      <c r="FO13" s="13"/>
      <c r="FP13" s="13"/>
      <c r="FQ13" s="13"/>
      <c r="FR13" s="38"/>
      <c r="FS13" s="12"/>
      <c r="FT13" s="13"/>
      <c r="FU13" s="12"/>
      <c r="FV13" s="26"/>
      <c r="FW13" s="12"/>
      <c r="FX13" s="26"/>
      <c r="FY13" s="38"/>
      <c r="FZ13" s="23"/>
      <c r="GA13" s="13"/>
      <c r="GB13" s="26"/>
      <c r="GC13" s="26"/>
      <c r="GD13" s="26"/>
      <c r="GE13" s="26"/>
      <c r="GG13" s="13"/>
      <c r="GH13" s="28"/>
      <c r="GI13" s="28"/>
      <c r="GJ13" s="28"/>
      <c r="GK13" s="28"/>
      <c r="GL13" s="28"/>
      <c r="GM13" s="28"/>
      <c r="GN13" s="28"/>
      <c r="IF13" s="12"/>
    </row>
    <row r="14" spans="1:240" ht="12.75" x14ac:dyDescent="0.2">
      <c r="A14" s="40"/>
      <c r="B14" s="59" t="s">
        <v>40</v>
      </c>
      <c r="C14" s="41"/>
      <c r="D14" s="41"/>
      <c r="E14" s="5"/>
      <c r="F14" s="40"/>
      <c r="G14" s="65"/>
      <c r="H14" s="41"/>
      <c r="I14" s="55"/>
      <c r="J14" s="55"/>
      <c r="K14" s="55"/>
      <c r="V14" s="35" t="s">
        <v>0</v>
      </c>
      <c r="W14" s="36" t="s">
        <v>1</v>
      </c>
      <c r="X14" s="37"/>
      <c r="Y14" s="37"/>
      <c r="Z14" s="37"/>
      <c r="AA14" s="37"/>
      <c r="AB14" s="37"/>
      <c r="AC14" s="37"/>
      <c r="AD14" s="37"/>
      <c r="AE14" s="12" t="s">
        <v>0</v>
      </c>
      <c r="AF14" s="12" t="s">
        <v>1</v>
      </c>
      <c r="AG14" s="12" t="s">
        <v>0</v>
      </c>
      <c r="AH14" s="12" t="s">
        <v>1</v>
      </c>
      <c r="AP14" s="5" t="s">
        <v>9</v>
      </c>
      <c r="BN14" s="21"/>
      <c r="BO14" s="21"/>
      <c r="CB14" s="4"/>
      <c r="CC14" s="4"/>
      <c r="CD14" s="4"/>
      <c r="CE14" s="22"/>
      <c r="CF14" s="44"/>
      <c r="CG14" s="4"/>
      <c r="CH14" s="17"/>
      <c r="CK14" s="5"/>
      <c r="CL14" s="5"/>
      <c r="CM14" s="5"/>
      <c r="CN14" s="17"/>
      <c r="CO14" s="17"/>
      <c r="CQ14" s="45"/>
      <c r="DB14" s="22"/>
      <c r="DC14" s="44"/>
      <c r="DF14" s="22"/>
      <c r="DG14" s="44"/>
      <c r="DI14" s="17"/>
      <c r="DJ14" s="17"/>
      <c r="DK14" s="17"/>
      <c r="DM14" s="46"/>
      <c r="DN14" s="46"/>
      <c r="DO14" s="46"/>
      <c r="FK14" s="38"/>
      <c r="FL14" s="12"/>
      <c r="FM14" s="13"/>
      <c r="FN14" s="12"/>
      <c r="FO14" s="13"/>
      <c r="FP14" s="13"/>
      <c r="FQ14" s="13"/>
      <c r="FR14" s="38"/>
      <c r="FS14" s="12"/>
      <c r="FT14" s="13"/>
      <c r="FU14" s="25"/>
      <c r="FV14" s="26"/>
      <c r="FW14" s="12"/>
      <c r="FX14" s="26"/>
      <c r="FY14" s="38"/>
      <c r="FZ14" s="23"/>
      <c r="GA14" s="13"/>
      <c r="GB14" s="26"/>
      <c r="GC14" s="26"/>
      <c r="GD14" s="26"/>
      <c r="GE14" s="26"/>
      <c r="GF14" s="38"/>
      <c r="GG14" s="13"/>
      <c r="GH14" s="28"/>
      <c r="GI14" s="28"/>
      <c r="GJ14" s="28"/>
      <c r="GK14" s="28"/>
      <c r="GL14" s="28"/>
      <c r="GM14" s="28"/>
      <c r="GN14" s="28"/>
    </row>
    <row r="15" spans="1:240" ht="12.75" x14ac:dyDescent="0.2">
      <c r="A15" s="47"/>
      <c r="B15" s="5"/>
      <c r="C15" s="5"/>
      <c r="D15" s="11" t="s">
        <v>42</v>
      </c>
      <c r="E15" s="5"/>
      <c r="F15" s="5"/>
      <c r="G15" s="11" t="s">
        <v>43</v>
      </c>
      <c r="H15" s="41"/>
      <c r="I15" s="5"/>
      <c r="J15" s="41"/>
      <c r="K15" s="55"/>
      <c r="V15" s="7"/>
      <c r="W15" s="4"/>
      <c r="X15" s="4"/>
      <c r="Y15" s="4"/>
      <c r="Z15" s="12" t="s">
        <v>7</v>
      </c>
      <c r="AA15" s="12" t="s">
        <v>8</v>
      </c>
      <c r="AB15" s="4"/>
      <c r="AC15" s="4"/>
      <c r="AD15" s="4"/>
      <c r="AE15" s="4"/>
      <c r="AF15" s="4"/>
      <c r="AG15" s="4"/>
      <c r="AH15" s="4"/>
      <c r="AP15" s="5" t="s">
        <v>10</v>
      </c>
      <c r="BN15" s="21"/>
      <c r="BO15" s="21"/>
      <c r="CB15" s="4"/>
      <c r="CC15" s="4"/>
      <c r="CD15" s="4"/>
      <c r="CE15" s="22"/>
      <c r="CF15" s="44"/>
      <c r="CG15" s="4"/>
      <c r="CH15" s="17"/>
      <c r="CK15" s="5"/>
      <c r="CL15" s="5"/>
      <c r="CM15" s="5"/>
      <c r="CN15" s="17"/>
      <c r="CO15" s="17"/>
      <c r="CQ15" s="45"/>
      <c r="DB15" s="22"/>
      <c r="DC15" s="44"/>
      <c r="DF15" s="22"/>
      <c r="DG15" s="44"/>
      <c r="DI15" s="17"/>
      <c r="DJ15" s="17"/>
      <c r="DK15" s="17"/>
      <c r="DM15" s="46"/>
      <c r="DN15" s="46"/>
      <c r="DO15" s="46"/>
      <c r="FK15" s="38"/>
      <c r="FL15" s="13"/>
      <c r="FM15" s="13"/>
      <c r="FN15" s="13"/>
      <c r="FO15" s="13"/>
      <c r="FP15" s="13"/>
      <c r="FQ15" s="13"/>
      <c r="FR15" s="38"/>
      <c r="FS15" s="23"/>
      <c r="FT15" s="13"/>
      <c r="FU15" s="12"/>
      <c r="FV15" s="26"/>
      <c r="FW15" s="13"/>
      <c r="FX15" s="26"/>
      <c r="FY15" s="38"/>
      <c r="FZ15" s="23"/>
      <c r="GA15" s="13"/>
      <c r="GB15" s="23"/>
      <c r="GC15" s="26"/>
      <c r="GD15" s="23"/>
      <c r="GE15" s="26"/>
      <c r="GG15" s="13"/>
      <c r="GH15" s="28"/>
      <c r="GI15" s="28"/>
      <c r="GJ15" s="28"/>
      <c r="GK15" s="28"/>
      <c r="GL15" s="28"/>
      <c r="GM15" s="28"/>
      <c r="GN15" s="28"/>
    </row>
    <row r="16" spans="1:240" ht="12.75" x14ac:dyDescent="0.2">
      <c r="A16" s="47"/>
      <c r="B16" s="5"/>
      <c r="C16" s="5"/>
      <c r="D16" s="11" t="s">
        <v>41</v>
      </c>
      <c r="E16" s="5"/>
      <c r="F16" s="5"/>
      <c r="G16" s="11" t="s">
        <v>41</v>
      </c>
      <c r="H16" s="41"/>
      <c r="I16" s="5"/>
      <c r="J16" s="41"/>
      <c r="K16" s="55"/>
      <c r="V16" s="16">
        <f>BG23</f>
        <v>8000</v>
      </c>
      <c r="W16" s="38">
        <f>BH23</f>
        <v>8000</v>
      </c>
      <c r="X16" s="4" t="e">
        <f>(W16-W17)/(V16-V17)</f>
        <v>#DIV/0!</v>
      </c>
      <c r="Y16" s="4"/>
      <c r="Z16" s="39">
        <f>IF(ISERROR(X16)=TRUE,1,X16)</f>
        <v>1</v>
      </c>
      <c r="AA16" s="39">
        <f>W16-Z16*V16</f>
        <v>0</v>
      </c>
      <c r="AB16" s="4"/>
      <c r="AC16" s="4"/>
      <c r="AD16" s="4"/>
      <c r="AE16" s="38">
        <f>BQ23</f>
        <v>8000</v>
      </c>
      <c r="AF16" s="38">
        <f>BR23</f>
        <v>8000</v>
      </c>
      <c r="AG16" s="38">
        <f>CA23</f>
        <v>8000</v>
      </c>
      <c r="AH16" s="38">
        <f>CB23</f>
        <v>8000</v>
      </c>
      <c r="AP16" s="32" t="s">
        <v>15</v>
      </c>
      <c r="AQ16" s="32"/>
      <c r="AR16" s="32" t="s">
        <v>17</v>
      </c>
      <c r="AS16" s="32"/>
      <c r="AU16" s="32" t="s">
        <v>19</v>
      </c>
      <c r="AV16" s="32"/>
      <c r="CB16" s="4"/>
      <c r="CC16" s="4"/>
      <c r="CD16" s="4"/>
      <c r="CE16" s="22"/>
      <c r="CF16" s="44"/>
      <c r="CG16" s="4"/>
      <c r="CH16" s="17"/>
      <c r="CK16" s="5"/>
      <c r="CL16" s="5"/>
      <c r="CM16" s="5"/>
      <c r="CN16" s="17"/>
      <c r="CO16" s="17"/>
      <c r="CQ16" s="45"/>
      <c r="DB16" s="22"/>
      <c r="DC16" s="44"/>
      <c r="DF16" s="22"/>
      <c r="DG16" s="44"/>
      <c r="DI16" s="17"/>
      <c r="DJ16" s="17"/>
      <c r="DK16" s="17"/>
      <c r="DM16" s="46"/>
      <c r="DN16" s="46"/>
      <c r="DO16" s="46"/>
      <c r="FK16" s="38"/>
      <c r="FL16" s="13"/>
      <c r="FM16" s="13"/>
      <c r="FN16" s="13"/>
      <c r="FO16" s="13"/>
      <c r="FP16" s="13"/>
      <c r="FQ16" s="13"/>
      <c r="FR16" s="38"/>
      <c r="FS16" s="23"/>
      <c r="FT16" s="13"/>
      <c r="FU16" s="12"/>
      <c r="FV16" s="26"/>
      <c r="FW16" s="13"/>
      <c r="FX16" s="26"/>
      <c r="FY16" s="38"/>
      <c r="FZ16" s="23"/>
      <c r="GA16" s="13"/>
      <c r="GB16" s="23"/>
      <c r="GC16" s="26"/>
      <c r="GD16" s="23"/>
      <c r="GE16" s="26"/>
      <c r="GG16" s="13"/>
      <c r="GH16" s="28"/>
      <c r="GI16" s="28"/>
      <c r="GJ16" s="28"/>
      <c r="GK16" s="28"/>
      <c r="GL16" s="28"/>
      <c r="GM16" s="28"/>
      <c r="GN16" s="28"/>
    </row>
    <row r="17" spans="1:240" ht="12.75" x14ac:dyDescent="0.2">
      <c r="A17" s="47"/>
      <c r="B17" s="20" t="s">
        <v>70</v>
      </c>
      <c r="C17" s="5"/>
      <c r="D17" s="67">
        <v>-6000</v>
      </c>
      <c r="E17" s="5"/>
      <c r="F17" s="5"/>
      <c r="G17" s="67">
        <v>8000</v>
      </c>
      <c r="H17" s="41"/>
      <c r="I17" s="5"/>
      <c r="J17" s="55"/>
      <c r="K17" s="55"/>
      <c r="V17" s="16">
        <f>BG24</f>
        <v>8000</v>
      </c>
      <c r="W17" s="38">
        <f>BH24</f>
        <v>-2800</v>
      </c>
      <c r="X17" s="4"/>
      <c r="Y17" s="4"/>
      <c r="Z17" s="43"/>
      <c r="AA17" s="43"/>
      <c r="AB17" s="4"/>
      <c r="AC17" s="4"/>
      <c r="AD17" s="4"/>
      <c r="AE17" s="38">
        <f>BQ24</f>
        <v>8000</v>
      </c>
      <c r="AF17" s="38">
        <f>BR24</f>
        <v>-2800</v>
      </c>
      <c r="AG17" s="38">
        <f>CA24</f>
        <v>8000</v>
      </c>
      <c r="AH17" s="38">
        <f>CB24</f>
        <v>-2800</v>
      </c>
      <c r="AI17" s="5" t="s">
        <v>3</v>
      </c>
      <c r="AM17" s="11" t="s">
        <v>7</v>
      </c>
      <c r="AN17" s="11" t="s">
        <v>8</v>
      </c>
      <c r="AP17" s="32" t="s">
        <v>16</v>
      </c>
      <c r="AQ17" s="32"/>
      <c r="AR17" s="32" t="s">
        <v>18</v>
      </c>
      <c r="AS17" s="32"/>
      <c r="CB17" s="4"/>
      <c r="CC17" s="4"/>
      <c r="CD17" s="4"/>
      <c r="CE17" s="22"/>
      <c r="CF17" s="44"/>
      <c r="CG17" s="4"/>
      <c r="CH17" s="17"/>
      <c r="CK17" s="5"/>
      <c r="CL17" s="5"/>
      <c r="CM17" s="5"/>
      <c r="CN17" s="17"/>
      <c r="CO17" s="17"/>
      <c r="CQ17" s="45"/>
      <c r="DB17" s="22"/>
      <c r="DC17" s="44"/>
      <c r="DF17" s="22"/>
      <c r="DG17" s="44"/>
      <c r="DI17" s="17"/>
      <c r="DJ17" s="17"/>
      <c r="DK17" s="17"/>
      <c r="DM17" s="46"/>
      <c r="DN17" s="46"/>
      <c r="DO17" s="46"/>
      <c r="FK17" s="38"/>
      <c r="FL17" s="12"/>
      <c r="FM17" s="13"/>
      <c r="FN17" s="12"/>
      <c r="FO17" s="13"/>
      <c r="FP17" s="13"/>
      <c r="FQ17" s="13"/>
      <c r="FR17" s="38"/>
      <c r="FS17" s="12"/>
      <c r="FT17" s="13"/>
      <c r="FU17" s="12"/>
      <c r="FV17" s="26"/>
      <c r="FW17" s="12"/>
      <c r="FX17" s="26"/>
      <c r="FY17" s="38"/>
      <c r="FZ17" s="23"/>
      <c r="GA17" s="13"/>
      <c r="GB17" s="26"/>
      <c r="GC17" s="26"/>
      <c r="GD17" s="26"/>
      <c r="GE17" s="26"/>
      <c r="GG17" s="13"/>
      <c r="GH17" s="28"/>
      <c r="GI17" s="28"/>
      <c r="GJ17" s="28"/>
      <c r="GK17" s="28"/>
      <c r="GL17" s="28"/>
      <c r="GM17" s="28"/>
      <c r="GN17" s="28"/>
      <c r="IF17" s="12"/>
    </row>
    <row r="18" spans="1:240" ht="12.75" x14ac:dyDescent="0.2">
      <c r="A18" s="47"/>
      <c r="B18" s="20" t="s">
        <v>71</v>
      </c>
      <c r="C18" s="5"/>
      <c r="D18" s="67">
        <v>-6000</v>
      </c>
      <c r="E18" s="5"/>
      <c r="F18" s="5"/>
      <c r="G18" s="67">
        <v>8000</v>
      </c>
      <c r="H18" s="55"/>
      <c r="I18" s="5"/>
      <c r="J18" s="55"/>
      <c r="K18" s="55"/>
      <c r="V18" s="16"/>
      <c r="W18" s="38"/>
      <c r="X18" s="4"/>
      <c r="Y18" s="4"/>
      <c r="Z18" s="12" t="s">
        <v>7</v>
      </c>
      <c r="AA18" s="12" t="s">
        <v>8</v>
      </c>
      <c r="AB18" s="4"/>
      <c r="AC18" s="4"/>
      <c r="AD18" s="4"/>
      <c r="AE18" s="38"/>
      <c r="AF18" s="38"/>
      <c r="AG18" s="38"/>
      <c r="AH18" s="38"/>
      <c r="AI18" s="5">
        <v>0</v>
      </c>
      <c r="AJ18" s="5">
        <v>0</v>
      </c>
      <c r="AK18" s="5">
        <f>(AJ18-AJ19)/(AI18-AI19)</f>
        <v>-0.70542989205717566</v>
      </c>
      <c r="AM18" s="11">
        <f>IF(ISERROR(AK18)=TRUE,1,AK18)</f>
        <v>-0.70542989205717566</v>
      </c>
      <c r="AN18" s="11">
        <f>AJ18-AM18*AI18</f>
        <v>0</v>
      </c>
      <c r="AP18" s="5" t="s">
        <v>7</v>
      </c>
      <c r="AQ18" s="5" t="s">
        <v>8</v>
      </c>
      <c r="AR18" s="5" t="s">
        <v>7</v>
      </c>
      <c r="AS18" s="5" t="s">
        <v>8</v>
      </c>
      <c r="AU18" s="5" t="s">
        <v>0</v>
      </c>
      <c r="AV18" s="5" t="s">
        <v>1</v>
      </c>
      <c r="BD18" s="5">
        <f>INDEX(D17:D19,MATCH(C53,B17:B19,0))</f>
        <v>-6000</v>
      </c>
      <c r="BN18" s="5">
        <f>D18</f>
        <v>-6000</v>
      </c>
      <c r="BP18" s="15">
        <f>D22</f>
        <v>0.35</v>
      </c>
      <c r="BX18" s="5">
        <f>D19</f>
        <v>-6000</v>
      </c>
      <c r="BZ18" s="15">
        <f>BP18</f>
        <v>0.35</v>
      </c>
      <c r="CB18" s="4"/>
      <c r="CC18" s="4"/>
      <c r="CD18" s="4"/>
      <c r="CE18" s="4"/>
      <c r="CF18" s="4"/>
      <c r="CG18" s="4"/>
      <c r="CH18" s="17"/>
      <c r="CK18" s="5"/>
      <c r="CL18" s="5"/>
      <c r="CM18" s="5"/>
      <c r="CN18" s="17"/>
      <c r="CO18" s="17"/>
      <c r="CQ18" s="45"/>
      <c r="DB18" s="22"/>
      <c r="DC18" s="44"/>
      <c r="DF18" s="22"/>
      <c r="DG18" s="44"/>
      <c r="DI18" s="17"/>
      <c r="DJ18" s="17"/>
      <c r="DK18" s="17"/>
      <c r="DM18" s="46"/>
      <c r="DN18" s="46"/>
      <c r="DO18" s="46"/>
      <c r="FK18" s="38"/>
      <c r="FL18" s="12"/>
      <c r="FM18" s="13"/>
      <c r="FN18" s="12"/>
      <c r="FO18" s="13"/>
      <c r="FP18" s="13"/>
      <c r="FQ18" s="13"/>
      <c r="FR18" s="38"/>
      <c r="FS18" s="12"/>
      <c r="FT18" s="13"/>
      <c r="FU18" s="25"/>
      <c r="FV18" s="26"/>
      <c r="FW18" s="12"/>
      <c r="FX18" s="26"/>
      <c r="FY18" s="38"/>
      <c r="FZ18" s="23"/>
      <c r="GA18" s="13"/>
      <c r="GB18" s="26"/>
      <c r="GC18" s="26"/>
      <c r="GD18" s="26"/>
      <c r="GE18" s="26"/>
      <c r="GF18" s="38"/>
      <c r="GG18" s="13"/>
      <c r="GH18" s="28"/>
      <c r="GI18" s="28"/>
      <c r="GJ18" s="28"/>
      <c r="GK18" s="28"/>
      <c r="GL18" s="28"/>
      <c r="GM18" s="28"/>
      <c r="GN18" s="28"/>
    </row>
    <row r="19" spans="1:240" ht="12.75" x14ac:dyDescent="0.2">
      <c r="A19" s="47"/>
      <c r="B19" s="20" t="s">
        <v>72</v>
      </c>
      <c r="C19" s="5"/>
      <c r="D19" s="67">
        <v>-6000</v>
      </c>
      <c r="E19" s="5"/>
      <c r="F19" s="5"/>
      <c r="G19" s="67">
        <v>8000</v>
      </c>
      <c r="H19" s="55"/>
      <c r="I19" s="5"/>
      <c r="J19" s="41"/>
      <c r="K19" s="55"/>
      <c r="V19" s="16">
        <f>BG24</f>
        <v>8000</v>
      </c>
      <c r="W19" s="38">
        <f>BH24</f>
        <v>-2800</v>
      </c>
      <c r="X19" s="4">
        <f>(W19-W20)/(V19-V20)</f>
        <v>0.5423728813559322</v>
      </c>
      <c r="Y19" s="4"/>
      <c r="Z19" s="12">
        <f>IF(ISERROR(X19)=TRUE,1,X19)</f>
        <v>0.5423728813559322</v>
      </c>
      <c r="AA19" s="12">
        <f>W19-Z19*V19</f>
        <v>-7138.9830508474579</v>
      </c>
      <c r="AB19" s="4"/>
      <c r="AC19" s="4"/>
      <c r="AD19" s="4"/>
      <c r="AE19" s="38">
        <f>BQ24</f>
        <v>8000</v>
      </c>
      <c r="AF19" s="38">
        <f>BR24</f>
        <v>-2800</v>
      </c>
      <c r="AG19" s="38">
        <f>CA24</f>
        <v>8000</v>
      </c>
      <c r="AH19" s="38">
        <f>CB24</f>
        <v>-2800</v>
      </c>
      <c r="AI19" s="21">
        <f>J27</f>
        <v>-1130.7330246293513</v>
      </c>
      <c r="AJ19" s="21">
        <f>J26</f>
        <v>797.65287550976711</v>
      </c>
      <c r="AM19" s="11"/>
      <c r="AN19" s="11"/>
      <c r="AP19" s="5">
        <f>AM18</f>
        <v>-0.70542989205717566</v>
      </c>
      <c r="AQ19" s="5">
        <f>AN18</f>
        <v>0</v>
      </c>
      <c r="AR19" s="5">
        <f>Z16</f>
        <v>1</v>
      </c>
      <c r="AS19" s="5">
        <f>AA16</f>
        <v>0</v>
      </c>
      <c r="AU19" s="5">
        <f>BG23</f>
        <v>8000</v>
      </c>
      <c r="AV19" s="18">
        <f>(AP19*AU19)+AQ19</f>
        <v>-5643.4391364574049</v>
      </c>
      <c r="AW19" s="18">
        <f>AU19-AU27</f>
        <v>9130.7330246293513</v>
      </c>
      <c r="AX19" s="18">
        <f>AV19-AV27</f>
        <v>-6441.0920119671719</v>
      </c>
      <c r="AY19" s="18">
        <f t="shared" ref="AY19:AY25" si="0">(AU19^2+AV19^2)^0.5</f>
        <v>9790.219879394901</v>
      </c>
      <c r="AZ19" s="5">
        <f>IF(AY19=MIN(AY19:AY25),1,0)</f>
        <v>0</v>
      </c>
      <c r="BA19" s="18">
        <f t="shared" ref="BA19:BA25" si="1">(AU19^2+AV19^2)^0.5</f>
        <v>9790.219879394901</v>
      </c>
      <c r="BD19" s="5">
        <f>INDEX(G17:G19,MATCH(C53,B17:B19,0))</f>
        <v>8000</v>
      </c>
      <c r="BF19" s="5">
        <f>D22</f>
        <v>0.35</v>
      </c>
      <c r="BN19" s="5">
        <f>G18</f>
        <v>8000</v>
      </c>
      <c r="BP19" s="5">
        <f>BP18</f>
        <v>0.35</v>
      </c>
      <c r="BX19" s="5">
        <f>G19</f>
        <v>8000</v>
      </c>
      <c r="BZ19" s="5">
        <f>BZ18</f>
        <v>0.35</v>
      </c>
      <c r="CB19" s="4"/>
      <c r="CC19" s="4"/>
      <c r="CD19" s="4"/>
      <c r="CE19" s="4"/>
      <c r="CF19" s="4"/>
      <c r="CG19" s="4"/>
      <c r="CH19" s="17"/>
      <c r="CK19" s="5"/>
      <c r="CL19" s="5"/>
      <c r="CM19" s="5"/>
      <c r="CN19" s="17"/>
      <c r="CO19" s="17"/>
      <c r="CQ19" s="45"/>
      <c r="DB19" s="22"/>
      <c r="DC19" s="44"/>
      <c r="DF19" s="22"/>
      <c r="DG19" s="44"/>
      <c r="DI19" s="17"/>
      <c r="DJ19" s="17"/>
      <c r="DK19" s="17"/>
      <c r="DM19" s="46"/>
      <c r="DN19" s="46"/>
      <c r="DO19" s="46"/>
      <c r="FK19" s="38"/>
      <c r="FL19" s="13"/>
      <c r="FM19" s="13"/>
      <c r="FN19" s="13"/>
      <c r="FO19" s="13"/>
      <c r="FP19" s="13"/>
      <c r="FQ19" s="13"/>
      <c r="FR19" s="38"/>
      <c r="FS19" s="23"/>
      <c r="FT19" s="13"/>
      <c r="FU19" s="12"/>
      <c r="FV19" s="26"/>
      <c r="FW19" s="13"/>
      <c r="FX19" s="26"/>
      <c r="FY19" s="38"/>
      <c r="FZ19" s="23"/>
      <c r="GA19" s="13"/>
      <c r="GB19" s="23"/>
      <c r="GC19" s="26"/>
      <c r="GD19" s="23"/>
      <c r="GE19" s="26"/>
      <c r="GG19" s="13"/>
      <c r="GH19" s="28"/>
      <c r="GI19" s="28"/>
      <c r="GJ19" s="28"/>
      <c r="GK19" s="28"/>
      <c r="GL19" s="28"/>
      <c r="GM19" s="28"/>
      <c r="GN19" s="28"/>
    </row>
    <row r="20" spans="1:240" ht="12.75" x14ac:dyDescent="0.2">
      <c r="A20" s="5"/>
      <c r="B20" s="5"/>
      <c r="C20" s="5"/>
      <c r="D20" s="5"/>
      <c r="E20" s="5"/>
      <c r="F20" s="5"/>
      <c r="G20" s="5"/>
      <c r="H20" s="5"/>
      <c r="I20" s="5"/>
      <c r="J20" s="5"/>
      <c r="K20" s="5"/>
      <c r="V20" s="16">
        <f>BG25</f>
        <v>2100</v>
      </c>
      <c r="W20" s="38">
        <f>BH25</f>
        <v>-6000</v>
      </c>
      <c r="X20" s="4"/>
      <c r="Y20" s="4"/>
      <c r="Z20" s="4"/>
      <c r="AA20" s="4"/>
      <c r="AB20" s="4"/>
      <c r="AC20" s="4"/>
      <c r="AD20" s="4"/>
      <c r="AE20" s="38">
        <f>BQ25</f>
        <v>2100</v>
      </c>
      <c r="AF20" s="38">
        <f>BR25</f>
        <v>-6000</v>
      </c>
      <c r="AG20" s="38">
        <f>CA25</f>
        <v>2100</v>
      </c>
      <c r="AH20" s="38">
        <f>CB25</f>
        <v>-6000</v>
      </c>
      <c r="AP20" s="5">
        <f>AP19</f>
        <v>-0.70542989205717566</v>
      </c>
      <c r="AQ20" s="5">
        <f>AQ19</f>
        <v>0</v>
      </c>
      <c r="AR20" s="5">
        <f>Z19</f>
        <v>0.5423728813559322</v>
      </c>
      <c r="AS20" s="5">
        <f>AA19</f>
        <v>-7138.9830508474579</v>
      </c>
      <c r="AU20" s="5">
        <f>IF(AV27&gt;0,20000,-(AS20-AQ20)/(AR20-AP20))</f>
        <v>20000</v>
      </c>
      <c r="AV20" s="18">
        <f>(AR20*AU20)+AS20</f>
        <v>3708.4745762711855</v>
      </c>
      <c r="AW20" s="18">
        <f>AU20-AU27</f>
        <v>21130.73302462935</v>
      </c>
      <c r="AX20" s="18">
        <f>AV20-AV27</f>
        <v>2910.8217007614185</v>
      </c>
      <c r="AY20" s="18">
        <f t="shared" si="0"/>
        <v>20340.914032630142</v>
      </c>
      <c r="AZ20" s="5">
        <f>IF(AY20=MIN(AY19:AY25),1,0)</f>
        <v>0</v>
      </c>
      <c r="BA20" s="18">
        <f t="shared" si="1"/>
        <v>20340.914032630142</v>
      </c>
      <c r="CB20" s="4"/>
      <c r="CC20" s="4"/>
      <c r="CD20" s="4"/>
      <c r="CE20" s="4"/>
      <c r="CF20" s="4"/>
      <c r="CG20" s="4"/>
      <c r="CH20" s="17"/>
      <c r="CK20" s="5"/>
      <c r="CL20" s="5"/>
      <c r="CM20" s="5"/>
      <c r="CN20" s="17"/>
      <c r="CO20" s="17"/>
      <c r="CQ20" s="45"/>
      <c r="DB20" s="22"/>
      <c r="DC20" s="44"/>
      <c r="DF20" s="22"/>
      <c r="DG20" s="44"/>
      <c r="DI20" s="17"/>
      <c r="DJ20" s="17"/>
      <c r="DK20" s="17"/>
      <c r="DM20" s="46"/>
      <c r="DN20" s="46"/>
      <c r="DO20" s="46"/>
      <c r="FK20" s="38"/>
      <c r="FL20" s="13"/>
      <c r="FM20" s="13"/>
      <c r="FN20" s="13"/>
      <c r="FO20" s="13"/>
      <c r="FP20" s="13"/>
      <c r="FQ20" s="13"/>
      <c r="FR20" s="38"/>
      <c r="FS20" s="23"/>
      <c r="FT20" s="13"/>
      <c r="FU20" s="12"/>
      <c r="FV20" s="26"/>
      <c r="FW20" s="13"/>
      <c r="FX20" s="26"/>
      <c r="FY20" s="38"/>
      <c r="FZ20" s="23"/>
      <c r="GA20" s="13"/>
      <c r="GB20" s="23"/>
      <c r="GC20" s="26"/>
      <c r="GD20" s="23"/>
      <c r="GE20" s="26"/>
      <c r="GG20" s="13"/>
      <c r="GH20" s="28"/>
      <c r="GI20" s="28"/>
      <c r="GJ20" s="28"/>
      <c r="GK20" s="28"/>
      <c r="GL20" s="28"/>
      <c r="GM20" s="28"/>
      <c r="GN20" s="28"/>
    </row>
    <row r="21" spans="1:240" ht="12.75" x14ac:dyDescent="0.2">
      <c r="A21" s="55"/>
      <c r="B21" s="10" t="s">
        <v>80</v>
      </c>
      <c r="C21" s="5"/>
      <c r="D21" s="5"/>
      <c r="E21" s="5"/>
      <c r="F21" s="55"/>
      <c r="G21" s="55"/>
      <c r="H21" s="41"/>
      <c r="I21" s="5"/>
      <c r="J21" s="41"/>
      <c r="K21" s="55"/>
      <c r="V21" s="16"/>
      <c r="W21" s="38"/>
      <c r="X21" s="4"/>
      <c r="Y21" s="4"/>
      <c r="Z21" s="12" t="s">
        <v>7</v>
      </c>
      <c r="AA21" s="12" t="s">
        <v>8</v>
      </c>
      <c r="AB21" s="4"/>
      <c r="AC21" s="4"/>
      <c r="AD21" s="4"/>
      <c r="AE21" s="38"/>
      <c r="AF21" s="38"/>
      <c r="AG21" s="38"/>
      <c r="AH21" s="38"/>
      <c r="AI21" s="5" t="s">
        <v>2</v>
      </c>
      <c r="AM21" s="11" t="s">
        <v>7</v>
      </c>
      <c r="AN21" s="11" t="s">
        <v>8</v>
      </c>
      <c r="AP21" s="5">
        <f>AP19</f>
        <v>-0.70542989205717566</v>
      </c>
      <c r="AQ21" s="5">
        <f>AQ19</f>
        <v>0</v>
      </c>
      <c r="AR21" s="5">
        <f>Z22</f>
        <v>0</v>
      </c>
      <c r="AS21" s="5">
        <f>AA22</f>
        <v>-6000</v>
      </c>
      <c r="AU21" s="5">
        <f>IF(AV27&gt;0,20000,-(AS21-AQ21)/(AR21-AP21))</f>
        <v>20000</v>
      </c>
      <c r="AV21" s="18">
        <f>(AR21*AU21)+AS21</f>
        <v>-6000</v>
      </c>
      <c r="AW21" s="18">
        <f>AU21-AU27</f>
        <v>21130.73302462935</v>
      </c>
      <c r="AX21" s="18">
        <f>AV21-AV27</f>
        <v>-6797.652875509767</v>
      </c>
      <c r="AY21" s="18">
        <f t="shared" si="0"/>
        <v>20880.613017821099</v>
      </c>
      <c r="AZ21" s="5">
        <f>IF(AY21=MIN(AY19:AY25),1,0)</f>
        <v>0</v>
      </c>
      <c r="BA21" s="18">
        <f t="shared" si="1"/>
        <v>20880.613017821099</v>
      </c>
      <c r="CB21" s="4"/>
      <c r="CC21" s="4"/>
      <c r="CD21" s="4"/>
      <c r="CE21" s="4"/>
      <c r="CF21" s="4"/>
      <c r="CG21" s="4"/>
      <c r="CH21" s="17"/>
      <c r="CK21" s="5"/>
      <c r="CL21" s="5"/>
      <c r="CM21" s="5"/>
      <c r="CN21" s="17"/>
      <c r="CO21" s="17"/>
      <c r="CQ21" s="45"/>
      <c r="DB21" s="22"/>
      <c r="DC21" s="44"/>
      <c r="DF21" s="22"/>
      <c r="DG21" s="44"/>
      <c r="DI21" s="17"/>
      <c r="DJ21" s="17"/>
      <c r="DK21" s="17"/>
      <c r="DM21" s="46"/>
      <c r="DN21" s="46"/>
      <c r="DO21" s="46"/>
      <c r="FK21" s="38"/>
      <c r="FL21" s="12"/>
      <c r="FM21" s="13"/>
      <c r="FN21" s="12"/>
      <c r="FO21" s="13"/>
      <c r="FP21" s="13"/>
      <c r="FQ21" s="13"/>
      <c r="FR21" s="38"/>
      <c r="FS21" s="12"/>
      <c r="FT21" s="13"/>
      <c r="FU21" s="12"/>
      <c r="FV21" s="26"/>
      <c r="FW21" s="12"/>
      <c r="FX21" s="26"/>
      <c r="FY21" s="38"/>
      <c r="FZ21" s="23"/>
      <c r="GA21" s="13"/>
      <c r="GB21" s="26"/>
      <c r="GC21" s="26"/>
      <c r="GD21" s="26"/>
      <c r="GE21" s="26"/>
      <c r="GG21" s="13"/>
      <c r="GH21" s="28"/>
      <c r="GI21" s="28"/>
      <c r="GJ21" s="28"/>
      <c r="GK21" s="28"/>
      <c r="GL21" s="28"/>
      <c r="GM21" s="28"/>
      <c r="GN21" s="28"/>
    </row>
    <row r="22" spans="1:240" ht="12.75" x14ac:dyDescent="0.2">
      <c r="A22" s="55"/>
      <c r="B22" s="5"/>
      <c r="C22" s="20" t="s">
        <v>44</v>
      </c>
      <c r="D22" s="66">
        <v>0.35</v>
      </c>
      <c r="E22" s="40"/>
      <c r="F22" s="42"/>
      <c r="G22" s="41"/>
      <c r="H22" s="41"/>
      <c r="I22" s="41"/>
      <c r="J22" s="41"/>
      <c r="K22" s="55"/>
      <c r="V22" s="16">
        <f>BG25</f>
        <v>2100</v>
      </c>
      <c r="W22" s="38">
        <f>BH25</f>
        <v>-6000</v>
      </c>
      <c r="X22" s="4">
        <f>(W22-W23)/(V22-V23)</f>
        <v>0</v>
      </c>
      <c r="Y22" s="4"/>
      <c r="Z22" s="12">
        <f>IF(ISERROR(X22)=TRUE,1,X22)</f>
        <v>0</v>
      </c>
      <c r="AA22" s="12">
        <f>W22-Z22*V22</f>
        <v>-6000</v>
      </c>
      <c r="AB22" s="4"/>
      <c r="AC22" s="4"/>
      <c r="AD22" s="4"/>
      <c r="AE22" s="38">
        <f>AE20</f>
        <v>2100</v>
      </c>
      <c r="AF22" s="38">
        <f>AF20</f>
        <v>-6000</v>
      </c>
      <c r="AG22" s="38">
        <f>CA25</f>
        <v>2100</v>
      </c>
      <c r="AH22" s="38">
        <f>CB25</f>
        <v>-6000</v>
      </c>
      <c r="AI22" s="5">
        <f>AI18</f>
        <v>0</v>
      </c>
      <c r="AJ22" s="5">
        <f>AJ18</f>
        <v>0</v>
      </c>
      <c r="AK22" s="5">
        <f>(AJ22-AJ23)/(AI22-AI23)</f>
        <v>-2.4137112299325061</v>
      </c>
      <c r="AM22" s="33">
        <f>IF(ISERROR(AK22)=TRUE,1,AK22)</f>
        <v>-2.4137112299325061</v>
      </c>
      <c r="AN22" s="33">
        <f>AJ22-AM22*AI22</f>
        <v>0</v>
      </c>
      <c r="AP22" s="5">
        <f>AP19</f>
        <v>-0.70542989205717566</v>
      </c>
      <c r="AQ22" s="5">
        <f>AQ19</f>
        <v>0</v>
      </c>
      <c r="AR22" s="5">
        <v>1</v>
      </c>
      <c r="AS22" s="5">
        <v>0</v>
      </c>
      <c r="AU22" s="18">
        <f>IF(AU27&gt;0,20000,W20)</f>
        <v>-6000</v>
      </c>
      <c r="AV22" s="18">
        <f>(AP22*AU22)+AQ22</f>
        <v>4232.5793523430539</v>
      </c>
      <c r="AW22" s="18">
        <f>AU22-AU27</f>
        <v>-4869.2669753706487</v>
      </c>
      <c r="AX22" s="18">
        <f>AV22-AV27</f>
        <v>3434.9264768332869</v>
      </c>
      <c r="AY22" s="18">
        <f t="shared" si="0"/>
        <v>7342.6649095461753</v>
      </c>
      <c r="AZ22" s="5">
        <f>IF(AY22=MIN(AY19:AY25),1,0)</f>
        <v>0</v>
      </c>
      <c r="BA22" s="18">
        <f t="shared" si="1"/>
        <v>7342.6649095461753</v>
      </c>
      <c r="BC22" s="27"/>
      <c r="BG22" s="5" t="s">
        <v>0</v>
      </c>
      <c r="BH22" s="5" t="s">
        <v>1</v>
      </c>
      <c r="BQ22" s="5" t="s">
        <v>0</v>
      </c>
      <c r="BR22" s="5" t="s">
        <v>1</v>
      </c>
      <c r="CA22" s="5" t="s">
        <v>0</v>
      </c>
      <c r="CB22" s="4" t="s">
        <v>1</v>
      </c>
      <c r="CC22" s="4"/>
      <c r="CD22" s="4"/>
      <c r="CE22" s="4"/>
      <c r="CF22" s="4"/>
      <c r="CG22" s="4"/>
      <c r="CH22" s="17"/>
      <c r="CK22" s="5"/>
      <c r="CL22" s="5"/>
      <c r="CM22" s="5"/>
      <c r="CN22" s="17"/>
      <c r="CO22" s="17"/>
      <c r="CQ22" s="45"/>
      <c r="DB22" s="22"/>
      <c r="DC22" s="44"/>
      <c r="DF22" s="22"/>
      <c r="DG22" s="44"/>
      <c r="DI22" s="17"/>
      <c r="DJ22" s="17"/>
      <c r="DK22" s="17"/>
      <c r="DM22" s="46"/>
      <c r="DN22" s="46"/>
      <c r="DO22" s="46"/>
      <c r="FK22" s="38"/>
      <c r="FL22" s="12"/>
      <c r="FM22" s="13"/>
      <c r="FN22" s="12"/>
      <c r="FO22" s="13"/>
      <c r="FP22" s="13"/>
      <c r="FQ22" s="13"/>
      <c r="FR22" s="38"/>
      <c r="FS22" s="12"/>
      <c r="FT22" s="13"/>
      <c r="FU22" s="25"/>
      <c r="FV22" s="26"/>
      <c r="FW22" s="12"/>
      <c r="FX22" s="26"/>
      <c r="FY22" s="38"/>
      <c r="FZ22" s="23"/>
      <c r="GA22" s="13"/>
      <c r="GB22" s="26"/>
      <c r="GC22" s="26"/>
      <c r="GD22" s="26"/>
      <c r="GE22" s="26"/>
      <c r="GF22" s="38"/>
      <c r="GG22" s="13"/>
      <c r="GH22" s="28"/>
      <c r="GI22" s="28"/>
      <c r="GJ22" s="28"/>
      <c r="GK22" s="28"/>
      <c r="GL22" s="28"/>
      <c r="GM22" s="28"/>
      <c r="GN22" s="28"/>
    </row>
    <row r="23" spans="1:240" ht="12.75" x14ac:dyDescent="0.2">
      <c r="A23" s="55"/>
      <c r="B23" s="41"/>
      <c r="C23" s="41"/>
      <c r="D23" s="41"/>
      <c r="E23" s="5"/>
      <c r="F23" s="41"/>
      <c r="G23" s="41"/>
      <c r="H23" s="41"/>
      <c r="I23" s="41"/>
      <c r="J23" s="41"/>
      <c r="K23" s="55"/>
      <c r="V23" s="16">
        <f>BG26</f>
        <v>0</v>
      </c>
      <c r="W23" s="38">
        <f>BH26</f>
        <v>-6000</v>
      </c>
      <c r="X23" s="4"/>
      <c r="Y23" s="4"/>
      <c r="Z23" s="4"/>
      <c r="AA23" s="4"/>
      <c r="AB23" s="4"/>
      <c r="AC23" s="4"/>
      <c r="AD23" s="4"/>
      <c r="AE23" s="38">
        <f>BS26</f>
        <v>0</v>
      </c>
      <c r="AF23" s="38">
        <f>AF22</f>
        <v>-6000</v>
      </c>
      <c r="AG23" s="38">
        <f>CA26</f>
        <v>0</v>
      </c>
      <c r="AH23" s="38">
        <f>CB26</f>
        <v>-6000</v>
      </c>
      <c r="AI23" s="21">
        <f>B26</f>
        <v>2591.6761236241537</v>
      </c>
      <c r="AJ23" s="21">
        <f>B27</f>
        <v>-6255.557763939566</v>
      </c>
      <c r="AM23" s="34"/>
      <c r="AN23" s="34"/>
      <c r="AP23" s="5">
        <f>AP19</f>
        <v>-0.70542989205717566</v>
      </c>
      <c r="AQ23" s="5">
        <f>AQ19</f>
        <v>0</v>
      </c>
      <c r="AR23" s="5">
        <f>Z45</f>
        <v>1.84375</v>
      </c>
      <c r="AS23" s="5">
        <f>AA45</f>
        <v>13162.5</v>
      </c>
      <c r="AU23" s="18">
        <f>IF(AU27&gt;0,20000,IF(AV27&lt;0,20000,-(AS23-AQ23)/(AR23-AP23)))</f>
        <v>-5163.4253200459407</v>
      </c>
      <c r="AV23" s="18">
        <f>(AR23*AU23)+AS23</f>
        <v>3642.4345661652969</v>
      </c>
      <c r="AW23" s="18">
        <f>AU23-AU27</f>
        <v>-4032.6922954165893</v>
      </c>
      <c r="AX23" s="18">
        <f>AV23-AV27</f>
        <v>2844.7816906555299</v>
      </c>
      <c r="AY23" s="18">
        <f t="shared" si="0"/>
        <v>6318.8836517605941</v>
      </c>
      <c r="AZ23" s="5">
        <f>IF(AY23=MIN(AY19:AY25),1,0)</f>
        <v>1</v>
      </c>
      <c r="BA23" s="18">
        <f t="shared" si="1"/>
        <v>6318.8836517605941</v>
      </c>
      <c r="BC23" s="27"/>
      <c r="BF23" s="5">
        <v>1</v>
      </c>
      <c r="BG23" s="5">
        <f>BD19</f>
        <v>8000</v>
      </c>
      <c r="BH23" s="5">
        <f>BD19</f>
        <v>8000</v>
      </c>
      <c r="BK23" s="21">
        <f>BI42</f>
        <v>6000</v>
      </c>
      <c r="BP23" s="5">
        <v>1</v>
      </c>
      <c r="BQ23" s="5">
        <f>BN19</f>
        <v>8000</v>
      </c>
      <c r="BR23" s="5">
        <f>BN19</f>
        <v>8000</v>
      </c>
      <c r="BU23" s="21">
        <f>BS42</f>
        <v>6000</v>
      </c>
      <c r="BZ23" s="5">
        <v>1</v>
      </c>
      <c r="CA23" s="5">
        <f>BX19</f>
        <v>8000</v>
      </c>
      <c r="CB23" s="4">
        <f>BX19</f>
        <v>8000</v>
      </c>
      <c r="CC23" s="4"/>
      <c r="CD23" s="4"/>
      <c r="CE23" s="63">
        <f>CC42</f>
        <v>6000</v>
      </c>
      <c r="CF23" s="4"/>
      <c r="CG23" s="4"/>
      <c r="CH23" s="17"/>
      <c r="CK23" s="5"/>
      <c r="CL23" s="5"/>
      <c r="CM23" s="5"/>
      <c r="CN23" s="17"/>
      <c r="CO23" s="17"/>
      <c r="CQ23" s="45"/>
      <c r="DB23" s="22"/>
      <c r="DC23" s="44"/>
      <c r="DF23" s="22"/>
      <c r="DG23" s="44"/>
      <c r="DI23" s="17"/>
      <c r="DJ23" s="17"/>
      <c r="DK23" s="17"/>
      <c r="DM23" s="46"/>
      <c r="DN23" s="46"/>
      <c r="DO23" s="46"/>
      <c r="FK23" s="38"/>
      <c r="FL23" s="13"/>
      <c r="FM23" s="13"/>
      <c r="FN23" s="13"/>
      <c r="FO23" s="13"/>
      <c r="FP23" s="13"/>
      <c r="FQ23" s="13"/>
      <c r="FR23" s="38"/>
      <c r="FS23" s="23"/>
      <c r="FT23" s="13"/>
      <c r="FU23" s="12"/>
      <c r="FV23" s="26"/>
      <c r="FW23" s="13"/>
      <c r="FX23" s="26"/>
      <c r="FY23" s="38"/>
      <c r="FZ23" s="23"/>
      <c r="GA23" s="13"/>
      <c r="GB23" s="23"/>
      <c r="GC23" s="26"/>
      <c r="GD23" s="23"/>
      <c r="GE23" s="26"/>
      <c r="GG23" s="13"/>
      <c r="GH23" s="28"/>
      <c r="GI23" s="28"/>
      <c r="GJ23" s="28"/>
      <c r="GK23" s="28"/>
      <c r="GL23" s="28"/>
      <c r="GM23" s="28"/>
      <c r="GN23" s="28"/>
    </row>
    <row r="24" spans="1:240" ht="12.75" x14ac:dyDescent="0.2">
      <c r="A24" s="5"/>
      <c r="B24" s="10" t="s">
        <v>45</v>
      </c>
      <c r="C24" s="5"/>
      <c r="D24" s="5"/>
      <c r="E24" s="5"/>
      <c r="F24" s="5"/>
      <c r="G24" s="5"/>
      <c r="H24" s="5"/>
      <c r="I24" s="5"/>
      <c r="J24" s="5"/>
      <c r="K24" s="5"/>
      <c r="V24" s="16"/>
      <c r="W24" s="38"/>
      <c r="X24" s="4"/>
      <c r="Y24" s="4"/>
      <c r="Z24" s="4"/>
      <c r="AA24" s="4"/>
      <c r="AB24" s="4"/>
      <c r="AC24" s="4"/>
      <c r="AD24" s="4"/>
      <c r="AE24" s="38"/>
      <c r="AF24" s="38"/>
      <c r="AG24" s="38"/>
      <c r="AH24" s="38"/>
      <c r="AP24" s="5">
        <f>AP19</f>
        <v>-0.70542989205717566</v>
      </c>
      <c r="AQ24" s="5">
        <f>AQ19</f>
        <v>0</v>
      </c>
      <c r="AR24" s="5">
        <f>Z48</f>
        <v>0</v>
      </c>
      <c r="AS24" s="5">
        <f>AA48</f>
        <v>8000</v>
      </c>
      <c r="AU24" s="5">
        <f>-(AS24-AQ24)/(AR24-AP24)</f>
        <v>-11340.602503631351</v>
      </c>
      <c r="AV24" s="18">
        <f>(AR24*AU24)+AS24</f>
        <v>8000</v>
      </c>
      <c r="AW24" s="18">
        <f>AU24-AU27</f>
        <v>-10209.869479002</v>
      </c>
      <c r="AX24" s="18">
        <f>AV24-AV27</f>
        <v>7202.347124490233</v>
      </c>
      <c r="AY24" s="18">
        <f t="shared" si="0"/>
        <v>13878.374009420904</v>
      </c>
      <c r="AZ24" s="5">
        <f>IF(AY24=MIN(AY19:AY25),1,0)</f>
        <v>0</v>
      </c>
      <c r="BA24" s="18">
        <f t="shared" si="1"/>
        <v>13878.374009420904</v>
      </c>
      <c r="BC24" s="27"/>
      <c r="BF24" s="5">
        <v>2</v>
      </c>
      <c r="BG24" s="5">
        <f>BD19</f>
        <v>8000</v>
      </c>
      <c r="BH24" s="5">
        <f>-BG24*BF19</f>
        <v>-2800</v>
      </c>
      <c r="BI24" s="5">
        <f>ACOS(ABS(BG43)/BI42)</f>
        <v>0</v>
      </c>
      <c r="BL24" s="5">
        <f>BK23*SIN(BK40)</f>
        <v>6000</v>
      </c>
      <c r="BM24" s="5">
        <f>BK23*SIN(BK25)</f>
        <v>0</v>
      </c>
      <c r="BP24" s="5">
        <v>2</v>
      </c>
      <c r="BQ24" s="5">
        <f>BN19</f>
        <v>8000</v>
      </c>
      <c r="BR24" s="5">
        <f>-BQ24*BP19</f>
        <v>-2800</v>
      </c>
      <c r="BS24" s="5">
        <f>ACOS(ABS(BQ43)/BS42)</f>
        <v>0</v>
      </c>
      <c r="BV24" s="5">
        <f>BU23*SIN(BU40)</f>
        <v>6000</v>
      </c>
      <c r="BW24" s="5">
        <f>BU23*SIN(BU25)</f>
        <v>0</v>
      </c>
      <c r="BZ24" s="5">
        <v>2</v>
      </c>
      <c r="CA24" s="5">
        <f>BX19</f>
        <v>8000</v>
      </c>
      <c r="CB24" s="4">
        <f>-CA24*BZ19</f>
        <v>-2800</v>
      </c>
      <c r="CC24" s="4">
        <f>ACOS(ABS(CA43)/CC42)</f>
        <v>0</v>
      </c>
      <c r="CD24" s="4"/>
      <c r="CE24" s="4"/>
      <c r="CF24" s="4">
        <f>CE23*SIN(CE40)</f>
        <v>6000</v>
      </c>
      <c r="CG24" s="4">
        <f>CE23*SIN(CE25)</f>
        <v>0</v>
      </c>
      <c r="CH24" s="17"/>
      <c r="CK24" s="5"/>
      <c r="CL24" s="5"/>
      <c r="CM24" s="5"/>
      <c r="CN24" s="17"/>
      <c r="CO24" s="17"/>
      <c r="CQ24" s="45"/>
      <c r="DB24" s="22"/>
      <c r="DC24" s="44"/>
      <c r="DF24" s="22"/>
      <c r="DG24" s="44"/>
      <c r="DI24" s="17"/>
      <c r="DJ24" s="17"/>
      <c r="DK24" s="17"/>
      <c r="DM24" s="46"/>
      <c r="DN24" s="46"/>
      <c r="DO24" s="46"/>
      <c r="FK24" s="38"/>
      <c r="FL24" s="13"/>
      <c r="FM24" s="13"/>
      <c r="FN24" s="13"/>
      <c r="FO24" s="13"/>
      <c r="FP24" s="13"/>
      <c r="FQ24" s="13"/>
      <c r="FR24" s="38"/>
      <c r="FS24" s="23"/>
      <c r="FT24" s="13"/>
      <c r="FU24" s="12"/>
      <c r="FV24" s="26"/>
      <c r="FW24" s="13"/>
      <c r="FX24" s="26"/>
      <c r="FY24" s="38"/>
      <c r="FZ24" s="23"/>
      <c r="GA24" s="13"/>
      <c r="GB24" s="23"/>
      <c r="GC24" s="26"/>
      <c r="GD24" s="23"/>
      <c r="GE24" s="26"/>
      <c r="GG24" s="13"/>
      <c r="GH24" s="28"/>
      <c r="GI24" s="28"/>
      <c r="GJ24" s="28"/>
      <c r="GK24" s="28"/>
      <c r="GL24" s="28"/>
      <c r="GM24" s="28"/>
      <c r="GN24" s="28"/>
    </row>
    <row r="25" spans="1:240" ht="12.75" x14ac:dyDescent="0.2">
      <c r="A25" s="55" t="s">
        <v>25</v>
      </c>
      <c r="B25" s="41"/>
      <c r="C25" s="41"/>
      <c r="D25" s="5"/>
      <c r="E25" s="55" t="s">
        <v>37</v>
      </c>
      <c r="F25" s="5"/>
      <c r="G25" s="5"/>
      <c r="H25" s="5"/>
      <c r="I25" s="41" t="s">
        <v>26</v>
      </c>
      <c r="J25" s="41"/>
      <c r="K25" s="41"/>
      <c r="V25" s="16">
        <f t="shared" ref="V25:V40" si="2">-BL24</f>
        <v>-6000</v>
      </c>
      <c r="W25" s="38">
        <v>0</v>
      </c>
      <c r="X25" s="4"/>
      <c r="Y25" s="4"/>
      <c r="Z25" s="4"/>
      <c r="AA25" s="4"/>
      <c r="AB25" s="4"/>
      <c r="AC25" s="4"/>
      <c r="AD25" s="4"/>
      <c r="AE25" s="38">
        <v>0</v>
      </c>
      <c r="AF25" s="38">
        <f t="shared" ref="AF25:AF40" si="3">-BV24</f>
        <v>-6000</v>
      </c>
      <c r="AG25" s="38">
        <f t="shared" ref="AG25:AG40" si="4">-CG24</f>
        <v>0</v>
      </c>
      <c r="AH25" s="38">
        <f t="shared" ref="AH25:AH40" si="5">-CF24</f>
        <v>-6000</v>
      </c>
      <c r="AU25" s="5">
        <f>IF(OR(AU27&gt;0,AV27&gt;0)=TRUE,20000,(-ABS(SIN(RADIANS(AS27))*AQ27)))</f>
        <v>20000</v>
      </c>
      <c r="AV25" s="18">
        <f>-ABS(COS(RADIANS(AS27))*AQ27)</f>
        <v>-3458.6184208190875</v>
      </c>
      <c r="AW25" s="18">
        <f>AU25-AU27</f>
        <v>21130.73302462935</v>
      </c>
      <c r="AX25" s="18">
        <f>IF(OR(AU27,AV27)&gt;0,20000,AV25-AV27)</f>
        <v>20000</v>
      </c>
      <c r="AY25" s="18">
        <f t="shared" si="0"/>
        <v>20296.848065175764</v>
      </c>
      <c r="AZ25" s="5">
        <f>IF(AY25=MIN(AY19:AY25),1,0)</f>
        <v>0</v>
      </c>
      <c r="BA25" s="18">
        <f t="shared" si="1"/>
        <v>20296.848065175764</v>
      </c>
      <c r="BC25" s="27"/>
      <c r="BD25" s="5">
        <f>BG25</f>
        <v>2100</v>
      </c>
      <c r="BE25" s="5">
        <f>BH25</f>
        <v>-6000</v>
      </c>
      <c r="BF25" s="5">
        <v>3</v>
      </c>
      <c r="BG25" s="5">
        <f>-BH25*BF19</f>
        <v>2100</v>
      </c>
      <c r="BH25" s="5">
        <f>BD18</f>
        <v>-6000</v>
      </c>
      <c r="BK25" s="15">
        <v>0</v>
      </c>
      <c r="BL25" s="5">
        <f>BK23*SIN(BK41)</f>
        <v>5967.1313722096402</v>
      </c>
      <c r="BM25" s="5">
        <f>BK23*SIN(BK26)</f>
        <v>627.17077960592076</v>
      </c>
      <c r="BN25" s="5">
        <f>BQ25</f>
        <v>2100</v>
      </c>
      <c r="BO25" s="5">
        <f>BR25</f>
        <v>-6000</v>
      </c>
      <c r="BP25" s="5">
        <v>3</v>
      </c>
      <c r="BQ25" s="5">
        <f>-BR25*BP19</f>
        <v>2100</v>
      </c>
      <c r="BR25" s="5">
        <f>BN18</f>
        <v>-6000</v>
      </c>
      <c r="BU25" s="15">
        <v>0</v>
      </c>
      <c r="BV25" s="5">
        <f>BU23*SIN(BU41)</f>
        <v>5967.1313722096402</v>
      </c>
      <c r="BW25" s="5">
        <f>BU23*SIN(BU26)</f>
        <v>627.17077960592076</v>
      </c>
      <c r="BX25" s="5">
        <f>CA25</f>
        <v>2100</v>
      </c>
      <c r="BY25" s="5">
        <f>CB25</f>
        <v>-6000</v>
      </c>
      <c r="BZ25" s="5">
        <v>3</v>
      </c>
      <c r="CA25" s="5">
        <f>-CB25*BZ19</f>
        <v>2100</v>
      </c>
      <c r="CB25" s="4">
        <f>BX18</f>
        <v>-6000</v>
      </c>
      <c r="CC25" s="4"/>
      <c r="CD25" s="4"/>
      <c r="CE25" s="45">
        <v>0</v>
      </c>
      <c r="CF25" s="4">
        <f>CE23*SIN(CE41)</f>
        <v>5967.1313722096402</v>
      </c>
      <c r="CG25" s="4">
        <f>CE23*SIN(CE26)</f>
        <v>627.17077960592076</v>
      </c>
      <c r="CH25" s="17"/>
      <c r="CK25" s="5"/>
      <c r="CL25" s="5"/>
      <c r="CM25" s="5"/>
      <c r="CN25" s="17"/>
      <c r="CO25" s="17"/>
      <c r="CQ25" s="45"/>
      <c r="DB25" s="22"/>
      <c r="DC25" s="44"/>
      <c r="DF25" s="22"/>
      <c r="DG25" s="44"/>
      <c r="DI25" s="17"/>
      <c r="DJ25" s="17"/>
      <c r="DK25" s="17"/>
      <c r="DM25" s="46"/>
      <c r="DN25" s="46"/>
      <c r="DO25" s="46"/>
      <c r="FK25" s="38"/>
      <c r="FL25" s="12"/>
      <c r="FM25" s="13"/>
      <c r="FN25" s="12"/>
      <c r="FO25" s="13"/>
      <c r="FP25" s="13"/>
      <c r="FQ25" s="13"/>
      <c r="FR25" s="38"/>
      <c r="FS25" s="12"/>
      <c r="FT25" s="13"/>
      <c r="FU25" s="12"/>
      <c r="FV25" s="26"/>
      <c r="FW25" s="12"/>
      <c r="FX25" s="26"/>
      <c r="FY25" s="38"/>
      <c r="FZ25" s="23"/>
      <c r="GA25" s="13"/>
      <c r="GB25" s="26"/>
      <c r="GC25" s="26"/>
      <c r="GD25" s="26"/>
      <c r="GE25" s="26"/>
      <c r="GG25" s="13"/>
      <c r="GH25" s="28"/>
      <c r="GI25" s="28"/>
      <c r="GJ25" s="28"/>
      <c r="GK25" s="28"/>
      <c r="GL25" s="28"/>
      <c r="GM25" s="28"/>
      <c r="GN25" s="28"/>
    </row>
    <row r="26" spans="1:240" x14ac:dyDescent="0.25">
      <c r="A26" s="47" t="s">
        <v>4</v>
      </c>
      <c r="B26" s="68">
        <v>2591.6761236241537</v>
      </c>
      <c r="C26" s="58" t="s">
        <v>38</v>
      </c>
      <c r="D26" s="5"/>
      <c r="E26" s="47" t="s">
        <v>4</v>
      </c>
      <c r="F26" s="68">
        <v>854</v>
      </c>
      <c r="G26" s="58" t="s">
        <v>38</v>
      </c>
      <c r="I26" s="47" t="s">
        <v>4</v>
      </c>
      <c r="J26" s="68">
        <v>797.65287550976711</v>
      </c>
      <c r="K26" s="58" t="s">
        <v>38</v>
      </c>
      <c r="V26" s="16">
        <f t="shared" si="2"/>
        <v>-5967.1313722096402</v>
      </c>
      <c r="W26" s="38">
        <f t="shared" ref="W26:W40" si="6">-BM25</f>
        <v>-627.17077960592076</v>
      </c>
      <c r="X26" s="4"/>
      <c r="Y26" s="4"/>
      <c r="Z26" s="4"/>
      <c r="AA26" s="4"/>
      <c r="AB26" s="4"/>
      <c r="AC26" s="4"/>
      <c r="AD26" s="4"/>
      <c r="AE26" s="38">
        <f t="shared" ref="AE26:AE40" si="7">-BW25</f>
        <v>-627.17077960592076</v>
      </c>
      <c r="AF26" s="38">
        <f t="shared" si="3"/>
        <v>-5967.1313722096402</v>
      </c>
      <c r="AG26" s="38">
        <f t="shared" si="4"/>
        <v>-627.17077960592076</v>
      </c>
      <c r="AH26" s="38">
        <f t="shared" si="5"/>
        <v>-5967.1313722096402</v>
      </c>
      <c r="AP26" s="5" t="s">
        <v>11</v>
      </c>
      <c r="AY26" s="18"/>
      <c r="BD26" s="5">
        <f>BG43</f>
        <v>-6000</v>
      </c>
      <c r="BE26" s="5">
        <f>BH43</f>
        <v>2100</v>
      </c>
      <c r="BG26" s="5">
        <f>BM24</f>
        <v>0</v>
      </c>
      <c r="BH26" s="5">
        <f>-BL24</f>
        <v>-6000</v>
      </c>
      <c r="BJ26" s="5">
        <v>1</v>
      </c>
      <c r="BK26" s="15">
        <f>BK25-(BK25-BK55)*BJ26/(BJ54+1)</f>
        <v>0.10471975511965977</v>
      </c>
      <c r="BL26" s="5">
        <f>BK23*SIN(BK42)</f>
        <v>5868.8856044028344</v>
      </c>
      <c r="BM26" s="5">
        <f>BK23*SIN(BK27)</f>
        <v>1247.4701449065558</v>
      </c>
      <c r="BN26" s="5">
        <f>BQ43</f>
        <v>-6000</v>
      </c>
      <c r="BO26" s="5">
        <f>BR43</f>
        <v>2100</v>
      </c>
      <c r="BQ26" s="5">
        <f>BW24</f>
        <v>0</v>
      </c>
      <c r="BR26" s="5">
        <f>-BV24</f>
        <v>-6000</v>
      </c>
      <c r="BT26" s="5">
        <v>1</v>
      </c>
      <c r="BU26" s="15">
        <f>BU25-(BU25-BU55)*BT26/(BT54+1)</f>
        <v>0.10471975511965977</v>
      </c>
      <c r="BV26" s="5">
        <f>BU23*SIN(BU42)</f>
        <v>5868.8856044028344</v>
      </c>
      <c r="BW26" s="5">
        <f>BU23*SIN(BU27)</f>
        <v>1247.4701449065558</v>
      </c>
      <c r="BX26" s="5">
        <f>CA43</f>
        <v>-6000</v>
      </c>
      <c r="BY26" s="5">
        <f>CB43</f>
        <v>2100</v>
      </c>
      <c r="CA26" s="5">
        <f>CG24</f>
        <v>0</v>
      </c>
      <c r="CB26" s="4">
        <f>-CF24</f>
        <v>-6000</v>
      </c>
      <c r="CC26" s="4"/>
      <c r="CD26" s="4">
        <v>1</v>
      </c>
      <c r="CE26" s="45">
        <f>CE25-(CE25-CE55)*CD26/(CD54+1)</f>
        <v>0.10471975511965977</v>
      </c>
      <c r="CF26" s="4">
        <f>CE23*SIN(CE42)</f>
        <v>5868.8856044028344</v>
      </c>
      <c r="CG26" s="4">
        <f>CE23*SIN(CE27)</f>
        <v>1247.4701449065558</v>
      </c>
      <c r="CH26" s="17"/>
      <c r="CK26" s="5"/>
      <c r="CL26" s="5"/>
      <c r="CM26" s="5"/>
      <c r="CN26" s="17"/>
      <c r="CO26" s="17"/>
      <c r="CQ26" s="45"/>
      <c r="DB26" s="22"/>
      <c r="DC26" s="44"/>
      <c r="DF26" s="22"/>
      <c r="DG26" s="44"/>
      <c r="DI26" s="17"/>
      <c r="DJ26" s="17"/>
      <c r="DK26" s="17"/>
      <c r="DM26" s="46"/>
      <c r="DN26" s="46"/>
      <c r="DO26" s="46"/>
      <c r="FK26" s="38"/>
      <c r="FL26" s="12"/>
      <c r="FM26" s="13"/>
      <c r="FN26" s="12"/>
      <c r="FO26" s="13"/>
      <c r="FP26" s="13"/>
      <c r="FQ26" s="13"/>
      <c r="FR26" s="38"/>
      <c r="FS26" s="12"/>
      <c r="FT26" s="13"/>
      <c r="FU26" s="25"/>
      <c r="FV26" s="26"/>
      <c r="FW26" s="12"/>
      <c r="FX26" s="26"/>
      <c r="FY26" s="38"/>
      <c r="FZ26" s="23"/>
      <c r="GA26" s="13"/>
      <c r="GB26" s="26"/>
      <c r="GC26" s="26"/>
      <c r="GD26" s="26"/>
      <c r="GE26" s="26"/>
      <c r="GF26" s="38"/>
      <c r="GG26" s="13"/>
      <c r="GH26" s="28"/>
      <c r="GI26" s="28"/>
      <c r="GJ26" s="28"/>
      <c r="GK26" s="28"/>
      <c r="GL26" s="28"/>
      <c r="GM26" s="28"/>
      <c r="GN26" s="28"/>
    </row>
    <row r="27" spans="1:240" x14ac:dyDescent="0.25">
      <c r="A27" s="47" t="s">
        <v>5</v>
      </c>
      <c r="B27" s="68">
        <v>-6255.557763939566</v>
      </c>
      <c r="C27" s="58" t="s">
        <v>39</v>
      </c>
      <c r="D27" s="5"/>
      <c r="E27" s="47" t="s">
        <v>5</v>
      </c>
      <c r="F27" s="68">
        <v>-2100</v>
      </c>
      <c r="G27" s="58" t="s">
        <v>39</v>
      </c>
      <c r="I27" s="47" t="s">
        <v>5</v>
      </c>
      <c r="J27" s="68">
        <v>-1130.7330246293513</v>
      </c>
      <c r="K27" s="58" t="s">
        <v>39</v>
      </c>
      <c r="V27" s="16">
        <f t="shared" si="2"/>
        <v>-5868.8856044028344</v>
      </c>
      <c r="W27" s="38">
        <f t="shared" si="6"/>
        <v>-1247.4701449065558</v>
      </c>
      <c r="X27" s="4"/>
      <c r="Y27" s="4"/>
      <c r="Z27" s="4"/>
      <c r="AA27" s="4"/>
      <c r="AB27" s="5" t="s">
        <v>3</v>
      </c>
      <c r="AC27" s="4"/>
      <c r="AD27" s="4"/>
      <c r="AE27" s="38">
        <f t="shared" si="7"/>
        <v>-1247.4701449065558</v>
      </c>
      <c r="AF27" s="38">
        <f t="shared" si="3"/>
        <v>-5868.8856044028344</v>
      </c>
      <c r="AG27" s="38">
        <f t="shared" si="4"/>
        <v>-1247.4701449065558</v>
      </c>
      <c r="AH27" s="38">
        <f t="shared" si="5"/>
        <v>-5868.8856044028344</v>
      </c>
      <c r="AP27" s="5" t="s">
        <v>12</v>
      </c>
      <c r="AQ27" s="5">
        <f>BL24</f>
        <v>6000</v>
      </c>
      <c r="AS27" s="5">
        <f>DEGREES(ATAN(J27/J26))</f>
        <v>-54.799713410123012</v>
      </c>
      <c r="AU27" s="21">
        <f>J27</f>
        <v>-1130.7330246293513</v>
      </c>
      <c r="AV27" s="21">
        <f>J26</f>
        <v>797.65287550976711</v>
      </c>
      <c r="AY27" s="18">
        <f>(Y29^2+Z29^2)^0.5</f>
        <v>1383.7656170018249</v>
      </c>
      <c r="BC27" s="27"/>
      <c r="BG27" s="5">
        <f>W25</f>
        <v>0</v>
      </c>
      <c r="BH27" s="5">
        <f>-V25</f>
        <v>6000</v>
      </c>
      <c r="BJ27" s="5">
        <v>2</v>
      </c>
      <c r="BK27" s="15">
        <f>BK25-(BK25-BK55)*BJ27/(BJ54+1)</f>
        <v>0.20943951023931953</v>
      </c>
      <c r="BL27" s="5">
        <f>BK23*SIN(BK43)</f>
        <v>5706.3390977709223</v>
      </c>
      <c r="BM27" s="5">
        <f>BK23*SIN(BK28)</f>
        <v>1854.1019662496844</v>
      </c>
      <c r="BT27" s="5">
        <v>2</v>
      </c>
      <c r="BU27" s="15">
        <f>BU25-(BU25-BU55)*BT27/(BT54+1)</f>
        <v>0.20943951023931953</v>
      </c>
      <c r="BV27" s="5">
        <f>BU23*SIN(BU43)</f>
        <v>5706.3390977709223</v>
      </c>
      <c r="BW27" s="5">
        <f>BU23*SIN(BU28)</f>
        <v>1854.1019662496844</v>
      </c>
      <c r="CA27" s="5">
        <f>AN25</f>
        <v>0</v>
      </c>
      <c r="CB27" s="4">
        <f>-AM25</f>
        <v>0</v>
      </c>
      <c r="CC27" s="4"/>
      <c r="CD27" s="4">
        <v>2</v>
      </c>
      <c r="CE27" s="45">
        <f>CE25-(CE25-CE55)*CD27/(CD54+1)</f>
        <v>0.20943951023931953</v>
      </c>
      <c r="CF27" s="4">
        <f>CE23*SIN(CE43)</f>
        <v>5706.3390977709223</v>
      </c>
      <c r="CG27" s="4">
        <f>CE23*SIN(CE28)</f>
        <v>1854.1019662496844</v>
      </c>
      <c r="CH27" s="17"/>
      <c r="CK27" s="5"/>
      <c r="CL27" s="5"/>
      <c r="CM27" s="5"/>
      <c r="CN27" s="17"/>
      <c r="CO27" s="17"/>
      <c r="CQ27" s="45"/>
      <c r="DB27" s="22"/>
      <c r="DC27" s="44"/>
      <c r="DF27" s="22"/>
      <c r="DG27" s="44"/>
      <c r="DI27" s="17"/>
      <c r="DJ27" s="17"/>
      <c r="DK27" s="17"/>
      <c r="DM27" s="46"/>
      <c r="DN27" s="46"/>
      <c r="DO27" s="46"/>
      <c r="FK27" s="38"/>
      <c r="FL27" s="13"/>
      <c r="FM27" s="13"/>
      <c r="FN27" s="13"/>
      <c r="FO27" s="13"/>
      <c r="FP27" s="13"/>
      <c r="FQ27" s="13"/>
      <c r="FR27" s="38"/>
      <c r="FS27" s="23"/>
      <c r="FT27" s="13"/>
      <c r="FU27" s="12"/>
      <c r="FV27" s="26"/>
      <c r="FW27" s="13"/>
      <c r="FX27" s="26"/>
      <c r="FY27" s="38"/>
      <c r="FZ27" s="23"/>
      <c r="GA27" s="13"/>
      <c r="GB27" s="23"/>
      <c r="GC27" s="26"/>
      <c r="GD27" s="23"/>
      <c r="GE27" s="26"/>
      <c r="GG27" s="13"/>
      <c r="GH27" s="28"/>
      <c r="GI27" s="28"/>
      <c r="GJ27" s="28"/>
      <c r="GK27" s="28"/>
      <c r="GL27" s="28"/>
      <c r="GM27" s="28"/>
      <c r="GN27" s="28"/>
    </row>
    <row r="28" spans="1:240" x14ac:dyDescent="0.25">
      <c r="A28" s="47" t="s">
        <v>6</v>
      </c>
      <c r="B28" s="69">
        <v>8847.2338875637197</v>
      </c>
      <c r="C28" s="58" t="s">
        <v>35</v>
      </c>
      <c r="D28" s="5"/>
      <c r="E28" s="47" t="s">
        <v>6</v>
      </c>
      <c r="F28" s="69">
        <v>6000</v>
      </c>
      <c r="G28" s="58" t="s">
        <v>35</v>
      </c>
      <c r="I28" s="47" t="s">
        <v>6</v>
      </c>
      <c r="J28" s="69">
        <v>1928.3859001391186</v>
      </c>
      <c r="K28" s="58" t="s">
        <v>35</v>
      </c>
      <c r="V28" s="16">
        <f t="shared" si="2"/>
        <v>-5706.3390977709223</v>
      </c>
      <c r="W28" s="38">
        <f t="shared" si="6"/>
        <v>-1854.1019662496844</v>
      </c>
      <c r="X28" s="4"/>
      <c r="Y28" s="4">
        <v>0</v>
      </c>
      <c r="Z28" s="4">
        <v>0</v>
      </c>
      <c r="AA28" s="4"/>
      <c r="AB28" s="4"/>
      <c r="AC28" s="28">
        <f>AA29/AA30-1</f>
        <v>3.566440713747161</v>
      </c>
      <c r="AD28" s="4"/>
      <c r="AE28" s="38">
        <f t="shared" si="7"/>
        <v>-1854.1019662496844</v>
      </c>
      <c r="AF28" s="38">
        <f t="shared" si="3"/>
        <v>-5706.3390977709223</v>
      </c>
      <c r="AG28" s="38">
        <f t="shared" si="4"/>
        <v>-1854.1019662496844</v>
      </c>
      <c r="AH28" s="38">
        <f t="shared" si="5"/>
        <v>-5706.3390977709223</v>
      </c>
      <c r="AP28" s="5" t="s">
        <v>13</v>
      </c>
      <c r="AQ28" s="21">
        <f>AP19</f>
        <v>-0.70542989205717566</v>
      </c>
      <c r="BC28" s="27"/>
      <c r="BJ28" s="5">
        <v>3</v>
      </c>
      <c r="BK28" s="15">
        <f>BK25-(BK25-BK55)*BJ28/(BJ54+1)</f>
        <v>0.31415926535897931</v>
      </c>
      <c r="BL28" s="5">
        <f>BK23*SIN(BK44)</f>
        <v>5481.2727458556055</v>
      </c>
      <c r="BM28" s="5">
        <f>BK23*SIN(BK29)</f>
        <v>2440.4198584548008</v>
      </c>
      <c r="BT28" s="5">
        <v>3</v>
      </c>
      <c r="BU28" s="15">
        <f>BU25-(BU25-BU55)*BT28/(BT54+1)</f>
        <v>0.31415926535897931</v>
      </c>
      <c r="BV28" s="5">
        <f>BU23*SIN(BU44)</f>
        <v>5481.2727458556055</v>
      </c>
      <c r="BW28" s="5">
        <f>BU23*SIN(BU29)</f>
        <v>2440.4198584548008</v>
      </c>
      <c r="CB28" s="4"/>
      <c r="CC28" s="4"/>
      <c r="CD28" s="4">
        <v>3</v>
      </c>
      <c r="CE28" s="45">
        <f>CE25-(CE25-CE55)*CD28/(CD54+1)</f>
        <v>0.31415926535897931</v>
      </c>
      <c r="CF28" s="4">
        <f>CE23*SIN(CE44)</f>
        <v>5481.2727458556055</v>
      </c>
      <c r="CG28" s="4">
        <f>CE23*SIN(CE29)</f>
        <v>2440.4198584548008</v>
      </c>
      <c r="CH28" s="17"/>
      <c r="CK28" s="5"/>
      <c r="CL28" s="5"/>
      <c r="CM28" s="5"/>
      <c r="CN28" s="17"/>
      <c r="CO28" s="17"/>
      <c r="CQ28" s="45"/>
      <c r="DB28" s="22"/>
      <c r="DC28" s="44"/>
      <c r="DF28" s="22"/>
      <c r="DG28" s="44"/>
      <c r="DI28" s="17"/>
      <c r="DJ28" s="17"/>
      <c r="DK28" s="17"/>
      <c r="DM28" s="46"/>
      <c r="DN28" s="46"/>
      <c r="DO28" s="46"/>
      <c r="FK28" s="38"/>
      <c r="FL28" s="13"/>
      <c r="FM28" s="13"/>
      <c r="FN28" s="13"/>
      <c r="FO28" s="13"/>
      <c r="FP28" s="13"/>
      <c r="FQ28" s="13"/>
      <c r="FR28" s="38"/>
      <c r="FS28" s="23"/>
      <c r="FT28" s="13"/>
      <c r="FU28" s="12"/>
      <c r="FV28" s="26"/>
      <c r="FW28" s="13"/>
      <c r="FX28" s="26"/>
      <c r="FY28" s="38"/>
      <c r="FZ28" s="23"/>
      <c r="GA28" s="13"/>
      <c r="GB28" s="23"/>
      <c r="GC28" s="26"/>
      <c r="GD28" s="23"/>
      <c r="GE28" s="26"/>
      <c r="GG28" s="13"/>
      <c r="GH28" s="28"/>
      <c r="GI28" s="28"/>
      <c r="GJ28" s="28"/>
      <c r="GK28" s="28"/>
      <c r="GL28" s="28"/>
      <c r="GM28" s="28"/>
      <c r="GN28" s="28"/>
    </row>
    <row r="29" spans="1:240" x14ac:dyDescent="0.25">
      <c r="V29" s="16">
        <f t="shared" si="2"/>
        <v>-5481.2727458556055</v>
      </c>
      <c r="W29" s="38">
        <f t="shared" si="6"/>
        <v>-2440.4198584548008</v>
      </c>
      <c r="X29" s="4"/>
      <c r="Y29" s="38">
        <f>J26</f>
        <v>797.65287550976711</v>
      </c>
      <c r="Z29" s="38">
        <f>J27</f>
        <v>-1130.7330246293513</v>
      </c>
      <c r="AA29" s="4">
        <f>INDEX(BA19:BA25,MATCH(1,AZ19:AZ25,0))</f>
        <v>6318.8836517605941</v>
      </c>
      <c r="AB29" s="4"/>
      <c r="AC29" s="24" t="str">
        <f>"Lower "&amp;ROUND(AC28*100,0)&amp;"%"</f>
        <v>Lower 357%</v>
      </c>
      <c r="AD29" s="4"/>
      <c r="AE29" s="38">
        <f t="shared" si="7"/>
        <v>-2440.4198584548008</v>
      </c>
      <c r="AF29" s="38">
        <f t="shared" si="3"/>
        <v>-5481.2727458556055</v>
      </c>
      <c r="AG29" s="38">
        <f t="shared" si="4"/>
        <v>-2440.4198584548008</v>
      </c>
      <c r="AH29" s="38">
        <f t="shared" si="5"/>
        <v>-5481.2727458556055</v>
      </c>
      <c r="AP29" s="5" t="s">
        <v>14</v>
      </c>
      <c r="AQ29" s="5">
        <f>AQ20</f>
        <v>0</v>
      </c>
      <c r="BC29" s="27"/>
      <c r="BJ29" s="5">
        <v>4</v>
      </c>
      <c r="BK29" s="15">
        <f>BK25-(BK25-BK55)*BJ29/(BJ54+1)</f>
        <v>0.41887902047863906</v>
      </c>
      <c r="BL29" s="5">
        <f>BK23*SIN(BK45)</f>
        <v>5196.152422706632</v>
      </c>
      <c r="BM29" s="5">
        <f>BK23*SIN(BK30)</f>
        <v>2999.9999999999995</v>
      </c>
      <c r="BT29" s="5">
        <v>4</v>
      </c>
      <c r="BU29" s="15">
        <f>BU25-(BU25-BU55)*BT29/(BT54+1)</f>
        <v>0.41887902047863906</v>
      </c>
      <c r="BV29" s="5">
        <f>BU23*SIN(BU45)</f>
        <v>5196.152422706632</v>
      </c>
      <c r="BW29" s="5">
        <f>BU23*SIN(BU30)</f>
        <v>2999.9999999999995</v>
      </c>
      <c r="CB29" s="4"/>
      <c r="CC29" s="4"/>
      <c r="CD29" s="4">
        <v>4</v>
      </c>
      <c r="CE29" s="45">
        <f>CE25-(CE25-CE55)*CD29/(CD54+1)</f>
        <v>0.41887902047863906</v>
      </c>
      <c r="CF29" s="4">
        <f>CE23*SIN(CE45)</f>
        <v>5196.152422706632</v>
      </c>
      <c r="CG29" s="4">
        <f>CE23*SIN(CE30)</f>
        <v>2999.9999999999995</v>
      </c>
      <c r="CH29" s="17"/>
      <c r="CK29" s="5"/>
      <c r="CL29" s="5"/>
      <c r="CM29" s="5"/>
      <c r="CN29" s="17"/>
      <c r="CO29" s="17"/>
      <c r="CQ29" s="45"/>
      <c r="DB29" s="22"/>
      <c r="DC29" s="44"/>
      <c r="DF29" s="22"/>
      <c r="DG29" s="44"/>
      <c r="DI29" s="17"/>
      <c r="DJ29" s="17"/>
      <c r="DK29" s="17"/>
      <c r="DM29" s="46"/>
      <c r="DN29" s="46"/>
      <c r="DO29" s="46"/>
      <c r="FK29" s="38"/>
      <c r="FL29" s="12"/>
      <c r="FM29" s="13"/>
      <c r="FN29" s="12"/>
      <c r="FO29" s="13"/>
      <c r="FP29" s="13"/>
      <c r="FQ29" s="13"/>
      <c r="FR29" s="38"/>
      <c r="FS29" s="12"/>
      <c r="FT29" s="13"/>
      <c r="FU29" s="12"/>
      <c r="FV29" s="26"/>
      <c r="FW29" s="12"/>
      <c r="FX29" s="26"/>
      <c r="FY29" s="38"/>
      <c r="FZ29" s="23"/>
      <c r="GA29" s="13"/>
      <c r="GB29" s="26"/>
      <c r="GC29" s="26"/>
      <c r="GD29" s="26"/>
      <c r="GE29" s="26"/>
      <c r="GG29" s="13"/>
      <c r="GH29" s="28"/>
      <c r="GI29" s="28"/>
      <c r="GJ29" s="28"/>
      <c r="GK29" s="28"/>
      <c r="GL29" s="28"/>
      <c r="GM29" s="28"/>
      <c r="GN29" s="28"/>
    </row>
    <row r="30" spans="1:240" x14ac:dyDescent="0.25">
      <c r="V30" s="16">
        <f t="shared" si="2"/>
        <v>-5196.152422706632</v>
      </c>
      <c r="W30" s="38">
        <f t="shared" si="6"/>
        <v>-2999.9999999999995</v>
      </c>
      <c r="X30" s="4"/>
      <c r="Y30" s="4"/>
      <c r="Z30" s="4"/>
      <c r="AA30" s="38">
        <f>AY27</f>
        <v>1383.7656170018249</v>
      </c>
      <c r="AB30" s="4"/>
      <c r="AC30" s="12" t="str">
        <f>"Lower Surface MS ="&amp;ROUND(AC28*100,0)&amp;"%"</f>
        <v>Lower Surface MS =357%</v>
      </c>
      <c r="AD30" s="4"/>
      <c r="AE30" s="38">
        <f t="shared" si="7"/>
        <v>-2999.9999999999995</v>
      </c>
      <c r="AF30" s="38">
        <f t="shared" si="3"/>
        <v>-5196.152422706632</v>
      </c>
      <c r="AG30" s="38">
        <f t="shared" si="4"/>
        <v>-2999.9999999999995</v>
      </c>
      <c r="AH30" s="38">
        <f t="shared" si="5"/>
        <v>-5196.152422706632</v>
      </c>
      <c r="BC30" s="27"/>
      <c r="BJ30" s="5">
        <v>5</v>
      </c>
      <c r="BK30" s="15">
        <f>BK25-(BK25-BK55)*BJ30/(BJ54+1)</f>
        <v>0.52359877559829882</v>
      </c>
      <c r="BL30" s="5">
        <f>BK23*SIN(BK46)</f>
        <v>4854.1019662496847</v>
      </c>
      <c r="BM30" s="5">
        <f>BK23*SIN(BK31)</f>
        <v>3526.711513754839</v>
      </c>
      <c r="BT30" s="5">
        <v>5</v>
      </c>
      <c r="BU30" s="15">
        <f>BU25-(BU25-BU55)*BT30/(BT54+1)</f>
        <v>0.52359877559829882</v>
      </c>
      <c r="BV30" s="5">
        <f>BU23*SIN(BU46)</f>
        <v>4854.1019662496847</v>
      </c>
      <c r="BW30" s="5">
        <f>BU23*SIN(BU31)</f>
        <v>3526.711513754839</v>
      </c>
      <c r="CB30" s="4"/>
      <c r="CC30" s="4"/>
      <c r="CD30" s="4">
        <v>5</v>
      </c>
      <c r="CE30" s="45">
        <f>CE25-(CE25-CE55)*CD30/(CD54+1)</f>
        <v>0.52359877559829882</v>
      </c>
      <c r="CF30" s="4">
        <f>CE23*SIN(CE46)</f>
        <v>4854.1019662496847</v>
      </c>
      <c r="CG30" s="4">
        <f>CE23*SIN(CE31)</f>
        <v>3526.711513754839</v>
      </c>
      <c r="CH30" s="17"/>
      <c r="CK30" s="5"/>
      <c r="CL30" s="5"/>
      <c r="CM30" s="5"/>
      <c r="CN30" s="17"/>
      <c r="CO30" s="17"/>
      <c r="CQ30" s="45"/>
      <c r="DB30" s="22"/>
      <c r="DC30" s="44"/>
      <c r="DF30" s="22"/>
      <c r="DG30" s="44"/>
      <c r="DI30" s="17"/>
      <c r="DJ30" s="17"/>
      <c r="DK30" s="17"/>
      <c r="DM30" s="46"/>
      <c r="DN30" s="46"/>
      <c r="DO30" s="46"/>
      <c r="FK30" s="38"/>
      <c r="FL30" s="12"/>
      <c r="FM30" s="13"/>
      <c r="FN30" s="12"/>
      <c r="FO30" s="13"/>
      <c r="FP30" s="13"/>
      <c r="FQ30" s="13"/>
      <c r="FR30" s="38"/>
      <c r="FS30" s="12"/>
      <c r="FT30" s="13"/>
      <c r="FU30" s="25"/>
      <c r="FV30" s="26"/>
      <c r="FW30" s="12"/>
      <c r="FX30" s="26"/>
      <c r="FY30" s="38"/>
      <c r="FZ30" s="23"/>
      <c r="GA30" s="13"/>
      <c r="GB30" s="26"/>
      <c r="GC30" s="26"/>
      <c r="GD30" s="26"/>
      <c r="GE30" s="26"/>
      <c r="GF30" s="38"/>
      <c r="GG30" s="13"/>
      <c r="GH30" s="28"/>
      <c r="GI30" s="28"/>
      <c r="GJ30" s="28"/>
      <c r="GK30" s="28"/>
      <c r="GL30" s="28"/>
      <c r="GM30" s="28"/>
      <c r="GN30" s="28"/>
    </row>
    <row r="31" spans="1:240" ht="12.75" x14ac:dyDescent="0.2">
      <c r="A31" s="5"/>
      <c r="B31" s="5"/>
      <c r="C31" s="5"/>
      <c r="D31" s="5"/>
      <c r="E31" s="5"/>
      <c r="F31" s="5"/>
      <c r="G31" s="5"/>
      <c r="H31" s="5"/>
      <c r="I31" s="5"/>
      <c r="J31" s="5"/>
      <c r="K31" s="5"/>
      <c r="V31" s="16">
        <f t="shared" si="2"/>
        <v>-4854.1019662496847</v>
      </c>
      <c r="W31" s="38">
        <f t="shared" si="6"/>
        <v>-3526.711513754839</v>
      </c>
      <c r="X31" s="4"/>
      <c r="Y31" s="4"/>
      <c r="Z31" s="4"/>
      <c r="AA31" s="31"/>
      <c r="AB31" s="5" t="s">
        <v>2</v>
      </c>
      <c r="AC31" s="31"/>
      <c r="AD31" s="4"/>
      <c r="AE31" s="38">
        <f t="shared" si="7"/>
        <v>-3526.711513754839</v>
      </c>
      <c r="AF31" s="38">
        <f t="shared" si="3"/>
        <v>-4854.1019662496847</v>
      </c>
      <c r="AG31" s="38">
        <f t="shared" si="4"/>
        <v>-3526.711513754839</v>
      </c>
      <c r="AH31" s="38">
        <f t="shared" si="5"/>
        <v>-4854.1019662496847</v>
      </c>
      <c r="BC31" s="27"/>
      <c r="BJ31" s="5">
        <v>6</v>
      </c>
      <c r="BK31" s="15">
        <f>BK25-(BK25-BK55)*BJ31/(BJ54+1)</f>
        <v>0.62831853071795862</v>
      </c>
      <c r="BL31" s="5">
        <f>BK23*SIN(BK47)</f>
        <v>4458.8689528643672</v>
      </c>
      <c r="BM31" s="5">
        <f>BK23*SIN(BK32)</f>
        <v>4014.7836381531492</v>
      </c>
      <c r="BT31" s="5">
        <v>6</v>
      </c>
      <c r="BU31" s="15">
        <f>BU25-(BU25-BU55)*BT31/(BT54+1)</f>
        <v>0.62831853071795862</v>
      </c>
      <c r="BV31" s="5">
        <f>BU23*SIN(BU47)</f>
        <v>4458.8689528643672</v>
      </c>
      <c r="BW31" s="5">
        <f>BU23*SIN(BU32)</f>
        <v>4014.7836381531492</v>
      </c>
      <c r="CB31" s="4"/>
      <c r="CC31" s="4"/>
      <c r="CD31" s="4">
        <v>6</v>
      </c>
      <c r="CE31" s="45">
        <f>CE25-(CE25-CE55)*CD31/(CD54+1)</f>
        <v>0.62831853071795862</v>
      </c>
      <c r="CF31" s="4">
        <f>CE23*SIN(CE47)</f>
        <v>4458.8689528643672</v>
      </c>
      <c r="CG31" s="4">
        <f>CE23*SIN(CE32)</f>
        <v>4014.7836381531492</v>
      </c>
      <c r="CH31" s="17"/>
      <c r="CK31" s="5"/>
      <c r="CL31" s="5"/>
      <c r="CM31" s="5"/>
      <c r="CN31" s="17"/>
      <c r="CO31" s="17"/>
      <c r="CQ31" s="45"/>
      <c r="DB31" s="22"/>
      <c r="DC31" s="44"/>
      <c r="DF31" s="22"/>
      <c r="DG31" s="44"/>
      <c r="DI31" s="17"/>
      <c r="DJ31" s="17"/>
      <c r="DK31" s="17"/>
      <c r="DM31" s="46"/>
      <c r="DN31" s="46"/>
      <c r="DO31" s="46"/>
      <c r="FK31" s="38"/>
      <c r="FL31" s="13"/>
      <c r="FM31" s="13"/>
      <c r="FN31" s="13"/>
      <c r="FO31" s="13"/>
      <c r="FP31" s="13"/>
      <c r="FQ31" s="13"/>
      <c r="FR31" s="38"/>
      <c r="FS31" s="23"/>
      <c r="FT31" s="13"/>
      <c r="FU31" s="12"/>
      <c r="FV31" s="26"/>
      <c r="FW31" s="13"/>
      <c r="FX31" s="26"/>
      <c r="FY31" s="38"/>
      <c r="FZ31" s="23"/>
      <c r="GA31" s="13"/>
      <c r="GB31" s="23"/>
      <c r="GC31" s="26"/>
      <c r="GD31" s="23"/>
      <c r="GE31" s="26"/>
      <c r="GG31" s="13"/>
      <c r="GH31" s="28"/>
      <c r="GI31" s="28"/>
      <c r="GJ31" s="28"/>
      <c r="GK31" s="28"/>
      <c r="GL31" s="28"/>
      <c r="GM31" s="28"/>
      <c r="GN31" s="28"/>
    </row>
    <row r="32" spans="1:240" ht="12.75" x14ac:dyDescent="0.2">
      <c r="A32" s="55"/>
      <c r="B32" s="41"/>
      <c r="C32" s="41"/>
      <c r="D32" s="41"/>
      <c r="E32" s="55"/>
      <c r="F32" s="55"/>
      <c r="G32" s="55"/>
      <c r="H32" s="55"/>
      <c r="I32" s="55"/>
      <c r="J32" s="55"/>
      <c r="K32" s="55"/>
      <c r="V32" s="16">
        <f t="shared" si="2"/>
        <v>-4458.8689528643672</v>
      </c>
      <c r="W32" s="38">
        <f t="shared" si="6"/>
        <v>-4014.7836381531492</v>
      </c>
      <c r="X32" s="4"/>
      <c r="Y32" s="4">
        <v>0</v>
      </c>
      <c r="Z32" s="4">
        <v>0</v>
      </c>
      <c r="AA32" s="4"/>
      <c r="AB32" s="4"/>
      <c r="AC32" s="28">
        <f>AA33/AA34-1</f>
        <v>-6.8165391869883019E-2</v>
      </c>
      <c r="AD32" s="4"/>
      <c r="AE32" s="38">
        <f t="shared" si="7"/>
        <v>-4014.7836381531492</v>
      </c>
      <c r="AF32" s="38">
        <f t="shared" si="3"/>
        <v>-4458.8689528643672</v>
      </c>
      <c r="AG32" s="38">
        <f t="shared" si="4"/>
        <v>-4014.7836381531492</v>
      </c>
      <c r="AH32" s="38">
        <f t="shared" si="5"/>
        <v>-4458.8689528643672</v>
      </c>
      <c r="AP32" s="5" t="s">
        <v>9</v>
      </c>
      <c r="BC32" s="27"/>
      <c r="BJ32" s="5">
        <v>7</v>
      </c>
      <c r="BK32" s="15">
        <f>BK25-(BK25-BK55)*BJ32/(BJ54+1)</f>
        <v>0.73303828583761843</v>
      </c>
      <c r="BL32" s="5">
        <f>BK23*SIN(BK48)</f>
        <v>4014.7836381531502</v>
      </c>
      <c r="BM32" s="5">
        <f>BK23*SIN(BK33)</f>
        <v>4458.8689528643645</v>
      </c>
      <c r="BT32" s="5">
        <v>7</v>
      </c>
      <c r="BU32" s="15">
        <f>BU25-(BU25-BU55)*BT32/(BT54+1)</f>
        <v>0.73303828583761843</v>
      </c>
      <c r="BV32" s="5">
        <f>BU23*SIN(BU48)</f>
        <v>4014.7836381531502</v>
      </c>
      <c r="BW32" s="5">
        <f>BU23*SIN(BU33)</f>
        <v>4458.8689528643645</v>
      </c>
      <c r="CB32" s="4"/>
      <c r="CC32" s="4"/>
      <c r="CD32" s="4">
        <v>7</v>
      </c>
      <c r="CE32" s="45">
        <f>CE25-(CE25-CE55)*CD32/(CD54+1)</f>
        <v>0.73303828583761843</v>
      </c>
      <c r="CF32" s="4">
        <f>CE23*SIN(CE48)</f>
        <v>4014.7836381531502</v>
      </c>
      <c r="CG32" s="4">
        <f>CE23*SIN(CE33)</f>
        <v>4458.8689528643645</v>
      </c>
      <c r="CH32" s="17"/>
      <c r="CK32" s="5"/>
      <c r="CL32" s="5"/>
      <c r="CM32" s="5"/>
      <c r="CN32" s="17"/>
      <c r="CO32" s="17"/>
      <c r="CQ32" s="45"/>
      <c r="DB32" s="22"/>
      <c r="DC32" s="44"/>
      <c r="DF32" s="22"/>
      <c r="DG32" s="44"/>
      <c r="DI32" s="17"/>
      <c r="DJ32" s="17"/>
      <c r="DK32" s="17"/>
      <c r="DM32" s="46"/>
      <c r="DN32" s="46"/>
      <c r="DO32" s="46"/>
      <c r="FK32" s="38"/>
      <c r="FL32" s="13"/>
      <c r="FM32" s="13"/>
      <c r="FN32" s="13"/>
      <c r="FO32" s="13"/>
      <c r="FP32" s="13"/>
      <c r="FQ32" s="13"/>
      <c r="FR32" s="38"/>
      <c r="FS32" s="23"/>
      <c r="FT32" s="13"/>
      <c r="FU32" s="12"/>
      <c r="FV32" s="26"/>
      <c r="FW32" s="13"/>
      <c r="FX32" s="26"/>
      <c r="FY32" s="38"/>
      <c r="FZ32" s="23"/>
      <c r="GA32" s="13"/>
      <c r="GB32" s="23"/>
      <c r="GC32" s="26"/>
      <c r="GD32" s="23"/>
      <c r="GE32" s="26"/>
      <c r="GG32" s="13"/>
      <c r="GH32" s="28"/>
      <c r="GI32" s="28"/>
      <c r="GJ32" s="28"/>
      <c r="GK32" s="28"/>
      <c r="GL32" s="28"/>
      <c r="GM32" s="28"/>
      <c r="GN32" s="28"/>
    </row>
    <row r="33" spans="1:248" ht="12.75" x14ac:dyDescent="0.2">
      <c r="A33" s="55"/>
      <c r="B33" s="47"/>
      <c r="C33" s="41"/>
      <c r="D33" s="41"/>
      <c r="E33" s="55"/>
      <c r="F33" s="55"/>
      <c r="G33" s="55"/>
      <c r="H33" s="55"/>
      <c r="I33" s="55"/>
      <c r="J33" s="55"/>
      <c r="K33" s="60"/>
      <c r="U33" s="4"/>
      <c r="V33" s="16">
        <f t="shared" si="2"/>
        <v>-4014.7836381531502</v>
      </c>
      <c r="W33" s="38">
        <f t="shared" si="6"/>
        <v>-4458.8689528643645</v>
      </c>
      <c r="X33" s="4"/>
      <c r="Y33" s="38">
        <f>B26</f>
        <v>2591.6761236241537</v>
      </c>
      <c r="Z33" s="38">
        <f>B27</f>
        <v>-6255.557763939566</v>
      </c>
      <c r="AA33" s="4">
        <f>INDEX(BA37:BA43,MATCH(1,AZ37:AZ43,0))</f>
        <v>6309.6136329756082</v>
      </c>
      <c r="AB33" s="4"/>
      <c r="AC33" s="24" t="str">
        <f>"Upper "&amp;ROUND(AC32*100,0)&amp;"%"</f>
        <v>Upper -7%</v>
      </c>
      <c r="AD33" s="4"/>
      <c r="AE33" s="38">
        <f t="shared" si="7"/>
        <v>-4458.8689528643645</v>
      </c>
      <c r="AF33" s="38">
        <f t="shared" si="3"/>
        <v>-4014.7836381531502</v>
      </c>
      <c r="AG33" s="38">
        <f t="shared" si="4"/>
        <v>-4458.8689528643645</v>
      </c>
      <c r="AH33" s="38">
        <f t="shared" si="5"/>
        <v>-4014.7836381531502</v>
      </c>
      <c r="AP33" s="5" t="s">
        <v>10</v>
      </c>
      <c r="BC33" s="27"/>
      <c r="BJ33" s="5">
        <v>8</v>
      </c>
      <c r="BK33" s="15">
        <f>BK25-(BK25-BK55)*BJ33/(BJ54+1)</f>
        <v>0.83775804095727813</v>
      </c>
      <c r="BL33" s="5">
        <f>BK23*SIN(BK49)</f>
        <v>3526.7115137548394</v>
      </c>
      <c r="BM33" s="5">
        <f>BK23*SIN(BK34)</f>
        <v>4854.1019662496847</v>
      </c>
      <c r="BT33" s="5">
        <v>8</v>
      </c>
      <c r="BU33" s="15">
        <f>BU25-(BU25-BU55)*BT33/(BT54+1)</f>
        <v>0.83775804095727813</v>
      </c>
      <c r="BV33" s="5">
        <f>BU23*SIN(BU49)</f>
        <v>3526.7115137548394</v>
      </c>
      <c r="BW33" s="5">
        <f>BU23*SIN(BU34)</f>
        <v>4854.1019662496847</v>
      </c>
      <c r="CB33" s="4"/>
      <c r="CC33" s="4"/>
      <c r="CD33" s="4">
        <v>8</v>
      </c>
      <c r="CE33" s="45">
        <f>CE25-(CE25-CE55)*CD33/(CD54+1)</f>
        <v>0.83775804095727813</v>
      </c>
      <c r="CF33" s="4">
        <f>CE23*SIN(CE49)</f>
        <v>3526.7115137548394</v>
      </c>
      <c r="CG33" s="4">
        <f>CE23*SIN(CE34)</f>
        <v>4854.1019662496847</v>
      </c>
      <c r="CH33" s="17"/>
      <c r="CK33" s="5"/>
      <c r="CL33" s="5"/>
      <c r="CM33" s="5"/>
      <c r="CN33" s="17"/>
      <c r="CO33" s="17"/>
      <c r="CQ33" s="45"/>
      <c r="DB33" s="22"/>
      <c r="DC33" s="44"/>
      <c r="DF33" s="22"/>
      <c r="DG33" s="44"/>
      <c r="DI33" s="17"/>
      <c r="DJ33" s="17"/>
      <c r="DK33" s="17"/>
      <c r="DM33" s="46"/>
      <c r="DN33" s="46"/>
      <c r="DO33" s="46"/>
      <c r="FK33" s="38"/>
      <c r="FL33" s="12"/>
      <c r="FM33" s="13"/>
      <c r="FN33" s="12"/>
      <c r="FO33" s="13"/>
      <c r="FP33" s="13"/>
      <c r="FQ33" s="13"/>
      <c r="FR33" s="38"/>
      <c r="FS33" s="12"/>
      <c r="FT33" s="13"/>
      <c r="FU33" s="12"/>
      <c r="FV33" s="26"/>
      <c r="FW33" s="12"/>
      <c r="FX33" s="26"/>
      <c r="FY33" s="38"/>
      <c r="FZ33" s="23"/>
      <c r="GA33" s="13"/>
      <c r="GB33" s="26"/>
      <c r="GC33" s="26"/>
      <c r="GD33" s="26"/>
      <c r="GE33" s="26"/>
      <c r="GG33" s="13"/>
      <c r="GH33" s="28"/>
      <c r="GI33" s="28"/>
      <c r="GJ33" s="28"/>
      <c r="GK33" s="28"/>
      <c r="GL33" s="28"/>
      <c r="GM33" s="28"/>
      <c r="GN33" s="28"/>
    </row>
    <row r="34" spans="1:248" ht="12.75" x14ac:dyDescent="0.2">
      <c r="A34" s="55"/>
      <c r="B34" s="41"/>
      <c r="C34" s="41"/>
      <c r="D34" s="41"/>
      <c r="E34" s="55"/>
      <c r="F34" s="55"/>
      <c r="G34" s="55"/>
      <c r="H34" s="55"/>
      <c r="I34" s="55"/>
      <c r="J34" s="55"/>
      <c r="K34" s="55"/>
      <c r="U34" s="4"/>
      <c r="V34" s="16">
        <f t="shared" si="2"/>
        <v>-3526.7115137548394</v>
      </c>
      <c r="W34" s="38">
        <f t="shared" si="6"/>
        <v>-4854.1019662496847</v>
      </c>
      <c r="X34" s="4"/>
      <c r="Y34" s="4"/>
      <c r="Z34" s="4"/>
      <c r="AA34" s="38">
        <f>AY45</f>
        <v>6771.1733154415788</v>
      </c>
      <c r="AB34" s="4"/>
      <c r="AC34" s="12" t="str">
        <f>"Upper Surface MS ="&amp;ROUND(AC32*100,0)&amp;"%"</f>
        <v>Upper Surface MS =-7%</v>
      </c>
      <c r="AD34" s="4"/>
      <c r="AE34" s="38">
        <f t="shared" si="7"/>
        <v>-4854.1019662496847</v>
      </c>
      <c r="AF34" s="38">
        <f t="shared" si="3"/>
        <v>-3526.7115137548394</v>
      </c>
      <c r="AG34" s="38">
        <f t="shared" si="4"/>
        <v>-4854.1019662496847</v>
      </c>
      <c r="AH34" s="38">
        <f t="shared" si="5"/>
        <v>-3526.7115137548394</v>
      </c>
      <c r="AP34" s="32" t="s">
        <v>15</v>
      </c>
      <c r="AQ34" s="32"/>
      <c r="AR34" s="32" t="s">
        <v>17</v>
      </c>
      <c r="AS34" s="32"/>
      <c r="AU34" s="32" t="s">
        <v>19</v>
      </c>
      <c r="AV34" s="32"/>
      <c r="BJ34" s="5">
        <v>9</v>
      </c>
      <c r="BK34" s="15">
        <f>BK25-(BK25-BK55)*BJ34/(BJ54+1)</f>
        <v>0.94247779607693793</v>
      </c>
      <c r="BL34" s="5">
        <f>BK23*SIN(BK50)</f>
        <v>2999.9999999999995</v>
      </c>
      <c r="BM34" s="5">
        <f>BK23*SIN(BK35)</f>
        <v>5196.152422706632</v>
      </c>
      <c r="BT34" s="5">
        <v>9</v>
      </c>
      <c r="BU34" s="15">
        <f>BU25-(BU25-BU55)*BT34/(BT54+1)</f>
        <v>0.94247779607693793</v>
      </c>
      <c r="BV34" s="5">
        <f>BU23*SIN(BU50)</f>
        <v>2999.9999999999995</v>
      </c>
      <c r="BW34" s="5">
        <f>BU23*SIN(BU35)</f>
        <v>5196.152422706632</v>
      </c>
      <c r="CB34" s="4"/>
      <c r="CC34" s="4"/>
      <c r="CD34" s="4">
        <v>9</v>
      </c>
      <c r="CE34" s="45">
        <f>CE25-(CE25-CE55)*CD34/(CD54+1)</f>
        <v>0.94247779607693793</v>
      </c>
      <c r="CF34" s="4">
        <f>CE23*SIN(CE50)</f>
        <v>2999.9999999999995</v>
      </c>
      <c r="CG34" s="4">
        <f>CE23*SIN(CE35)</f>
        <v>5196.152422706632</v>
      </c>
      <c r="CH34" s="17"/>
      <c r="CK34" s="5"/>
      <c r="CL34" s="5"/>
      <c r="CM34" s="5"/>
      <c r="CN34" s="17"/>
      <c r="CO34" s="17"/>
      <c r="CQ34" s="45"/>
      <c r="DB34" s="22"/>
      <c r="DC34" s="44"/>
      <c r="DF34" s="22"/>
      <c r="DG34" s="44"/>
      <c r="DI34" s="17"/>
      <c r="DJ34" s="17"/>
      <c r="DK34" s="17"/>
      <c r="DM34" s="46"/>
      <c r="DN34" s="46"/>
      <c r="DO34" s="46"/>
      <c r="FK34" s="38"/>
      <c r="FL34" s="12"/>
      <c r="FM34" s="13"/>
      <c r="FN34" s="12"/>
      <c r="FO34" s="13"/>
      <c r="FP34" s="13"/>
      <c r="FQ34" s="13"/>
      <c r="FR34" s="38"/>
      <c r="FS34" s="12"/>
      <c r="FT34" s="13"/>
      <c r="FU34" s="25"/>
      <c r="FV34" s="26"/>
      <c r="FW34" s="12"/>
      <c r="FX34" s="26"/>
      <c r="FY34" s="38"/>
      <c r="FZ34" s="23"/>
      <c r="GA34" s="13"/>
      <c r="GB34" s="26"/>
      <c r="GC34" s="26"/>
      <c r="GD34" s="26"/>
      <c r="GE34" s="26"/>
      <c r="GF34" s="38"/>
      <c r="GG34" s="13"/>
      <c r="GH34" s="28"/>
      <c r="GI34" s="28"/>
      <c r="GJ34" s="28"/>
      <c r="GK34" s="28"/>
      <c r="GL34" s="28"/>
      <c r="GM34" s="28"/>
      <c r="GN34" s="28"/>
    </row>
    <row r="35" spans="1:248" ht="12.75" x14ac:dyDescent="0.2">
      <c r="A35" s="55"/>
      <c r="B35" s="41"/>
      <c r="C35" s="41"/>
      <c r="D35" s="41"/>
      <c r="E35" s="55"/>
      <c r="F35" s="55"/>
      <c r="G35" s="55"/>
      <c r="H35" s="55"/>
      <c r="I35" s="55"/>
      <c r="J35" s="55"/>
      <c r="K35" s="55"/>
      <c r="U35" s="4"/>
      <c r="V35" s="16">
        <f t="shared" si="2"/>
        <v>-2999.9999999999995</v>
      </c>
      <c r="W35" s="38">
        <f t="shared" si="6"/>
        <v>-5196.152422706632</v>
      </c>
      <c r="X35" s="4"/>
      <c r="Y35" s="4"/>
      <c r="Z35" s="4"/>
      <c r="AA35" s="4"/>
      <c r="AB35" s="4"/>
      <c r="AC35" s="4"/>
      <c r="AD35" s="4"/>
      <c r="AE35" s="38">
        <f t="shared" si="7"/>
        <v>-5196.152422706632</v>
      </c>
      <c r="AF35" s="38">
        <f t="shared" si="3"/>
        <v>-2999.9999999999995</v>
      </c>
      <c r="AG35" s="38">
        <f t="shared" si="4"/>
        <v>-5196.152422706632</v>
      </c>
      <c r="AH35" s="38">
        <f t="shared" si="5"/>
        <v>-2999.9999999999995</v>
      </c>
      <c r="AP35" s="32" t="s">
        <v>16</v>
      </c>
      <c r="AQ35" s="32"/>
      <c r="AR35" s="32" t="s">
        <v>18</v>
      </c>
      <c r="AS35" s="32"/>
      <c r="BJ35" s="5">
        <v>10</v>
      </c>
      <c r="BK35" s="15">
        <f>BK25-(BK25-BK55)*BJ35/(BJ54+1)</f>
        <v>1.0471975511965976</v>
      </c>
      <c r="BL35" s="5">
        <f>BK23*SIN(BK51)</f>
        <v>2440.4198584548003</v>
      </c>
      <c r="BM35" s="5">
        <f>BK23*SIN(BK36)</f>
        <v>5481.2727458556055</v>
      </c>
      <c r="BT35" s="5">
        <v>10</v>
      </c>
      <c r="BU35" s="15">
        <f>BU25-(BU25-BU55)*BT35/(BT54+1)</f>
        <v>1.0471975511965976</v>
      </c>
      <c r="BV35" s="5">
        <f>BU23*SIN(BU51)</f>
        <v>2440.4198584548003</v>
      </c>
      <c r="BW35" s="5">
        <f>BU23*SIN(BU36)</f>
        <v>5481.2727458556055</v>
      </c>
      <c r="CB35" s="4"/>
      <c r="CC35" s="4"/>
      <c r="CD35" s="4">
        <v>10</v>
      </c>
      <c r="CE35" s="45">
        <f>CE25-(CE25-CE55)*CD35/(CD54+1)</f>
        <v>1.0471975511965976</v>
      </c>
      <c r="CF35" s="4">
        <f>CE23*SIN(CE51)</f>
        <v>2440.4198584548003</v>
      </c>
      <c r="CG35" s="4">
        <f>CE23*SIN(CE36)</f>
        <v>5481.2727458556055</v>
      </c>
      <c r="CH35" s="17"/>
      <c r="CK35" s="5"/>
      <c r="CL35" s="5"/>
      <c r="CM35" s="5"/>
      <c r="CN35" s="17"/>
      <c r="CO35" s="17"/>
      <c r="CQ35" s="45"/>
      <c r="DB35" s="22"/>
      <c r="DC35" s="44"/>
      <c r="DF35" s="22"/>
      <c r="DG35" s="44"/>
      <c r="DI35" s="17"/>
      <c r="DJ35" s="17"/>
      <c r="DK35" s="17"/>
      <c r="DM35" s="46"/>
      <c r="DN35" s="46"/>
      <c r="DO35" s="46"/>
      <c r="FK35" s="38"/>
      <c r="FL35" s="13"/>
      <c r="FM35" s="13"/>
      <c r="FN35" s="13"/>
      <c r="FO35" s="13"/>
      <c r="FP35" s="13"/>
      <c r="FQ35" s="13"/>
      <c r="FR35" s="38"/>
      <c r="FS35" s="23"/>
      <c r="FT35" s="13"/>
      <c r="FU35" s="12"/>
      <c r="FV35" s="26"/>
      <c r="FW35" s="13"/>
      <c r="FX35" s="26"/>
      <c r="FY35" s="38"/>
      <c r="FZ35" s="23"/>
      <c r="GA35" s="13"/>
      <c r="GB35" s="23"/>
      <c r="GC35" s="26"/>
      <c r="GD35" s="23"/>
      <c r="GE35" s="26"/>
      <c r="GG35" s="13"/>
      <c r="GH35" s="28"/>
      <c r="GI35" s="28"/>
      <c r="GJ35" s="28"/>
      <c r="GK35" s="28"/>
      <c r="GL35" s="28"/>
      <c r="GM35" s="28"/>
      <c r="GN35" s="28"/>
    </row>
    <row r="36" spans="1:248" ht="12.75" x14ac:dyDescent="0.2">
      <c r="A36" s="55"/>
      <c r="B36" s="41"/>
      <c r="C36" s="41"/>
      <c r="D36" s="41"/>
      <c r="E36" s="55"/>
      <c r="F36" s="55"/>
      <c r="G36" s="55"/>
      <c r="H36" s="55"/>
      <c r="I36" s="55"/>
      <c r="J36" s="55"/>
      <c r="K36" s="55"/>
      <c r="U36" s="4"/>
      <c r="V36" s="16">
        <f t="shared" si="2"/>
        <v>-2440.4198584548003</v>
      </c>
      <c r="W36" s="38">
        <f t="shared" si="6"/>
        <v>-5481.2727458556055</v>
      </c>
      <c r="X36" s="4"/>
      <c r="Y36" s="4"/>
      <c r="Z36" s="4"/>
      <c r="AA36" s="4"/>
      <c r="AB36" s="4"/>
      <c r="AC36" s="4"/>
      <c r="AD36" s="12"/>
      <c r="AE36" s="38">
        <f t="shared" si="7"/>
        <v>-5481.2727458556055</v>
      </c>
      <c r="AF36" s="38">
        <f t="shared" si="3"/>
        <v>-2440.4198584548003</v>
      </c>
      <c r="AG36" s="38">
        <f t="shared" si="4"/>
        <v>-5481.2727458556055</v>
      </c>
      <c r="AH36" s="38">
        <f t="shared" si="5"/>
        <v>-2440.4198584548003</v>
      </c>
      <c r="AP36" s="5" t="s">
        <v>7</v>
      </c>
      <c r="AQ36" s="5" t="s">
        <v>8</v>
      </c>
      <c r="AR36" s="5" t="s">
        <v>7</v>
      </c>
      <c r="AS36" s="5" t="s">
        <v>8</v>
      </c>
      <c r="AU36" s="5" t="s">
        <v>0</v>
      </c>
      <c r="AV36" s="5" t="s">
        <v>1</v>
      </c>
      <c r="BJ36" s="5">
        <v>11</v>
      </c>
      <c r="BK36" s="15">
        <f>BK25-(BK25-BK55)*BJ36/(BJ54+1)</f>
        <v>1.1519173063162573</v>
      </c>
      <c r="BL36" s="5">
        <f>BK23*SIN(BK52)</f>
        <v>1854.1019662496851</v>
      </c>
      <c r="BM36" s="5">
        <f>BK23*SIN(BK37)</f>
        <v>5706.3390977709214</v>
      </c>
      <c r="BT36" s="5">
        <v>11</v>
      </c>
      <c r="BU36" s="15">
        <f>BU25-(BU25-BU55)*BT36/(BT54+1)</f>
        <v>1.1519173063162573</v>
      </c>
      <c r="BV36" s="5">
        <f>BU23*SIN(BU52)</f>
        <v>1854.1019662496851</v>
      </c>
      <c r="BW36" s="5">
        <f>BU23*SIN(BU37)</f>
        <v>5706.3390977709214</v>
      </c>
      <c r="CB36" s="4"/>
      <c r="CC36" s="4"/>
      <c r="CD36" s="4">
        <v>11</v>
      </c>
      <c r="CE36" s="45">
        <f>CE25-(CE25-CE55)*CD36/(CD54+1)</f>
        <v>1.1519173063162573</v>
      </c>
      <c r="CF36" s="4">
        <f>CE23*SIN(CE52)</f>
        <v>1854.1019662496851</v>
      </c>
      <c r="CG36" s="4">
        <f>CE23*SIN(CE37)</f>
        <v>5706.3390977709214</v>
      </c>
      <c r="CH36" s="17"/>
      <c r="CK36" s="5"/>
      <c r="CL36" s="5"/>
      <c r="CM36" s="5"/>
      <c r="CN36" s="17"/>
      <c r="CO36" s="17"/>
      <c r="CQ36" s="45"/>
      <c r="DB36" s="22"/>
      <c r="DC36" s="44"/>
      <c r="DF36" s="22"/>
      <c r="DG36" s="44"/>
      <c r="DI36" s="17"/>
      <c r="DJ36" s="17"/>
      <c r="DK36" s="17"/>
      <c r="DM36" s="46"/>
      <c r="DN36" s="46"/>
      <c r="DO36" s="46"/>
      <c r="FK36" s="38"/>
      <c r="FL36" s="13"/>
      <c r="FM36" s="13"/>
      <c r="FN36" s="13"/>
      <c r="FO36" s="13"/>
      <c r="FP36" s="13"/>
      <c r="FQ36" s="13"/>
      <c r="FR36" s="38"/>
      <c r="FS36" s="23"/>
      <c r="FT36" s="13"/>
      <c r="FU36" s="12"/>
      <c r="FV36" s="26"/>
      <c r="FW36" s="13"/>
      <c r="FX36" s="26"/>
      <c r="FY36" s="38"/>
      <c r="FZ36" s="23"/>
      <c r="GA36" s="13"/>
      <c r="GB36" s="23"/>
      <c r="GC36" s="26"/>
      <c r="GD36" s="23"/>
      <c r="GE36" s="26"/>
      <c r="GG36" s="13"/>
      <c r="GH36" s="28"/>
      <c r="GI36" s="28"/>
      <c r="GJ36" s="28"/>
      <c r="GK36" s="28"/>
      <c r="GL36" s="28"/>
      <c r="GM36" s="28"/>
      <c r="GN36" s="28"/>
    </row>
    <row r="37" spans="1:248" ht="12.75" x14ac:dyDescent="0.2">
      <c r="A37" s="55"/>
      <c r="B37" s="55"/>
      <c r="C37" s="56"/>
      <c r="D37" s="55"/>
      <c r="E37" s="55"/>
      <c r="F37" s="56"/>
      <c r="G37" s="55"/>
      <c r="H37" s="55"/>
      <c r="I37" s="55"/>
      <c r="J37" s="55"/>
      <c r="K37" s="55"/>
      <c r="U37" s="4"/>
      <c r="V37" s="16">
        <f t="shared" si="2"/>
        <v>-1854.1019662496851</v>
      </c>
      <c r="W37" s="38">
        <f t="shared" si="6"/>
        <v>-5706.3390977709214</v>
      </c>
      <c r="X37" s="4"/>
      <c r="Y37" s="4"/>
      <c r="Z37" s="4"/>
      <c r="AA37" s="4"/>
      <c r="AB37" s="4"/>
      <c r="AC37" s="4"/>
      <c r="AD37" s="4"/>
      <c r="AE37" s="38">
        <f t="shared" si="7"/>
        <v>-5706.3390977709214</v>
      </c>
      <c r="AF37" s="38">
        <f t="shared" si="3"/>
        <v>-1854.1019662496851</v>
      </c>
      <c r="AG37" s="38">
        <f t="shared" si="4"/>
        <v>-5706.3390977709214</v>
      </c>
      <c r="AH37" s="38">
        <f t="shared" si="5"/>
        <v>-1854.1019662496851</v>
      </c>
      <c r="AP37" s="5">
        <f>AM22</f>
        <v>-2.4137112299325061</v>
      </c>
      <c r="AQ37" s="5">
        <f>AN22</f>
        <v>0</v>
      </c>
      <c r="AR37" s="5">
        <f t="shared" ref="AR37:AS42" si="8">AR19</f>
        <v>1</v>
      </c>
      <c r="AS37" s="5">
        <f t="shared" si="8"/>
        <v>0</v>
      </c>
      <c r="AU37" s="18">
        <f>AU19</f>
        <v>8000</v>
      </c>
      <c r="AV37" s="18">
        <f>(AP37*AU37)+AQ37</f>
        <v>-19309.68983946005</v>
      </c>
      <c r="AW37" s="18">
        <f>AU37-AU45</f>
        <v>5408.3238763758463</v>
      </c>
      <c r="AX37" s="18">
        <f>AV37-AV45</f>
        <v>-13054.132075520483</v>
      </c>
      <c r="AY37" s="18">
        <f t="shared" ref="AY37:AY43" si="9">(AU37^2+AV37^2)^0.5</f>
        <v>20901.294737315839</v>
      </c>
      <c r="AZ37" s="5">
        <f>IF(AY37=MIN(AY37:AY43),1,0)</f>
        <v>0</v>
      </c>
      <c r="BA37" s="18">
        <f t="shared" ref="BA37:BA43" si="10">(AU37^2+AV37^2)^0.5</f>
        <v>20901.294737315839</v>
      </c>
      <c r="BJ37" s="5">
        <v>12</v>
      </c>
      <c r="BK37" s="15">
        <f>BK25-(BK25-BK55)*BJ37/(BJ54+1)</f>
        <v>1.2566370614359172</v>
      </c>
      <c r="BL37" s="5">
        <f>BK23*SIN(BK53)</f>
        <v>1247.4701449065558</v>
      </c>
      <c r="BM37" s="5">
        <f>BK23*SIN(BK38)</f>
        <v>5868.8856044028344</v>
      </c>
      <c r="BT37" s="5">
        <v>12</v>
      </c>
      <c r="BU37" s="15">
        <f>BU25-(BU25-BU55)*BT37/(BT54+1)</f>
        <v>1.2566370614359172</v>
      </c>
      <c r="BV37" s="5">
        <f>BU23*SIN(BU53)</f>
        <v>1247.4701449065558</v>
      </c>
      <c r="BW37" s="5">
        <f>BU23*SIN(BU38)</f>
        <v>5868.8856044028344</v>
      </c>
      <c r="CB37" s="4"/>
      <c r="CC37" s="4"/>
      <c r="CD37" s="4">
        <v>12</v>
      </c>
      <c r="CE37" s="45">
        <f>CE25-(CE25-CE55)*CD37/(CD54+1)</f>
        <v>1.2566370614359172</v>
      </c>
      <c r="CF37" s="4">
        <f>CE23*SIN(CE53)</f>
        <v>1247.4701449065558</v>
      </c>
      <c r="CG37" s="4">
        <f>CE23*SIN(CE38)</f>
        <v>5868.8856044028344</v>
      </c>
      <c r="CH37" s="17"/>
      <c r="CK37" s="5"/>
      <c r="CL37" s="5"/>
      <c r="CM37" s="5"/>
      <c r="CN37" s="17"/>
      <c r="CO37" s="17"/>
      <c r="CQ37" s="45"/>
      <c r="DB37" s="22"/>
      <c r="DC37" s="44"/>
      <c r="DF37" s="22"/>
      <c r="DG37" s="44"/>
      <c r="DI37" s="17"/>
      <c r="DJ37" s="17"/>
      <c r="DK37" s="17"/>
      <c r="DM37" s="46"/>
      <c r="DN37" s="46"/>
      <c r="DO37" s="46"/>
      <c r="FK37" s="38"/>
      <c r="FL37" s="12"/>
      <c r="FM37" s="13"/>
      <c r="FN37" s="12"/>
      <c r="FO37" s="13"/>
      <c r="FP37" s="13"/>
      <c r="FQ37" s="13"/>
      <c r="FR37" s="38"/>
      <c r="FS37" s="12"/>
      <c r="FT37" s="13"/>
      <c r="FU37" s="12"/>
      <c r="FV37" s="26"/>
      <c r="FW37" s="12"/>
      <c r="FX37" s="26"/>
      <c r="FY37" s="38"/>
      <c r="FZ37" s="23"/>
      <c r="GA37" s="13"/>
      <c r="GB37" s="26"/>
      <c r="GC37" s="26"/>
      <c r="GD37" s="26"/>
      <c r="GE37" s="26"/>
      <c r="GG37" s="13"/>
      <c r="GH37" s="28"/>
      <c r="GI37" s="28"/>
      <c r="GJ37" s="28"/>
      <c r="GK37" s="28"/>
      <c r="GL37" s="28"/>
      <c r="GM37" s="28"/>
      <c r="GN37" s="28"/>
    </row>
    <row r="38" spans="1:248" ht="12.75" x14ac:dyDescent="0.2">
      <c r="A38" s="55"/>
      <c r="B38" s="55"/>
      <c r="C38" s="55"/>
      <c r="D38" s="55"/>
      <c r="E38" s="55"/>
      <c r="F38" s="55"/>
      <c r="G38" s="55"/>
      <c r="H38" s="55"/>
      <c r="I38" s="55"/>
      <c r="J38" s="55"/>
      <c r="K38" s="55"/>
      <c r="U38" s="4"/>
      <c r="V38" s="16">
        <f t="shared" si="2"/>
        <v>-1247.4701449065558</v>
      </c>
      <c r="W38" s="38">
        <f t="shared" si="6"/>
        <v>-5868.8856044028344</v>
      </c>
      <c r="X38" s="4"/>
      <c r="Y38" s="4"/>
      <c r="Z38" s="4"/>
      <c r="AA38" s="4"/>
      <c r="AB38" s="4"/>
      <c r="AC38" s="4"/>
      <c r="AD38" s="4"/>
      <c r="AE38" s="38">
        <f t="shared" si="7"/>
        <v>-5868.8856044028344</v>
      </c>
      <c r="AF38" s="38">
        <f t="shared" si="3"/>
        <v>-1247.4701449065558</v>
      </c>
      <c r="AG38" s="38">
        <f t="shared" si="4"/>
        <v>-5868.8856044028344</v>
      </c>
      <c r="AH38" s="38">
        <f t="shared" si="5"/>
        <v>-1247.4701449065558</v>
      </c>
      <c r="AP38" s="5">
        <f>AP37</f>
        <v>-2.4137112299325061</v>
      </c>
      <c r="AQ38" s="5">
        <f>AQ37</f>
        <v>0</v>
      </c>
      <c r="AR38" s="5">
        <f t="shared" si="8"/>
        <v>0.5423728813559322</v>
      </c>
      <c r="AS38" s="5">
        <f t="shared" si="8"/>
        <v>-7138.9830508474579</v>
      </c>
      <c r="AU38" s="18">
        <f>IF(AV45&gt;0,20000,-(AS38-AQ38)/(AR38-AP38))</f>
        <v>2415.0135050574941</v>
      </c>
      <c r="AV38" s="18">
        <f>(AR38*AU38)+AS38</f>
        <v>-5829.1452175959357</v>
      </c>
      <c r="AW38" s="18">
        <f>AU38-AU45</f>
        <v>-176.6626185666596</v>
      </c>
      <c r="AX38" s="18">
        <f>AV38-AV45</f>
        <v>426.41254634363031</v>
      </c>
      <c r="AY38" s="18">
        <f t="shared" si="9"/>
        <v>6309.6136329756082</v>
      </c>
      <c r="AZ38" s="5">
        <f>IF(AY38=MIN(AY37:AY43),1,0)</f>
        <v>1</v>
      </c>
      <c r="BA38" s="18">
        <f t="shared" si="10"/>
        <v>6309.6136329756082</v>
      </c>
      <c r="BJ38" s="5">
        <v>13</v>
      </c>
      <c r="BK38" s="15">
        <f>BK25-(BK25-BK55)*BJ38/(BJ54+1)</f>
        <v>1.3613568165555772</v>
      </c>
      <c r="BL38" s="5">
        <f>BK23*SIN(BK54)</f>
        <v>627.17077960591973</v>
      </c>
      <c r="BM38" s="5">
        <f>BK23*SIN(BK39)</f>
        <v>5967.1313722096402</v>
      </c>
      <c r="BT38" s="5">
        <v>13</v>
      </c>
      <c r="BU38" s="15">
        <f>BU25-(BU25-BU55)*BT38/(BT54+1)</f>
        <v>1.3613568165555772</v>
      </c>
      <c r="BV38" s="5">
        <f>BU23*SIN(BU54)</f>
        <v>627.17077960591973</v>
      </c>
      <c r="BW38" s="5">
        <f>BU23*SIN(BU39)</f>
        <v>5967.1313722096402</v>
      </c>
      <c r="CB38" s="4"/>
      <c r="CC38" s="4"/>
      <c r="CD38" s="4">
        <v>13</v>
      </c>
      <c r="CE38" s="45">
        <f>CE25-(CE25-CE55)*CD38/(CD54+1)</f>
        <v>1.3613568165555772</v>
      </c>
      <c r="CF38" s="4">
        <f>CE23*SIN(CE54)</f>
        <v>627.17077960591973</v>
      </c>
      <c r="CG38" s="4">
        <f>CE23*SIN(CE39)</f>
        <v>5967.1313722096402</v>
      </c>
      <c r="CH38" s="17"/>
      <c r="CK38" s="5"/>
      <c r="CL38" s="5"/>
      <c r="CM38" s="5"/>
      <c r="CN38" s="17"/>
      <c r="CO38" s="17"/>
      <c r="CQ38" s="45"/>
      <c r="DB38" s="22"/>
      <c r="DC38" s="44"/>
      <c r="DF38" s="22"/>
      <c r="DG38" s="44"/>
      <c r="DI38" s="17"/>
      <c r="DJ38" s="17"/>
      <c r="DK38" s="17"/>
      <c r="DM38" s="46"/>
      <c r="DN38" s="46"/>
      <c r="DO38" s="46"/>
      <c r="FK38" s="38"/>
      <c r="FL38" s="12"/>
      <c r="FM38" s="13"/>
      <c r="FN38" s="12"/>
      <c r="FO38" s="13"/>
      <c r="FP38" s="13"/>
      <c r="FQ38" s="13"/>
      <c r="FR38" s="38"/>
      <c r="FS38" s="12"/>
      <c r="FT38" s="13"/>
      <c r="FU38" s="25"/>
      <c r="FV38" s="26"/>
      <c r="FW38" s="12"/>
      <c r="FX38" s="26"/>
      <c r="FY38" s="38"/>
      <c r="FZ38" s="23"/>
      <c r="GA38" s="13"/>
      <c r="GB38" s="26"/>
      <c r="GC38" s="26"/>
      <c r="GD38" s="26"/>
      <c r="GE38" s="26"/>
      <c r="GF38" s="38"/>
      <c r="GG38" s="13"/>
      <c r="GH38" s="28"/>
      <c r="GI38" s="28"/>
      <c r="GJ38" s="28"/>
      <c r="GK38" s="28"/>
      <c r="GL38" s="28"/>
      <c r="GM38" s="28"/>
      <c r="GN38" s="28"/>
    </row>
    <row r="39" spans="1:248" ht="12.75" x14ac:dyDescent="0.2">
      <c r="A39" s="55"/>
      <c r="B39" s="55"/>
      <c r="C39" s="55"/>
      <c r="D39" s="55"/>
      <c r="E39" s="55"/>
      <c r="F39" s="55"/>
      <c r="G39" s="55"/>
      <c r="H39" s="55"/>
      <c r="I39" s="55"/>
      <c r="J39" s="55"/>
      <c r="K39" s="55"/>
      <c r="U39" s="4"/>
      <c r="V39" s="16">
        <f t="shared" si="2"/>
        <v>-627.17077960591973</v>
      </c>
      <c r="W39" s="38">
        <f t="shared" si="6"/>
        <v>-5967.1313722096402</v>
      </c>
      <c r="X39" s="4"/>
      <c r="Y39" s="4"/>
      <c r="Z39" s="4"/>
      <c r="AA39" s="4"/>
      <c r="AB39" s="4"/>
      <c r="AC39" s="4"/>
      <c r="AD39" s="4"/>
      <c r="AE39" s="38">
        <f t="shared" si="7"/>
        <v>-5967.1313722096402</v>
      </c>
      <c r="AF39" s="38">
        <f t="shared" si="3"/>
        <v>-627.17077960591973</v>
      </c>
      <c r="AG39" s="38">
        <f t="shared" si="4"/>
        <v>-5967.1313722096402</v>
      </c>
      <c r="AH39" s="38">
        <f t="shared" si="5"/>
        <v>-627.17077960591973</v>
      </c>
      <c r="AP39" s="5">
        <f>AP37</f>
        <v>-2.4137112299325061</v>
      </c>
      <c r="AQ39" s="5">
        <f>AQ37</f>
        <v>0</v>
      </c>
      <c r="AR39" s="5">
        <f t="shared" si="8"/>
        <v>0</v>
      </c>
      <c r="AS39" s="5">
        <f t="shared" si="8"/>
        <v>-6000</v>
      </c>
      <c r="AU39" s="18">
        <f>IF(AV45&gt;0,20000,-(AS39-AQ39)/(AR39-AP39))</f>
        <v>2485.7986015865604</v>
      </c>
      <c r="AV39" s="18">
        <f>(AR39*AU39)+AS39</f>
        <v>-6000</v>
      </c>
      <c r="AW39" s="18">
        <f>AU39-AU45</f>
        <v>-105.87752203759328</v>
      </c>
      <c r="AX39" s="18">
        <f>AV39-AV45</f>
        <v>255.55776393956603</v>
      </c>
      <c r="AY39" s="18">
        <f t="shared" si="9"/>
        <v>6494.5511536710292</v>
      </c>
      <c r="AZ39" s="5">
        <f>IF(AY39=MIN(AY37:AY43),1,0)</f>
        <v>0</v>
      </c>
      <c r="BA39" s="18">
        <f t="shared" si="10"/>
        <v>6494.5511536710292</v>
      </c>
      <c r="BJ39" s="5">
        <v>14</v>
      </c>
      <c r="BK39" s="15">
        <f>BK25-(BK25-BK55)*BJ39/(BJ54+1)</f>
        <v>1.4660765716752369</v>
      </c>
      <c r="BL39" s="5">
        <f>BK23*SIN(BK55)</f>
        <v>7.3508907294517201E-13</v>
      </c>
      <c r="BM39" s="5">
        <f>BK23*SIN(BK40)</f>
        <v>6000</v>
      </c>
      <c r="BT39" s="5">
        <v>14</v>
      </c>
      <c r="BU39" s="15">
        <f>BU25-(BU25-BU55)*BT39/(BT54+1)</f>
        <v>1.4660765716752369</v>
      </c>
      <c r="BV39" s="5">
        <f>BU23*SIN(BU55)</f>
        <v>7.3508907294517201E-13</v>
      </c>
      <c r="BW39" s="5">
        <f>BU23*SIN(BU40)</f>
        <v>6000</v>
      </c>
      <c r="CB39" s="4"/>
      <c r="CC39" s="4"/>
      <c r="CD39" s="4">
        <v>14</v>
      </c>
      <c r="CE39" s="45">
        <f>CE25-(CE25-CE55)*CD39/(CD54+1)</f>
        <v>1.4660765716752369</v>
      </c>
      <c r="CF39" s="4">
        <f>CE23*SIN(CE55)</f>
        <v>7.3508907294517201E-13</v>
      </c>
      <c r="CG39" s="4">
        <f>CE23*SIN(CE40)</f>
        <v>6000</v>
      </c>
      <c r="CH39" s="17"/>
      <c r="CK39" s="5"/>
      <c r="CL39" s="5"/>
      <c r="CM39" s="5"/>
      <c r="CN39" s="17"/>
      <c r="CO39" s="17"/>
      <c r="CQ39" s="45"/>
      <c r="DB39" s="22"/>
      <c r="DC39" s="44"/>
      <c r="DF39" s="22"/>
      <c r="DG39" s="44"/>
      <c r="DI39" s="17"/>
      <c r="DJ39" s="17"/>
      <c r="DK39" s="17"/>
      <c r="DM39" s="46"/>
      <c r="DN39" s="46"/>
      <c r="DO39" s="46"/>
      <c r="FK39" s="38"/>
      <c r="FL39" s="13"/>
      <c r="FM39" s="13"/>
      <c r="FN39" s="13"/>
      <c r="FO39" s="13"/>
      <c r="FP39" s="13"/>
      <c r="FQ39" s="13"/>
      <c r="FR39" s="38"/>
      <c r="FS39" s="23"/>
      <c r="FT39" s="13"/>
      <c r="FU39" s="12"/>
      <c r="FV39" s="26"/>
      <c r="FW39" s="13"/>
      <c r="FX39" s="26"/>
      <c r="FY39" s="38"/>
      <c r="FZ39" s="23"/>
      <c r="GA39" s="13"/>
      <c r="GB39" s="23"/>
      <c r="GC39" s="26"/>
      <c r="GD39" s="23"/>
      <c r="GE39" s="26"/>
      <c r="GG39" s="13"/>
      <c r="GH39" s="28"/>
      <c r="GI39" s="28"/>
      <c r="GJ39" s="28"/>
      <c r="GK39" s="28"/>
      <c r="GL39" s="28"/>
      <c r="GM39" s="28"/>
      <c r="GN39" s="28"/>
    </row>
    <row r="40" spans="1:248" ht="12.75" x14ac:dyDescent="0.2">
      <c r="A40" s="55"/>
      <c r="B40" s="55"/>
      <c r="C40" s="55"/>
      <c r="D40" s="55"/>
      <c r="E40" s="55"/>
      <c r="F40" s="55"/>
      <c r="G40" s="55"/>
      <c r="H40" s="55"/>
      <c r="I40" s="55"/>
      <c r="J40" s="55"/>
      <c r="K40" s="55"/>
      <c r="U40" s="4"/>
      <c r="V40" s="16">
        <f t="shared" si="2"/>
        <v>-7.3508907294517201E-13</v>
      </c>
      <c r="W40" s="38">
        <f t="shared" si="6"/>
        <v>-6000</v>
      </c>
      <c r="X40" s="4"/>
      <c r="Y40" s="4"/>
      <c r="Z40" s="4"/>
      <c r="AA40" s="4"/>
      <c r="AB40" s="4"/>
      <c r="AC40" s="4"/>
      <c r="AD40" s="4"/>
      <c r="AE40" s="38">
        <f t="shared" si="7"/>
        <v>-6000</v>
      </c>
      <c r="AF40" s="38">
        <f t="shared" si="3"/>
        <v>-7.3508907294517201E-13</v>
      </c>
      <c r="AG40" s="38">
        <f t="shared" si="4"/>
        <v>-6000</v>
      </c>
      <c r="AH40" s="38">
        <f t="shared" si="5"/>
        <v>-7.3508907294517201E-13</v>
      </c>
      <c r="AP40" s="5">
        <f>AP37</f>
        <v>-2.4137112299325061</v>
      </c>
      <c r="AQ40" s="5">
        <f>AQ37</f>
        <v>0</v>
      </c>
      <c r="AR40" s="5">
        <f t="shared" si="8"/>
        <v>1</v>
      </c>
      <c r="AS40" s="5">
        <f t="shared" si="8"/>
        <v>0</v>
      </c>
      <c r="AU40" s="18">
        <f>IF(AU45&gt;0,20000,W20)</f>
        <v>20000</v>
      </c>
      <c r="AV40" s="18">
        <f>(AP40*AU40)+AQ40</f>
        <v>-48274.224598650122</v>
      </c>
      <c r="AW40" s="18">
        <f>AU40-AU45</f>
        <v>17408.323876375845</v>
      </c>
      <c r="AX40" s="18">
        <f>AV40-AV45</f>
        <v>-42018.666834710559</v>
      </c>
      <c r="AY40" s="18">
        <f t="shared" si="9"/>
        <v>52253.236843289589</v>
      </c>
      <c r="AZ40" s="5">
        <f>IF(AY40=MIN(AY37:AY43),1,0)</f>
        <v>0</v>
      </c>
      <c r="BA40" s="18">
        <f t="shared" si="10"/>
        <v>52253.236843289589</v>
      </c>
      <c r="BJ40" s="5">
        <v>15</v>
      </c>
      <c r="BK40" s="15">
        <f>BK25-(BK25-BK55)*BJ40/(BJ54+1)</f>
        <v>1.5707963267948963</v>
      </c>
      <c r="BL40" s="5">
        <f>BK24*SIN(BK56)</f>
        <v>0</v>
      </c>
      <c r="BM40" s="5">
        <f>BK24*SIN(BK41)</f>
        <v>0</v>
      </c>
      <c r="BT40" s="5">
        <v>15</v>
      </c>
      <c r="BU40" s="15">
        <f>BU25-(BU25-BU55)*BT40/(BT54+1)</f>
        <v>1.5707963267948963</v>
      </c>
      <c r="BV40" s="5">
        <f>BU24*SIN(BU56)</f>
        <v>0</v>
      </c>
      <c r="BW40" s="5">
        <f>BU24*SIN(BU41)</f>
        <v>0</v>
      </c>
      <c r="CB40" s="4"/>
      <c r="CC40" s="4"/>
      <c r="CD40" s="4">
        <v>15</v>
      </c>
      <c r="CE40" s="45">
        <f>CE25-(CE25-CE55)*CD40/(CD54+1)</f>
        <v>1.5707963267948963</v>
      </c>
      <c r="CF40" s="4">
        <f>CE24*SIN(CE56)</f>
        <v>0</v>
      </c>
      <c r="CG40" s="4">
        <f>CE24*SIN(CE41)</f>
        <v>0</v>
      </c>
      <c r="CH40" s="17"/>
      <c r="CK40" s="5"/>
      <c r="CL40" s="5"/>
      <c r="CM40" s="5"/>
      <c r="CN40" s="17"/>
      <c r="CO40" s="17"/>
      <c r="CQ40" s="45"/>
      <c r="DB40" s="22"/>
      <c r="DC40" s="44"/>
      <c r="DF40" s="22"/>
      <c r="DG40" s="44"/>
      <c r="DI40" s="17"/>
      <c r="DJ40" s="17"/>
      <c r="DK40" s="17"/>
      <c r="DM40" s="46"/>
      <c r="DN40" s="46"/>
      <c r="DO40" s="46"/>
      <c r="FK40" s="38"/>
      <c r="FL40" s="13"/>
      <c r="FM40" s="13"/>
      <c r="FN40" s="13"/>
      <c r="FO40" s="13"/>
      <c r="FP40" s="13"/>
      <c r="FQ40" s="13"/>
      <c r="FR40" s="38"/>
      <c r="FS40" s="23"/>
      <c r="FT40" s="13"/>
      <c r="FU40" s="12"/>
      <c r="FV40" s="26"/>
      <c r="FW40" s="13"/>
      <c r="FX40" s="26"/>
      <c r="FY40" s="38"/>
      <c r="FZ40" s="23"/>
      <c r="GA40" s="13"/>
      <c r="GB40" s="23"/>
      <c r="GC40" s="26"/>
      <c r="GD40" s="23"/>
      <c r="GE40" s="26"/>
      <c r="GG40" s="13"/>
      <c r="GH40" s="28"/>
      <c r="GI40" s="28"/>
      <c r="GJ40" s="28"/>
      <c r="GK40" s="28"/>
      <c r="GL40" s="28"/>
      <c r="GM40" s="28"/>
      <c r="GN40" s="28"/>
    </row>
    <row r="41" spans="1:248" ht="12.75" x14ac:dyDescent="0.2">
      <c r="A41" s="55"/>
      <c r="B41" s="55"/>
      <c r="C41" s="55"/>
      <c r="D41" s="55"/>
      <c r="E41" s="55"/>
      <c r="F41" s="55"/>
      <c r="G41" s="55"/>
      <c r="H41" s="55"/>
      <c r="I41" s="55"/>
      <c r="J41" s="55"/>
      <c r="K41" s="55"/>
      <c r="U41" s="4"/>
      <c r="V41" s="16"/>
      <c r="W41" s="38"/>
      <c r="X41" s="4"/>
      <c r="Y41" s="4"/>
      <c r="Z41" s="12" t="s">
        <v>7</v>
      </c>
      <c r="AA41" s="12" t="s">
        <v>8</v>
      </c>
      <c r="AB41" s="4"/>
      <c r="AC41" s="4"/>
      <c r="AD41" s="4"/>
      <c r="AE41" s="38"/>
      <c r="AF41" s="38"/>
      <c r="AG41" s="38"/>
      <c r="AH41" s="38"/>
      <c r="AP41" s="5">
        <f>AP37</f>
        <v>-2.4137112299325061</v>
      </c>
      <c r="AQ41" s="5">
        <f>AQ37</f>
        <v>0</v>
      </c>
      <c r="AR41" s="5">
        <f t="shared" si="8"/>
        <v>1.84375</v>
      </c>
      <c r="AS41" s="5">
        <f t="shared" si="8"/>
        <v>13162.5</v>
      </c>
      <c r="AU41" s="18">
        <f>IF(AU45&gt;0,20000,IF(AV45&lt;0,20000,-(AS41-AQ41)/(AR41-AP41)))</f>
        <v>20000</v>
      </c>
      <c r="AV41" s="18">
        <f>(AR41*AU41)+AS41</f>
        <v>50037.5</v>
      </c>
      <c r="AW41" s="18">
        <f>AU41-AU45</f>
        <v>17408.323876375845</v>
      </c>
      <c r="AX41" s="18">
        <f>AV41-AV45</f>
        <v>56293.057763939563</v>
      </c>
      <c r="AY41" s="18">
        <f t="shared" si="9"/>
        <v>53886.467747014183</v>
      </c>
      <c r="AZ41" s="5">
        <f>IF(AY41=MIN(AY37:AY43),1,0)</f>
        <v>0</v>
      </c>
      <c r="BA41" s="18">
        <f t="shared" si="10"/>
        <v>53886.467747014183</v>
      </c>
      <c r="BJ41" s="5">
        <v>16</v>
      </c>
      <c r="BK41" s="15">
        <f>BK25-(BK25-BK55)*BJ41/(BJ54+1)</f>
        <v>1.6755160819145563</v>
      </c>
      <c r="BL41" s="5">
        <f>BK25*SIN(BP57)</f>
        <v>0</v>
      </c>
      <c r="BM41" s="5">
        <f>BK25*SIN(BK42)</f>
        <v>0</v>
      </c>
      <c r="BT41" s="5">
        <v>16</v>
      </c>
      <c r="BU41" s="15">
        <f>BU25-(BU25-BU55)*BT41/(BT54+1)</f>
        <v>1.6755160819145563</v>
      </c>
      <c r="BV41" s="5">
        <f>BU25*SIN(CB57)</f>
        <v>0</v>
      </c>
      <c r="BW41" s="5">
        <f>BU25*SIN(BU42)</f>
        <v>0</v>
      </c>
      <c r="CB41" s="4"/>
      <c r="CC41" s="4"/>
      <c r="CD41" s="4">
        <v>16</v>
      </c>
      <c r="CE41" s="45">
        <f>CE25-(CE25-CE55)*CD41/(CD54+1)</f>
        <v>1.6755160819145563</v>
      </c>
      <c r="CF41" s="4">
        <f>CE25*SIN(CQ57)</f>
        <v>0</v>
      </c>
      <c r="CG41" s="4">
        <f>CE25*SIN(CE42)</f>
        <v>0</v>
      </c>
      <c r="CH41" s="17"/>
      <c r="CK41" s="5"/>
      <c r="CL41" s="5"/>
      <c r="CM41" s="5"/>
      <c r="CN41" s="17"/>
      <c r="CO41" s="17"/>
      <c r="CQ41" s="45"/>
      <c r="DB41" s="22"/>
      <c r="DC41" s="44"/>
      <c r="DF41" s="22"/>
      <c r="DG41" s="44"/>
      <c r="DI41" s="17"/>
      <c r="DJ41" s="17"/>
      <c r="DK41" s="17"/>
      <c r="DM41" s="46"/>
      <c r="DN41" s="46"/>
      <c r="DO41" s="46"/>
      <c r="FK41" s="38"/>
      <c r="FL41" s="12"/>
      <c r="FM41" s="13"/>
      <c r="FN41" s="12"/>
      <c r="FO41" s="13"/>
      <c r="FP41" s="13"/>
      <c r="FQ41" s="13"/>
      <c r="FR41" s="38"/>
      <c r="FS41" s="12"/>
      <c r="FT41" s="13"/>
      <c r="FU41" s="12"/>
      <c r="FV41" s="26"/>
      <c r="FW41" s="12"/>
      <c r="FX41" s="26"/>
      <c r="FY41" s="38"/>
      <c r="FZ41" s="23"/>
      <c r="GA41" s="13"/>
      <c r="GB41" s="26"/>
      <c r="GC41" s="26"/>
      <c r="GD41" s="26"/>
      <c r="GE41" s="26"/>
      <c r="GG41" s="13"/>
      <c r="GH41" s="28"/>
      <c r="GI41" s="28"/>
      <c r="GJ41" s="28"/>
      <c r="GK41" s="28"/>
      <c r="GL41" s="28"/>
      <c r="GM41" s="28"/>
      <c r="GN41" s="28"/>
    </row>
    <row r="42" spans="1:248" ht="12.75" x14ac:dyDescent="0.2">
      <c r="A42" s="55"/>
      <c r="B42" s="55"/>
      <c r="C42" s="55"/>
      <c r="D42" s="55"/>
      <c r="E42" s="55"/>
      <c r="F42" s="55"/>
      <c r="G42" s="55"/>
      <c r="H42" s="55"/>
      <c r="I42" s="55"/>
      <c r="J42" s="55"/>
      <c r="K42" s="55"/>
      <c r="U42" s="4"/>
      <c r="V42" s="16">
        <f>BG42</f>
        <v>-6000</v>
      </c>
      <c r="W42" s="38">
        <f>BH42</f>
        <v>0</v>
      </c>
      <c r="X42" s="4" t="e">
        <f>(W42-W43)/(V42-V43)</f>
        <v>#DIV/0!</v>
      </c>
      <c r="Y42" s="4"/>
      <c r="Z42" s="39">
        <f>IF(ISERROR(X42)=TRUE,1,X42)</f>
        <v>1</v>
      </c>
      <c r="AA42" s="39">
        <f>W42-Z42*V42</f>
        <v>6000</v>
      </c>
      <c r="AB42" s="4"/>
      <c r="AC42" s="4"/>
      <c r="AD42" s="4"/>
      <c r="AE42" s="38">
        <f>BQ42</f>
        <v>-6000</v>
      </c>
      <c r="AF42" s="38">
        <f>BR42</f>
        <v>0</v>
      </c>
      <c r="AG42" s="38">
        <f>CA42</f>
        <v>-6000</v>
      </c>
      <c r="AH42" s="38">
        <f>CB42</f>
        <v>0</v>
      </c>
      <c r="AP42" s="5">
        <f>AP37</f>
        <v>-2.4137112299325061</v>
      </c>
      <c r="AQ42" s="5">
        <f>AQ37</f>
        <v>0</v>
      </c>
      <c r="AR42" s="5">
        <f t="shared" si="8"/>
        <v>0</v>
      </c>
      <c r="AS42" s="5">
        <f t="shared" si="8"/>
        <v>8000</v>
      </c>
      <c r="AU42" s="18">
        <f>-(AS42-AQ42)/(AR42-AP42)</f>
        <v>-3314.3981354487469</v>
      </c>
      <c r="AV42" s="18">
        <f>(AR42*AU42)+AS42</f>
        <v>8000</v>
      </c>
      <c r="AW42" s="18">
        <f>AU42-AU45</f>
        <v>-5906.0742590729005</v>
      </c>
      <c r="AX42" s="18">
        <f>AV42-AV45</f>
        <v>14255.557763939567</v>
      </c>
      <c r="AY42" s="18">
        <f t="shared" si="9"/>
        <v>8659.4015382280395</v>
      </c>
      <c r="AZ42" s="5">
        <f>IF(AY42=MIN(AY37:AY43),1,0)</f>
        <v>0</v>
      </c>
      <c r="BA42" s="18">
        <f t="shared" si="10"/>
        <v>8659.4015382280395</v>
      </c>
      <c r="BB42" s="11"/>
      <c r="BG42" s="5">
        <f>-BK23*SIN(BK40)</f>
        <v>-6000</v>
      </c>
      <c r="BH42" s="5">
        <f>BK23*SIN(BK25)</f>
        <v>0</v>
      </c>
      <c r="BI42" s="5">
        <f>ABS(BH25)</f>
        <v>6000</v>
      </c>
      <c r="BJ42" s="5">
        <v>17</v>
      </c>
      <c r="BK42" s="15">
        <f>BK25-(BK25-BK55)*BJ42/(BJ54+1)</f>
        <v>1.7802358370342162</v>
      </c>
      <c r="BL42" s="5">
        <f>BK26*SIN(BP58)</f>
        <v>0</v>
      </c>
      <c r="BM42" s="5">
        <f>BK26*SIN(BK43)</f>
        <v>9.9594405491385193E-2</v>
      </c>
      <c r="BQ42" s="5">
        <f>-BU23*SIN(BU40)</f>
        <v>-6000</v>
      </c>
      <c r="BR42" s="5">
        <f>BU23*SIN(BU25)</f>
        <v>0</v>
      </c>
      <c r="BS42" s="5">
        <f>ABS(BR25)</f>
        <v>6000</v>
      </c>
      <c r="BT42" s="5">
        <v>17</v>
      </c>
      <c r="BU42" s="15">
        <f>BU25-(BU25-BU55)*BT42/(BT54+1)</f>
        <v>1.7802358370342162</v>
      </c>
      <c r="BV42" s="5">
        <f>BU26*SIN(CB58)</f>
        <v>0</v>
      </c>
      <c r="BW42" s="5">
        <f>BU26*SIN(BU43)</f>
        <v>9.9594405491385193E-2</v>
      </c>
      <c r="CA42" s="5">
        <f>-CE23*SIN(CE40)</f>
        <v>-6000</v>
      </c>
      <c r="CB42" s="4">
        <f>CE23*SIN(CE25)</f>
        <v>0</v>
      </c>
      <c r="CC42" s="4">
        <f>ABS(CB25)</f>
        <v>6000</v>
      </c>
      <c r="CD42" s="4">
        <v>17</v>
      </c>
      <c r="CE42" s="45">
        <f>CE25-(CE25-CE55)*CD42/(CD54+1)</f>
        <v>1.7802358370342162</v>
      </c>
      <c r="CF42" s="4">
        <f>CE26*SIN(CQ58)</f>
        <v>0</v>
      </c>
      <c r="CG42" s="4">
        <f>CE26*SIN(CE43)</f>
        <v>9.9594405491385193E-2</v>
      </c>
      <c r="CH42" s="17"/>
      <c r="CK42" s="5"/>
      <c r="CL42" s="5"/>
      <c r="CM42" s="5"/>
      <c r="CN42" s="17"/>
      <c r="CO42" s="17"/>
      <c r="CQ42" s="45"/>
      <c r="DB42" s="22"/>
      <c r="DC42" s="44"/>
      <c r="DF42" s="22"/>
      <c r="DG42" s="44"/>
      <c r="DI42" s="17"/>
      <c r="DJ42" s="17"/>
      <c r="DK42" s="17"/>
      <c r="DM42" s="46"/>
      <c r="DN42" s="46"/>
      <c r="DO42" s="46"/>
      <c r="FK42" s="38"/>
      <c r="FL42" s="12"/>
      <c r="FM42" s="13"/>
      <c r="FN42" s="12"/>
      <c r="FO42" s="13"/>
      <c r="FP42" s="13"/>
      <c r="FQ42" s="13"/>
      <c r="FR42" s="38"/>
      <c r="FS42" s="12"/>
      <c r="FT42" s="13"/>
      <c r="FU42" s="25"/>
      <c r="FV42" s="26"/>
      <c r="FW42" s="12"/>
      <c r="FX42" s="26"/>
      <c r="FY42" s="38"/>
      <c r="FZ42" s="23"/>
      <c r="GA42" s="13"/>
      <c r="GB42" s="26"/>
      <c r="GC42" s="26"/>
      <c r="GD42" s="26"/>
      <c r="GE42" s="26"/>
      <c r="GF42" s="38"/>
      <c r="GG42" s="13"/>
      <c r="GH42" s="28"/>
      <c r="GI42" s="28"/>
      <c r="GJ42" s="28"/>
      <c r="GK42" s="28"/>
      <c r="GL42" s="28"/>
      <c r="GM42" s="28"/>
      <c r="GN42" s="28"/>
    </row>
    <row r="43" spans="1:248" s="9" customFormat="1" ht="12.75" x14ac:dyDescent="0.2">
      <c r="A43" s="55"/>
      <c r="B43" s="55"/>
      <c r="C43" s="55"/>
      <c r="D43" s="55"/>
      <c r="E43" s="55"/>
      <c r="F43" s="55"/>
      <c r="G43" s="55"/>
      <c r="H43" s="55"/>
      <c r="I43" s="55"/>
      <c r="J43" s="55"/>
      <c r="K43" s="55"/>
      <c r="L43" s="4"/>
      <c r="M43" s="6"/>
      <c r="N43" s="6"/>
      <c r="O43" s="6"/>
      <c r="P43" s="6"/>
      <c r="Q43" s="6"/>
      <c r="R43" s="6"/>
      <c r="S43" s="7"/>
      <c r="T43" s="6"/>
      <c r="U43" s="4"/>
      <c r="V43" s="16">
        <f>BG43</f>
        <v>-6000</v>
      </c>
      <c r="W43" s="38">
        <f>BH43</f>
        <v>2100</v>
      </c>
      <c r="X43" s="4"/>
      <c r="Y43" s="4"/>
      <c r="Z43" s="43"/>
      <c r="AA43" s="43"/>
      <c r="AB43" s="4"/>
      <c r="AC43" s="4"/>
      <c r="AD43" s="4"/>
      <c r="AE43" s="38">
        <f>BQ43</f>
        <v>-6000</v>
      </c>
      <c r="AF43" s="38">
        <f>BR43</f>
        <v>2100</v>
      </c>
      <c r="AG43" s="38">
        <f>CA43</f>
        <v>-6000</v>
      </c>
      <c r="AH43" s="38">
        <f>CB43</f>
        <v>2100</v>
      </c>
      <c r="AI43" s="5"/>
      <c r="AJ43" s="5"/>
      <c r="AK43" s="5"/>
      <c r="AL43" s="5"/>
      <c r="AM43" s="5"/>
      <c r="AN43" s="5"/>
      <c r="AO43" s="5"/>
      <c r="AP43" s="5"/>
      <c r="AQ43" s="5"/>
      <c r="AR43" s="5"/>
      <c r="AS43" s="5"/>
      <c r="AT43" s="5"/>
      <c r="AU43" s="5">
        <f>IF(OR(AU45&gt;0,AV45&gt;0)=TRUE,20000,(-ABS(SIN(RADIANS(AS45))*AQ45)))</f>
        <v>20000</v>
      </c>
      <c r="AV43" s="18">
        <f>-ABS(COS(RADIANS(AS45))*AQ45)</f>
        <v>-5543.1082376880022</v>
      </c>
      <c r="AW43" s="18">
        <f>AU43-AU45</f>
        <v>17408.323876375845</v>
      </c>
      <c r="AX43" s="18">
        <f>IF(OR(AU45,AV45)&gt;0,10000,AV43-AV45)</f>
        <v>10000</v>
      </c>
      <c r="AY43" s="18">
        <f t="shared" si="9"/>
        <v>20753.940564016382</v>
      </c>
      <c r="AZ43" s="5">
        <f>IF(AY43=MIN(AY37:AY43),1,0)</f>
        <v>0</v>
      </c>
      <c r="BA43" s="18">
        <f t="shared" si="10"/>
        <v>20753.940564016382</v>
      </c>
      <c r="BB43" s="11"/>
      <c r="BC43" s="5"/>
      <c r="BD43" s="5"/>
      <c r="BE43" s="5"/>
      <c r="BF43" s="5">
        <v>4</v>
      </c>
      <c r="BG43" s="5">
        <f>BH25</f>
        <v>-6000</v>
      </c>
      <c r="BH43" s="5">
        <f>BG25</f>
        <v>2100</v>
      </c>
      <c r="BI43" s="5"/>
      <c r="BJ43" s="5">
        <v>18</v>
      </c>
      <c r="BK43" s="15">
        <f>BK25-(BK25-BK55)*BJ43/(BJ54+1)</f>
        <v>1.8849555921538759</v>
      </c>
      <c r="BL43" s="5">
        <f t="shared" ref="BL43:BL55" si="11">-BL27</f>
        <v>-5706.3390977709223</v>
      </c>
      <c r="BM43" s="5">
        <f t="shared" ref="BM43:BM55" si="12">BM27</f>
        <v>1854.1019662496844</v>
      </c>
      <c r="BN43" s="5"/>
      <c r="BO43" s="5"/>
      <c r="BP43" s="5">
        <v>4</v>
      </c>
      <c r="BQ43" s="5">
        <f>BR25</f>
        <v>-6000</v>
      </c>
      <c r="BR43" s="5">
        <f>BQ25</f>
        <v>2100</v>
      </c>
      <c r="BS43" s="5"/>
      <c r="BT43" s="5">
        <v>18</v>
      </c>
      <c r="BU43" s="15">
        <f>BU25-(BU25-BU55)*BT43/(BT54+1)</f>
        <v>1.8849555921538759</v>
      </c>
      <c r="BV43" s="5">
        <f t="shared" ref="BV43:BV55" si="13">-BV27</f>
        <v>-5706.3390977709223</v>
      </c>
      <c r="BW43" s="5">
        <f t="shared" ref="BW43:BW55" si="14">BW27</f>
        <v>1854.1019662496844</v>
      </c>
      <c r="BX43" s="5"/>
      <c r="BY43" s="5"/>
      <c r="BZ43" s="5">
        <v>4</v>
      </c>
      <c r="CA43" s="5">
        <f>CB25</f>
        <v>-6000</v>
      </c>
      <c r="CB43" s="4">
        <f>CA25</f>
        <v>2100</v>
      </c>
      <c r="CC43" s="4"/>
      <c r="CD43" s="4">
        <v>18</v>
      </c>
      <c r="CE43" s="45">
        <f>CE25-(CE25-CE55)*CD43/(CD54+1)</f>
        <v>1.8849555921538759</v>
      </c>
      <c r="CF43" s="4">
        <f t="shared" ref="CF43:CF55" si="15">-CF27</f>
        <v>-5706.3390977709223</v>
      </c>
      <c r="CG43" s="4">
        <f t="shared" ref="CG43:CG55" si="16">CG27</f>
        <v>1854.1019662496844</v>
      </c>
      <c r="CH43" s="17"/>
      <c r="CN43" s="17"/>
      <c r="CO43" s="17"/>
      <c r="CP43" s="4"/>
      <c r="CQ43" s="45"/>
      <c r="CR43" s="4"/>
      <c r="CS43" s="4"/>
      <c r="CT43" s="4"/>
      <c r="CU43" s="4"/>
      <c r="CV43" s="4"/>
      <c r="CW43" s="4"/>
      <c r="CX43" s="4"/>
      <c r="CY43" s="4"/>
      <c r="CZ43" s="4"/>
      <c r="DA43" s="4"/>
      <c r="DB43" s="22"/>
      <c r="DC43" s="44"/>
      <c r="DD43" s="4"/>
      <c r="DE43" s="4"/>
      <c r="DF43" s="22"/>
      <c r="DG43" s="44"/>
      <c r="DH43" s="4"/>
      <c r="DI43" s="17"/>
      <c r="DJ43" s="17"/>
      <c r="DK43" s="17"/>
      <c r="DL43" s="4"/>
      <c r="DM43" s="46"/>
      <c r="DN43" s="46"/>
      <c r="DO43" s="46"/>
      <c r="DP43" s="12"/>
      <c r="DQ43" s="12"/>
      <c r="DR43" s="12"/>
      <c r="DS43" s="12"/>
      <c r="DT43" s="12"/>
      <c r="DU43" s="12"/>
      <c r="DV43" s="12"/>
      <c r="DW43" s="12"/>
      <c r="DX43" s="12"/>
      <c r="DY43" s="12"/>
      <c r="DZ43" s="12"/>
      <c r="EA43" s="12"/>
      <c r="EB43" s="12"/>
      <c r="EC43" s="12"/>
      <c r="ED43" s="12"/>
      <c r="EE43" s="12"/>
      <c r="EJ43" s="12"/>
      <c r="EK43" s="12"/>
      <c r="EL43" s="12"/>
      <c r="EM43" s="12"/>
      <c r="EN43" s="12"/>
      <c r="EO43" s="12"/>
      <c r="EP43" s="12"/>
      <c r="EQ43" s="12"/>
      <c r="ER43" s="12"/>
      <c r="ES43" s="12"/>
      <c r="ET43" s="12"/>
      <c r="EU43" s="12"/>
      <c r="EV43" s="12"/>
      <c r="EW43" s="12"/>
      <c r="EX43" s="12"/>
      <c r="EY43" s="12"/>
      <c r="EZ43" s="12"/>
      <c r="FA43" s="12"/>
      <c r="FB43" s="12"/>
      <c r="FC43" s="12"/>
      <c r="FD43" s="12"/>
      <c r="FE43" s="12"/>
      <c r="FF43" s="12"/>
      <c r="FG43" s="12"/>
      <c r="FH43" s="12"/>
      <c r="FI43" s="12"/>
      <c r="FJ43" s="12"/>
      <c r="FK43" s="38"/>
      <c r="FL43" s="13"/>
      <c r="FM43" s="13"/>
      <c r="FN43" s="13"/>
      <c r="FO43" s="13"/>
      <c r="FP43" s="13"/>
      <c r="FQ43" s="13"/>
      <c r="FR43" s="38"/>
      <c r="FS43" s="23"/>
      <c r="FT43" s="13"/>
      <c r="FU43" s="12"/>
      <c r="FV43" s="26"/>
      <c r="FW43" s="13"/>
      <c r="FX43" s="26"/>
      <c r="FY43" s="38"/>
      <c r="FZ43" s="23"/>
      <c r="GA43" s="13"/>
      <c r="GB43" s="23"/>
      <c r="GC43" s="26"/>
      <c r="GD43" s="23"/>
      <c r="GE43" s="26"/>
      <c r="GF43" s="4"/>
      <c r="GG43" s="13"/>
      <c r="GH43" s="28"/>
      <c r="GI43" s="28"/>
      <c r="GJ43" s="28"/>
      <c r="GK43" s="28"/>
      <c r="GL43" s="28"/>
      <c r="GM43" s="28"/>
      <c r="GN43" s="28"/>
      <c r="GO43" s="12"/>
      <c r="GP43" s="12"/>
      <c r="GQ43" s="12"/>
      <c r="GR43" s="12"/>
      <c r="GS43" s="12"/>
      <c r="GT43" s="12"/>
      <c r="GU43" s="12"/>
      <c r="GV43" s="12"/>
      <c r="GW43" s="12"/>
      <c r="GX43" s="12"/>
      <c r="GY43" s="12"/>
      <c r="GZ43" s="12"/>
      <c r="HA43" s="12"/>
      <c r="HB43" s="12"/>
      <c r="HC43" s="12"/>
      <c r="HD43" s="12"/>
      <c r="HE43" s="12"/>
      <c r="HF43" s="12"/>
      <c r="HG43" s="12"/>
      <c r="HH43" s="12"/>
      <c r="HI43" s="12"/>
      <c r="HJ43" s="12"/>
      <c r="HK43" s="12"/>
      <c r="HL43" s="12"/>
      <c r="HM43" s="12"/>
      <c r="HN43" s="12"/>
      <c r="HO43" s="12"/>
      <c r="HP43" s="12"/>
      <c r="HQ43" s="12"/>
      <c r="HR43" s="12"/>
      <c r="HS43" s="12"/>
      <c r="HT43" s="12"/>
      <c r="HU43" s="12"/>
      <c r="HV43" s="12"/>
      <c r="HW43" s="12"/>
      <c r="HX43" s="12"/>
      <c r="HY43" s="12"/>
      <c r="HZ43" s="12"/>
      <c r="IA43" s="12"/>
      <c r="IB43" s="12"/>
      <c r="IC43" s="12"/>
      <c r="ID43" s="12"/>
      <c r="IE43" s="12"/>
      <c r="IF43" s="12"/>
      <c r="IG43" s="12"/>
      <c r="IH43" s="12"/>
      <c r="II43" s="12"/>
      <c r="IJ43" s="12"/>
      <c r="IK43" s="12"/>
      <c r="IL43" s="12"/>
      <c r="IM43" s="12"/>
      <c r="IN43" s="11"/>
    </row>
    <row r="44" spans="1:248" ht="12.75" x14ac:dyDescent="0.2">
      <c r="A44" s="55"/>
      <c r="B44" s="55"/>
      <c r="C44" s="55"/>
      <c r="D44" s="55"/>
      <c r="E44" s="55"/>
      <c r="F44" s="55"/>
      <c r="G44" s="55"/>
      <c r="H44" s="55"/>
      <c r="I44" s="55"/>
      <c r="J44" s="55"/>
      <c r="K44" s="55"/>
      <c r="U44" s="4"/>
      <c r="V44" s="16"/>
      <c r="W44" s="38"/>
      <c r="X44" s="4"/>
      <c r="Y44" s="4"/>
      <c r="Z44" s="12" t="s">
        <v>7</v>
      </c>
      <c r="AA44" s="12" t="s">
        <v>8</v>
      </c>
      <c r="AB44" s="4"/>
      <c r="AC44" s="4"/>
      <c r="AD44" s="4"/>
      <c r="AE44" s="38"/>
      <c r="AF44" s="38"/>
      <c r="AG44" s="38"/>
      <c r="AH44" s="38"/>
      <c r="AP44" s="5" t="s">
        <v>11</v>
      </c>
      <c r="AW44" s="18"/>
      <c r="AY44" s="18"/>
      <c r="BB44" s="11"/>
      <c r="BF44" s="5">
        <v>5</v>
      </c>
      <c r="BG44" s="5">
        <f>BH24</f>
        <v>-2800</v>
      </c>
      <c r="BH44" s="5">
        <f>BG24</f>
        <v>8000</v>
      </c>
      <c r="BJ44" s="5">
        <v>19</v>
      </c>
      <c r="BK44" s="15">
        <f>BK25-(BK25-BK55)*BJ44/(BJ54+1)</f>
        <v>1.9896753472735356</v>
      </c>
      <c r="BL44" s="5">
        <f t="shared" si="11"/>
        <v>-5481.2727458556055</v>
      </c>
      <c r="BM44" s="5">
        <f t="shared" si="12"/>
        <v>2440.4198584548008</v>
      </c>
      <c r="BP44" s="5">
        <v>5</v>
      </c>
      <c r="BQ44" s="5">
        <f>BR24</f>
        <v>-2800</v>
      </c>
      <c r="BR44" s="5">
        <f>BQ24</f>
        <v>8000</v>
      </c>
      <c r="BT44" s="5">
        <v>19</v>
      </c>
      <c r="BU44" s="15">
        <f>BU25-(BU25-BU55)*BT44/(BT54+1)</f>
        <v>1.9896753472735356</v>
      </c>
      <c r="BV44" s="5">
        <f t="shared" si="13"/>
        <v>-5481.2727458556055</v>
      </c>
      <c r="BW44" s="5">
        <f t="shared" si="14"/>
        <v>2440.4198584548008</v>
      </c>
      <c r="BZ44" s="5">
        <v>5</v>
      </c>
      <c r="CA44" s="5">
        <f>CB24</f>
        <v>-2800</v>
      </c>
      <c r="CB44" s="4">
        <f>CA24</f>
        <v>8000</v>
      </c>
      <c r="CC44" s="4"/>
      <c r="CD44" s="4">
        <v>19</v>
      </c>
      <c r="CE44" s="45">
        <f>CE25-(CE25-CE55)*CD44/(CD54+1)</f>
        <v>1.9896753472735356</v>
      </c>
      <c r="CF44" s="4">
        <f t="shared" si="15"/>
        <v>-5481.2727458556055</v>
      </c>
      <c r="CG44" s="4">
        <f t="shared" si="16"/>
        <v>2440.4198584548008</v>
      </c>
      <c r="CH44" s="17"/>
      <c r="CK44" s="5"/>
      <c r="CL44" s="5"/>
      <c r="CM44" s="5"/>
      <c r="CN44" s="17"/>
      <c r="CO44" s="17"/>
      <c r="CQ44" s="45"/>
      <c r="DB44" s="22"/>
      <c r="DC44" s="44"/>
      <c r="DF44" s="22"/>
      <c r="DG44" s="44"/>
      <c r="DI44" s="17"/>
      <c r="DJ44" s="17"/>
      <c r="DK44" s="17"/>
      <c r="DM44" s="46"/>
      <c r="DN44" s="46"/>
      <c r="DO44" s="46"/>
      <c r="DP44" s="12"/>
      <c r="DQ44" s="12"/>
      <c r="DR44" s="12"/>
      <c r="DS44" s="12"/>
      <c r="DT44" s="12"/>
      <c r="DU44" s="12"/>
      <c r="DV44" s="12"/>
      <c r="DW44" s="12"/>
      <c r="DX44" s="12"/>
      <c r="DY44" s="12"/>
      <c r="DZ44" s="12"/>
      <c r="EA44" s="12"/>
      <c r="EB44" s="12"/>
      <c r="EC44" s="12"/>
      <c r="ED44" s="12"/>
      <c r="EE44" s="12"/>
      <c r="EJ44" s="12"/>
      <c r="EK44" s="12"/>
      <c r="EL44" s="12"/>
      <c r="EM44" s="12"/>
      <c r="EN44" s="12"/>
      <c r="EO44" s="12"/>
      <c r="EP44" s="12"/>
      <c r="EQ44" s="12"/>
      <c r="ER44" s="12"/>
      <c r="ES44" s="12"/>
      <c r="ET44" s="12"/>
      <c r="EU44" s="12"/>
      <c r="EV44" s="12"/>
      <c r="EW44" s="12"/>
      <c r="EX44" s="12"/>
      <c r="EY44" s="12"/>
      <c r="EZ44" s="12"/>
      <c r="FA44" s="12"/>
      <c r="FB44" s="12"/>
      <c r="FC44" s="12"/>
      <c r="FD44" s="12"/>
      <c r="FE44" s="12"/>
      <c r="FF44" s="12"/>
      <c r="FG44" s="12"/>
      <c r="FH44" s="12"/>
      <c r="FI44" s="12"/>
      <c r="FJ44" s="12"/>
      <c r="FK44" s="38"/>
      <c r="FL44" s="13"/>
      <c r="FM44" s="13"/>
      <c r="FN44" s="13"/>
      <c r="FO44" s="13"/>
      <c r="FP44" s="13"/>
      <c r="FQ44" s="13"/>
      <c r="FR44" s="38"/>
      <c r="FS44" s="23"/>
      <c r="FT44" s="13"/>
      <c r="FU44" s="12"/>
      <c r="FV44" s="26"/>
      <c r="FW44" s="13"/>
      <c r="FX44" s="26"/>
      <c r="FY44" s="38"/>
      <c r="FZ44" s="23"/>
      <c r="GA44" s="13"/>
      <c r="GB44" s="23"/>
      <c r="GC44" s="26"/>
      <c r="GD44" s="23"/>
      <c r="GE44" s="26"/>
      <c r="GG44" s="13"/>
      <c r="GH44" s="28"/>
      <c r="GI44" s="28"/>
      <c r="GJ44" s="28"/>
      <c r="GK44" s="28"/>
      <c r="GL44" s="28"/>
      <c r="GM44" s="28"/>
      <c r="GN44" s="28"/>
      <c r="GO44" s="12"/>
      <c r="GP44" s="12"/>
      <c r="GQ44" s="12"/>
      <c r="GR44" s="12"/>
      <c r="GS44" s="12"/>
      <c r="GT44" s="12"/>
      <c r="GU44" s="12"/>
      <c r="GV44" s="12"/>
      <c r="GW44" s="12"/>
      <c r="GX44" s="12"/>
      <c r="GY44" s="12"/>
      <c r="GZ44" s="12"/>
      <c r="HA44" s="12"/>
      <c r="HB44" s="12"/>
      <c r="HC44" s="12"/>
      <c r="HD44" s="12"/>
      <c r="HE44" s="12"/>
      <c r="HF44" s="12"/>
      <c r="HG44" s="12"/>
      <c r="HH44" s="12"/>
      <c r="HI44" s="12"/>
      <c r="HJ44" s="12"/>
      <c r="HK44" s="12"/>
      <c r="HL44" s="12"/>
      <c r="HM44" s="12"/>
      <c r="HN44" s="12"/>
      <c r="HO44" s="12"/>
      <c r="HP44" s="12"/>
      <c r="HQ44" s="12"/>
      <c r="HR44" s="12"/>
      <c r="HS44" s="12"/>
      <c r="HT44" s="12"/>
      <c r="HU44" s="12"/>
      <c r="HV44" s="12"/>
      <c r="HW44" s="12"/>
      <c r="HX44" s="12"/>
      <c r="HY44" s="12"/>
      <c r="HZ44" s="12"/>
      <c r="IA44" s="12"/>
      <c r="IB44" s="12"/>
      <c r="IC44" s="12"/>
      <c r="ID44" s="12"/>
      <c r="IE44" s="12"/>
      <c r="IF44" s="12"/>
      <c r="IG44" s="12"/>
      <c r="IH44" s="12"/>
      <c r="II44" s="12"/>
      <c r="IJ44" s="12"/>
      <c r="IK44" s="12"/>
      <c r="IL44" s="12"/>
      <c r="IM44" s="12"/>
      <c r="IN44" s="11"/>
    </row>
    <row r="45" spans="1:248" ht="12.75" x14ac:dyDescent="0.2">
      <c r="A45" s="55"/>
      <c r="B45" s="55"/>
      <c r="C45" s="55"/>
      <c r="D45" s="55"/>
      <c r="E45" s="55"/>
      <c r="F45" s="55"/>
      <c r="G45" s="55"/>
      <c r="H45" s="55"/>
      <c r="I45" s="55"/>
      <c r="J45" s="55"/>
      <c r="K45" s="55"/>
      <c r="U45" s="4"/>
      <c r="V45" s="16">
        <f>BG43</f>
        <v>-6000</v>
      </c>
      <c r="W45" s="38">
        <f>BH43</f>
        <v>2100</v>
      </c>
      <c r="X45" s="4">
        <f>(W45-W46)/(V45-V46)</f>
        <v>1.84375</v>
      </c>
      <c r="Y45" s="4"/>
      <c r="Z45" s="12">
        <f>IF(ISERROR(X45)=TRUE,1,X45)</f>
        <v>1.84375</v>
      </c>
      <c r="AA45" s="12">
        <f>W45-Z45*V45</f>
        <v>13162.5</v>
      </c>
      <c r="AB45" s="4"/>
      <c r="AC45" s="4"/>
      <c r="AD45" s="4"/>
      <c r="AE45" s="38">
        <f>BQ43</f>
        <v>-6000</v>
      </c>
      <c r="AF45" s="38">
        <f>BR43</f>
        <v>2100</v>
      </c>
      <c r="AG45" s="38">
        <f>CA43</f>
        <v>-6000</v>
      </c>
      <c r="AH45" s="38">
        <f>CB43</f>
        <v>2100</v>
      </c>
      <c r="AP45" s="5" t="s">
        <v>12</v>
      </c>
      <c r="AQ45" s="5">
        <f>AQ27</f>
        <v>6000</v>
      </c>
      <c r="AS45" s="5">
        <f>DEGREES(ATAN(B26/B27))</f>
        <v>-22.504215706007606</v>
      </c>
      <c r="AU45" s="21">
        <f>B26</f>
        <v>2591.6761236241537</v>
      </c>
      <c r="AV45" s="21">
        <f>B27</f>
        <v>-6255.557763939566</v>
      </c>
      <c r="AW45" s="18">
        <f>(AU45^2+AV45^2)^0.5</f>
        <v>6771.1733154415788</v>
      </c>
      <c r="AY45" s="18">
        <f>(Y33^2+Z33^2)^0.5</f>
        <v>6771.1733154415788</v>
      </c>
      <c r="BB45" s="11"/>
      <c r="BF45" s="5">
        <v>6</v>
      </c>
      <c r="BG45" s="5">
        <f>BH23</f>
        <v>8000</v>
      </c>
      <c r="BH45" s="5">
        <f>BG23</f>
        <v>8000</v>
      </c>
      <c r="BJ45" s="5">
        <v>20</v>
      </c>
      <c r="BK45" s="15">
        <f>BK25-(BK25-BK55)*BJ45/(BJ54+1)</f>
        <v>2.0943951023931953</v>
      </c>
      <c r="BL45" s="5">
        <f t="shared" si="11"/>
        <v>-5196.152422706632</v>
      </c>
      <c r="BM45" s="5">
        <f t="shared" si="12"/>
        <v>2999.9999999999995</v>
      </c>
      <c r="BP45" s="5">
        <v>6</v>
      </c>
      <c r="BQ45" s="5">
        <f>BR23</f>
        <v>8000</v>
      </c>
      <c r="BR45" s="5">
        <f>BQ23</f>
        <v>8000</v>
      </c>
      <c r="BT45" s="5">
        <v>20</v>
      </c>
      <c r="BU45" s="15">
        <f>BU25-(BU25-BU55)*BT45/(BT54+1)</f>
        <v>2.0943951023931953</v>
      </c>
      <c r="BV45" s="5">
        <f t="shared" si="13"/>
        <v>-5196.152422706632</v>
      </c>
      <c r="BW45" s="5">
        <f t="shared" si="14"/>
        <v>2999.9999999999995</v>
      </c>
      <c r="BZ45" s="5">
        <v>6</v>
      </c>
      <c r="CA45" s="5">
        <f>CB23</f>
        <v>8000</v>
      </c>
      <c r="CB45" s="4">
        <f>CA23</f>
        <v>8000</v>
      </c>
      <c r="CC45" s="4"/>
      <c r="CD45" s="4">
        <v>20</v>
      </c>
      <c r="CE45" s="45">
        <f>CE25-(CE25-CE55)*CD45/(CD54+1)</f>
        <v>2.0943951023931953</v>
      </c>
      <c r="CF45" s="4">
        <f t="shared" si="15"/>
        <v>-5196.152422706632</v>
      </c>
      <c r="CG45" s="4">
        <f t="shared" si="16"/>
        <v>2999.9999999999995</v>
      </c>
      <c r="CH45" s="17"/>
      <c r="CK45" s="5"/>
      <c r="CL45" s="5"/>
      <c r="CM45" s="5"/>
      <c r="CN45" s="17"/>
      <c r="CO45" s="17"/>
      <c r="CQ45" s="45"/>
      <c r="DB45" s="22"/>
      <c r="DC45" s="44"/>
      <c r="DF45" s="22"/>
      <c r="DG45" s="44"/>
      <c r="DI45" s="17"/>
      <c r="DJ45" s="17"/>
      <c r="DK45" s="17"/>
      <c r="DM45" s="46"/>
      <c r="DN45" s="46"/>
      <c r="DO45" s="46"/>
      <c r="DP45" s="12"/>
      <c r="DQ45" s="12"/>
      <c r="DR45" s="12"/>
      <c r="DS45" s="12"/>
      <c r="DT45" s="12"/>
      <c r="DU45" s="12"/>
      <c r="DV45" s="12"/>
      <c r="DW45" s="12"/>
      <c r="DX45" s="12"/>
      <c r="DY45" s="12"/>
      <c r="DZ45" s="12"/>
      <c r="EA45" s="12"/>
      <c r="EB45" s="12"/>
      <c r="EC45" s="12"/>
      <c r="ED45" s="12"/>
      <c r="EE45" s="12"/>
      <c r="EJ45" s="12"/>
      <c r="EK45" s="12"/>
      <c r="EL45" s="12"/>
      <c r="EM45" s="12"/>
      <c r="EN45" s="12"/>
      <c r="EO45" s="12"/>
      <c r="EP45" s="12"/>
      <c r="EQ45" s="12"/>
      <c r="ER45" s="12"/>
      <c r="ES45" s="12"/>
      <c r="ET45" s="12"/>
      <c r="EU45" s="12"/>
      <c r="EV45" s="12"/>
      <c r="EW45" s="12"/>
      <c r="EX45" s="12"/>
      <c r="EY45" s="12"/>
      <c r="EZ45" s="12"/>
      <c r="FA45" s="12"/>
      <c r="FB45" s="12"/>
      <c r="FC45" s="12"/>
      <c r="FD45" s="12"/>
      <c r="FE45" s="12"/>
      <c r="FF45" s="12"/>
      <c r="FG45" s="12"/>
      <c r="FH45" s="12"/>
      <c r="FI45" s="12"/>
      <c r="FJ45" s="12"/>
      <c r="FK45" s="38"/>
      <c r="FL45" s="12"/>
      <c r="FM45" s="13"/>
      <c r="FN45" s="12"/>
      <c r="FO45" s="13"/>
      <c r="FP45" s="13"/>
      <c r="FQ45" s="13"/>
      <c r="FR45" s="38"/>
      <c r="FS45" s="12"/>
      <c r="FT45" s="13"/>
      <c r="FU45" s="12"/>
      <c r="FV45" s="26"/>
      <c r="FW45" s="12"/>
      <c r="FX45" s="26"/>
      <c r="FY45" s="38"/>
      <c r="FZ45" s="23"/>
      <c r="GA45" s="13"/>
      <c r="GB45" s="26"/>
      <c r="GC45" s="26"/>
      <c r="GD45" s="26"/>
      <c r="GE45" s="26"/>
      <c r="GF45" s="12"/>
      <c r="GG45" s="13"/>
      <c r="GH45" s="28"/>
      <c r="GI45" s="28"/>
      <c r="GJ45" s="28"/>
      <c r="GK45" s="28"/>
      <c r="GL45" s="28"/>
      <c r="GM45" s="28"/>
      <c r="GN45" s="28"/>
      <c r="GO45" s="12"/>
      <c r="GP45" s="12"/>
      <c r="GQ45" s="12"/>
      <c r="GR45" s="12"/>
      <c r="GS45" s="12"/>
      <c r="GT45" s="12"/>
      <c r="GU45" s="12"/>
      <c r="GV45" s="12"/>
      <c r="GW45" s="12"/>
      <c r="GX45" s="12"/>
      <c r="GY45" s="12"/>
      <c r="GZ45" s="12"/>
      <c r="HA45" s="12"/>
      <c r="HB45" s="12"/>
      <c r="HC45" s="12"/>
      <c r="HD45" s="12"/>
      <c r="HE45" s="12"/>
      <c r="HF45" s="12"/>
      <c r="HG45" s="12"/>
      <c r="HH45" s="12"/>
      <c r="HI45" s="12"/>
      <c r="HJ45" s="12"/>
      <c r="HK45" s="12"/>
      <c r="HL45" s="12"/>
      <c r="HM45" s="12"/>
      <c r="HN45" s="12"/>
      <c r="HO45" s="12"/>
      <c r="HP45" s="12"/>
      <c r="HQ45" s="12"/>
      <c r="HR45" s="12"/>
      <c r="HS45" s="12"/>
      <c r="HT45" s="12"/>
      <c r="HU45" s="12"/>
      <c r="HV45" s="12"/>
      <c r="HW45" s="12"/>
      <c r="HX45" s="12"/>
      <c r="HY45" s="12"/>
      <c r="HZ45" s="12"/>
      <c r="IA45" s="12"/>
      <c r="IB45" s="12"/>
      <c r="IC45" s="12"/>
      <c r="ID45" s="12"/>
      <c r="IE45" s="12"/>
      <c r="IF45" s="12"/>
      <c r="IG45" s="12"/>
      <c r="IH45" s="12"/>
      <c r="II45" s="12"/>
      <c r="IJ45" s="12"/>
      <c r="IK45" s="12"/>
      <c r="IL45" s="12"/>
      <c r="IM45" s="12"/>
      <c r="IN45" s="11"/>
    </row>
    <row r="46" spans="1:248" ht="12.75" x14ac:dyDescent="0.2">
      <c r="A46" s="55"/>
      <c r="B46" s="55"/>
      <c r="C46" s="55"/>
      <c r="D46" s="55"/>
      <c r="E46" s="55"/>
      <c r="F46" s="55"/>
      <c r="G46" s="55"/>
      <c r="H46" s="55"/>
      <c r="I46" s="55"/>
      <c r="J46" s="55"/>
      <c r="K46" s="55"/>
      <c r="U46" s="4"/>
      <c r="V46" s="16">
        <f>BG44</f>
        <v>-2800</v>
      </c>
      <c r="W46" s="38">
        <f>BH44</f>
        <v>8000</v>
      </c>
      <c r="X46" s="4"/>
      <c r="Y46" s="4"/>
      <c r="Z46" s="4"/>
      <c r="AA46" s="4"/>
      <c r="AB46" s="4"/>
      <c r="AC46" s="4"/>
      <c r="AD46" s="4"/>
      <c r="AE46" s="38">
        <f>BQ44</f>
        <v>-2800</v>
      </c>
      <c r="AF46" s="38">
        <f>BR44</f>
        <v>8000</v>
      </c>
      <c r="AG46" s="38">
        <f>CA44</f>
        <v>-2800</v>
      </c>
      <c r="AH46" s="38">
        <f>CB44</f>
        <v>8000</v>
      </c>
      <c r="AP46" s="5" t="s">
        <v>13</v>
      </c>
      <c r="AQ46" s="21">
        <f>AP37</f>
        <v>-2.4137112299325061</v>
      </c>
      <c r="BB46" s="11"/>
      <c r="BJ46" s="5">
        <v>21</v>
      </c>
      <c r="BK46" s="15">
        <f>BK25-(BK25-BK55)*BJ46/(BJ54+1)</f>
        <v>2.1991148575128552</v>
      </c>
      <c r="BL46" s="5">
        <f t="shared" si="11"/>
        <v>-4854.1019662496847</v>
      </c>
      <c r="BM46" s="5">
        <f t="shared" si="12"/>
        <v>3526.711513754839</v>
      </c>
      <c r="BT46" s="5">
        <v>21</v>
      </c>
      <c r="BU46" s="15">
        <f>BU25-(BU25-BU55)*BT46/(BT54+1)</f>
        <v>2.1991148575128552</v>
      </c>
      <c r="BV46" s="5">
        <f t="shared" si="13"/>
        <v>-4854.1019662496847</v>
      </c>
      <c r="BW46" s="5">
        <f t="shared" si="14"/>
        <v>3526.711513754839</v>
      </c>
      <c r="CB46" s="4"/>
      <c r="CC46" s="4"/>
      <c r="CD46" s="4">
        <v>21</v>
      </c>
      <c r="CE46" s="45">
        <f>CE25-(CE25-CE55)*CD46/(CD54+1)</f>
        <v>2.1991148575128552</v>
      </c>
      <c r="CF46" s="4">
        <f t="shared" si="15"/>
        <v>-4854.1019662496847</v>
      </c>
      <c r="CG46" s="4">
        <f t="shared" si="16"/>
        <v>3526.711513754839</v>
      </c>
      <c r="CH46" s="17"/>
      <c r="CK46" s="5"/>
      <c r="CL46" s="5"/>
      <c r="CM46" s="5"/>
      <c r="CN46" s="17"/>
      <c r="CO46" s="17"/>
      <c r="CQ46" s="45"/>
      <c r="DB46" s="22"/>
      <c r="DC46" s="44"/>
      <c r="DF46" s="22"/>
      <c r="DG46" s="44"/>
      <c r="DI46" s="17"/>
      <c r="DJ46" s="17"/>
      <c r="DK46" s="17"/>
      <c r="DM46" s="46"/>
      <c r="DN46" s="46"/>
      <c r="DO46" s="46"/>
      <c r="DP46" s="12"/>
      <c r="DQ46" s="12"/>
      <c r="DR46" s="12"/>
      <c r="DS46" s="12"/>
      <c r="DT46" s="12"/>
      <c r="DU46" s="12"/>
      <c r="DV46" s="12"/>
      <c r="DW46" s="12"/>
      <c r="DX46" s="12"/>
      <c r="DY46" s="12"/>
      <c r="DZ46" s="12"/>
      <c r="EA46" s="12"/>
      <c r="EB46" s="12"/>
      <c r="EC46" s="12"/>
      <c r="ED46" s="12"/>
      <c r="EE46" s="12"/>
      <c r="EJ46" s="12"/>
      <c r="EK46" s="12"/>
      <c r="EL46" s="12"/>
      <c r="EM46" s="12"/>
      <c r="EN46" s="12"/>
      <c r="EO46" s="12"/>
      <c r="EP46" s="12"/>
      <c r="EQ46" s="12"/>
      <c r="ER46" s="12"/>
      <c r="ES46" s="12"/>
      <c r="ET46" s="12"/>
      <c r="EU46" s="12"/>
      <c r="EV46" s="12"/>
      <c r="EW46" s="12"/>
      <c r="EX46" s="12"/>
      <c r="EY46" s="12"/>
      <c r="EZ46" s="12"/>
      <c r="FA46" s="12"/>
      <c r="FB46" s="12"/>
      <c r="FC46" s="12"/>
      <c r="FD46" s="12"/>
      <c r="FE46" s="12"/>
      <c r="FF46" s="12"/>
      <c r="FG46" s="12"/>
      <c r="FH46" s="12"/>
      <c r="FI46" s="12"/>
      <c r="FJ46" s="12"/>
      <c r="FK46" s="12"/>
      <c r="FL46" s="12"/>
      <c r="FM46" s="12"/>
      <c r="FN46" s="12"/>
      <c r="FO46" s="12"/>
      <c r="FP46" s="12"/>
      <c r="FQ46" s="12"/>
      <c r="FR46" s="12"/>
      <c r="FS46" s="12"/>
      <c r="FT46" s="12"/>
      <c r="FU46" s="12"/>
      <c r="FV46" s="12"/>
      <c r="FW46" s="12"/>
      <c r="FX46" s="12"/>
      <c r="FY46" s="12"/>
      <c r="FZ46" s="12"/>
      <c r="GA46" s="12"/>
      <c r="GB46" s="12"/>
      <c r="GC46" s="12"/>
      <c r="GD46" s="12"/>
      <c r="GE46" s="12"/>
      <c r="GF46" s="12"/>
      <c r="GG46" s="12"/>
      <c r="GH46" s="12"/>
      <c r="GI46" s="12"/>
      <c r="GJ46" s="12"/>
      <c r="GK46" s="12"/>
      <c r="GL46" s="12"/>
      <c r="GM46" s="12"/>
      <c r="GN46" s="12"/>
      <c r="GO46" s="12"/>
      <c r="GP46" s="12"/>
      <c r="GQ46" s="12"/>
      <c r="GR46" s="12"/>
      <c r="GS46" s="12"/>
      <c r="GT46" s="12"/>
      <c r="GU46" s="12"/>
      <c r="GV46" s="12"/>
      <c r="GW46" s="12"/>
      <c r="GX46" s="12"/>
      <c r="GY46" s="12"/>
      <c r="GZ46" s="12"/>
      <c r="HA46" s="12"/>
      <c r="HB46" s="12"/>
      <c r="HC46" s="12"/>
      <c r="HD46" s="12"/>
      <c r="HE46" s="12"/>
      <c r="HF46" s="12"/>
      <c r="HG46" s="12"/>
      <c r="HH46" s="12"/>
      <c r="HI46" s="12"/>
      <c r="HJ46" s="12"/>
      <c r="HK46" s="12"/>
      <c r="HL46" s="12"/>
      <c r="HM46" s="12"/>
      <c r="HN46" s="12"/>
      <c r="HO46" s="12"/>
      <c r="HP46" s="12"/>
      <c r="HQ46" s="12"/>
      <c r="HR46" s="12"/>
      <c r="HS46" s="12"/>
      <c r="HT46" s="12"/>
      <c r="HU46" s="12"/>
      <c r="HV46" s="12"/>
      <c r="HW46" s="12"/>
      <c r="HX46" s="12"/>
      <c r="HY46" s="12"/>
      <c r="HZ46" s="12"/>
      <c r="IA46" s="12"/>
      <c r="IB46" s="12"/>
      <c r="IC46" s="12"/>
      <c r="ID46" s="12"/>
      <c r="IE46" s="12"/>
      <c r="IF46" s="12"/>
      <c r="IG46" s="12"/>
      <c r="IH46" s="12"/>
      <c r="II46" s="12"/>
      <c r="IJ46" s="12"/>
      <c r="IK46" s="12"/>
      <c r="IL46" s="12"/>
      <c r="IM46" s="12"/>
      <c r="IN46" s="11"/>
    </row>
    <row r="47" spans="1:248" ht="12.75" x14ac:dyDescent="0.2">
      <c r="A47" s="55"/>
      <c r="B47" s="55"/>
      <c r="C47" s="55"/>
      <c r="D47" s="55"/>
      <c r="E47" s="55"/>
      <c r="F47" s="55"/>
      <c r="G47" s="55"/>
      <c r="H47" s="55"/>
      <c r="I47" s="55"/>
      <c r="J47" s="55"/>
      <c r="K47" s="55"/>
      <c r="U47" s="4"/>
      <c r="V47" s="16"/>
      <c r="W47" s="38"/>
      <c r="X47" s="4"/>
      <c r="Y47" s="4"/>
      <c r="Z47" s="12" t="s">
        <v>7</v>
      </c>
      <c r="AA47" s="12" t="s">
        <v>8</v>
      </c>
      <c r="AB47" s="4"/>
      <c r="AC47" s="4"/>
      <c r="AD47" s="4"/>
      <c r="AE47" s="38"/>
      <c r="AF47" s="38"/>
      <c r="AG47" s="38"/>
      <c r="AH47" s="38"/>
      <c r="AP47" s="5" t="s">
        <v>14</v>
      </c>
      <c r="AQ47" s="5">
        <f>AQ38</f>
        <v>0</v>
      </c>
      <c r="BB47" s="11"/>
      <c r="BJ47" s="5">
        <v>22</v>
      </c>
      <c r="BK47" s="15">
        <f>BK25-(BK25-BK55)*BJ47/(BJ54+1)</f>
        <v>2.3038346126325147</v>
      </c>
      <c r="BL47" s="5">
        <f t="shared" si="11"/>
        <v>-4458.8689528643672</v>
      </c>
      <c r="BM47" s="5">
        <f t="shared" si="12"/>
        <v>4014.7836381531492</v>
      </c>
      <c r="BT47" s="5">
        <v>22</v>
      </c>
      <c r="BU47" s="15">
        <f>BU25-(BU25-BU55)*BT47/(BT54+1)</f>
        <v>2.3038346126325147</v>
      </c>
      <c r="BV47" s="5">
        <f t="shared" si="13"/>
        <v>-4458.8689528643672</v>
      </c>
      <c r="BW47" s="5">
        <f t="shared" si="14"/>
        <v>4014.7836381531492</v>
      </c>
      <c r="CB47" s="4"/>
      <c r="CC47" s="4"/>
      <c r="CD47" s="4">
        <v>22</v>
      </c>
      <c r="CE47" s="45">
        <f>CE25-(CE25-CE55)*CD47/(CD54+1)</f>
        <v>2.3038346126325147</v>
      </c>
      <c r="CF47" s="4">
        <f t="shared" si="15"/>
        <v>-4458.8689528643672</v>
      </c>
      <c r="CG47" s="4">
        <f t="shared" si="16"/>
        <v>4014.7836381531492</v>
      </c>
      <c r="CH47" s="17"/>
      <c r="CK47" s="5"/>
      <c r="CL47" s="5"/>
      <c r="CM47" s="5"/>
      <c r="CN47" s="17"/>
      <c r="CO47" s="17"/>
      <c r="CQ47" s="45"/>
      <c r="DB47" s="22"/>
      <c r="DC47" s="44"/>
      <c r="DF47" s="22"/>
      <c r="DG47" s="44"/>
      <c r="DI47" s="17"/>
      <c r="DJ47" s="17"/>
      <c r="DK47" s="17"/>
      <c r="DM47" s="46"/>
      <c r="DN47" s="46"/>
      <c r="DO47" s="46"/>
      <c r="DP47" s="12"/>
      <c r="DQ47" s="12"/>
      <c r="DR47" s="12"/>
      <c r="DS47" s="12"/>
      <c r="DT47" s="12"/>
      <c r="DU47" s="12"/>
      <c r="DV47" s="12"/>
      <c r="DW47" s="12"/>
      <c r="DX47" s="12"/>
      <c r="DY47" s="12"/>
      <c r="DZ47" s="12"/>
      <c r="EA47" s="12"/>
      <c r="EB47" s="12"/>
      <c r="EC47" s="12"/>
      <c r="ED47" s="12"/>
      <c r="EE47" s="12"/>
      <c r="EJ47" s="12"/>
      <c r="EK47" s="12"/>
      <c r="EL47" s="12"/>
      <c r="EM47" s="12"/>
      <c r="EN47" s="12"/>
      <c r="EO47" s="12"/>
      <c r="EP47" s="12"/>
      <c r="EQ47" s="12"/>
      <c r="ER47" s="12"/>
      <c r="ES47" s="12"/>
      <c r="ET47" s="12"/>
      <c r="EU47" s="12"/>
      <c r="EV47" s="12"/>
      <c r="EW47" s="12"/>
      <c r="EX47" s="12"/>
      <c r="EY47" s="12"/>
      <c r="EZ47" s="12"/>
      <c r="FA47" s="12"/>
      <c r="FB47" s="12"/>
      <c r="FC47" s="12"/>
      <c r="FD47" s="12"/>
      <c r="FE47" s="12"/>
      <c r="FF47" s="12"/>
      <c r="FG47" s="12"/>
      <c r="FH47" s="12"/>
      <c r="FI47" s="12"/>
      <c r="FJ47" s="12"/>
      <c r="FK47" s="12"/>
      <c r="FL47" s="12"/>
      <c r="FM47" s="12"/>
      <c r="FN47" s="12"/>
      <c r="FO47" s="12"/>
      <c r="FP47" s="12"/>
      <c r="FQ47" s="12"/>
      <c r="FR47" s="12"/>
      <c r="FS47" s="12"/>
      <c r="FT47" s="12"/>
      <c r="FU47" s="12"/>
      <c r="FV47" s="12"/>
      <c r="FW47" s="12"/>
      <c r="FX47" s="12"/>
      <c r="FY47" s="12"/>
      <c r="FZ47" s="12"/>
      <c r="GA47" s="12"/>
      <c r="GB47" s="12"/>
      <c r="GC47" s="12"/>
      <c r="GD47" s="12"/>
      <c r="GE47" s="12"/>
      <c r="GF47" s="12"/>
      <c r="GG47" s="12"/>
      <c r="GH47" s="12"/>
      <c r="GI47" s="12"/>
      <c r="GJ47" s="12"/>
      <c r="GK47" s="12"/>
      <c r="GL47" s="12"/>
      <c r="GM47" s="12"/>
      <c r="GN47" s="12"/>
      <c r="GO47" s="12"/>
      <c r="GP47" s="12"/>
      <c r="GQ47" s="12"/>
      <c r="GR47" s="12"/>
      <c r="GS47" s="12"/>
      <c r="GT47" s="12"/>
      <c r="GU47" s="12"/>
      <c r="GV47" s="12"/>
      <c r="GW47" s="12"/>
      <c r="GX47" s="12"/>
      <c r="GY47" s="12"/>
      <c r="GZ47" s="12"/>
      <c r="HA47" s="12"/>
      <c r="HB47" s="12"/>
      <c r="HC47" s="12"/>
      <c r="HD47" s="12"/>
      <c r="HE47" s="12"/>
      <c r="HF47" s="12"/>
      <c r="HG47" s="12"/>
      <c r="HH47" s="12"/>
      <c r="HI47" s="12"/>
      <c r="HJ47" s="12"/>
      <c r="HK47" s="12"/>
      <c r="HL47" s="12"/>
      <c r="HM47" s="12"/>
      <c r="HN47" s="12"/>
      <c r="HO47" s="12"/>
      <c r="HP47" s="12"/>
      <c r="HQ47" s="12"/>
      <c r="HR47" s="12"/>
      <c r="HS47" s="12"/>
      <c r="HT47" s="12"/>
      <c r="HU47" s="12"/>
      <c r="HV47" s="12"/>
      <c r="HW47" s="12"/>
      <c r="HX47" s="12"/>
      <c r="HY47" s="12"/>
      <c r="HZ47" s="12"/>
      <c r="IA47" s="12"/>
      <c r="IB47" s="12"/>
      <c r="IC47" s="12"/>
      <c r="ID47" s="12"/>
      <c r="IE47" s="12"/>
      <c r="IF47" s="12"/>
      <c r="IG47" s="12"/>
      <c r="IH47" s="12"/>
      <c r="II47" s="12"/>
      <c r="IJ47" s="12"/>
      <c r="IK47" s="12"/>
      <c r="IL47" s="12"/>
      <c r="IM47" s="12"/>
      <c r="IN47" s="11"/>
    </row>
    <row r="48" spans="1:248" ht="12.75" x14ac:dyDescent="0.2">
      <c r="A48" s="55"/>
      <c r="B48" s="55"/>
      <c r="C48" s="55"/>
      <c r="D48" s="55"/>
      <c r="E48" s="55"/>
      <c r="F48" s="55"/>
      <c r="G48" s="55"/>
      <c r="H48" s="55"/>
      <c r="I48" s="55"/>
      <c r="J48" s="55"/>
      <c r="K48" s="55"/>
      <c r="U48" s="4"/>
      <c r="V48" s="16">
        <f>BG44</f>
        <v>-2800</v>
      </c>
      <c r="W48" s="38">
        <f>BH44</f>
        <v>8000</v>
      </c>
      <c r="X48" s="4">
        <f>(W48-W49)/(V48-V49)</f>
        <v>0</v>
      </c>
      <c r="Y48" s="4"/>
      <c r="Z48" s="12">
        <f>IF(ISERROR(X48)=TRUE,1,X48)</f>
        <v>0</v>
      </c>
      <c r="AA48" s="12">
        <f>W48-Z48*V48</f>
        <v>8000</v>
      </c>
      <c r="AB48" s="4"/>
      <c r="AC48" s="4"/>
      <c r="AD48" s="4"/>
      <c r="AE48" s="38">
        <f>BQ44</f>
        <v>-2800</v>
      </c>
      <c r="AF48" s="38">
        <f>BR44</f>
        <v>8000</v>
      </c>
      <c r="AG48" s="38">
        <f>CA44</f>
        <v>-2800</v>
      </c>
      <c r="AH48" s="38">
        <f>CB44</f>
        <v>8000</v>
      </c>
      <c r="BB48" s="11"/>
      <c r="BJ48" s="5">
        <v>23</v>
      </c>
      <c r="BK48" s="15">
        <f>BK25-(BK25-BK55)*BJ48/(BJ54+1)</f>
        <v>2.4085543677521746</v>
      </c>
      <c r="BL48" s="5">
        <f t="shared" si="11"/>
        <v>-4014.7836381531502</v>
      </c>
      <c r="BM48" s="5">
        <f t="shared" si="12"/>
        <v>4458.8689528643645</v>
      </c>
      <c r="BT48" s="5">
        <v>23</v>
      </c>
      <c r="BU48" s="15">
        <f>BU25-(BU25-BU55)*BT48/(BT54+1)</f>
        <v>2.4085543677521746</v>
      </c>
      <c r="BV48" s="5">
        <f t="shared" si="13"/>
        <v>-4014.7836381531502</v>
      </c>
      <c r="BW48" s="5">
        <f t="shared" si="14"/>
        <v>4458.8689528643645</v>
      </c>
      <c r="CB48" s="4"/>
      <c r="CC48" s="4"/>
      <c r="CD48" s="4">
        <v>23</v>
      </c>
      <c r="CE48" s="45">
        <f>CE25-(CE25-CE55)*CD48/(CD54+1)</f>
        <v>2.4085543677521746</v>
      </c>
      <c r="CF48" s="4">
        <f t="shared" si="15"/>
        <v>-4014.7836381531502</v>
      </c>
      <c r="CG48" s="4">
        <f t="shared" si="16"/>
        <v>4458.8689528643645</v>
      </c>
      <c r="CH48" s="17"/>
      <c r="CK48" s="5"/>
      <c r="CL48" s="5"/>
      <c r="CM48" s="5"/>
      <c r="CN48" s="17"/>
      <c r="CO48" s="17"/>
      <c r="CQ48" s="45"/>
      <c r="DB48" s="22"/>
      <c r="DC48" s="44"/>
      <c r="DF48" s="22"/>
      <c r="DG48" s="44"/>
      <c r="DI48" s="17"/>
      <c r="DJ48" s="17"/>
      <c r="DK48" s="17"/>
      <c r="DM48" s="46"/>
      <c r="DN48" s="46"/>
      <c r="DO48" s="46"/>
      <c r="DP48" s="12"/>
      <c r="DQ48" s="12"/>
      <c r="DR48" s="12"/>
      <c r="DS48" s="12"/>
      <c r="DT48" s="12"/>
      <c r="DU48" s="12"/>
      <c r="DV48" s="12"/>
      <c r="DW48" s="12"/>
      <c r="DX48" s="12"/>
      <c r="DY48" s="12"/>
      <c r="DZ48" s="12"/>
      <c r="EA48" s="12"/>
      <c r="EB48" s="12"/>
      <c r="EC48" s="12"/>
      <c r="ED48" s="12"/>
      <c r="EE48" s="12"/>
      <c r="EJ48" s="12"/>
      <c r="EK48" s="12"/>
      <c r="EL48" s="12"/>
      <c r="EM48" s="12"/>
      <c r="EN48" s="12"/>
      <c r="EO48" s="12"/>
      <c r="EP48" s="12"/>
      <c r="EQ48" s="12"/>
      <c r="ER48" s="12"/>
      <c r="ES48" s="12"/>
      <c r="ET48" s="12"/>
      <c r="EU48" s="12"/>
      <c r="EV48" s="12"/>
      <c r="EW48" s="12"/>
      <c r="EX48" s="12"/>
      <c r="EY48" s="12"/>
      <c r="EZ48" s="12"/>
      <c r="FA48" s="12"/>
      <c r="FB48" s="12"/>
      <c r="FC48" s="12"/>
      <c r="FD48" s="12"/>
      <c r="FE48" s="12"/>
      <c r="FF48" s="12"/>
      <c r="FG48" s="12"/>
      <c r="FH48" s="12"/>
      <c r="FI48" s="12"/>
      <c r="FJ48" s="12"/>
      <c r="FK48" s="12"/>
      <c r="FL48" s="12"/>
      <c r="FM48" s="12"/>
      <c r="FN48" s="12"/>
      <c r="FO48" s="12"/>
      <c r="FP48" s="12"/>
      <c r="FQ48" s="12"/>
      <c r="FR48" s="12"/>
      <c r="FS48" s="12"/>
      <c r="FT48" s="12"/>
      <c r="FU48" s="12"/>
      <c r="FV48" s="12"/>
      <c r="FW48" s="12"/>
      <c r="FX48" s="12"/>
      <c r="FY48" s="12"/>
      <c r="FZ48" s="12"/>
      <c r="GA48" s="12"/>
      <c r="GB48" s="12"/>
      <c r="GC48" s="12"/>
      <c r="GD48" s="12"/>
      <c r="GE48" s="12"/>
      <c r="GF48" s="12"/>
      <c r="GG48" s="12"/>
      <c r="GH48" s="12"/>
      <c r="GI48" s="12"/>
      <c r="GJ48" s="12"/>
      <c r="GK48" s="12"/>
      <c r="GL48" s="12"/>
      <c r="GM48" s="12"/>
      <c r="GN48" s="12"/>
      <c r="GO48" s="12"/>
      <c r="GP48" s="12"/>
      <c r="GQ48" s="12"/>
      <c r="GR48" s="12"/>
      <c r="GS48" s="12"/>
      <c r="GT48" s="12"/>
      <c r="GU48" s="12"/>
      <c r="GV48" s="12"/>
      <c r="GW48" s="12"/>
      <c r="GX48" s="12"/>
      <c r="GY48" s="12"/>
      <c r="GZ48" s="12"/>
      <c r="HA48" s="12"/>
      <c r="HB48" s="12"/>
      <c r="HC48" s="12"/>
      <c r="HD48" s="12"/>
      <c r="HE48" s="12"/>
      <c r="HF48" s="12"/>
      <c r="HG48" s="12"/>
      <c r="HH48" s="12"/>
      <c r="HI48" s="12"/>
      <c r="HJ48" s="12"/>
      <c r="HK48" s="12"/>
      <c r="HL48" s="12"/>
      <c r="HM48" s="12"/>
      <c r="HN48" s="12"/>
      <c r="HO48" s="12"/>
      <c r="HP48" s="12"/>
      <c r="HQ48" s="12"/>
      <c r="HR48" s="12"/>
      <c r="HS48" s="12"/>
      <c r="HT48" s="12"/>
      <c r="HU48" s="12"/>
      <c r="HV48" s="12"/>
      <c r="HW48" s="12"/>
      <c r="HX48" s="12"/>
      <c r="HY48" s="12"/>
      <c r="HZ48" s="12"/>
      <c r="IA48" s="12"/>
      <c r="IB48" s="12"/>
      <c r="IC48" s="12"/>
      <c r="ID48" s="12"/>
      <c r="IE48" s="12"/>
      <c r="IF48" s="12"/>
      <c r="IG48" s="12"/>
      <c r="IH48" s="12"/>
      <c r="II48" s="12"/>
      <c r="IJ48" s="12"/>
      <c r="IK48" s="12"/>
      <c r="IL48" s="12"/>
      <c r="IM48" s="12"/>
      <c r="IN48" s="11"/>
    </row>
    <row r="49" spans="1:248" ht="12.75" x14ac:dyDescent="0.2">
      <c r="A49" s="55"/>
      <c r="B49" s="55"/>
      <c r="C49" s="55"/>
      <c r="D49" s="55"/>
      <c r="E49" s="55"/>
      <c r="F49" s="55"/>
      <c r="G49" s="55"/>
      <c r="H49" s="55"/>
      <c r="I49" s="55"/>
      <c r="J49" s="55"/>
      <c r="K49" s="55"/>
      <c r="U49" s="4"/>
      <c r="V49" s="49">
        <f>BG45</f>
        <v>8000</v>
      </c>
      <c r="W49" s="50">
        <f>BH45</f>
        <v>8000</v>
      </c>
      <c r="X49" s="51"/>
      <c r="Y49" s="51"/>
      <c r="Z49" s="51"/>
      <c r="AA49" s="51"/>
      <c r="AB49" s="51"/>
      <c r="AC49" s="51"/>
      <c r="AD49" s="51"/>
      <c r="AE49" s="38">
        <f>BQ45</f>
        <v>8000</v>
      </c>
      <c r="AF49" s="38">
        <f>BR45</f>
        <v>8000</v>
      </c>
      <c r="AG49" s="38">
        <f>CA45</f>
        <v>8000</v>
      </c>
      <c r="AH49" s="38">
        <f>CB45</f>
        <v>8000</v>
      </c>
      <c r="AY49" s="11"/>
      <c r="AZ49" s="11"/>
      <c r="BA49" s="11"/>
      <c r="BB49" s="11"/>
      <c r="BJ49" s="5">
        <v>24</v>
      </c>
      <c r="BK49" s="15">
        <f>BK25-(BK25-BK55)*BJ49/(BJ54+1)</f>
        <v>2.5132741228718345</v>
      </c>
      <c r="BL49" s="5">
        <f t="shared" si="11"/>
        <v>-3526.7115137548394</v>
      </c>
      <c r="BM49" s="5">
        <f t="shared" si="12"/>
        <v>4854.1019662496847</v>
      </c>
      <c r="BT49" s="5">
        <v>24</v>
      </c>
      <c r="BU49" s="15">
        <f>BU25-(BU25-BU55)*BT49/(BT54+1)</f>
        <v>2.5132741228718345</v>
      </c>
      <c r="BV49" s="5">
        <f t="shared" si="13"/>
        <v>-3526.7115137548394</v>
      </c>
      <c r="BW49" s="5">
        <f t="shared" si="14"/>
        <v>4854.1019662496847</v>
      </c>
      <c r="CB49" s="4"/>
      <c r="CC49" s="4"/>
      <c r="CD49" s="4">
        <v>24</v>
      </c>
      <c r="CE49" s="45">
        <f>CE25-(CE25-CE55)*CD49/(CD54+1)</f>
        <v>2.5132741228718345</v>
      </c>
      <c r="CF49" s="4">
        <f t="shared" si="15"/>
        <v>-3526.7115137548394</v>
      </c>
      <c r="CG49" s="4">
        <f t="shared" si="16"/>
        <v>4854.1019662496847</v>
      </c>
      <c r="CH49" s="17"/>
      <c r="CK49" s="5"/>
      <c r="CL49" s="5"/>
      <c r="CM49" s="5"/>
      <c r="CN49" s="17"/>
      <c r="CO49" s="17"/>
      <c r="CQ49" s="45"/>
      <c r="DB49" s="22"/>
      <c r="DC49" s="44"/>
      <c r="DF49" s="22"/>
      <c r="DG49" s="44"/>
      <c r="DI49" s="17"/>
      <c r="DJ49" s="17"/>
      <c r="DK49" s="17"/>
      <c r="DM49" s="46"/>
      <c r="DN49" s="46"/>
      <c r="DO49" s="46"/>
      <c r="DP49" s="12"/>
      <c r="DQ49" s="12"/>
      <c r="DR49" s="12"/>
      <c r="DS49" s="12"/>
      <c r="DT49" s="12"/>
      <c r="DU49" s="12"/>
      <c r="DV49" s="12"/>
      <c r="DW49" s="12"/>
      <c r="DX49" s="12"/>
      <c r="DY49" s="12"/>
      <c r="DZ49" s="12"/>
      <c r="EA49" s="12"/>
      <c r="EB49" s="12"/>
      <c r="EC49" s="12"/>
      <c r="ED49" s="12"/>
      <c r="EE49" s="12"/>
      <c r="EJ49" s="12"/>
      <c r="EK49" s="12"/>
      <c r="EL49" s="12"/>
      <c r="EM49" s="12"/>
      <c r="EN49" s="12"/>
      <c r="EO49" s="12"/>
      <c r="EP49" s="12"/>
      <c r="EQ49" s="12"/>
      <c r="ER49" s="12"/>
      <c r="ES49" s="12"/>
      <c r="ET49" s="12"/>
      <c r="EU49" s="12"/>
      <c r="EV49" s="12"/>
      <c r="EW49" s="12"/>
      <c r="EX49" s="12"/>
      <c r="EY49" s="12"/>
      <c r="EZ49" s="12"/>
      <c r="FA49" s="12"/>
      <c r="FB49" s="12"/>
      <c r="FC49" s="12"/>
      <c r="FD49" s="12"/>
      <c r="FE49" s="12"/>
      <c r="FF49" s="12"/>
      <c r="FG49" s="12"/>
      <c r="FH49" s="12"/>
      <c r="FI49" s="12"/>
      <c r="FJ49" s="12"/>
      <c r="FK49" s="12"/>
      <c r="FL49" s="12"/>
      <c r="FM49" s="12"/>
      <c r="FN49" s="12"/>
      <c r="FO49" s="12"/>
      <c r="FP49" s="12"/>
      <c r="FQ49" s="12"/>
      <c r="FR49" s="12"/>
      <c r="FS49" s="12"/>
      <c r="FT49" s="12"/>
      <c r="FU49" s="12"/>
      <c r="FV49" s="12"/>
      <c r="FW49" s="12"/>
      <c r="FX49" s="12"/>
      <c r="FY49" s="12"/>
      <c r="FZ49" s="12"/>
      <c r="GA49" s="12"/>
      <c r="GB49" s="12"/>
      <c r="GC49" s="12"/>
      <c r="GD49" s="12"/>
      <c r="GE49" s="12"/>
      <c r="GF49" s="12"/>
      <c r="GG49" s="12"/>
      <c r="GH49" s="12"/>
      <c r="GI49" s="12"/>
      <c r="GJ49" s="12"/>
      <c r="GK49" s="12"/>
      <c r="GL49" s="12"/>
      <c r="GM49" s="12"/>
      <c r="GN49" s="12"/>
      <c r="GO49" s="12"/>
      <c r="GP49" s="12"/>
      <c r="GQ49" s="12"/>
      <c r="GR49" s="12"/>
      <c r="GS49" s="12"/>
      <c r="GT49" s="12"/>
      <c r="GU49" s="12"/>
      <c r="GV49" s="12"/>
      <c r="GW49" s="12"/>
      <c r="GX49" s="12"/>
      <c r="GY49" s="12"/>
      <c r="GZ49" s="12"/>
      <c r="HA49" s="12"/>
      <c r="HB49" s="12"/>
      <c r="HC49" s="12"/>
      <c r="HD49" s="12"/>
      <c r="HE49" s="12"/>
      <c r="HF49" s="12"/>
      <c r="HG49" s="12"/>
      <c r="HH49" s="12"/>
      <c r="HI49" s="12"/>
      <c r="HJ49" s="12"/>
      <c r="HK49" s="12"/>
      <c r="HL49" s="12"/>
      <c r="HM49" s="12"/>
      <c r="HN49" s="12"/>
      <c r="HO49" s="12"/>
      <c r="HP49" s="12"/>
      <c r="HQ49" s="12"/>
      <c r="HR49" s="12"/>
      <c r="HS49" s="12"/>
      <c r="HT49" s="12"/>
      <c r="HU49" s="12"/>
      <c r="HV49" s="12"/>
      <c r="HW49" s="12"/>
      <c r="HX49" s="12"/>
      <c r="HY49" s="12"/>
      <c r="HZ49" s="12"/>
      <c r="IA49" s="12"/>
      <c r="IB49" s="12"/>
      <c r="IC49" s="12"/>
      <c r="ID49" s="12"/>
      <c r="IE49" s="12"/>
      <c r="IF49" s="12"/>
      <c r="IG49" s="12"/>
      <c r="IH49" s="12"/>
      <c r="II49" s="12"/>
      <c r="IJ49" s="12"/>
      <c r="IK49" s="12"/>
      <c r="IL49" s="12"/>
      <c r="IM49" s="12"/>
      <c r="IN49" s="11"/>
    </row>
    <row r="50" spans="1:248" ht="12.75" x14ac:dyDescent="0.2">
      <c r="A50" s="55"/>
      <c r="B50" s="48"/>
      <c r="C50" s="55"/>
      <c r="D50" s="55"/>
      <c r="E50" s="55"/>
      <c r="F50" s="55"/>
      <c r="G50" s="55"/>
      <c r="H50" s="55"/>
      <c r="I50" s="55"/>
      <c r="J50" s="55"/>
      <c r="K50" s="55"/>
      <c r="U50" s="4"/>
      <c r="V50" s="4"/>
      <c r="AY50" s="11"/>
      <c r="AZ50" s="11"/>
      <c r="BA50" s="11"/>
      <c r="BB50" s="11"/>
      <c r="BJ50" s="5">
        <v>25</v>
      </c>
      <c r="BK50" s="15">
        <f>BK25-(BK25-BK55)*BJ50/(BJ54+1)</f>
        <v>2.6179938779914944</v>
      </c>
      <c r="BL50" s="5">
        <f t="shared" si="11"/>
        <v>-2999.9999999999995</v>
      </c>
      <c r="BM50" s="5">
        <f t="shared" si="12"/>
        <v>5196.152422706632</v>
      </c>
      <c r="BT50" s="5">
        <v>25</v>
      </c>
      <c r="BU50" s="15">
        <f>BU25-(BU25-BU55)*BT50/(BT54+1)</f>
        <v>2.6179938779914944</v>
      </c>
      <c r="BV50" s="5">
        <f t="shared" si="13"/>
        <v>-2999.9999999999995</v>
      </c>
      <c r="BW50" s="5">
        <f t="shared" si="14"/>
        <v>5196.152422706632</v>
      </c>
      <c r="CB50" s="4"/>
      <c r="CC50" s="4"/>
      <c r="CD50" s="4">
        <v>25</v>
      </c>
      <c r="CE50" s="45">
        <f>CE25-(CE25-CE55)*CD50/(CD54+1)</f>
        <v>2.6179938779914944</v>
      </c>
      <c r="CF50" s="4">
        <f t="shared" si="15"/>
        <v>-2999.9999999999995</v>
      </c>
      <c r="CG50" s="4">
        <f t="shared" si="16"/>
        <v>5196.152422706632</v>
      </c>
      <c r="CH50" s="17"/>
      <c r="CK50" s="5"/>
      <c r="CL50" s="5"/>
      <c r="CM50" s="5"/>
      <c r="CN50" s="17"/>
      <c r="CO50" s="17"/>
      <c r="CQ50" s="45"/>
      <c r="DB50" s="22"/>
      <c r="DC50" s="44"/>
      <c r="DF50" s="22"/>
      <c r="DG50" s="44"/>
      <c r="DI50" s="17"/>
      <c r="DJ50" s="17"/>
      <c r="DK50" s="17"/>
      <c r="DM50" s="46"/>
      <c r="DN50" s="46"/>
      <c r="DO50" s="46"/>
      <c r="DP50" s="12"/>
      <c r="DQ50" s="12"/>
      <c r="DR50" s="12"/>
      <c r="DS50" s="12"/>
      <c r="DT50" s="12"/>
      <c r="DU50" s="12"/>
      <c r="DV50" s="12"/>
      <c r="DW50" s="12"/>
      <c r="DX50" s="12"/>
      <c r="DY50" s="12"/>
      <c r="DZ50" s="12"/>
      <c r="EA50" s="12"/>
      <c r="EB50" s="12"/>
      <c r="EC50" s="12"/>
      <c r="ED50" s="12"/>
      <c r="EE50" s="12"/>
      <c r="EJ50" s="12"/>
      <c r="EK50" s="12"/>
      <c r="EL50" s="12"/>
      <c r="EM50" s="12"/>
      <c r="EN50" s="12"/>
      <c r="EO50" s="12"/>
      <c r="EP50" s="12"/>
      <c r="EQ50" s="12"/>
      <c r="ER50" s="12"/>
      <c r="ES50" s="12"/>
      <c r="ET50" s="12"/>
      <c r="EU50" s="12"/>
      <c r="EV50" s="12"/>
      <c r="EW50" s="12"/>
      <c r="EX50" s="12"/>
      <c r="EY50" s="12"/>
      <c r="EZ50" s="12"/>
      <c r="FA50" s="12"/>
      <c r="FB50" s="12"/>
      <c r="FC50" s="12"/>
      <c r="FD50" s="12"/>
      <c r="FE50" s="12"/>
      <c r="FF50" s="12"/>
      <c r="FG50" s="12"/>
      <c r="FH50" s="12"/>
      <c r="FI50" s="12"/>
      <c r="FJ50" s="12"/>
      <c r="FK50" s="12"/>
      <c r="FL50" s="12"/>
      <c r="FM50" s="12"/>
      <c r="FN50" s="12"/>
      <c r="FO50" s="12"/>
      <c r="FP50" s="12"/>
      <c r="FQ50" s="12"/>
      <c r="FR50" s="12"/>
      <c r="FS50" s="12"/>
      <c r="FT50" s="12"/>
      <c r="FU50" s="12"/>
      <c r="FV50" s="12"/>
      <c r="FW50" s="12"/>
      <c r="FX50" s="12"/>
      <c r="FY50" s="12"/>
      <c r="FZ50" s="12"/>
      <c r="GA50" s="12"/>
      <c r="GB50" s="12"/>
      <c r="GC50" s="12"/>
      <c r="GD50" s="12"/>
      <c r="GE50" s="12"/>
      <c r="GF50" s="12"/>
      <c r="GG50" s="12"/>
      <c r="GH50" s="12"/>
      <c r="GI50" s="12"/>
      <c r="GJ50" s="12"/>
      <c r="GK50" s="12"/>
      <c r="GL50" s="12"/>
      <c r="GM50" s="12"/>
      <c r="GN50" s="12"/>
      <c r="GO50" s="12"/>
      <c r="GP50" s="12"/>
      <c r="GQ50" s="12"/>
      <c r="GR50" s="12"/>
      <c r="GS50" s="12"/>
      <c r="GT50" s="12"/>
      <c r="GU50" s="12"/>
      <c r="GV50" s="12"/>
      <c r="GW50" s="12"/>
      <c r="GX50" s="12"/>
      <c r="GY50" s="12"/>
      <c r="GZ50" s="12"/>
      <c r="HA50" s="12"/>
      <c r="HB50" s="12"/>
      <c r="HC50" s="12"/>
      <c r="HD50" s="12"/>
      <c r="HE50" s="12"/>
      <c r="HF50" s="12"/>
      <c r="HG50" s="12"/>
      <c r="HH50" s="12"/>
      <c r="HI50" s="12"/>
      <c r="HJ50" s="12"/>
      <c r="HK50" s="12"/>
      <c r="HL50" s="12"/>
      <c r="HM50" s="12"/>
      <c r="HN50" s="12"/>
      <c r="HO50" s="12"/>
      <c r="HP50" s="12"/>
      <c r="HQ50" s="12"/>
      <c r="HR50" s="12"/>
      <c r="HS50" s="12"/>
      <c r="HT50" s="12"/>
      <c r="HU50" s="12"/>
      <c r="HV50" s="12"/>
      <c r="HW50" s="12"/>
      <c r="HX50" s="12"/>
      <c r="HY50" s="12"/>
      <c r="HZ50" s="12"/>
      <c r="IA50" s="12"/>
      <c r="IB50" s="12"/>
      <c r="IC50" s="12"/>
      <c r="ID50" s="12"/>
      <c r="IE50" s="12"/>
      <c r="IF50" s="12"/>
      <c r="IG50" s="12"/>
      <c r="IH50" s="12"/>
      <c r="II50" s="12"/>
      <c r="IJ50" s="12"/>
      <c r="IK50" s="12"/>
      <c r="IL50" s="12"/>
      <c r="IM50" s="12"/>
      <c r="IN50" s="11"/>
    </row>
    <row r="51" spans="1:248" ht="12.75" x14ac:dyDescent="0.2">
      <c r="A51" s="55"/>
      <c r="B51" s="41"/>
      <c r="C51" s="55"/>
      <c r="D51" s="5"/>
      <c r="E51" s="5"/>
      <c r="F51" s="5"/>
      <c r="G51" s="5"/>
      <c r="H51" s="5"/>
      <c r="I51" s="47"/>
      <c r="J51" s="47"/>
      <c r="K51" s="5"/>
      <c r="U51" s="4"/>
      <c r="V51" s="4"/>
      <c r="AY51" s="11"/>
      <c r="AZ51" s="11"/>
      <c r="BA51" s="11"/>
      <c r="BB51" s="11"/>
      <c r="BJ51" s="5">
        <v>26</v>
      </c>
      <c r="BK51" s="15">
        <f>BK25-(BK25-BK55)*BJ51/(BJ54+1)</f>
        <v>2.7227136331111543</v>
      </c>
      <c r="BL51" s="5">
        <f t="shared" si="11"/>
        <v>-2440.4198584548003</v>
      </c>
      <c r="BM51" s="5">
        <f t="shared" si="12"/>
        <v>5481.2727458556055</v>
      </c>
      <c r="BT51" s="5">
        <v>26</v>
      </c>
      <c r="BU51" s="15">
        <f>BU25-(BU25-BU55)*BT51/(BT54+1)</f>
        <v>2.7227136331111543</v>
      </c>
      <c r="BV51" s="5">
        <f t="shared" si="13"/>
        <v>-2440.4198584548003</v>
      </c>
      <c r="BW51" s="5">
        <f t="shared" si="14"/>
        <v>5481.2727458556055</v>
      </c>
      <c r="CB51" s="4"/>
      <c r="CC51" s="4"/>
      <c r="CD51" s="4">
        <v>26</v>
      </c>
      <c r="CE51" s="45">
        <f>CE25-(CE25-CE55)*CD51/(CD54+1)</f>
        <v>2.7227136331111543</v>
      </c>
      <c r="CF51" s="4">
        <f t="shared" si="15"/>
        <v>-2440.4198584548003</v>
      </c>
      <c r="CG51" s="4">
        <f t="shared" si="16"/>
        <v>5481.2727458556055</v>
      </c>
      <c r="CH51" s="17"/>
      <c r="CK51" s="5"/>
      <c r="CL51" s="5"/>
      <c r="CM51" s="5"/>
      <c r="CN51" s="17"/>
      <c r="CO51" s="17"/>
      <c r="CQ51" s="45"/>
      <c r="DB51" s="22"/>
      <c r="DC51" s="44"/>
      <c r="DF51" s="22"/>
      <c r="DG51" s="44"/>
      <c r="DI51" s="17"/>
      <c r="DJ51" s="17"/>
      <c r="DK51" s="17"/>
      <c r="DM51" s="46"/>
      <c r="DN51" s="46"/>
      <c r="DO51" s="46"/>
      <c r="DP51" s="12"/>
      <c r="DQ51" s="12"/>
      <c r="DR51" s="12"/>
      <c r="DS51" s="12"/>
      <c r="DT51" s="12"/>
      <c r="DU51" s="12"/>
      <c r="DV51" s="12"/>
      <c r="DW51" s="12"/>
      <c r="DX51" s="12"/>
      <c r="DY51" s="12"/>
      <c r="DZ51" s="12"/>
      <c r="EA51" s="12"/>
      <c r="EB51" s="12"/>
      <c r="EC51" s="12"/>
      <c r="ED51" s="12"/>
      <c r="EE51" s="12"/>
      <c r="EJ51" s="12"/>
      <c r="EK51" s="12"/>
      <c r="EL51" s="12"/>
      <c r="EM51" s="12"/>
      <c r="EN51" s="12"/>
      <c r="EO51" s="12"/>
      <c r="EP51" s="12"/>
      <c r="EQ51" s="12"/>
      <c r="ER51" s="12"/>
      <c r="ES51" s="12"/>
      <c r="ET51" s="12"/>
      <c r="EU51" s="12"/>
      <c r="EV51" s="12"/>
      <c r="EW51" s="12"/>
      <c r="EX51" s="12"/>
      <c r="EY51" s="12"/>
      <c r="EZ51" s="12"/>
      <c r="FA51" s="12"/>
      <c r="FB51" s="12"/>
      <c r="FC51" s="12"/>
      <c r="FD51" s="12"/>
      <c r="FE51" s="12"/>
      <c r="FF51" s="12"/>
      <c r="FG51" s="12"/>
      <c r="FH51" s="12"/>
      <c r="FI51" s="12"/>
      <c r="FJ51" s="12"/>
      <c r="FK51" s="12"/>
      <c r="FL51" s="12"/>
      <c r="FM51" s="12"/>
      <c r="FN51" s="12"/>
      <c r="FO51" s="12"/>
      <c r="FP51" s="12"/>
      <c r="FQ51" s="12"/>
      <c r="FR51" s="12"/>
      <c r="FS51" s="12"/>
      <c r="FT51" s="12"/>
      <c r="FU51" s="12"/>
      <c r="FV51" s="12"/>
      <c r="FW51" s="12"/>
      <c r="FX51" s="12"/>
      <c r="FY51" s="12"/>
      <c r="FZ51" s="12"/>
      <c r="GA51" s="12"/>
      <c r="GB51" s="12"/>
      <c r="GC51" s="12"/>
      <c r="GD51" s="12"/>
      <c r="GE51" s="12"/>
      <c r="GF51" s="12"/>
      <c r="GG51" s="12"/>
      <c r="GH51" s="12"/>
      <c r="GI51" s="12"/>
      <c r="GJ51" s="12"/>
      <c r="GK51" s="12"/>
      <c r="GL51" s="12"/>
      <c r="GM51" s="12"/>
      <c r="GN51" s="12"/>
      <c r="GO51" s="12"/>
      <c r="GP51" s="12"/>
      <c r="GQ51" s="12"/>
      <c r="GR51" s="12"/>
      <c r="GS51" s="12"/>
      <c r="GT51" s="12"/>
      <c r="GU51" s="12"/>
      <c r="GV51" s="12"/>
      <c r="GW51" s="12"/>
      <c r="GX51" s="12"/>
      <c r="GY51" s="12"/>
      <c r="GZ51" s="12"/>
      <c r="HA51" s="12"/>
      <c r="HB51" s="12"/>
      <c r="HC51" s="12"/>
      <c r="HD51" s="12"/>
      <c r="HE51" s="12"/>
      <c r="HF51" s="12"/>
      <c r="HG51" s="12"/>
      <c r="HH51" s="12"/>
      <c r="HI51" s="12"/>
      <c r="HJ51" s="12"/>
      <c r="HK51" s="12"/>
      <c r="HL51" s="12"/>
      <c r="HM51" s="12"/>
      <c r="HN51" s="12"/>
      <c r="HO51" s="12"/>
      <c r="HP51" s="12"/>
      <c r="HQ51" s="12"/>
      <c r="HR51" s="12"/>
      <c r="HS51" s="12"/>
      <c r="HT51" s="12"/>
      <c r="HU51" s="12"/>
      <c r="HV51" s="12"/>
      <c r="HW51" s="12"/>
      <c r="HX51" s="12"/>
      <c r="HY51" s="12"/>
      <c r="HZ51" s="12"/>
      <c r="IA51" s="12"/>
      <c r="IB51" s="12"/>
      <c r="IC51" s="12"/>
      <c r="ID51" s="12"/>
      <c r="IE51" s="12"/>
      <c r="IF51" s="12"/>
      <c r="IG51" s="12"/>
      <c r="IH51" s="12"/>
      <c r="II51" s="12"/>
      <c r="IJ51" s="12"/>
      <c r="IK51" s="12"/>
      <c r="IL51" s="12"/>
      <c r="IM51" s="12"/>
      <c r="IN51" s="11"/>
    </row>
    <row r="52" spans="1:248" x14ac:dyDescent="0.25">
      <c r="U52" s="4"/>
      <c r="V52" s="4"/>
      <c r="AY52" s="11"/>
      <c r="AZ52" s="11"/>
      <c r="BA52" s="11"/>
      <c r="BB52" s="11"/>
      <c r="BJ52" s="5">
        <v>27</v>
      </c>
      <c r="BK52" s="15">
        <f>BK25-(BK25-BK55)*BJ52/(BJ54+1)</f>
        <v>2.8274333882308138</v>
      </c>
      <c r="BL52" s="5">
        <f t="shared" si="11"/>
        <v>-1854.1019662496851</v>
      </c>
      <c r="BM52" s="5">
        <f t="shared" si="12"/>
        <v>5706.3390977709214</v>
      </c>
      <c r="BT52" s="5">
        <v>27</v>
      </c>
      <c r="BU52" s="15">
        <f>BU25-(BU25-BU55)*BT52/(BT54+1)</f>
        <v>2.8274333882308138</v>
      </c>
      <c r="BV52" s="5">
        <f t="shared" si="13"/>
        <v>-1854.1019662496851</v>
      </c>
      <c r="BW52" s="5">
        <f t="shared" si="14"/>
        <v>5706.3390977709214</v>
      </c>
      <c r="CB52" s="4"/>
      <c r="CC52" s="4"/>
      <c r="CD52" s="4">
        <v>27</v>
      </c>
      <c r="CE52" s="45">
        <f>CE25-(CE25-CE55)*CD52/(CD54+1)</f>
        <v>2.8274333882308138</v>
      </c>
      <c r="CF52" s="4">
        <f t="shared" si="15"/>
        <v>-1854.1019662496851</v>
      </c>
      <c r="CG52" s="4">
        <f t="shared" si="16"/>
        <v>5706.3390977709214</v>
      </c>
      <c r="CH52" s="17"/>
      <c r="CK52" s="5"/>
      <c r="CL52" s="5"/>
      <c r="CM52" s="5"/>
      <c r="CN52" s="17"/>
      <c r="CO52" s="17"/>
      <c r="CQ52" s="45"/>
      <c r="DB52" s="22"/>
      <c r="DC52" s="44"/>
      <c r="DF52" s="22"/>
      <c r="DG52" s="44"/>
      <c r="DI52" s="17"/>
      <c r="DJ52" s="17"/>
      <c r="DK52" s="17"/>
      <c r="DM52" s="46"/>
      <c r="DN52" s="46"/>
      <c r="DO52" s="46"/>
      <c r="DP52" s="12"/>
      <c r="DQ52" s="12"/>
      <c r="DR52" s="12"/>
      <c r="DS52" s="12"/>
      <c r="DT52" s="12"/>
      <c r="DU52" s="12"/>
      <c r="DV52" s="12"/>
      <c r="DW52" s="12"/>
      <c r="DX52" s="12"/>
      <c r="DY52" s="12"/>
      <c r="DZ52" s="12"/>
      <c r="EA52" s="12"/>
      <c r="EB52" s="12"/>
      <c r="EC52" s="12"/>
      <c r="ED52" s="12"/>
      <c r="EE52" s="12"/>
      <c r="EJ52" s="12"/>
      <c r="EK52" s="12"/>
      <c r="EL52" s="12"/>
      <c r="EM52" s="12"/>
      <c r="EN52" s="12"/>
      <c r="EO52" s="12"/>
      <c r="EP52" s="12"/>
      <c r="EQ52" s="12"/>
      <c r="ER52" s="12"/>
      <c r="ES52" s="12"/>
      <c r="ET52" s="12"/>
      <c r="EU52" s="12"/>
      <c r="EV52" s="12"/>
      <c r="EW52" s="12"/>
      <c r="EX52" s="12"/>
      <c r="EY52" s="12"/>
      <c r="EZ52" s="12"/>
      <c r="FA52" s="12"/>
      <c r="FB52" s="12"/>
      <c r="FC52" s="12"/>
      <c r="FD52" s="12"/>
      <c r="FE52" s="12"/>
      <c r="FF52" s="12"/>
      <c r="FG52" s="12"/>
      <c r="FH52" s="12"/>
      <c r="FI52" s="12"/>
      <c r="FJ52" s="12"/>
      <c r="FK52" s="12"/>
      <c r="FL52" s="12"/>
      <c r="FM52" s="12"/>
      <c r="FN52" s="12"/>
      <c r="FO52" s="12"/>
      <c r="FP52" s="12"/>
      <c r="FQ52" s="12"/>
      <c r="FR52" s="12"/>
      <c r="FS52" s="12"/>
      <c r="FT52" s="12"/>
      <c r="FU52" s="12"/>
      <c r="FV52" s="12"/>
      <c r="FW52" s="12"/>
      <c r="FX52" s="12"/>
      <c r="FY52" s="12"/>
      <c r="FZ52" s="12"/>
      <c r="GA52" s="12"/>
      <c r="GB52" s="12"/>
      <c r="GC52" s="12"/>
      <c r="GD52" s="12"/>
      <c r="GE52" s="12"/>
      <c r="GF52" s="12"/>
      <c r="GG52" s="12"/>
      <c r="GH52" s="12"/>
      <c r="GI52" s="12"/>
      <c r="GJ52" s="12"/>
      <c r="GK52" s="12"/>
      <c r="GL52" s="12"/>
      <c r="GM52" s="12"/>
      <c r="GN52" s="12"/>
      <c r="GO52" s="12"/>
      <c r="GP52" s="12"/>
      <c r="GQ52" s="12"/>
      <c r="GR52" s="12"/>
      <c r="GS52" s="12"/>
      <c r="GT52" s="12"/>
      <c r="GU52" s="12"/>
      <c r="GV52" s="12"/>
      <c r="GW52" s="12"/>
      <c r="GX52" s="12"/>
      <c r="GY52" s="12"/>
      <c r="GZ52" s="12"/>
      <c r="HA52" s="12"/>
      <c r="HB52" s="12"/>
      <c r="HC52" s="12"/>
      <c r="HD52" s="12"/>
      <c r="HE52" s="12"/>
      <c r="HF52" s="12"/>
      <c r="HG52" s="12"/>
      <c r="HH52" s="12"/>
      <c r="HI52" s="12"/>
      <c r="HJ52" s="12"/>
      <c r="HK52" s="12"/>
      <c r="HL52" s="12"/>
      <c r="HM52" s="12"/>
      <c r="HN52" s="12"/>
      <c r="HO52" s="12"/>
      <c r="HP52" s="12"/>
      <c r="HQ52" s="12"/>
      <c r="HR52" s="12"/>
      <c r="HS52" s="12"/>
      <c r="HT52" s="12"/>
      <c r="HU52" s="12"/>
      <c r="HV52" s="12"/>
      <c r="HW52" s="12"/>
      <c r="HX52" s="12"/>
      <c r="HY52" s="12"/>
      <c r="HZ52" s="12"/>
      <c r="IA52" s="12"/>
      <c r="IB52" s="12"/>
      <c r="IC52" s="12"/>
      <c r="ID52" s="12"/>
      <c r="IE52" s="12"/>
      <c r="IF52" s="12"/>
      <c r="IG52" s="12"/>
      <c r="IH52" s="12"/>
      <c r="II52" s="12"/>
      <c r="IJ52" s="12"/>
      <c r="IK52" s="12"/>
      <c r="IL52" s="12"/>
      <c r="IM52" s="12"/>
      <c r="IN52" s="11"/>
    </row>
    <row r="53" spans="1:248" ht="12.75" x14ac:dyDescent="0.2">
      <c r="A53" s="19"/>
      <c r="B53" s="14" t="s">
        <v>36</v>
      </c>
      <c r="C53" s="124" t="s">
        <v>70</v>
      </c>
      <c r="D53" s="124"/>
      <c r="E53" s="5"/>
      <c r="F53" s="5"/>
      <c r="G53" s="5"/>
      <c r="H53" s="5"/>
      <c r="I53" s="47"/>
      <c r="J53" s="47"/>
      <c r="K53" s="5"/>
      <c r="AY53" s="11"/>
      <c r="AZ53" s="11"/>
      <c r="BA53" s="11"/>
      <c r="BB53" s="11"/>
      <c r="BJ53" s="5">
        <v>28</v>
      </c>
      <c r="BK53" s="15">
        <f>BK25-(BK25-BK55)*BJ53/(BJ54+1)</f>
        <v>2.9321531433504737</v>
      </c>
      <c r="BL53" s="5">
        <f t="shared" si="11"/>
        <v>-1247.4701449065558</v>
      </c>
      <c r="BM53" s="5">
        <f t="shared" si="12"/>
        <v>5868.8856044028344</v>
      </c>
      <c r="BT53" s="5">
        <v>28</v>
      </c>
      <c r="BU53" s="15">
        <f>BU25-(BU25-BU55)*BT53/(BT54+1)</f>
        <v>2.9321531433504737</v>
      </c>
      <c r="BV53" s="5">
        <f t="shared" si="13"/>
        <v>-1247.4701449065558</v>
      </c>
      <c r="BW53" s="5">
        <f t="shared" si="14"/>
        <v>5868.8856044028344</v>
      </c>
      <c r="CB53" s="4"/>
      <c r="CC53" s="4"/>
      <c r="CD53" s="4">
        <v>28</v>
      </c>
      <c r="CE53" s="45">
        <f>CE25-(CE25-CE55)*CD53/(CD54+1)</f>
        <v>2.9321531433504737</v>
      </c>
      <c r="CF53" s="4">
        <f t="shared" si="15"/>
        <v>-1247.4701449065558</v>
      </c>
      <c r="CG53" s="4">
        <f t="shared" si="16"/>
        <v>5868.8856044028344</v>
      </c>
      <c r="CH53" s="17"/>
      <c r="CK53" s="5"/>
      <c r="CL53" s="5"/>
      <c r="CM53" s="5"/>
      <c r="CN53" s="17"/>
      <c r="CO53" s="17"/>
      <c r="CQ53" s="45"/>
      <c r="DB53" s="22"/>
      <c r="DC53" s="44"/>
      <c r="DF53" s="22"/>
      <c r="DG53" s="44"/>
      <c r="DI53" s="17"/>
      <c r="DJ53" s="17"/>
      <c r="DK53" s="17"/>
      <c r="DM53" s="46"/>
      <c r="DN53" s="46"/>
      <c r="DO53" s="46"/>
      <c r="DP53" s="12"/>
      <c r="DQ53" s="12"/>
      <c r="DR53" s="12"/>
      <c r="DS53" s="12"/>
      <c r="DT53" s="12"/>
      <c r="DU53" s="12"/>
      <c r="DV53" s="12"/>
      <c r="DW53" s="12"/>
      <c r="DX53" s="12"/>
      <c r="DY53" s="12"/>
      <c r="DZ53" s="12"/>
      <c r="EA53" s="12"/>
      <c r="EB53" s="12"/>
      <c r="EC53" s="12"/>
      <c r="ED53" s="12"/>
      <c r="EE53" s="12"/>
      <c r="EJ53" s="12"/>
      <c r="EK53" s="12"/>
      <c r="EL53" s="12"/>
      <c r="EM53" s="12"/>
      <c r="EN53" s="12"/>
      <c r="EO53" s="12"/>
      <c r="EP53" s="12"/>
      <c r="EQ53" s="12"/>
      <c r="ER53" s="12"/>
      <c r="ES53" s="12"/>
      <c r="ET53" s="12"/>
      <c r="EU53" s="12"/>
      <c r="EV53" s="12"/>
      <c r="EW53" s="12"/>
      <c r="EX53" s="12"/>
      <c r="EY53" s="12"/>
      <c r="EZ53" s="12"/>
      <c r="FA53" s="12"/>
      <c r="FB53" s="12"/>
      <c r="FC53" s="12"/>
      <c r="FD53" s="12"/>
      <c r="FE53" s="12"/>
      <c r="FF53" s="12"/>
      <c r="FG53" s="12"/>
      <c r="FH53" s="12"/>
      <c r="FI53" s="12"/>
      <c r="FJ53" s="12"/>
      <c r="FK53" s="12"/>
      <c r="FL53" s="12"/>
      <c r="FM53" s="12"/>
      <c r="FN53" s="12"/>
      <c r="FO53" s="12"/>
      <c r="FP53" s="12"/>
      <c r="FQ53" s="12"/>
      <c r="FR53" s="12"/>
      <c r="FS53" s="12"/>
      <c r="FT53" s="12"/>
      <c r="FU53" s="12"/>
      <c r="FV53" s="12"/>
      <c r="FW53" s="12"/>
      <c r="FX53" s="12"/>
      <c r="FY53" s="12"/>
      <c r="FZ53" s="12"/>
      <c r="GA53" s="12"/>
      <c r="GB53" s="12"/>
      <c r="GC53" s="12"/>
      <c r="GD53" s="12"/>
      <c r="GE53" s="12"/>
      <c r="GF53" s="12"/>
      <c r="GG53" s="12"/>
      <c r="GH53" s="12"/>
      <c r="GI53" s="12"/>
      <c r="GJ53" s="12"/>
      <c r="GK53" s="12"/>
      <c r="GL53" s="12"/>
      <c r="GM53" s="12"/>
      <c r="GN53" s="12"/>
      <c r="GO53" s="12"/>
      <c r="GP53" s="12"/>
      <c r="GQ53" s="12"/>
      <c r="GR53" s="12"/>
      <c r="GS53" s="12"/>
      <c r="GT53" s="12"/>
      <c r="GU53" s="12"/>
      <c r="GV53" s="12"/>
      <c r="GW53" s="12"/>
      <c r="GX53" s="12"/>
      <c r="GY53" s="12"/>
      <c r="GZ53" s="12"/>
      <c r="HA53" s="12"/>
      <c r="HB53" s="12"/>
      <c r="HC53" s="12"/>
      <c r="HD53" s="12"/>
      <c r="HE53" s="12"/>
      <c r="HF53" s="12"/>
      <c r="HG53" s="12"/>
      <c r="HH53" s="12"/>
      <c r="HI53" s="12"/>
      <c r="HJ53" s="12"/>
      <c r="HK53" s="12"/>
      <c r="HL53" s="12"/>
      <c r="HM53" s="12"/>
      <c r="HN53" s="12"/>
      <c r="HO53" s="12"/>
      <c r="HP53" s="12"/>
      <c r="HQ53" s="12"/>
      <c r="HR53" s="12"/>
      <c r="HS53" s="12"/>
      <c r="HT53" s="12"/>
      <c r="HU53" s="12"/>
      <c r="HV53" s="12"/>
      <c r="HW53" s="12"/>
      <c r="HX53" s="12"/>
      <c r="HY53" s="12"/>
      <c r="HZ53" s="12"/>
      <c r="IA53" s="12"/>
      <c r="IB53" s="12"/>
      <c r="IC53" s="12"/>
      <c r="ID53" s="12"/>
      <c r="IE53" s="12"/>
      <c r="IF53" s="12"/>
      <c r="IG53" s="12"/>
      <c r="IH53" s="12"/>
      <c r="II53" s="12"/>
      <c r="IJ53" s="12"/>
      <c r="IK53" s="12"/>
      <c r="IL53" s="12"/>
      <c r="IM53" s="12"/>
      <c r="IN53" s="11"/>
    </row>
    <row r="54" spans="1:248" ht="12.75" x14ac:dyDescent="0.2">
      <c r="A54" s="55"/>
      <c r="B54" s="52"/>
      <c r="C54" s="55"/>
      <c r="D54" s="5"/>
      <c r="E54" s="5"/>
      <c r="F54" s="5"/>
      <c r="G54" s="5"/>
      <c r="H54" s="5"/>
      <c r="I54" s="41"/>
      <c r="J54" s="41"/>
      <c r="K54" s="41"/>
      <c r="AY54" s="11"/>
      <c r="AZ54" s="11"/>
      <c r="BA54" s="11"/>
      <c r="BB54" s="11"/>
      <c r="BJ54" s="5">
        <v>29</v>
      </c>
      <c r="BK54" s="15">
        <f>BK25-(BK25-BK55)*BJ54/(BJ54+1)</f>
        <v>3.0368728984701336</v>
      </c>
      <c r="BL54" s="5">
        <f t="shared" si="11"/>
        <v>-627.17077960591973</v>
      </c>
      <c r="BM54" s="5">
        <f t="shared" si="12"/>
        <v>5967.1313722096402</v>
      </c>
      <c r="BT54" s="5">
        <v>29</v>
      </c>
      <c r="BU54" s="15">
        <f>BU25-(BU25-BU55)*BT54/(BT54+1)</f>
        <v>3.0368728984701336</v>
      </c>
      <c r="BV54" s="5">
        <f t="shared" si="13"/>
        <v>-627.17077960591973</v>
      </c>
      <c r="BW54" s="5">
        <f t="shared" si="14"/>
        <v>5967.1313722096402</v>
      </c>
      <c r="CB54" s="4"/>
      <c r="CC54" s="4"/>
      <c r="CD54" s="4">
        <v>29</v>
      </c>
      <c r="CE54" s="45">
        <f>CE25-(CE25-CE55)*CD54/(CD54+1)</f>
        <v>3.0368728984701336</v>
      </c>
      <c r="CF54" s="4">
        <f t="shared" si="15"/>
        <v>-627.17077960591973</v>
      </c>
      <c r="CG54" s="4">
        <f t="shared" si="16"/>
        <v>5967.1313722096402</v>
      </c>
      <c r="CH54" s="17"/>
      <c r="CK54" s="5"/>
      <c r="CL54" s="5"/>
      <c r="CM54" s="5"/>
      <c r="CN54" s="17"/>
      <c r="CO54" s="17"/>
      <c r="CQ54" s="45"/>
      <c r="DB54" s="22"/>
      <c r="DC54" s="44"/>
      <c r="DF54" s="22"/>
      <c r="DG54" s="44"/>
      <c r="DI54" s="17"/>
      <c r="DJ54" s="17"/>
      <c r="DK54" s="17"/>
      <c r="DM54" s="46"/>
      <c r="DN54" s="46"/>
      <c r="DO54" s="46"/>
      <c r="DP54" s="12"/>
      <c r="DQ54" s="12"/>
      <c r="DR54" s="12"/>
      <c r="DS54" s="12"/>
      <c r="DT54" s="12"/>
      <c r="DU54" s="12"/>
      <c r="DV54" s="12"/>
      <c r="DW54" s="12"/>
      <c r="DX54" s="12"/>
      <c r="DY54" s="12"/>
      <c r="DZ54" s="12"/>
      <c r="EA54" s="12"/>
      <c r="EB54" s="12"/>
      <c r="EC54" s="12"/>
      <c r="ED54" s="12"/>
      <c r="EE54" s="12"/>
      <c r="EJ54" s="12"/>
      <c r="EK54" s="12"/>
      <c r="EL54" s="12"/>
      <c r="EM54" s="12"/>
      <c r="EN54" s="12"/>
      <c r="EO54" s="12"/>
      <c r="EP54" s="12"/>
      <c r="EQ54" s="12"/>
      <c r="ER54" s="12"/>
      <c r="ES54" s="12"/>
      <c r="ET54" s="12"/>
      <c r="EU54" s="12"/>
      <c r="EV54" s="12"/>
      <c r="EW54" s="12"/>
      <c r="EX54" s="12"/>
      <c r="EY54" s="12"/>
      <c r="EZ54" s="12"/>
      <c r="FA54" s="12"/>
      <c r="FB54" s="12"/>
      <c r="FC54" s="12"/>
      <c r="FD54" s="12"/>
      <c r="FE54" s="12"/>
      <c r="FF54" s="12"/>
      <c r="FG54" s="12"/>
      <c r="FH54" s="12"/>
      <c r="FI54" s="12"/>
      <c r="FJ54" s="12"/>
      <c r="FK54" s="12"/>
      <c r="FL54" s="12"/>
      <c r="FM54" s="12"/>
      <c r="FN54" s="12"/>
      <c r="FO54" s="12"/>
      <c r="FP54" s="12"/>
      <c r="FQ54" s="12"/>
      <c r="FR54" s="12"/>
      <c r="FS54" s="12"/>
      <c r="FT54" s="12"/>
      <c r="FU54" s="12"/>
      <c r="FV54" s="12"/>
      <c r="FW54" s="12"/>
      <c r="FX54" s="12"/>
      <c r="FY54" s="12"/>
      <c r="FZ54" s="12"/>
      <c r="GA54" s="12"/>
      <c r="GB54" s="12"/>
      <c r="GC54" s="12"/>
      <c r="GD54" s="12"/>
      <c r="GE54" s="12"/>
      <c r="GF54" s="12"/>
      <c r="GG54" s="12"/>
      <c r="GH54" s="12"/>
      <c r="GI54" s="12"/>
      <c r="GJ54" s="12"/>
      <c r="GK54" s="12"/>
      <c r="GL54" s="12"/>
      <c r="GM54" s="12"/>
      <c r="GN54" s="12"/>
      <c r="GO54" s="12"/>
      <c r="GP54" s="12"/>
      <c r="GQ54" s="12"/>
      <c r="GR54" s="12"/>
      <c r="GS54" s="12"/>
      <c r="GT54" s="12"/>
      <c r="GU54" s="12"/>
      <c r="GV54" s="12"/>
      <c r="GW54" s="12"/>
      <c r="GX54" s="12"/>
      <c r="GY54" s="12"/>
      <c r="GZ54" s="12"/>
      <c r="HA54" s="12"/>
      <c r="HB54" s="12"/>
      <c r="HC54" s="12"/>
      <c r="HD54" s="12"/>
      <c r="HE54" s="12"/>
      <c r="HF54" s="12"/>
      <c r="HG54" s="12"/>
      <c r="HH54" s="12"/>
      <c r="HI54" s="12"/>
      <c r="HJ54" s="12"/>
      <c r="HK54" s="12"/>
      <c r="HL54" s="12"/>
      <c r="HM54" s="12"/>
      <c r="HN54" s="12"/>
      <c r="HO54" s="12"/>
      <c r="HP54" s="12"/>
      <c r="HQ54" s="12"/>
      <c r="HR54" s="12"/>
      <c r="HS54" s="12"/>
      <c r="HT54" s="12"/>
      <c r="HU54" s="12"/>
      <c r="HV54" s="12"/>
      <c r="HW54" s="12"/>
      <c r="HX54" s="12"/>
      <c r="HY54" s="12"/>
      <c r="HZ54" s="12"/>
      <c r="IA54" s="12"/>
      <c r="IB54" s="12"/>
      <c r="IC54" s="12"/>
      <c r="ID54" s="12"/>
      <c r="IE54" s="12"/>
      <c r="IF54" s="12"/>
      <c r="IG54" s="12"/>
      <c r="IH54" s="12"/>
      <c r="II54" s="12"/>
      <c r="IJ54" s="12"/>
      <c r="IK54" s="12"/>
      <c r="IL54" s="12"/>
      <c r="IM54" s="12"/>
      <c r="IN54" s="11"/>
    </row>
    <row r="55" spans="1:248" ht="12.75" x14ac:dyDescent="0.2">
      <c r="A55" s="55"/>
      <c r="B55" s="55"/>
      <c r="C55" s="55"/>
      <c r="D55" s="55"/>
      <c r="E55" s="55"/>
      <c r="F55" s="5"/>
      <c r="G55" s="55"/>
      <c r="H55" s="55"/>
      <c r="I55" s="55"/>
      <c r="J55" s="47" t="s">
        <v>22</v>
      </c>
      <c r="K55" s="61">
        <f>AC32</f>
        <v>-6.8165391869883019E-2</v>
      </c>
      <c r="AY55" s="11"/>
      <c r="AZ55" s="11"/>
      <c r="BA55" s="11"/>
      <c r="BB55" s="11"/>
      <c r="BK55" s="15">
        <f>PI()</f>
        <v>3.1415926535897931</v>
      </c>
      <c r="BL55" s="5">
        <f t="shared" si="11"/>
        <v>-7.3508907294517201E-13</v>
      </c>
      <c r="BM55" s="5">
        <f t="shared" si="12"/>
        <v>6000</v>
      </c>
      <c r="BU55" s="15">
        <f>PI()</f>
        <v>3.1415926535897931</v>
      </c>
      <c r="BV55" s="5">
        <f t="shared" si="13"/>
        <v>-7.3508907294517201E-13</v>
      </c>
      <c r="BW55" s="5">
        <f t="shared" si="14"/>
        <v>6000</v>
      </c>
      <c r="CB55" s="4"/>
      <c r="CC55" s="4"/>
      <c r="CD55" s="4"/>
      <c r="CE55" s="45">
        <f>PI()</f>
        <v>3.1415926535897931</v>
      </c>
      <c r="CF55" s="4">
        <f t="shared" si="15"/>
        <v>-7.3508907294517201E-13</v>
      </c>
      <c r="CG55" s="4">
        <f t="shared" si="16"/>
        <v>6000</v>
      </c>
      <c r="CH55" s="17"/>
      <c r="CK55" s="5"/>
      <c r="CL55" s="5"/>
      <c r="CM55" s="5"/>
      <c r="CN55" s="17"/>
      <c r="CO55" s="17"/>
      <c r="CQ55" s="45"/>
      <c r="DB55" s="22"/>
      <c r="DC55" s="44"/>
      <c r="DF55" s="22"/>
      <c r="DG55" s="44"/>
      <c r="DI55" s="17"/>
      <c r="DJ55" s="17"/>
      <c r="DK55" s="17"/>
      <c r="DM55" s="46"/>
      <c r="DN55" s="46"/>
      <c r="DO55" s="46"/>
      <c r="DP55" s="12"/>
      <c r="DQ55" s="12"/>
      <c r="DR55" s="12"/>
      <c r="DS55" s="12"/>
      <c r="DT55" s="12"/>
      <c r="DU55" s="12"/>
      <c r="DV55" s="12"/>
      <c r="DW55" s="12"/>
      <c r="DX55" s="12"/>
      <c r="DY55" s="12"/>
      <c r="DZ55" s="12"/>
      <c r="EA55" s="12"/>
      <c r="EB55" s="12"/>
      <c r="EC55" s="12"/>
      <c r="ED55" s="12"/>
      <c r="EE55" s="12"/>
      <c r="EJ55" s="12"/>
      <c r="EK55" s="12"/>
      <c r="EL55" s="12"/>
      <c r="EM55" s="12"/>
      <c r="EN55" s="12"/>
      <c r="EO55" s="12"/>
      <c r="EP55" s="12"/>
      <c r="EQ55" s="12"/>
      <c r="ER55" s="12"/>
      <c r="ES55" s="12"/>
      <c r="ET55" s="12"/>
      <c r="EU55" s="12"/>
      <c r="EV55" s="12"/>
      <c r="EW55" s="12"/>
      <c r="EX55" s="12"/>
      <c r="EY55" s="12"/>
      <c r="EZ55" s="12"/>
      <c r="FA55" s="12"/>
      <c r="FB55" s="12"/>
      <c r="FC55" s="12"/>
      <c r="FD55" s="12"/>
      <c r="FE55" s="12"/>
      <c r="FF55" s="12"/>
      <c r="FG55" s="12"/>
      <c r="FH55" s="12"/>
      <c r="FI55" s="12"/>
      <c r="FJ55" s="12"/>
      <c r="FK55" s="12"/>
      <c r="FL55" s="12"/>
      <c r="FM55" s="12"/>
      <c r="FN55" s="12"/>
      <c r="FO55" s="12"/>
      <c r="FP55" s="12"/>
      <c r="FQ55" s="12"/>
      <c r="FR55" s="12"/>
      <c r="FS55" s="12"/>
      <c r="FT55" s="12"/>
      <c r="FU55" s="12"/>
      <c r="FV55" s="12"/>
      <c r="FW55" s="12"/>
      <c r="FX55" s="12"/>
      <c r="FY55" s="12"/>
      <c r="FZ55" s="12"/>
      <c r="GA55" s="12"/>
      <c r="GB55" s="12"/>
      <c r="GC55" s="12"/>
      <c r="GD55" s="12"/>
      <c r="GE55" s="12"/>
      <c r="GF55" s="12"/>
      <c r="GG55" s="12"/>
      <c r="GH55" s="12"/>
      <c r="GI55" s="12"/>
      <c r="GJ55" s="12"/>
      <c r="GK55" s="12"/>
      <c r="GL55" s="12"/>
      <c r="GM55" s="12"/>
      <c r="GN55" s="12"/>
      <c r="GO55" s="12"/>
      <c r="GP55" s="12"/>
      <c r="GQ55" s="12"/>
      <c r="GR55" s="12"/>
      <c r="GS55" s="12"/>
      <c r="GT55" s="12"/>
      <c r="GU55" s="12"/>
      <c r="GV55" s="12"/>
      <c r="GW55" s="12"/>
      <c r="GX55" s="12"/>
      <c r="GY55" s="12"/>
      <c r="GZ55" s="12"/>
      <c r="HA55" s="12"/>
      <c r="HB55" s="12"/>
      <c r="HC55" s="12"/>
      <c r="HD55" s="12"/>
      <c r="HE55" s="12"/>
      <c r="HF55" s="12"/>
      <c r="HG55" s="12"/>
      <c r="HH55" s="12"/>
      <c r="HI55" s="12"/>
      <c r="HJ55" s="12"/>
      <c r="HK55" s="12"/>
      <c r="HL55" s="12"/>
      <c r="HM55" s="12"/>
      <c r="HN55" s="12"/>
      <c r="HO55" s="12"/>
      <c r="HP55" s="12"/>
      <c r="HQ55" s="12"/>
      <c r="HR55" s="12"/>
      <c r="HS55" s="12"/>
      <c r="HT55" s="12"/>
      <c r="HU55" s="12"/>
      <c r="HV55" s="12"/>
      <c r="HW55" s="12"/>
      <c r="HX55" s="12"/>
      <c r="HY55" s="12"/>
      <c r="HZ55" s="12"/>
      <c r="IA55" s="12"/>
      <c r="IB55" s="12"/>
      <c r="IC55" s="12"/>
      <c r="ID55" s="12"/>
      <c r="IE55" s="12"/>
      <c r="IF55" s="12"/>
      <c r="IG55" s="12"/>
      <c r="IH55" s="12"/>
      <c r="II55" s="12"/>
      <c r="IJ55" s="12"/>
      <c r="IK55" s="12"/>
      <c r="IL55" s="12"/>
      <c r="IM55" s="12"/>
      <c r="IN55" s="11"/>
    </row>
    <row r="56" spans="1:248" ht="12.75" x14ac:dyDescent="0.2">
      <c r="A56" s="57"/>
      <c r="B56" s="57"/>
      <c r="C56" s="57"/>
      <c r="D56" s="57"/>
      <c r="E56" s="57"/>
      <c r="F56" s="5"/>
      <c r="G56" s="55"/>
      <c r="H56" s="55"/>
      <c r="I56" s="55"/>
      <c r="J56" s="47" t="s">
        <v>23</v>
      </c>
      <c r="K56" s="61">
        <f>AC28</f>
        <v>3.566440713747161</v>
      </c>
      <c r="BD56" s="9"/>
      <c r="BE56" s="9"/>
      <c r="BF56" s="9"/>
      <c r="BG56" s="9"/>
      <c r="BH56" s="9"/>
      <c r="BI56" s="9"/>
      <c r="CB56" s="4"/>
      <c r="CC56" s="4"/>
      <c r="CD56" s="4"/>
      <c r="CE56" s="4"/>
      <c r="CF56" s="4"/>
      <c r="CG56" s="4"/>
      <c r="CH56" s="4"/>
      <c r="CK56" s="5"/>
      <c r="CL56" s="5"/>
      <c r="CM56" s="5"/>
    </row>
    <row r="57" spans="1:248" ht="12.75" x14ac:dyDescent="0.2">
      <c r="A57" s="125" t="s">
        <v>46</v>
      </c>
      <c r="B57" s="125"/>
      <c r="C57" s="125"/>
      <c r="D57" s="125"/>
      <c r="E57" s="125"/>
      <c r="F57" s="125"/>
      <c r="G57" s="125"/>
      <c r="H57" s="125"/>
      <c r="I57" s="125"/>
      <c r="J57" s="125"/>
      <c r="K57" s="125"/>
      <c r="CB57" s="4"/>
      <c r="CC57" s="4"/>
      <c r="CD57" s="4"/>
      <c r="CE57" s="4"/>
      <c r="CF57" s="4"/>
      <c r="CG57" s="4"/>
      <c r="CH57" s="4"/>
      <c r="CK57" s="5"/>
      <c r="CL57" s="5"/>
      <c r="CM57" s="5"/>
    </row>
    <row r="58" spans="1:248" ht="12.75" x14ac:dyDescent="0.2">
      <c r="A58" s="125"/>
      <c r="B58" s="125"/>
      <c r="C58" s="125"/>
      <c r="D58" s="125"/>
      <c r="E58" s="125"/>
      <c r="F58" s="125"/>
      <c r="G58" s="125"/>
      <c r="H58" s="125"/>
      <c r="I58" s="125"/>
      <c r="J58" s="125"/>
      <c r="K58" s="125"/>
      <c r="CG58" s="4"/>
      <c r="CH58" s="4"/>
      <c r="CI58" s="4"/>
      <c r="CJ58" s="4"/>
    </row>
    <row r="59" spans="1:248" ht="12.75" x14ac:dyDescent="0.2">
      <c r="A59" s="19"/>
      <c r="B59" s="100"/>
      <c r="C59" s="101"/>
      <c r="D59" s="19"/>
      <c r="E59" s="19"/>
      <c r="F59" s="19"/>
      <c r="G59" s="101"/>
      <c r="H59" s="19"/>
      <c r="I59" s="19"/>
      <c r="J59" s="19"/>
      <c r="K59" s="19"/>
      <c r="CG59" s="4"/>
      <c r="CH59" s="4"/>
      <c r="CI59" s="4"/>
      <c r="CJ59" s="4"/>
    </row>
    <row r="60" spans="1:248" ht="12.75" x14ac:dyDescent="0.2">
      <c r="A60" s="19"/>
      <c r="B60" s="102"/>
      <c r="C60" s="101"/>
      <c r="D60" s="103"/>
      <c r="E60" s="103"/>
      <c r="F60" s="104" t="s">
        <v>76</v>
      </c>
      <c r="G60" s="101"/>
      <c r="H60" s="103"/>
      <c r="I60" s="103"/>
      <c r="J60" s="103"/>
      <c r="K60" s="19"/>
      <c r="CG60" s="4"/>
      <c r="CH60" s="4"/>
      <c r="CI60" s="4"/>
      <c r="CJ60" s="4"/>
    </row>
    <row r="61" spans="1:248" ht="12.75" x14ac:dyDescent="0.2">
      <c r="A61" s="19"/>
      <c r="B61" s="103"/>
      <c r="C61" s="103"/>
      <c r="D61" s="103"/>
      <c r="E61" s="103"/>
      <c r="F61" s="105" t="s">
        <v>77</v>
      </c>
      <c r="G61" s="103"/>
      <c r="H61" s="103"/>
      <c r="I61" s="103"/>
      <c r="J61" s="103"/>
      <c r="K61" s="19"/>
    </row>
    <row r="62" spans="1:248" ht="13.5" customHeight="1" x14ac:dyDescent="0.25"/>
    <row r="63" spans="1:248" ht="45" hidden="1" customHeight="1" x14ac:dyDescent="0.2">
      <c r="A63" s="5"/>
      <c r="B63" s="5"/>
      <c r="C63" s="5"/>
      <c r="D63" s="5"/>
      <c r="E63" s="5"/>
      <c r="F63" s="5"/>
      <c r="G63" s="5"/>
      <c r="H63" s="5"/>
      <c r="I63" s="5"/>
      <c r="J63" s="5"/>
      <c r="K63" s="5"/>
    </row>
    <row r="64" spans="1:248" x14ac:dyDescent="0.25">
      <c r="A64" s="53"/>
      <c r="B64" s="53"/>
      <c r="C64" s="53"/>
      <c r="D64" s="53"/>
      <c r="E64" s="53"/>
      <c r="F64" s="53"/>
      <c r="G64" s="53"/>
      <c r="H64" s="53"/>
      <c r="I64" s="53"/>
      <c r="J64" s="53"/>
      <c r="K64" s="53"/>
      <c r="CN64" s="22"/>
      <c r="CO64" s="44"/>
      <c r="CQ64" s="17"/>
      <c r="CR64" s="17"/>
      <c r="CS64" s="17"/>
      <c r="CU64" s="45"/>
      <c r="DF64" s="22"/>
      <c r="DG64" s="44"/>
      <c r="DJ64" s="22"/>
      <c r="DK64" s="44"/>
      <c r="DM64" s="17"/>
      <c r="DN64" s="17"/>
      <c r="DO64" s="17"/>
      <c r="DQ64" s="46"/>
      <c r="DR64" s="46"/>
      <c r="DS64" s="46"/>
    </row>
    <row r="65" spans="1:123" x14ac:dyDescent="0.25">
      <c r="A65" s="53"/>
      <c r="B65" s="53"/>
      <c r="C65" s="53"/>
      <c r="D65" s="53"/>
      <c r="E65" s="53"/>
      <c r="F65" s="53"/>
      <c r="G65" s="53"/>
      <c r="H65" s="53"/>
      <c r="I65" s="53"/>
      <c r="J65" s="53"/>
      <c r="K65" s="53"/>
      <c r="CN65" s="22"/>
      <c r="CO65" s="44"/>
      <c r="CQ65" s="17"/>
      <c r="CR65" s="17"/>
      <c r="CS65" s="17"/>
      <c r="CU65" s="45"/>
      <c r="DF65" s="22"/>
      <c r="DG65" s="44"/>
      <c r="DJ65" s="22"/>
      <c r="DK65" s="44"/>
      <c r="DM65" s="17"/>
      <c r="DN65" s="17"/>
      <c r="DO65" s="17"/>
      <c r="DQ65" s="46"/>
      <c r="DR65" s="46"/>
      <c r="DS65" s="46"/>
    </row>
    <row r="66" spans="1:123" x14ac:dyDescent="0.25">
      <c r="A66" s="53"/>
      <c r="B66" s="53"/>
      <c r="C66" s="53"/>
      <c r="D66" s="53"/>
      <c r="E66" s="53"/>
      <c r="F66" s="53"/>
      <c r="G66" s="53"/>
      <c r="H66" s="53"/>
      <c r="I66" s="53"/>
      <c r="J66" s="53"/>
      <c r="K66" s="53"/>
      <c r="CN66" s="22"/>
      <c r="CO66" s="44"/>
      <c r="CQ66" s="17"/>
      <c r="CR66" s="17"/>
      <c r="CS66" s="17"/>
      <c r="CU66" s="45"/>
      <c r="DF66" s="22"/>
      <c r="DG66" s="44"/>
      <c r="DJ66" s="22"/>
      <c r="DK66" s="44"/>
      <c r="DM66" s="17"/>
      <c r="DN66" s="17"/>
      <c r="DO66" s="17"/>
      <c r="DQ66" s="46"/>
      <c r="DR66" s="46"/>
      <c r="DS66" s="46"/>
    </row>
    <row r="67" spans="1:123" x14ac:dyDescent="0.25">
      <c r="A67" s="53"/>
      <c r="B67" s="53"/>
      <c r="C67" s="53"/>
      <c r="D67" s="53"/>
      <c r="E67" s="53"/>
      <c r="F67" s="53"/>
      <c r="G67" s="53"/>
      <c r="H67" s="53"/>
      <c r="I67" s="53"/>
      <c r="J67" s="53"/>
      <c r="K67" s="53"/>
      <c r="CN67" s="22"/>
      <c r="CO67" s="44"/>
      <c r="CQ67" s="17"/>
      <c r="CR67" s="17"/>
      <c r="CS67" s="17"/>
      <c r="CU67" s="45"/>
      <c r="DF67" s="22"/>
      <c r="DG67" s="44"/>
      <c r="DJ67" s="22"/>
      <c r="DK67" s="44"/>
      <c r="DM67" s="17"/>
      <c r="DN67" s="17"/>
      <c r="DO67" s="17"/>
      <c r="DQ67" s="46"/>
      <c r="DR67" s="46"/>
      <c r="DS67" s="46"/>
    </row>
    <row r="68" spans="1:123" x14ac:dyDescent="0.25">
      <c r="A68" s="53"/>
      <c r="B68" s="53"/>
      <c r="C68" s="53"/>
      <c r="D68" s="53"/>
      <c r="E68" s="53"/>
      <c r="F68" s="53"/>
      <c r="G68" s="53"/>
      <c r="H68" s="53"/>
      <c r="I68" s="53"/>
      <c r="J68" s="53"/>
      <c r="K68" s="53"/>
      <c r="U68" s="4"/>
      <c r="V68" s="4"/>
      <c r="W68" s="4"/>
      <c r="X68" s="4"/>
      <c r="Y68" s="4"/>
      <c r="Z68" s="4"/>
      <c r="AA68" s="4"/>
      <c r="AB68" s="4"/>
      <c r="CN68" s="22"/>
      <c r="CO68" s="44"/>
      <c r="CQ68" s="17"/>
      <c r="CR68" s="17"/>
      <c r="CS68" s="17"/>
      <c r="CU68" s="45"/>
      <c r="DF68" s="22"/>
      <c r="DG68" s="44"/>
      <c r="DJ68" s="22"/>
      <c r="DK68" s="44"/>
      <c r="DM68" s="17"/>
      <c r="DN68" s="17"/>
      <c r="DO68" s="17"/>
      <c r="DQ68" s="46"/>
      <c r="DR68" s="46"/>
      <c r="DS68" s="46"/>
    </row>
    <row r="69" spans="1:123" x14ac:dyDescent="0.25">
      <c r="A69" s="53"/>
      <c r="B69" s="53"/>
      <c r="C69" s="53"/>
      <c r="D69" s="53"/>
      <c r="E69" s="53"/>
      <c r="F69" s="53"/>
      <c r="G69" s="53"/>
      <c r="H69" s="53"/>
      <c r="I69" s="53"/>
      <c r="J69" s="53"/>
      <c r="K69" s="53"/>
      <c r="U69" s="4"/>
      <c r="V69" s="4"/>
      <c r="W69" s="4"/>
      <c r="X69" s="4"/>
      <c r="Y69" s="4"/>
      <c r="Z69" s="4"/>
      <c r="AA69" s="4"/>
      <c r="AB69" s="4"/>
      <c r="CN69" s="22"/>
      <c r="CO69" s="44"/>
      <c r="CQ69" s="17"/>
      <c r="CR69" s="17"/>
      <c r="CS69" s="17"/>
      <c r="CU69" s="45"/>
      <c r="DF69" s="22"/>
      <c r="DG69" s="44"/>
      <c r="DJ69" s="22"/>
      <c r="DK69" s="44"/>
      <c r="DM69" s="17"/>
      <c r="DN69" s="17"/>
      <c r="DO69" s="17"/>
      <c r="DQ69" s="46"/>
      <c r="DR69" s="46"/>
      <c r="DS69" s="46"/>
    </row>
    <row r="70" spans="1:123" x14ac:dyDescent="0.25">
      <c r="A70" s="53"/>
      <c r="B70" s="53"/>
      <c r="C70" s="54"/>
      <c r="D70" s="53"/>
      <c r="E70" s="53"/>
      <c r="F70" s="54"/>
      <c r="G70" s="53"/>
      <c r="H70" s="53"/>
      <c r="I70" s="53"/>
      <c r="J70" s="53"/>
      <c r="K70" s="53"/>
      <c r="U70" s="4"/>
      <c r="V70" s="4"/>
      <c r="W70" s="4"/>
      <c r="X70" s="4"/>
      <c r="Y70" s="4"/>
      <c r="Z70" s="4"/>
      <c r="AA70" s="4"/>
      <c r="AB70" s="4"/>
      <c r="CN70" s="22"/>
      <c r="CO70" s="44"/>
      <c r="CQ70" s="17"/>
      <c r="CR70" s="17"/>
      <c r="CS70" s="17"/>
      <c r="CU70" s="45"/>
      <c r="DF70" s="22"/>
      <c r="DG70" s="44"/>
      <c r="DJ70" s="22"/>
      <c r="DK70" s="44"/>
      <c r="DM70" s="17"/>
      <c r="DN70" s="17"/>
      <c r="DO70" s="17"/>
      <c r="DQ70" s="46"/>
      <c r="DR70" s="46"/>
      <c r="DS70" s="46"/>
    </row>
    <row r="71" spans="1:123" x14ac:dyDescent="0.25">
      <c r="A71" s="53"/>
      <c r="B71" s="53"/>
      <c r="C71" s="53"/>
      <c r="D71" s="53"/>
      <c r="E71" s="53"/>
      <c r="F71" s="53"/>
      <c r="G71" s="53"/>
      <c r="H71" s="53"/>
      <c r="I71" s="53"/>
      <c r="J71" s="53"/>
      <c r="K71" s="53"/>
      <c r="U71" s="4"/>
      <c r="V71" s="12"/>
      <c r="W71" s="12"/>
      <c r="X71" s="12"/>
      <c r="Y71" s="12"/>
      <c r="Z71" s="12"/>
      <c r="AA71" s="12"/>
      <c r="AB71" s="4"/>
      <c r="CN71" s="22"/>
      <c r="CO71" s="44"/>
      <c r="CQ71" s="17"/>
      <c r="CR71" s="17"/>
      <c r="CS71" s="17"/>
      <c r="CU71" s="45"/>
      <c r="DF71" s="22"/>
      <c r="DG71" s="44"/>
      <c r="DJ71" s="22"/>
      <c r="DK71" s="44"/>
      <c r="DM71" s="17"/>
      <c r="DN71" s="17"/>
      <c r="DO71" s="17"/>
      <c r="DQ71" s="46"/>
      <c r="DR71" s="46"/>
      <c r="DS71" s="46"/>
    </row>
    <row r="72" spans="1:123" x14ac:dyDescent="0.25">
      <c r="A72" s="53"/>
      <c r="B72" s="53"/>
      <c r="C72" s="53"/>
      <c r="D72" s="53"/>
      <c r="E72" s="53"/>
      <c r="F72" s="53"/>
      <c r="G72" s="53"/>
      <c r="H72" s="53"/>
      <c r="I72" s="53"/>
      <c r="J72" s="53"/>
      <c r="K72" s="53"/>
      <c r="U72" s="4"/>
      <c r="V72" s="12"/>
      <c r="W72" s="12"/>
      <c r="X72" s="12"/>
      <c r="Y72" s="12"/>
      <c r="Z72" s="12"/>
      <c r="AA72" s="12"/>
      <c r="AB72" s="4"/>
      <c r="CN72" s="22"/>
      <c r="CO72" s="44"/>
      <c r="CQ72" s="17"/>
      <c r="CR72" s="17"/>
      <c r="CS72" s="17"/>
      <c r="CU72" s="45"/>
      <c r="DF72" s="22"/>
      <c r="DG72" s="44"/>
      <c r="DJ72" s="22"/>
      <c r="DK72" s="44"/>
      <c r="DM72" s="17"/>
      <c r="DN72" s="17"/>
      <c r="DO72" s="17"/>
      <c r="DQ72" s="46"/>
      <c r="DR72" s="46"/>
      <c r="DS72" s="46"/>
    </row>
    <row r="73" spans="1:123" x14ac:dyDescent="0.25">
      <c r="A73" s="53"/>
      <c r="B73" s="53"/>
      <c r="C73" s="53"/>
      <c r="D73" s="53"/>
      <c r="E73" s="53"/>
      <c r="F73" s="53"/>
      <c r="G73" s="53"/>
      <c r="H73" s="53"/>
      <c r="I73" s="53"/>
      <c r="J73" s="53"/>
      <c r="K73" s="53"/>
      <c r="U73" s="4"/>
      <c r="V73" s="12"/>
      <c r="W73" s="12"/>
      <c r="X73" s="12"/>
      <c r="Y73" s="12"/>
      <c r="Z73" s="12"/>
      <c r="AA73" s="12"/>
      <c r="AB73" s="4"/>
      <c r="CN73" s="22"/>
      <c r="CO73" s="44"/>
      <c r="CQ73" s="17"/>
      <c r="CR73" s="17"/>
      <c r="CS73" s="17"/>
      <c r="CU73" s="45"/>
      <c r="DF73" s="22"/>
      <c r="DG73" s="44"/>
      <c r="DJ73" s="22"/>
      <c r="DK73" s="44"/>
      <c r="DM73" s="17"/>
      <c r="DN73" s="17"/>
      <c r="DO73" s="17"/>
      <c r="DQ73" s="46"/>
      <c r="DR73" s="46"/>
      <c r="DS73" s="46"/>
    </row>
    <row r="74" spans="1:123" x14ac:dyDescent="0.25">
      <c r="A74" s="53"/>
      <c r="B74" s="53"/>
      <c r="C74" s="53"/>
      <c r="D74" s="53"/>
      <c r="E74" s="53"/>
      <c r="F74" s="53"/>
      <c r="G74" s="53"/>
      <c r="H74" s="53"/>
      <c r="I74" s="53"/>
      <c r="J74" s="53"/>
      <c r="K74" s="53"/>
      <c r="U74" s="4"/>
      <c r="V74" s="12"/>
      <c r="W74" s="12"/>
      <c r="X74" s="12"/>
      <c r="Y74" s="12"/>
      <c r="Z74" s="12"/>
      <c r="AA74" s="12"/>
      <c r="AB74" s="4"/>
      <c r="CN74" s="22"/>
      <c r="CO74" s="44"/>
      <c r="CQ74" s="17"/>
      <c r="CR74" s="17"/>
      <c r="CS74" s="17"/>
      <c r="CU74" s="45"/>
      <c r="DF74" s="22"/>
      <c r="DG74" s="44"/>
      <c r="DJ74" s="22"/>
      <c r="DK74" s="44"/>
      <c r="DM74" s="17"/>
      <c r="DN74" s="17"/>
      <c r="DO74" s="17"/>
      <c r="DQ74" s="46"/>
      <c r="DR74" s="46"/>
      <c r="DS74" s="46"/>
    </row>
    <row r="75" spans="1:123" x14ac:dyDescent="0.25">
      <c r="A75" s="53"/>
      <c r="B75" s="53"/>
      <c r="C75" s="53"/>
      <c r="D75" s="53"/>
      <c r="E75" s="53"/>
      <c r="F75" s="53"/>
      <c r="G75" s="53"/>
      <c r="H75" s="53"/>
      <c r="I75" s="53"/>
      <c r="J75" s="53"/>
      <c r="K75" s="53"/>
      <c r="U75" s="4"/>
      <c r="V75" s="12"/>
      <c r="W75" s="12"/>
      <c r="X75" s="12"/>
      <c r="Y75" s="12"/>
      <c r="Z75" s="12"/>
      <c r="AA75" s="12"/>
      <c r="AB75" s="4"/>
      <c r="CN75" s="22"/>
      <c r="CO75" s="44"/>
      <c r="CQ75" s="17"/>
      <c r="CR75" s="17"/>
      <c r="CS75" s="17"/>
      <c r="CU75" s="45"/>
      <c r="DF75" s="22"/>
      <c r="DG75" s="44"/>
      <c r="DJ75" s="22"/>
      <c r="DK75" s="44"/>
      <c r="DM75" s="17"/>
      <c r="DN75" s="17"/>
      <c r="DO75" s="17"/>
      <c r="DQ75" s="46"/>
      <c r="DR75" s="46"/>
      <c r="DS75" s="46"/>
    </row>
    <row r="76" spans="1:123" x14ac:dyDescent="0.25">
      <c r="A76" s="53"/>
      <c r="B76" s="53"/>
      <c r="C76" s="53"/>
      <c r="D76" s="53"/>
      <c r="E76" s="53"/>
      <c r="F76" s="53"/>
      <c r="G76" s="53"/>
      <c r="H76" s="53"/>
      <c r="I76" s="53"/>
      <c r="J76" s="53"/>
      <c r="K76" s="53"/>
      <c r="U76" s="4"/>
      <c r="V76" s="12"/>
      <c r="W76" s="12"/>
      <c r="X76" s="12"/>
      <c r="Y76" s="12"/>
      <c r="Z76" s="12"/>
      <c r="AA76" s="12"/>
      <c r="AB76" s="4"/>
      <c r="CN76" s="22"/>
      <c r="CO76" s="44"/>
      <c r="CQ76" s="17"/>
      <c r="CR76" s="17"/>
      <c r="CS76" s="17"/>
      <c r="CU76" s="45"/>
      <c r="DF76" s="22"/>
      <c r="DG76" s="44"/>
      <c r="DJ76" s="22"/>
      <c r="DK76" s="44"/>
      <c r="DM76" s="17"/>
      <c r="DN76" s="17"/>
      <c r="DO76" s="17"/>
      <c r="DQ76" s="46"/>
      <c r="DR76" s="46"/>
      <c r="DS76" s="46"/>
    </row>
    <row r="77" spans="1:123" x14ac:dyDescent="0.25">
      <c r="A77" s="53"/>
      <c r="B77" s="53"/>
      <c r="C77" s="53"/>
      <c r="D77" s="53"/>
      <c r="E77" s="53"/>
      <c r="F77" s="53"/>
      <c r="G77" s="53"/>
      <c r="H77" s="53"/>
      <c r="I77" s="53"/>
      <c r="J77" s="53"/>
      <c r="K77" s="53"/>
      <c r="U77" s="4"/>
      <c r="V77" s="12"/>
      <c r="W77" s="12"/>
      <c r="X77" s="12"/>
      <c r="Y77" s="12"/>
      <c r="Z77" s="12"/>
      <c r="AA77" s="12"/>
      <c r="AB77" s="4"/>
      <c r="CN77" s="22"/>
      <c r="CO77" s="44"/>
      <c r="CQ77" s="17"/>
      <c r="CR77" s="17"/>
      <c r="CS77" s="17"/>
      <c r="CU77" s="45"/>
      <c r="DF77" s="22"/>
      <c r="DG77" s="44"/>
      <c r="DJ77" s="22"/>
      <c r="DK77" s="44"/>
      <c r="DM77" s="17"/>
      <c r="DN77" s="17"/>
      <c r="DO77" s="17"/>
      <c r="DQ77" s="46"/>
      <c r="DR77" s="46"/>
      <c r="DS77" s="46"/>
    </row>
    <row r="78" spans="1:123" x14ac:dyDescent="0.25">
      <c r="A78" s="53"/>
      <c r="B78" s="53"/>
      <c r="C78" s="53"/>
      <c r="D78" s="53"/>
      <c r="E78" s="53"/>
      <c r="F78" s="53"/>
      <c r="G78" s="53"/>
      <c r="H78" s="53"/>
      <c r="I78" s="53"/>
      <c r="J78" s="53"/>
      <c r="K78" s="53"/>
      <c r="U78" s="4"/>
      <c r="V78" s="12"/>
      <c r="W78" s="12"/>
      <c r="X78" s="12"/>
      <c r="Y78" s="12"/>
      <c r="Z78" s="12"/>
      <c r="AA78" s="12"/>
      <c r="AB78" s="4"/>
      <c r="CN78" s="22"/>
      <c r="CO78" s="44"/>
      <c r="CQ78" s="17"/>
      <c r="CR78" s="17"/>
      <c r="CS78" s="17"/>
      <c r="CU78" s="45"/>
      <c r="DF78" s="22"/>
      <c r="DG78" s="44"/>
      <c r="DJ78" s="22"/>
      <c r="DK78" s="44"/>
      <c r="DM78" s="17"/>
      <c r="DN78" s="17"/>
      <c r="DO78" s="17"/>
      <c r="DQ78" s="46"/>
      <c r="DR78" s="46"/>
      <c r="DS78" s="46"/>
    </row>
    <row r="79" spans="1:123" x14ac:dyDescent="0.25">
      <c r="A79" s="53"/>
      <c r="B79" s="53"/>
      <c r="C79" s="53"/>
      <c r="D79" s="53"/>
      <c r="E79" s="53"/>
      <c r="F79" s="53"/>
      <c r="G79" s="53"/>
      <c r="H79" s="53"/>
      <c r="I79" s="53"/>
      <c r="J79" s="53"/>
      <c r="K79" s="53"/>
      <c r="U79" s="4"/>
      <c r="V79" s="12"/>
      <c r="W79" s="12"/>
      <c r="X79" s="12"/>
      <c r="Y79" s="12"/>
      <c r="Z79" s="12"/>
      <c r="AA79" s="12"/>
      <c r="AB79" s="4"/>
      <c r="CN79" s="22"/>
      <c r="CO79" s="44"/>
      <c r="CQ79" s="17"/>
      <c r="CR79" s="17"/>
      <c r="CS79" s="17"/>
      <c r="CU79" s="45"/>
      <c r="DF79" s="22"/>
      <c r="DG79" s="44"/>
      <c r="DJ79" s="22"/>
      <c r="DK79" s="44"/>
      <c r="DM79" s="17"/>
      <c r="DN79" s="17"/>
      <c r="DO79" s="17"/>
      <c r="DQ79" s="46"/>
      <c r="DR79" s="46"/>
      <c r="DS79" s="46"/>
    </row>
    <row r="80" spans="1:123" x14ac:dyDescent="0.25">
      <c r="A80" s="53"/>
      <c r="B80" s="53"/>
      <c r="C80" s="53"/>
      <c r="D80" s="53"/>
      <c r="E80" s="53"/>
      <c r="F80" s="53"/>
      <c r="G80" s="53"/>
      <c r="H80" s="53"/>
      <c r="I80" s="53"/>
      <c r="J80" s="53"/>
      <c r="K80" s="53"/>
      <c r="U80" s="4"/>
      <c r="V80" s="12"/>
      <c r="W80" s="12"/>
      <c r="X80" s="12"/>
      <c r="Y80" s="12"/>
      <c r="Z80" s="12"/>
      <c r="AA80" s="12"/>
      <c r="AB80" s="4"/>
      <c r="CN80" s="22"/>
      <c r="CO80" s="44"/>
      <c r="CQ80" s="17"/>
      <c r="CR80" s="17"/>
      <c r="CS80" s="17"/>
      <c r="CU80" s="45"/>
      <c r="DF80" s="22"/>
      <c r="DG80" s="44"/>
      <c r="DJ80" s="22"/>
      <c r="DK80" s="44"/>
      <c r="DM80" s="17"/>
      <c r="DN80" s="17"/>
      <c r="DO80" s="17"/>
      <c r="DQ80" s="46"/>
      <c r="DR80" s="46"/>
      <c r="DS80" s="46"/>
    </row>
    <row r="81" spans="1:123" x14ac:dyDescent="0.25">
      <c r="A81" s="53"/>
      <c r="B81" s="53"/>
      <c r="C81" s="53"/>
      <c r="D81" s="53"/>
      <c r="E81" s="53"/>
      <c r="F81" s="53"/>
      <c r="G81" s="53"/>
      <c r="H81" s="53"/>
      <c r="I81" s="53"/>
      <c r="J81" s="53"/>
      <c r="K81" s="53"/>
      <c r="U81" s="4"/>
      <c r="V81" s="12"/>
      <c r="W81" s="12"/>
      <c r="X81" s="12"/>
      <c r="Y81" s="12"/>
      <c r="Z81" s="12"/>
      <c r="AA81" s="12"/>
      <c r="AB81" s="4"/>
      <c r="CN81" s="22"/>
      <c r="CO81" s="44"/>
      <c r="CQ81" s="17"/>
      <c r="CR81" s="17"/>
      <c r="CS81" s="17"/>
      <c r="CU81" s="45"/>
      <c r="DF81" s="22"/>
      <c r="DG81" s="44"/>
      <c r="DJ81" s="22"/>
      <c r="DK81" s="44"/>
      <c r="DM81" s="17"/>
      <c r="DN81" s="17"/>
      <c r="DO81" s="17"/>
      <c r="DQ81" s="46"/>
      <c r="DR81" s="46"/>
      <c r="DS81" s="46"/>
    </row>
    <row r="82" spans="1:123" x14ac:dyDescent="0.25">
      <c r="A82" s="53"/>
      <c r="B82" s="53"/>
      <c r="C82" s="53"/>
      <c r="D82" s="53"/>
      <c r="E82" s="53"/>
      <c r="F82" s="53"/>
      <c r="G82" s="53"/>
      <c r="H82" s="53"/>
      <c r="I82" s="53"/>
      <c r="J82" s="53"/>
      <c r="K82" s="53"/>
      <c r="U82" s="4"/>
      <c r="V82" s="12"/>
      <c r="W82" s="12"/>
      <c r="X82" s="12"/>
      <c r="Y82" s="12"/>
      <c r="Z82" s="12"/>
      <c r="AA82" s="12"/>
      <c r="AB82" s="4"/>
      <c r="CN82" s="22"/>
      <c r="CO82" s="44"/>
      <c r="CQ82" s="17"/>
      <c r="CR82" s="17"/>
      <c r="CS82" s="17"/>
      <c r="CU82" s="45"/>
      <c r="DF82" s="22"/>
      <c r="DG82" s="44"/>
      <c r="DJ82" s="22"/>
      <c r="DK82" s="44"/>
      <c r="DM82" s="17"/>
      <c r="DN82" s="17"/>
      <c r="DO82" s="17"/>
      <c r="DQ82" s="46"/>
      <c r="DR82" s="46"/>
      <c r="DS82" s="46"/>
    </row>
    <row r="83" spans="1:123" x14ac:dyDescent="0.25">
      <c r="A83" s="53"/>
      <c r="B83" s="53"/>
      <c r="C83" s="53"/>
      <c r="D83" s="53"/>
      <c r="E83" s="53"/>
      <c r="F83" s="53"/>
      <c r="G83" s="53"/>
      <c r="H83" s="53"/>
      <c r="I83" s="53"/>
      <c r="J83" s="53"/>
      <c r="K83" s="53"/>
      <c r="U83" s="4"/>
      <c r="V83" s="4"/>
      <c r="W83" s="4"/>
      <c r="X83" s="4"/>
      <c r="Y83" s="4"/>
      <c r="Z83" s="4"/>
      <c r="AA83" s="4"/>
      <c r="AB83" s="4"/>
      <c r="CN83" s="22"/>
      <c r="CO83" s="44"/>
      <c r="CQ83" s="17"/>
      <c r="CR83" s="17"/>
      <c r="CS83" s="17"/>
      <c r="CU83" s="45"/>
      <c r="DF83" s="22"/>
      <c r="DG83" s="44"/>
      <c r="DJ83" s="22"/>
      <c r="DK83" s="44"/>
      <c r="DM83" s="17"/>
      <c r="DN83" s="17"/>
      <c r="DO83" s="17"/>
      <c r="DQ83" s="46"/>
      <c r="DR83" s="46"/>
      <c r="DS83" s="46"/>
    </row>
    <row r="84" spans="1:123" x14ac:dyDescent="0.25">
      <c r="A84" s="53"/>
      <c r="B84" s="53"/>
      <c r="C84" s="53"/>
      <c r="D84" s="53"/>
      <c r="E84" s="53"/>
      <c r="F84" s="53"/>
      <c r="G84" s="53"/>
      <c r="H84" s="53"/>
      <c r="I84" s="53"/>
      <c r="J84" s="53"/>
      <c r="K84" s="53"/>
      <c r="U84" s="4"/>
      <c r="V84" s="4"/>
      <c r="W84" s="4"/>
      <c r="X84" s="4"/>
      <c r="Y84" s="4"/>
      <c r="Z84" s="4"/>
      <c r="AA84" s="4"/>
      <c r="AB84" s="4"/>
      <c r="CN84" s="22"/>
      <c r="CO84" s="44"/>
      <c r="CQ84" s="17"/>
      <c r="CR84" s="17"/>
      <c r="CS84" s="17"/>
      <c r="CU84" s="45"/>
      <c r="DF84" s="22"/>
      <c r="DG84" s="44"/>
      <c r="DJ84" s="22"/>
      <c r="DK84" s="44"/>
      <c r="DM84" s="17"/>
      <c r="DN84" s="17"/>
      <c r="DO84" s="17"/>
      <c r="DQ84" s="46"/>
      <c r="DR84" s="46"/>
      <c r="DS84" s="46"/>
    </row>
    <row r="85" spans="1:123" x14ac:dyDescent="0.25">
      <c r="A85" s="53"/>
      <c r="B85" s="53"/>
      <c r="C85" s="53"/>
      <c r="D85" s="53"/>
      <c r="E85" s="53"/>
      <c r="F85" s="53"/>
      <c r="G85" s="53"/>
      <c r="H85" s="53"/>
      <c r="I85" s="53"/>
      <c r="J85" s="53"/>
      <c r="K85" s="53"/>
      <c r="U85" s="4"/>
      <c r="V85" s="4"/>
      <c r="W85" s="4"/>
      <c r="X85" s="4"/>
      <c r="Y85" s="4"/>
      <c r="Z85" s="4"/>
      <c r="AA85" s="4"/>
      <c r="AB85" s="4"/>
      <c r="CN85" s="22"/>
      <c r="CO85" s="44"/>
      <c r="CQ85" s="17"/>
      <c r="CR85" s="17"/>
      <c r="CS85" s="17"/>
      <c r="CU85" s="45"/>
      <c r="DF85" s="22"/>
      <c r="DG85" s="44"/>
      <c r="DJ85" s="22"/>
      <c r="DK85" s="44"/>
      <c r="DM85" s="17"/>
      <c r="DN85" s="17"/>
      <c r="DO85" s="17"/>
      <c r="DQ85" s="46"/>
      <c r="DR85" s="46"/>
      <c r="DS85" s="46"/>
    </row>
    <row r="86" spans="1:123" x14ac:dyDescent="0.25">
      <c r="A86" s="53"/>
      <c r="B86" s="53"/>
      <c r="C86" s="53"/>
      <c r="D86" s="53"/>
      <c r="E86" s="53"/>
      <c r="F86" s="53"/>
      <c r="G86" s="53"/>
      <c r="H86" s="53"/>
      <c r="I86" s="53"/>
      <c r="J86" s="53"/>
      <c r="K86" s="53"/>
      <c r="U86" s="4"/>
      <c r="V86" s="4"/>
      <c r="W86" s="4"/>
      <c r="X86" s="4"/>
      <c r="Y86" s="4"/>
      <c r="Z86" s="4"/>
      <c r="AA86" s="4"/>
      <c r="AB86" s="4"/>
      <c r="CN86" s="22"/>
      <c r="CO86" s="44"/>
      <c r="CQ86" s="17"/>
      <c r="CR86" s="17"/>
      <c r="CS86" s="17"/>
      <c r="CU86" s="45"/>
      <c r="DF86" s="22"/>
      <c r="DG86" s="44"/>
      <c r="DJ86" s="22"/>
      <c r="DK86" s="44"/>
      <c r="DM86" s="17"/>
      <c r="DN86" s="17"/>
      <c r="DO86" s="17"/>
      <c r="DQ86" s="46"/>
      <c r="DR86" s="46"/>
      <c r="DS86" s="46"/>
    </row>
    <row r="87" spans="1:123" x14ac:dyDescent="0.25">
      <c r="A87" s="53"/>
      <c r="B87" s="53"/>
      <c r="C87" s="53"/>
      <c r="D87" s="53"/>
      <c r="E87" s="53"/>
      <c r="F87" s="53"/>
      <c r="G87" s="53"/>
      <c r="H87" s="53"/>
      <c r="I87" s="53"/>
      <c r="J87" s="53"/>
      <c r="K87" s="53"/>
      <c r="U87" s="4"/>
      <c r="V87" s="4"/>
      <c r="W87" s="4"/>
      <c r="X87" s="4"/>
      <c r="Y87" s="4"/>
      <c r="Z87" s="4"/>
      <c r="AA87" s="4"/>
      <c r="AB87" s="4"/>
      <c r="CN87" s="22"/>
      <c r="CO87" s="44"/>
      <c r="CQ87" s="17"/>
      <c r="CR87" s="17"/>
      <c r="CS87" s="17"/>
      <c r="CU87" s="45"/>
      <c r="DF87" s="22"/>
      <c r="DG87" s="44"/>
      <c r="DJ87" s="22"/>
      <c r="DK87" s="44"/>
      <c r="DM87" s="17"/>
      <c r="DN87" s="17"/>
      <c r="DO87" s="17"/>
      <c r="DQ87" s="46"/>
      <c r="DR87" s="46"/>
      <c r="DS87" s="46"/>
    </row>
    <row r="88" spans="1:123" x14ac:dyDescent="0.25">
      <c r="A88" s="64"/>
      <c r="B88" s="64"/>
      <c r="C88" s="64"/>
      <c r="D88" s="64"/>
      <c r="E88" s="64"/>
      <c r="F88" s="64"/>
      <c r="G88" s="64"/>
      <c r="H88" s="64"/>
      <c r="I88" s="64"/>
      <c r="J88" s="64"/>
      <c r="K88" s="64"/>
      <c r="CN88" s="22"/>
      <c r="CO88" s="44"/>
      <c r="CQ88" s="17"/>
      <c r="CR88" s="17"/>
      <c r="CS88" s="17"/>
      <c r="CU88" s="45"/>
      <c r="DF88" s="22"/>
      <c r="DG88" s="44"/>
      <c r="DJ88" s="22"/>
      <c r="DK88" s="44"/>
      <c r="DM88" s="17"/>
      <c r="DN88" s="17"/>
      <c r="DO88" s="17"/>
      <c r="DQ88" s="46"/>
      <c r="DR88" s="46"/>
      <c r="DS88" s="46"/>
    </row>
    <row r="89" spans="1:123" x14ac:dyDescent="0.25">
      <c r="A89" s="8"/>
      <c r="B89" s="8"/>
      <c r="C89" s="8"/>
      <c r="D89" s="8"/>
      <c r="E89" s="8"/>
      <c r="F89" s="8"/>
      <c r="G89" s="8"/>
      <c r="H89" s="8"/>
      <c r="I89" s="8"/>
      <c r="J89" s="8"/>
      <c r="K89" s="8"/>
      <c r="CN89" s="22"/>
      <c r="CO89" s="44"/>
      <c r="CQ89" s="17"/>
      <c r="CR89" s="17"/>
      <c r="CS89" s="17"/>
      <c r="CU89" s="45"/>
      <c r="DF89" s="22"/>
      <c r="DG89" s="44"/>
      <c r="DJ89" s="22"/>
      <c r="DK89" s="44"/>
      <c r="DM89" s="17"/>
      <c r="DN89" s="17"/>
      <c r="DO89" s="17"/>
      <c r="DQ89" s="46"/>
      <c r="DR89" s="46"/>
      <c r="DS89" s="46"/>
    </row>
    <row r="90" spans="1:123" ht="12.75" x14ac:dyDescent="0.2">
      <c r="A90" s="29"/>
      <c r="B90" s="30"/>
      <c r="C90" s="30"/>
      <c r="D90" s="30"/>
      <c r="E90" s="30"/>
      <c r="F90" s="30"/>
      <c r="G90" s="30"/>
      <c r="H90" s="30"/>
      <c r="I90" s="30"/>
      <c r="J90" s="30"/>
      <c r="K90" s="29"/>
      <c r="CN90" s="22"/>
      <c r="CO90" s="44"/>
      <c r="CQ90" s="17"/>
      <c r="CR90" s="17"/>
      <c r="CS90" s="17"/>
      <c r="CU90" s="45"/>
      <c r="DF90" s="22"/>
      <c r="DG90" s="44"/>
      <c r="DJ90" s="22"/>
      <c r="DK90" s="44"/>
      <c r="DM90" s="17"/>
      <c r="DN90" s="17"/>
      <c r="DO90" s="17"/>
      <c r="DQ90" s="46"/>
      <c r="DR90" s="46"/>
      <c r="DS90" s="46"/>
    </row>
    <row r="91" spans="1:123" x14ac:dyDescent="0.25">
      <c r="A91" s="8"/>
      <c r="B91" s="8"/>
      <c r="C91" s="8"/>
      <c r="D91" s="8"/>
      <c r="E91" s="8"/>
      <c r="F91" s="8"/>
      <c r="G91" s="8"/>
      <c r="H91" s="8"/>
      <c r="I91" s="8"/>
      <c r="J91" s="8"/>
      <c r="K91" s="8"/>
      <c r="CN91" s="22"/>
      <c r="CO91" s="44"/>
      <c r="CQ91" s="17"/>
      <c r="CR91" s="17"/>
      <c r="CS91" s="17"/>
      <c r="CU91" s="45"/>
      <c r="DF91" s="22"/>
      <c r="DG91" s="44"/>
      <c r="DJ91" s="22"/>
      <c r="DK91" s="44"/>
      <c r="DM91" s="17"/>
      <c r="DN91" s="17"/>
      <c r="DO91" s="17"/>
      <c r="DQ91" s="46"/>
      <c r="DR91" s="46"/>
      <c r="DS91" s="46"/>
    </row>
    <row r="92" spans="1:123" x14ac:dyDescent="0.25">
      <c r="CN92" s="22"/>
      <c r="CO92" s="44"/>
      <c r="CQ92" s="17"/>
      <c r="CR92" s="17"/>
      <c r="CS92" s="17"/>
      <c r="CU92" s="45"/>
      <c r="DF92" s="22"/>
      <c r="DG92" s="44"/>
      <c r="DJ92" s="22"/>
      <c r="DK92" s="44"/>
      <c r="DM92" s="17"/>
      <c r="DN92" s="17"/>
      <c r="DO92" s="17"/>
      <c r="DQ92" s="46"/>
      <c r="DR92" s="46"/>
      <c r="DS92" s="46"/>
    </row>
    <row r="93" spans="1:123" x14ac:dyDescent="0.25">
      <c r="CN93" s="22"/>
      <c r="CO93" s="44"/>
      <c r="CQ93" s="17"/>
      <c r="CR93" s="17"/>
      <c r="CS93" s="17"/>
      <c r="CU93" s="45"/>
      <c r="DF93" s="22"/>
      <c r="DG93" s="44"/>
      <c r="DJ93" s="22"/>
      <c r="DK93" s="44"/>
      <c r="DM93" s="17"/>
      <c r="DN93" s="17"/>
      <c r="DO93" s="17"/>
      <c r="DQ93" s="46"/>
      <c r="DR93" s="46"/>
      <c r="DS93" s="46"/>
    </row>
    <row r="94" spans="1:123" x14ac:dyDescent="0.25">
      <c r="CN94" s="22"/>
      <c r="CO94" s="44"/>
      <c r="CQ94" s="17"/>
      <c r="CR94" s="17"/>
      <c r="CS94" s="17"/>
      <c r="CU94" s="45"/>
      <c r="DF94" s="22"/>
      <c r="DG94" s="44"/>
      <c r="DJ94" s="22"/>
      <c r="DK94" s="44"/>
      <c r="DM94" s="17"/>
      <c r="DN94" s="17"/>
      <c r="DO94" s="17"/>
      <c r="DQ94" s="46"/>
      <c r="DR94" s="46"/>
      <c r="DS94" s="46"/>
    </row>
    <row r="95" spans="1:123" x14ac:dyDescent="0.25">
      <c r="CN95" s="22"/>
      <c r="CO95" s="44"/>
      <c r="CQ95" s="17"/>
      <c r="CR95" s="17"/>
      <c r="CS95" s="17"/>
      <c r="CU95" s="45"/>
      <c r="DF95" s="22"/>
      <c r="DG95" s="44"/>
      <c r="DJ95" s="22"/>
      <c r="DK95" s="44"/>
      <c r="DM95" s="17"/>
      <c r="DN95" s="17"/>
      <c r="DO95" s="17"/>
      <c r="DQ95" s="46"/>
      <c r="DR95" s="46"/>
      <c r="DS95" s="46"/>
    </row>
    <row r="96" spans="1:123" x14ac:dyDescent="0.25">
      <c r="CN96" s="22"/>
      <c r="CO96" s="44"/>
      <c r="CQ96" s="17"/>
      <c r="CR96" s="17"/>
      <c r="CS96" s="17"/>
      <c r="CU96" s="45"/>
      <c r="DF96" s="22"/>
      <c r="DG96" s="44"/>
      <c r="DJ96" s="22"/>
      <c r="DK96" s="44"/>
      <c r="DM96" s="17"/>
      <c r="DN96" s="17"/>
      <c r="DO96" s="17"/>
      <c r="DQ96" s="46"/>
      <c r="DR96" s="46"/>
      <c r="DS96" s="46"/>
    </row>
    <row r="97" spans="92:123" x14ac:dyDescent="0.25">
      <c r="CN97" s="22"/>
      <c r="CO97" s="44"/>
      <c r="CQ97" s="17"/>
      <c r="CR97" s="17"/>
      <c r="CS97" s="17"/>
      <c r="CU97" s="45"/>
      <c r="DF97" s="22"/>
      <c r="DG97" s="44"/>
      <c r="DJ97" s="22"/>
      <c r="DK97" s="44"/>
      <c r="DM97" s="17"/>
      <c r="DN97" s="17"/>
      <c r="DO97" s="17"/>
      <c r="DQ97" s="46"/>
      <c r="DR97" s="46"/>
      <c r="DS97" s="46"/>
    </row>
    <row r="98" spans="92:123" x14ac:dyDescent="0.25">
      <c r="CN98" s="22"/>
      <c r="CO98" s="44"/>
      <c r="CQ98" s="17"/>
      <c r="CR98" s="17"/>
      <c r="CS98" s="17"/>
      <c r="CU98" s="45"/>
      <c r="DF98" s="22"/>
      <c r="DG98" s="44"/>
      <c r="DJ98" s="22"/>
      <c r="DK98" s="44"/>
      <c r="DM98" s="17"/>
      <c r="DN98" s="17"/>
      <c r="DO98" s="17"/>
      <c r="DQ98" s="46"/>
      <c r="DR98" s="46"/>
      <c r="DS98" s="46"/>
    </row>
    <row r="99" spans="92:123" x14ac:dyDescent="0.25">
      <c r="CN99" s="22"/>
      <c r="CO99" s="44"/>
      <c r="CQ99" s="17"/>
      <c r="CR99" s="17"/>
      <c r="CS99" s="17"/>
      <c r="CU99" s="45"/>
      <c r="DF99" s="22"/>
      <c r="DG99" s="44"/>
      <c r="DJ99" s="22"/>
      <c r="DK99" s="44"/>
      <c r="DM99" s="17"/>
      <c r="DN99" s="17"/>
      <c r="DO99" s="17"/>
      <c r="DQ99" s="46"/>
      <c r="DR99" s="46"/>
      <c r="DS99" s="46"/>
    </row>
    <row r="100" spans="92:123" x14ac:dyDescent="0.25">
      <c r="CN100" s="22"/>
      <c r="CO100" s="44"/>
      <c r="CQ100" s="17"/>
      <c r="CR100" s="17"/>
      <c r="CS100" s="17"/>
      <c r="CU100" s="45"/>
      <c r="DF100" s="22"/>
      <c r="DG100" s="44"/>
      <c r="DJ100" s="22"/>
      <c r="DK100" s="44"/>
      <c r="DM100" s="17"/>
      <c r="DN100" s="17"/>
      <c r="DO100" s="17"/>
      <c r="DQ100" s="46"/>
      <c r="DR100" s="46"/>
      <c r="DS100" s="46"/>
    </row>
    <row r="101" spans="92:123" x14ac:dyDescent="0.25">
      <c r="CN101" s="22"/>
      <c r="CO101" s="44"/>
      <c r="CQ101" s="17"/>
      <c r="CR101" s="17"/>
      <c r="CS101" s="17"/>
      <c r="CU101" s="45"/>
      <c r="DF101" s="22"/>
      <c r="DG101" s="44"/>
      <c r="DJ101" s="22"/>
      <c r="DK101" s="44"/>
      <c r="DM101" s="17"/>
      <c r="DN101" s="17"/>
      <c r="DO101" s="17"/>
      <c r="DQ101" s="46"/>
      <c r="DR101" s="46"/>
      <c r="DS101" s="46"/>
    </row>
    <row r="102" spans="92:123" x14ac:dyDescent="0.25">
      <c r="CN102" s="22"/>
      <c r="CO102" s="44"/>
      <c r="CQ102" s="17"/>
      <c r="CR102" s="17"/>
      <c r="CS102" s="17"/>
      <c r="CU102" s="45"/>
      <c r="DF102" s="22"/>
      <c r="DG102" s="44"/>
      <c r="DJ102" s="22"/>
      <c r="DK102" s="44"/>
      <c r="DM102" s="17"/>
      <c r="DN102" s="17"/>
      <c r="DO102" s="17"/>
      <c r="DQ102" s="46"/>
      <c r="DR102" s="46"/>
      <c r="DS102" s="46"/>
    </row>
    <row r="103" spans="92:123" x14ac:dyDescent="0.25">
      <c r="CN103" s="22"/>
      <c r="CO103" s="44"/>
      <c r="CQ103" s="17"/>
      <c r="CR103" s="17"/>
      <c r="CS103" s="17"/>
      <c r="CU103" s="45"/>
      <c r="DF103" s="22"/>
      <c r="DG103" s="44"/>
      <c r="DJ103" s="22"/>
      <c r="DK103" s="44"/>
      <c r="DM103" s="17"/>
      <c r="DN103" s="17"/>
      <c r="DO103" s="17"/>
      <c r="DQ103" s="46"/>
      <c r="DR103" s="46"/>
      <c r="DS103" s="46"/>
    </row>
    <row r="104" spans="92:123" x14ac:dyDescent="0.25">
      <c r="CU104" s="45"/>
      <c r="DG104" s="62"/>
      <c r="DK104" s="62"/>
      <c r="DQ104" s="46"/>
      <c r="DR104" s="46"/>
      <c r="DS104" s="46"/>
    </row>
    <row r="105" spans="92:123" x14ac:dyDescent="0.25">
      <c r="CU105" s="45"/>
      <c r="DG105" s="62"/>
      <c r="DK105" s="62"/>
      <c r="DQ105" s="46"/>
      <c r="DR105" s="46"/>
      <c r="DS105" s="46"/>
    </row>
    <row r="106" spans="92:123" x14ac:dyDescent="0.25">
      <c r="CU106" s="45"/>
      <c r="DG106" s="62"/>
      <c r="DK106" s="62"/>
      <c r="DQ106" s="46"/>
      <c r="DR106" s="46"/>
      <c r="DS106" s="46"/>
    </row>
    <row r="107" spans="92:123" x14ac:dyDescent="0.25">
      <c r="CU107" s="45"/>
      <c r="DG107" s="62"/>
      <c r="DK107" s="62"/>
      <c r="DQ107" s="46"/>
      <c r="DR107" s="46"/>
      <c r="DS107" s="46"/>
    </row>
    <row r="108" spans="92:123" x14ac:dyDescent="0.25">
      <c r="CU108" s="45"/>
      <c r="DG108" s="62"/>
      <c r="DK108" s="62"/>
      <c r="DQ108" s="46"/>
      <c r="DR108" s="46"/>
      <c r="DS108" s="46"/>
    </row>
    <row r="109" spans="92:123" x14ac:dyDescent="0.25">
      <c r="CU109" s="45"/>
      <c r="DG109" s="62"/>
      <c r="DK109" s="62"/>
      <c r="DQ109" s="46"/>
      <c r="DR109" s="46"/>
      <c r="DS109" s="46"/>
    </row>
    <row r="110" spans="92:123" x14ac:dyDescent="0.25">
      <c r="CU110" s="45"/>
      <c r="DG110" s="62"/>
      <c r="DK110" s="62"/>
      <c r="DQ110" s="46"/>
      <c r="DR110" s="46"/>
      <c r="DS110" s="46"/>
    </row>
    <row r="111" spans="92:123" x14ac:dyDescent="0.25">
      <c r="CU111" s="45"/>
      <c r="DG111" s="62"/>
      <c r="DK111" s="62"/>
      <c r="DQ111" s="46"/>
      <c r="DR111" s="46"/>
      <c r="DS111" s="46"/>
    </row>
    <row r="112" spans="92:123" x14ac:dyDescent="0.25">
      <c r="CU112" s="45"/>
      <c r="DG112" s="62"/>
      <c r="DK112" s="62"/>
      <c r="DQ112" s="46"/>
      <c r="DR112" s="46"/>
      <c r="DS112" s="46"/>
    </row>
    <row r="113" spans="99:123" x14ac:dyDescent="0.25">
      <c r="CU113" s="45"/>
      <c r="DG113" s="62"/>
      <c r="DK113" s="62"/>
      <c r="DQ113" s="46"/>
      <c r="DR113" s="46"/>
      <c r="DS113" s="46"/>
    </row>
    <row r="114" spans="99:123" x14ac:dyDescent="0.25">
      <c r="CU114" s="45"/>
      <c r="DG114" s="62"/>
      <c r="DK114" s="62"/>
      <c r="DQ114" s="46"/>
      <c r="DR114" s="46"/>
      <c r="DS114" s="46"/>
    </row>
    <row r="115" spans="99:123" x14ac:dyDescent="0.25">
      <c r="CU115" s="45"/>
      <c r="DG115" s="62"/>
      <c r="DK115" s="62"/>
      <c r="DQ115" s="46"/>
      <c r="DR115" s="46"/>
      <c r="DS115" s="46"/>
    </row>
    <row r="116" spans="99:123" x14ac:dyDescent="0.25">
      <c r="CU116" s="45"/>
      <c r="DG116" s="62"/>
      <c r="DK116" s="62"/>
      <c r="DQ116" s="46"/>
      <c r="DR116" s="46"/>
      <c r="DS116" s="46"/>
    </row>
    <row r="117" spans="99:123" x14ac:dyDescent="0.25">
      <c r="CU117" s="45"/>
      <c r="DG117" s="62"/>
      <c r="DK117" s="62"/>
      <c r="DQ117" s="46"/>
      <c r="DR117" s="46"/>
      <c r="DS117" s="46"/>
    </row>
    <row r="118" spans="99:123" x14ac:dyDescent="0.25">
      <c r="CU118" s="45"/>
      <c r="DG118" s="62"/>
      <c r="DK118" s="62"/>
      <c r="DQ118" s="46"/>
      <c r="DR118" s="46"/>
      <c r="DS118" s="46"/>
    </row>
    <row r="119" spans="99:123" x14ac:dyDescent="0.25">
      <c r="CU119" s="45"/>
      <c r="DG119" s="62"/>
      <c r="DK119" s="62"/>
      <c r="DQ119" s="46"/>
      <c r="DR119" s="46"/>
      <c r="DS119" s="46"/>
    </row>
    <row r="120" spans="99:123" x14ac:dyDescent="0.25">
      <c r="CU120" s="45"/>
      <c r="DG120" s="62"/>
      <c r="DK120" s="62"/>
      <c r="DQ120" s="46"/>
      <c r="DR120" s="46"/>
      <c r="DS120" s="46"/>
    </row>
    <row r="121" spans="99:123" x14ac:dyDescent="0.25">
      <c r="CU121" s="45"/>
      <c r="DG121" s="62"/>
      <c r="DK121" s="62"/>
      <c r="DQ121" s="46"/>
      <c r="DR121" s="46"/>
      <c r="DS121" s="46"/>
    </row>
    <row r="122" spans="99:123" x14ac:dyDescent="0.25">
      <c r="CU122" s="45"/>
      <c r="DG122" s="62"/>
      <c r="DK122" s="62"/>
      <c r="DQ122" s="46"/>
      <c r="DR122" s="46"/>
      <c r="DS122" s="46"/>
    </row>
    <row r="123" spans="99:123" x14ac:dyDescent="0.25">
      <c r="CU123" s="45"/>
      <c r="DG123" s="62"/>
      <c r="DK123" s="62"/>
      <c r="DQ123" s="46"/>
      <c r="DR123" s="46"/>
      <c r="DS123" s="46"/>
    </row>
    <row r="124" spans="99:123" x14ac:dyDescent="0.25">
      <c r="CU124" s="45"/>
      <c r="DG124" s="62"/>
      <c r="DK124" s="62"/>
      <c r="DQ124" s="46"/>
      <c r="DR124" s="46"/>
      <c r="DS124" s="46"/>
    </row>
    <row r="125" spans="99:123" x14ac:dyDescent="0.25">
      <c r="CU125" s="45"/>
      <c r="DG125" s="62"/>
      <c r="DK125" s="62"/>
      <c r="DQ125" s="46"/>
      <c r="DR125" s="46"/>
      <c r="DS125" s="46"/>
    </row>
    <row r="126" spans="99:123" x14ac:dyDescent="0.25">
      <c r="CU126" s="45"/>
      <c r="DG126" s="62"/>
      <c r="DK126" s="62"/>
      <c r="DQ126" s="46"/>
      <c r="DR126" s="46"/>
      <c r="DS126" s="46"/>
    </row>
    <row r="127" spans="99:123" x14ac:dyDescent="0.25">
      <c r="CU127" s="45"/>
      <c r="DG127" s="62"/>
      <c r="DK127" s="62"/>
      <c r="DQ127" s="46"/>
      <c r="DR127" s="46"/>
      <c r="DS127" s="46"/>
    </row>
    <row r="128" spans="99:123" x14ac:dyDescent="0.25">
      <c r="CU128" s="45"/>
      <c r="DG128" s="62"/>
      <c r="DK128" s="62"/>
      <c r="DQ128" s="46"/>
      <c r="DR128" s="46"/>
      <c r="DS128" s="46"/>
    </row>
    <row r="129" spans="99:123" x14ac:dyDescent="0.25">
      <c r="CU129" s="45"/>
      <c r="DG129" s="62"/>
      <c r="DK129" s="62"/>
      <c r="DQ129" s="46"/>
      <c r="DR129" s="46"/>
      <c r="DS129" s="46"/>
    </row>
    <row r="130" spans="99:123" x14ac:dyDescent="0.25">
      <c r="CU130" s="45"/>
      <c r="DG130" s="62"/>
      <c r="DK130" s="62"/>
      <c r="DQ130" s="46"/>
      <c r="DR130" s="46"/>
      <c r="DS130" s="46"/>
    </row>
    <row r="131" spans="99:123" x14ac:dyDescent="0.25">
      <c r="CU131" s="45"/>
      <c r="DG131" s="62"/>
      <c r="DK131" s="62"/>
      <c r="DQ131" s="46"/>
      <c r="DR131" s="46"/>
      <c r="DS131" s="46"/>
    </row>
    <row r="132" spans="99:123" x14ac:dyDescent="0.25">
      <c r="CU132" s="45"/>
      <c r="DG132" s="62"/>
      <c r="DK132" s="62"/>
      <c r="DQ132" s="46"/>
      <c r="DR132" s="46"/>
      <c r="DS132" s="46"/>
    </row>
    <row r="133" spans="99:123" x14ac:dyDescent="0.25">
      <c r="CU133" s="45"/>
      <c r="DG133" s="62"/>
      <c r="DK133" s="62"/>
      <c r="DQ133" s="46"/>
      <c r="DR133" s="46"/>
      <c r="DS133" s="46"/>
    </row>
    <row r="134" spans="99:123" x14ac:dyDescent="0.25">
      <c r="CU134" s="45"/>
      <c r="DG134" s="62"/>
      <c r="DK134" s="62"/>
      <c r="DQ134" s="46"/>
      <c r="DR134" s="46"/>
      <c r="DS134" s="46"/>
    </row>
    <row r="135" spans="99:123" x14ac:dyDescent="0.25">
      <c r="CU135" s="45"/>
      <c r="DG135" s="62"/>
      <c r="DK135" s="62"/>
      <c r="DQ135" s="46"/>
      <c r="DR135" s="46"/>
      <c r="DS135" s="46"/>
    </row>
    <row r="136" spans="99:123" x14ac:dyDescent="0.25">
      <c r="CU136" s="45"/>
      <c r="DG136" s="62"/>
      <c r="DK136" s="62"/>
      <c r="DQ136" s="46"/>
      <c r="DR136" s="46"/>
      <c r="DS136" s="46"/>
    </row>
    <row r="137" spans="99:123" x14ac:dyDescent="0.25">
      <c r="CU137" s="45"/>
      <c r="DG137" s="62"/>
      <c r="DK137" s="62"/>
      <c r="DQ137" s="46"/>
      <c r="DR137" s="46"/>
      <c r="DS137" s="46"/>
    </row>
    <row r="138" spans="99:123" x14ac:dyDescent="0.25">
      <c r="CU138" s="45"/>
      <c r="DG138" s="62"/>
      <c r="DK138" s="62"/>
      <c r="DQ138" s="46"/>
      <c r="DR138" s="46"/>
      <c r="DS138" s="46"/>
    </row>
    <row r="139" spans="99:123" x14ac:dyDescent="0.25">
      <c r="CU139" s="45"/>
      <c r="DG139" s="62"/>
      <c r="DK139" s="62"/>
      <c r="DQ139" s="46"/>
      <c r="DR139" s="46"/>
      <c r="DS139" s="46"/>
    </row>
    <row r="140" spans="99:123" x14ac:dyDescent="0.25">
      <c r="CU140" s="45"/>
      <c r="DG140" s="62"/>
      <c r="DK140" s="62"/>
      <c r="DQ140" s="46"/>
      <c r="DR140" s="46"/>
      <c r="DS140" s="46"/>
    </row>
    <row r="141" spans="99:123" x14ac:dyDescent="0.25">
      <c r="CU141" s="45"/>
      <c r="DG141" s="62"/>
      <c r="DK141" s="62"/>
      <c r="DQ141" s="46"/>
      <c r="DR141" s="46"/>
      <c r="DS141" s="46"/>
    </row>
    <row r="142" spans="99:123" x14ac:dyDescent="0.25">
      <c r="CU142" s="45"/>
      <c r="DG142" s="62"/>
      <c r="DK142" s="62"/>
      <c r="DQ142" s="46"/>
      <c r="DR142" s="46"/>
      <c r="DS142" s="46"/>
    </row>
    <row r="143" spans="99:123" x14ac:dyDescent="0.25">
      <c r="CU143" s="45"/>
      <c r="DG143" s="62"/>
      <c r="DK143" s="62"/>
      <c r="DQ143" s="46"/>
      <c r="DR143" s="46"/>
      <c r="DS143" s="46"/>
    </row>
    <row r="144" spans="99:123" x14ac:dyDescent="0.25">
      <c r="CU144" s="45"/>
      <c r="DG144" s="62"/>
      <c r="DK144" s="62"/>
      <c r="DQ144" s="46"/>
      <c r="DR144" s="46"/>
      <c r="DS144" s="46"/>
    </row>
    <row r="145" spans="99:123" x14ac:dyDescent="0.25">
      <c r="CU145" s="45"/>
      <c r="DG145" s="62"/>
      <c r="DK145" s="62"/>
      <c r="DQ145" s="46"/>
      <c r="DR145" s="46"/>
      <c r="DS145" s="46"/>
    </row>
    <row r="146" spans="99:123" x14ac:dyDescent="0.25">
      <c r="CU146" s="45"/>
      <c r="DG146" s="62"/>
      <c r="DK146" s="62"/>
      <c r="DQ146" s="46"/>
      <c r="DR146" s="46"/>
      <c r="DS146" s="46"/>
    </row>
    <row r="147" spans="99:123" x14ac:dyDescent="0.25">
      <c r="CU147" s="45"/>
      <c r="DG147" s="62"/>
      <c r="DK147" s="62"/>
      <c r="DQ147" s="46"/>
      <c r="DR147" s="46"/>
      <c r="DS147" s="46"/>
    </row>
    <row r="148" spans="99:123" x14ac:dyDescent="0.25">
      <c r="CU148" s="45"/>
      <c r="DG148" s="62"/>
      <c r="DK148" s="62"/>
      <c r="DQ148" s="46"/>
      <c r="DR148" s="46"/>
      <c r="DS148" s="46"/>
    </row>
    <row r="149" spans="99:123" x14ac:dyDescent="0.25">
      <c r="CU149" s="45"/>
      <c r="DG149" s="62"/>
      <c r="DK149" s="62"/>
      <c r="DQ149" s="46"/>
      <c r="DR149" s="46"/>
      <c r="DS149" s="46"/>
    </row>
    <row r="150" spans="99:123" x14ac:dyDescent="0.25">
      <c r="CU150" s="45"/>
      <c r="DG150" s="62"/>
      <c r="DK150" s="62"/>
      <c r="DQ150" s="46"/>
      <c r="DR150" s="46"/>
      <c r="DS150" s="46"/>
    </row>
    <row r="151" spans="99:123" x14ac:dyDescent="0.25">
      <c r="CU151" s="45"/>
      <c r="DG151" s="62"/>
      <c r="DK151" s="62"/>
      <c r="DQ151" s="46"/>
      <c r="DR151" s="46"/>
      <c r="DS151" s="46"/>
    </row>
    <row r="152" spans="99:123" x14ac:dyDescent="0.25">
      <c r="CU152" s="45"/>
      <c r="DG152" s="62"/>
      <c r="DK152" s="62"/>
      <c r="DQ152" s="46"/>
      <c r="DR152" s="46"/>
      <c r="DS152" s="46"/>
    </row>
    <row r="153" spans="99:123" x14ac:dyDescent="0.25">
      <c r="CU153" s="45"/>
      <c r="DG153" s="62"/>
      <c r="DK153" s="62"/>
      <c r="DQ153" s="46"/>
      <c r="DR153" s="46"/>
      <c r="DS153" s="46"/>
    </row>
    <row r="154" spans="99:123" x14ac:dyDescent="0.25">
      <c r="CU154" s="45"/>
      <c r="DG154" s="62"/>
      <c r="DK154" s="62"/>
      <c r="DQ154" s="46"/>
      <c r="DR154" s="46"/>
      <c r="DS154" s="46"/>
    </row>
    <row r="155" spans="99:123" x14ac:dyDescent="0.25">
      <c r="CU155" s="45"/>
      <c r="DG155" s="62"/>
      <c r="DK155" s="62"/>
      <c r="DQ155" s="46"/>
      <c r="DR155" s="46"/>
      <c r="DS155" s="46"/>
    </row>
    <row r="156" spans="99:123" x14ac:dyDescent="0.25">
      <c r="CU156" s="45"/>
      <c r="DG156" s="62"/>
      <c r="DK156" s="62"/>
      <c r="DQ156" s="46"/>
      <c r="DR156" s="46"/>
      <c r="DS156" s="46"/>
    </row>
    <row r="157" spans="99:123" x14ac:dyDescent="0.25">
      <c r="CU157" s="45"/>
      <c r="DG157" s="62"/>
      <c r="DK157" s="62"/>
      <c r="DQ157" s="46"/>
      <c r="DR157" s="46"/>
      <c r="DS157" s="46"/>
    </row>
    <row r="158" spans="99:123" x14ac:dyDescent="0.25">
      <c r="CU158" s="45"/>
      <c r="DG158" s="62"/>
      <c r="DK158" s="62"/>
      <c r="DQ158" s="46"/>
      <c r="DR158" s="46"/>
      <c r="DS158" s="46"/>
    </row>
    <row r="159" spans="99:123" x14ac:dyDescent="0.25">
      <c r="CU159" s="45"/>
      <c r="DG159" s="62"/>
      <c r="DK159" s="62"/>
      <c r="DQ159" s="46"/>
      <c r="DR159" s="46"/>
      <c r="DS159" s="46"/>
    </row>
    <row r="160" spans="99:123" x14ac:dyDescent="0.25">
      <c r="CU160" s="45"/>
      <c r="DG160" s="62"/>
      <c r="DK160" s="62"/>
      <c r="DQ160" s="46"/>
      <c r="DR160" s="46"/>
      <c r="DS160" s="46"/>
    </row>
    <row r="161" spans="99:123" x14ac:dyDescent="0.25">
      <c r="CU161" s="45"/>
      <c r="DG161" s="62"/>
      <c r="DK161" s="62"/>
      <c r="DQ161" s="46"/>
      <c r="DR161" s="46"/>
      <c r="DS161" s="46"/>
    </row>
    <row r="162" spans="99:123" x14ac:dyDescent="0.25">
      <c r="CU162" s="45"/>
      <c r="DG162" s="62"/>
      <c r="DK162" s="62"/>
      <c r="DQ162" s="46"/>
      <c r="DR162" s="46"/>
      <c r="DS162" s="46"/>
    </row>
    <row r="163" spans="99:123" x14ac:dyDescent="0.25">
      <c r="CU163" s="45"/>
      <c r="DG163" s="62"/>
      <c r="DK163" s="62"/>
      <c r="DQ163" s="46"/>
      <c r="DR163" s="46"/>
      <c r="DS163" s="46"/>
    </row>
    <row r="164" spans="99:123" x14ac:dyDescent="0.25">
      <c r="CU164" s="45"/>
      <c r="DG164" s="62"/>
      <c r="DK164" s="62"/>
      <c r="DQ164" s="46"/>
      <c r="DR164" s="46"/>
      <c r="DS164" s="46"/>
    </row>
    <row r="165" spans="99:123" x14ac:dyDescent="0.25">
      <c r="CU165" s="45"/>
      <c r="DG165" s="62"/>
      <c r="DK165" s="62"/>
      <c r="DQ165" s="46"/>
      <c r="DR165" s="46"/>
      <c r="DS165" s="46"/>
    </row>
    <row r="166" spans="99:123" x14ac:dyDescent="0.25">
      <c r="CU166" s="45"/>
      <c r="DG166" s="62"/>
      <c r="DK166" s="62"/>
      <c r="DQ166" s="46"/>
      <c r="DR166" s="46"/>
      <c r="DS166" s="46"/>
    </row>
    <row r="167" spans="99:123" x14ac:dyDescent="0.25">
      <c r="CU167" s="45"/>
      <c r="DG167" s="62"/>
      <c r="DK167" s="62"/>
      <c r="DQ167" s="46"/>
      <c r="DR167" s="46"/>
      <c r="DS167" s="46"/>
    </row>
    <row r="168" spans="99:123" x14ac:dyDescent="0.25">
      <c r="CU168" s="45"/>
      <c r="DG168" s="62"/>
      <c r="DK168" s="62"/>
      <c r="DQ168" s="46"/>
      <c r="DR168" s="46"/>
      <c r="DS168" s="46"/>
    </row>
    <row r="169" spans="99:123" x14ac:dyDescent="0.25">
      <c r="CU169" s="45"/>
      <c r="DG169" s="62"/>
      <c r="DK169" s="62"/>
      <c r="DQ169" s="46"/>
      <c r="DR169" s="46"/>
      <c r="DS169" s="46"/>
    </row>
    <row r="170" spans="99:123" x14ac:dyDescent="0.25">
      <c r="CU170" s="45"/>
      <c r="DG170" s="62"/>
      <c r="DK170" s="62"/>
      <c r="DQ170" s="46"/>
      <c r="DR170" s="46"/>
      <c r="DS170" s="46"/>
    </row>
    <row r="171" spans="99:123" x14ac:dyDescent="0.25">
      <c r="CU171" s="45"/>
      <c r="DG171" s="62"/>
      <c r="DK171" s="62"/>
      <c r="DQ171" s="46"/>
      <c r="DR171" s="46"/>
      <c r="DS171" s="46"/>
    </row>
    <row r="172" spans="99:123" x14ac:dyDescent="0.25">
      <c r="CU172" s="45"/>
      <c r="DG172" s="62"/>
      <c r="DK172" s="62"/>
      <c r="DQ172" s="46"/>
      <c r="DR172" s="46"/>
      <c r="DS172" s="46"/>
    </row>
    <row r="173" spans="99:123" x14ac:dyDescent="0.25">
      <c r="CU173" s="45"/>
      <c r="DG173" s="62"/>
      <c r="DK173" s="62"/>
      <c r="DQ173" s="46"/>
      <c r="DR173" s="46"/>
      <c r="DS173" s="46"/>
    </row>
    <row r="174" spans="99:123" x14ac:dyDescent="0.25">
      <c r="CU174" s="45"/>
      <c r="DG174" s="62"/>
      <c r="DK174" s="62"/>
      <c r="DQ174" s="46"/>
      <c r="DR174" s="46"/>
      <c r="DS174" s="46"/>
    </row>
    <row r="175" spans="99:123" x14ac:dyDescent="0.25">
      <c r="CU175" s="45"/>
      <c r="DG175" s="62"/>
      <c r="DK175" s="62"/>
      <c r="DQ175" s="46"/>
      <c r="DR175" s="46"/>
      <c r="DS175" s="46"/>
    </row>
    <row r="176" spans="99:123" x14ac:dyDescent="0.25">
      <c r="CU176" s="45"/>
      <c r="DG176" s="62"/>
      <c r="DK176" s="62"/>
      <c r="DQ176" s="46"/>
      <c r="DR176" s="46"/>
      <c r="DS176" s="46"/>
    </row>
    <row r="177" spans="99:123" x14ac:dyDescent="0.25">
      <c r="CU177" s="45"/>
      <c r="DG177" s="62"/>
      <c r="DK177" s="62"/>
      <c r="DQ177" s="46"/>
      <c r="DR177" s="46"/>
      <c r="DS177" s="46"/>
    </row>
    <row r="178" spans="99:123" x14ac:dyDescent="0.25">
      <c r="CU178" s="45"/>
      <c r="DG178" s="62"/>
      <c r="DK178" s="62"/>
      <c r="DQ178" s="46"/>
      <c r="DR178" s="46"/>
      <c r="DS178" s="46"/>
    </row>
    <row r="179" spans="99:123" x14ac:dyDescent="0.25">
      <c r="CU179" s="45"/>
      <c r="DG179" s="62"/>
      <c r="DK179" s="62"/>
      <c r="DQ179" s="46"/>
      <c r="DR179" s="46"/>
      <c r="DS179" s="46"/>
    </row>
    <row r="180" spans="99:123" x14ac:dyDescent="0.25">
      <c r="CU180" s="45"/>
      <c r="DG180" s="62"/>
      <c r="DK180" s="62"/>
      <c r="DQ180" s="46"/>
      <c r="DR180" s="46"/>
      <c r="DS180" s="46"/>
    </row>
    <row r="181" spans="99:123" x14ac:dyDescent="0.25">
      <c r="CU181" s="45"/>
      <c r="DG181" s="62"/>
      <c r="DK181" s="62"/>
      <c r="DQ181" s="46"/>
      <c r="DR181" s="46"/>
      <c r="DS181" s="46"/>
    </row>
    <row r="182" spans="99:123" x14ac:dyDescent="0.25">
      <c r="CU182" s="45"/>
      <c r="DG182" s="62"/>
      <c r="DK182" s="62"/>
      <c r="DQ182" s="46"/>
      <c r="DR182" s="46"/>
      <c r="DS182" s="46"/>
    </row>
    <row r="183" spans="99:123" x14ac:dyDescent="0.25">
      <c r="CU183" s="45"/>
      <c r="DG183" s="62"/>
      <c r="DK183" s="62"/>
      <c r="DQ183" s="46"/>
      <c r="DR183" s="46"/>
      <c r="DS183" s="46"/>
    </row>
    <row r="184" spans="99:123" x14ac:dyDescent="0.25">
      <c r="CU184" s="45"/>
      <c r="DG184" s="62"/>
      <c r="DK184" s="62"/>
      <c r="DQ184" s="46"/>
      <c r="DR184" s="46"/>
      <c r="DS184" s="46"/>
    </row>
    <row r="185" spans="99:123" x14ac:dyDescent="0.25">
      <c r="CU185" s="45"/>
      <c r="DG185" s="62"/>
      <c r="DK185" s="62"/>
      <c r="DQ185" s="46"/>
      <c r="DR185" s="46"/>
      <c r="DS185" s="46"/>
    </row>
    <row r="186" spans="99:123" x14ac:dyDescent="0.25">
      <c r="CU186" s="45"/>
      <c r="DG186" s="62"/>
      <c r="DK186" s="62"/>
      <c r="DQ186" s="46"/>
      <c r="DR186" s="46"/>
      <c r="DS186" s="46"/>
    </row>
    <row r="187" spans="99:123" x14ac:dyDescent="0.25">
      <c r="CU187" s="45"/>
      <c r="DG187" s="62"/>
      <c r="DK187" s="62"/>
      <c r="DQ187" s="46"/>
      <c r="DR187" s="46"/>
      <c r="DS187" s="46"/>
    </row>
    <row r="188" spans="99:123" x14ac:dyDescent="0.25">
      <c r="CU188" s="45"/>
      <c r="DG188" s="62"/>
      <c r="DK188" s="62"/>
      <c r="DQ188" s="46"/>
      <c r="DR188" s="46"/>
      <c r="DS188" s="46"/>
    </row>
    <row r="189" spans="99:123" x14ac:dyDescent="0.25">
      <c r="CU189" s="45"/>
      <c r="DG189" s="62"/>
      <c r="DK189" s="62"/>
      <c r="DQ189" s="46"/>
      <c r="DR189" s="46"/>
      <c r="DS189" s="46"/>
    </row>
    <row r="190" spans="99:123" x14ac:dyDescent="0.25">
      <c r="CU190" s="45"/>
      <c r="DG190" s="62"/>
      <c r="DK190" s="62"/>
      <c r="DQ190" s="46"/>
      <c r="DR190" s="46"/>
      <c r="DS190" s="46"/>
    </row>
  </sheetData>
  <mergeCells count="3">
    <mergeCell ref="C53:D53"/>
    <mergeCell ref="A57:K58"/>
    <mergeCell ref="B13:K13"/>
  </mergeCells>
  <conditionalFormatting sqref="C83:K83 C50:K50">
    <cfRule type="cellIs" dxfId="2" priority="1" stopIfTrue="1" operator="between">
      <formula>"S"</formula>
      <formula>"s"</formula>
    </cfRule>
    <cfRule type="cellIs" dxfId="1" priority="2" stopIfTrue="1" operator="equal">
      <formula>"-"</formula>
    </cfRule>
    <cfRule type="cellIs" dxfId="0" priority="3" stopIfTrue="1" operator="between">
      <formula>"I"</formula>
      <formula>"i"</formula>
    </cfRule>
  </conditionalFormatting>
  <dataValidations count="1">
    <dataValidation type="list" allowBlank="1" showInputMessage="1" showErrorMessage="1" sqref="C53:D53">
      <formula1>"Average,Minimum,Maximum"</formula1>
    </dataValidation>
  </dataValidations>
  <hyperlinks>
    <hyperlink ref="F61" r:id="rId1"/>
    <hyperlink ref="B13:K13" r:id="rId2" display="(Abbott, Richard. Analysis and Design of Composite and Metallic Flight Vehicle Structures 1st Edition, 2016)"/>
  </hyperlinks>
  <pageMargins left="0.76" right="0.38" top="0.54" bottom="0.65" header="0.23" footer="0.28999999999999998"/>
  <pageSetup scale="91" orientation="portrait" r:id="rId3"/>
  <headerFooter alignWithMargins="0">
    <oddHeader>&amp;C&amp;"Arial,Bold"&amp;14CONFIDENTIAL</oddHead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STRAIN ENVELOPE ONLY</vt:lpstr>
      <vt:lpstr>'READ ME'!Print_Area</vt:lpstr>
      <vt:lpstr>'STRAIN ENVELOPE ONLY'!Print_Area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Laminar stress and failure criteria</dc:title>
  <dc:subject>Standard Methods</dc:subject>
  <dc:creator>www.abbottaerospace.com; rabbott@abbottaerospace.com</dc:creator>
  <cp:keywords>Stress; Structures; Analysis; Method; Standard</cp:keywords>
  <dc:description>N/A</dc:description>
  <cp:lastModifiedBy>Richard Abbott</cp:lastModifiedBy>
  <cp:lastPrinted>2009-04-23T14:21:48Z</cp:lastPrinted>
  <dcterms:created xsi:type="dcterms:W3CDTF">2008-11-19T17:15:48Z</dcterms:created>
  <dcterms:modified xsi:type="dcterms:W3CDTF">2016-11-04T19:41:57Z</dcterms:modified>
  <cp:category>Engineering Spreadsheets; Analysis; AA-SM</cp:category>
  <cp:contentStatus>Released</cp:contentStatus>
</cp:coreProperties>
</file>