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60" windowWidth="17400" windowHeight="12336" activeTab="1"/>
  </bookViews>
  <sheets>
    <sheet name="READ ME" sheetId="7" r:id="rId1"/>
    <sheet name="ANALYSIS" sheetId="6" r:id="rId2"/>
  </sheets>
  <externalReferences>
    <externalReference r:id="rId3"/>
  </externalReferences>
  <definedNames>
    <definedName name="_xlnm.Print_Area" localSheetId="1">ANALYSIS!$A$8:$K$61</definedName>
    <definedName name="_xlnm.Print_Area" localSheetId="0">'READ ME'!$A$8:$K$63</definedName>
    <definedName name="_xlnm.Print_Area">#REF!</definedName>
  </definedNames>
  <calcPr calcId="171027"/>
</workbook>
</file>

<file path=xl/calcChain.xml><?xml version="1.0" encoding="utf-8"?>
<calcChain xmlns="http://schemas.openxmlformats.org/spreadsheetml/2006/main">
  <c r="C12" i="7" l="1"/>
  <c r="B12" i="6"/>
  <c r="F11" i="6"/>
  <c r="L10" i="6"/>
  <c r="J10" i="6" s="1"/>
  <c r="F10" i="6"/>
  <c r="J9" i="6"/>
  <c r="F9" i="6"/>
  <c r="J8" i="6"/>
  <c r="F8" i="6"/>
  <c r="BM55" i="6" l="1"/>
  <c r="BK55" i="6"/>
  <c r="BM54" i="6"/>
  <c r="BM53" i="6"/>
  <c r="BK53" i="6"/>
  <c r="BK52" i="6"/>
  <c r="BK50" i="6"/>
  <c r="BM49" i="6"/>
  <c r="BK49" i="6"/>
  <c r="BM48" i="6"/>
  <c r="BM47" i="6"/>
  <c r="BK47" i="6"/>
  <c r="J25" i="6"/>
  <c r="G25" i="6"/>
  <c r="G23" i="6"/>
  <c r="G24" i="6"/>
  <c r="J23" i="6"/>
  <c r="J24" i="6"/>
  <c r="G28" i="6" l="1"/>
  <c r="AE24" i="6"/>
  <c r="AF24" i="6" s="1"/>
  <c r="G26" i="6"/>
  <c r="G27" i="6"/>
  <c r="BJ50" i="6" l="1"/>
  <c r="BJ52" i="6" s="1"/>
  <c r="AG24" i="6"/>
  <c r="G20" i="6"/>
  <c r="BH48" i="6" l="1"/>
  <c r="BH54" i="6" s="1"/>
  <c r="E34" i="6"/>
  <c r="BI22" i="6"/>
  <c r="BI23" i="6"/>
  <c r="BI29" i="6" s="1"/>
  <c r="BI21" i="6"/>
  <c r="BI27" i="6" s="1"/>
  <c r="G19" i="6"/>
  <c r="AW19" i="6"/>
  <c r="AL19" i="6"/>
  <c r="G18" i="6"/>
  <c r="AW18" i="6"/>
  <c r="AL18" i="6"/>
  <c r="G16" i="6"/>
  <c r="G17" i="6"/>
  <c r="J18" i="6" l="1"/>
  <c r="BI28" i="6"/>
  <c r="E35" i="6"/>
  <c r="BK21" i="6"/>
  <c r="E33" i="6"/>
  <c r="BG28" i="6"/>
  <c r="E31" i="6"/>
  <c r="BG29" i="6"/>
  <c r="E32" i="6"/>
  <c r="BG27" i="6"/>
  <c r="BG25" i="6"/>
  <c r="BM25" i="6" s="1"/>
  <c r="BG26" i="6"/>
  <c r="BG24" i="6"/>
  <c r="BG23" i="6"/>
  <c r="J21" i="6"/>
  <c r="BG21" i="6"/>
  <c r="BG22" i="6"/>
  <c r="BM22" i="6" s="1"/>
  <c r="AW17" i="6"/>
  <c r="AL17" i="6"/>
  <c r="J19" i="6"/>
  <c r="J16" i="6"/>
  <c r="J20" i="6"/>
  <c r="J17" i="6"/>
  <c r="BM21" i="6" l="1"/>
  <c r="BO47" i="6" s="1"/>
  <c r="BM28" i="6"/>
  <c r="AY38" i="6"/>
  <c r="AN38" i="6"/>
  <c r="BK29" i="6"/>
  <c r="BM29" i="6" s="1"/>
  <c r="BO55" i="6" s="1"/>
  <c r="E57" i="6" s="1"/>
  <c r="BK27" i="6"/>
  <c r="BM27" i="6" s="1"/>
  <c r="BO53" i="6" s="1"/>
  <c r="A57" i="6" s="1"/>
  <c r="BK26" i="6"/>
  <c r="BM26" i="6" s="1"/>
  <c r="BK24" i="6"/>
  <c r="BM24" i="6" s="1"/>
  <c r="BK23" i="6"/>
  <c r="BM23" i="6" s="1"/>
  <c r="BO49" i="6" s="1"/>
  <c r="E40" i="6" s="1"/>
  <c r="AW16" i="6"/>
  <c r="AL16" i="6"/>
  <c r="X7" i="6"/>
  <c r="X6" i="6"/>
  <c r="X5" i="6"/>
  <c r="X4" i="6"/>
  <c r="X3" i="6"/>
  <c r="X2" i="6"/>
  <c r="X1" i="6" l="1"/>
  <c r="F51" i="6"/>
  <c r="F47" i="6"/>
  <c r="AZ38" i="6"/>
  <c r="BA38" i="6" s="1"/>
  <c r="AY37" i="6"/>
  <c r="BB38" i="6"/>
  <c r="AY39" i="6"/>
  <c r="AB39" i="6"/>
  <c r="AC39" i="6" s="1"/>
  <c r="AN39" i="6"/>
  <c r="AO38" i="6"/>
  <c r="AP38" i="6" s="1"/>
  <c r="W39" i="6"/>
  <c r="X39" i="6" s="1"/>
  <c r="AN37" i="6"/>
  <c r="AQ38" i="6"/>
  <c r="AZ39" i="6" l="1"/>
  <c r="BA39" i="6" s="1"/>
  <c r="BB39" i="6"/>
  <c r="AY40" i="6"/>
  <c r="AB40" i="6"/>
  <c r="AC40" i="6" s="1"/>
  <c r="AO39" i="6"/>
  <c r="AP39" i="6" s="1"/>
  <c r="W40" i="6"/>
  <c r="X40" i="6" s="1"/>
  <c r="AQ39" i="6"/>
  <c r="AN40" i="6"/>
  <c r="AQ37" i="6"/>
  <c r="W38" i="6"/>
  <c r="X38" i="6" s="1"/>
  <c r="AO37" i="6"/>
  <c r="AP37" i="6" s="1"/>
  <c r="AN36" i="6"/>
  <c r="A40" i="6"/>
  <c r="AB38" i="6"/>
  <c r="AC38" i="6" s="1"/>
  <c r="AZ37" i="6"/>
  <c r="BA37" i="6" s="1"/>
  <c r="AY36" i="6"/>
  <c r="BB37" i="6"/>
  <c r="AR38" i="6"/>
  <c r="BI50" i="6" s="1"/>
  <c r="BC38" i="6"/>
  <c r="BG48" i="6" s="1"/>
  <c r="BC39" i="6" l="1"/>
  <c r="AR37" i="6"/>
  <c r="AB37" i="6"/>
  <c r="AC37" i="6" s="1"/>
  <c r="BB36" i="6"/>
  <c r="AZ36" i="6"/>
  <c r="BA36" i="6" s="1"/>
  <c r="AY35" i="6"/>
  <c r="BB40" i="6"/>
  <c r="AB41" i="6"/>
  <c r="AC41" i="6" s="1"/>
  <c r="AY41" i="6"/>
  <c r="AZ40" i="6"/>
  <c r="BA40" i="6" s="1"/>
  <c r="BC37" i="6"/>
  <c r="BI52" i="6"/>
  <c r="BM52" i="6" s="1"/>
  <c r="BO52" i="6" s="1"/>
  <c r="E48" i="6" s="1"/>
  <c r="BM50" i="6"/>
  <c r="BO50" i="6" s="1"/>
  <c r="A48" i="6" s="1"/>
  <c r="BI51" i="6"/>
  <c r="BM51" i="6" s="1"/>
  <c r="AO36" i="6"/>
  <c r="AP36" i="6" s="1"/>
  <c r="W37" i="6"/>
  <c r="X37" i="6" s="1"/>
  <c r="AQ36" i="6"/>
  <c r="AN35" i="6"/>
  <c r="BG51" i="6"/>
  <c r="BK48" i="6"/>
  <c r="BO48" i="6" s="1"/>
  <c r="AR39" i="6"/>
  <c r="AO40" i="6"/>
  <c r="AP40" i="6" s="1"/>
  <c r="AQ40" i="6"/>
  <c r="W41" i="6"/>
  <c r="X41" i="6" s="1"/>
  <c r="AN41" i="6"/>
  <c r="AR40" i="6" l="1"/>
  <c r="BC40" i="6"/>
  <c r="BC36" i="6"/>
  <c r="BB35" i="6"/>
  <c r="AB36" i="6"/>
  <c r="AC36" i="6" s="1"/>
  <c r="AZ35" i="6"/>
  <c r="BA35" i="6" s="1"/>
  <c r="AY34" i="6"/>
  <c r="C40" i="6"/>
  <c r="AO41" i="6"/>
  <c r="AP41" i="6" s="1"/>
  <c r="W42" i="6"/>
  <c r="X42" i="6" s="1"/>
  <c r="AQ41" i="6"/>
  <c r="AN42" i="6"/>
  <c r="BB41" i="6"/>
  <c r="AY42" i="6"/>
  <c r="AB42" i="6"/>
  <c r="AC42" i="6" s="1"/>
  <c r="AZ41" i="6"/>
  <c r="BA41" i="6" s="1"/>
  <c r="AR36" i="6"/>
  <c r="BG54" i="6"/>
  <c r="BK54" i="6" s="1"/>
  <c r="BO54" i="6" s="1"/>
  <c r="C57" i="6" s="1"/>
  <c r="BK51" i="6"/>
  <c r="BO51" i="6" s="1"/>
  <c r="W36" i="6"/>
  <c r="X36" i="6" s="1"/>
  <c r="AQ35" i="6"/>
  <c r="AN34" i="6"/>
  <c r="AO35" i="6"/>
  <c r="AP35" i="6" s="1"/>
  <c r="AR35" i="6" l="1"/>
  <c r="BC41" i="6"/>
  <c r="BC35" i="6"/>
  <c r="F43" i="6"/>
  <c r="AR41" i="6"/>
  <c r="AO42" i="6"/>
  <c r="AP42" i="6" s="1"/>
  <c r="AQ42" i="6"/>
  <c r="AN43" i="6"/>
  <c r="W43" i="6"/>
  <c r="X43" i="6" s="1"/>
  <c r="BB34" i="6"/>
  <c r="AB35" i="6"/>
  <c r="AC35" i="6" s="1"/>
  <c r="AZ34" i="6"/>
  <c r="BA34" i="6" s="1"/>
  <c r="AY33" i="6"/>
  <c r="AO34" i="6"/>
  <c r="AP34" i="6" s="1"/>
  <c r="AN33" i="6"/>
  <c r="W35" i="6"/>
  <c r="X35" i="6" s="1"/>
  <c r="AQ34" i="6"/>
  <c r="AY43" i="6"/>
  <c r="AB43" i="6"/>
  <c r="AC43" i="6" s="1"/>
  <c r="AZ42" i="6"/>
  <c r="BA42" i="6" s="1"/>
  <c r="BB42" i="6"/>
  <c r="BO57" i="6"/>
  <c r="K58" i="6" l="1"/>
  <c r="AY32" i="6"/>
  <c r="BB33" i="6"/>
  <c r="AB34" i="6"/>
  <c r="AC34" i="6" s="1"/>
  <c r="AZ33" i="6"/>
  <c r="BA33" i="6" s="1"/>
  <c r="BC42" i="6"/>
  <c r="AO33" i="6"/>
  <c r="AP33" i="6" s="1"/>
  <c r="AN32" i="6"/>
  <c r="W34" i="6"/>
  <c r="X34" i="6" s="1"/>
  <c r="AQ33" i="6"/>
  <c r="AR42" i="6"/>
  <c r="W44" i="6"/>
  <c r="X44" i="6" s="1"/>
  <c r="AQ43" i="6"/>
  <c r="AN44" i="6"/>
  <c r="AO43" i="6"/>
  <c r="AP43" i="6" s="1"/>
  <c r="AR34" i="6"/>
  <c r="AY44" i="6"/>
  <c r="AB44" i="6"/>
  <c r="AC44" i="6" s="1"/>
  <c r="AZ43" i="6"/>
  <c r="BA43" i="6" s="1"/>
  <c r="BB43" i="6"/>
  <c r="BC34" i="6"/>
  <c r="J58" i="6"/>
  <c r="AR43" i="6" l="1"/>
  <c r="BC33" i="6"/>
  <c r="AR33" i="6"/>
  <c r="AB33" i="6"/>
  <c r="AC33" i="6" s="1"/>
  <c r="BB32" i="6"/>
  <c r="AY31" i="6"/>
  <c r="AZ32" i="6"/>
  <c r="BA32" i="6" s="1"/>
  <c r="BC43" i="6"/>
  <c r="AN45" i="6"/>
  <c r="AO44" i="6"/>
  <c r="AP44" i="6" s="1"/>
  <c r="AQ44" i="6"/>
  <c r="W45" i="6"/>
  <c r="X45" i="6" s="1"/>
  <c r="AO32" i="6"/>
  <c r="AP32" i="6" s="1"/>
  <c r="AN31" i="6"/>
  <c r="W33" i="6"/>
  <c r="X33" i="6" s="1"/>
  <c r="AQ32" i="6"/>
  <c r="AB45" i="6"/>
  <c r="AC45" i="6" s="1"/>
  <c r="AZ44" i="6"/>
  <c r="BA44" i="6" s="1"/>
  <c r="BB44" i="6"/>
  <c r="AY45" i="6"/>
  <c r="BC32" i="6" l="1"/>
  <c r="AZ45" i="6"/>
  <c r="BA45" i="6" s="1"/>
  <c r="BB45" i="6"/>
  <c r="AY46" i="6"/>
  <c r="AB46" i="6"/>
  <c r="AC46" i="6" s="1"/>
  <c r="W32" i="6"/>
  <c r="X32" i="6" s="1"/>
  <c r="AO31" i="6"/>
  <c r="AP31" i="6" s="1"/>
  <c r="AN30" i="6"/>
  <c r="AQ31" i="6"/>
  <c r="AZ31" i="6"/>
  <c r="BA31" i="6" s="1"/>
  <c r="AY30" i="6"/>
  <c r="BB31" i="6"/>
  <c r="AB32" i="6"/>
  <c r="AC32" i="6" s="1"/>
  <c r="AR32" i="6"/>
  <c r="AN46" i="6"/>
  <c r="AO45" i="6"/>
  <c r="AP45" i="6" s="1"/>
  <c r="W46" i="6"/>
  <c r="X46" i="6" s="1"/>
  <c r="AQ45" i="6"/>
  <c r="BC44" i="6"/>
  <c r="AR44" i="6"/>
  <c r="BC45" i="6" l="1"/>
  <c r="AR45" i="6"/>
  <c r="AB31" i="6"/>
  <c r="AC31" i="6" s="1"/>
  <c r="AZ30" i="6"/>
  <c r="BA30" i="6" s="1"/>
  <c r="BB30" i="6"/>
  <c r="AY29" i="6"/>
  <c r="BB46" i="6"/>
  <c r="AY47" i="6"/>
  <c r="AB47" i="6"/>
  <c r="AC47" i="6" s="1"/>
  <c r="AZ46" i="6"/>
  <c r="BA46" i="6" s="1"/>
  <c r="BC31" i="6"/>
  <c r="AO46" i="6"/>
  <c r="AP46" i="6" s="1"/>
  <c r="W47" i="6"/>
  <c r="X47" i="6" s="1"/>
  <c r="AQ46" i="6"/>
  <c r="AN47" i="6"/>
  <c r="W31" i="6"/>
  <c r="X31" i="6" s="1"/>
  <c r="AQ30" i="6"/>
  <c r="AN29" i="6"/>
  <c r="AO30" i="6"/>
  <c r="AP30" i="6" s="1"/>
  <c r="AR31" i="6"/>
  <c r="BC46" i="6" l="1"/>
  <c r="BC30" i="6"/>
  <c r="AZ29" i="6"/>
  <c r="BA29" i="6" s="1"/>
  <c r="AB30" i="6"/>
  <c r="AC30" i="6" s="1"/>
  <c r="BB29" i="6"/>
  <c r="AY28" i="6"/>
  <c r="AR46" i="6"/>
  <c r="AN48" i="6"/>
  <c r="AQ47" i="6"/>
  <c r="W48" i="6"/>
  <c r="X48" i="6" s="1"/>
  <c r="AO47" i="6"/>
  <c r="AP47" i="6" s="1"/>
  <c r="AZ47" i="6"/>
  <c r="BA47" i="6" s="1"/>
  <c r="AY48" i="6"/>
  <c r="AB48" i="6"/>
  <c r="AC48" i="6" s="1"/>
  <c r="BB47" i="6"/>
  <c r="AR30" i="6"/>
  <c r="W30" i="6"/>
  <c r="X30" i="6" s="1"/>
  <c r="AN28" i="6"/>
  <c r="AO29" i="6"/>
  <c r="AP29" i="6" s="1"/>
  <c r="AQ29" i="6"/>
  <c r="W29" i="6" l="1"/>
  <c r="X29" i="6" s="1"/>
  <c r="AO28" i="6"/>
  <c r="AP28" i="6" s="1"/>
  <c r="AQ28" i="6"/>
  <c r="AN27" i="6"/>
  <c r="AR29" i="6"/>
  <c r="BB48" i="6"/>
  <c r="AY49" i="6"/>
  <c r="AB49" i="6"/>
  <c r="AC49" i="6" s="1"/>
  <c r="AZ48" i="6"/>
  <c r="BA48" i="6" s="1"/>
  <c r="BC29" i="6"/>
  <c r="AB29" i="6"/>
  <c r="AC29" i="6" s="1"/>
  <c r="BB28" i="6"/>
  <c r="AZ28" i="6"/>
  <c r="BA28" i="6" s="1"/>
  <c r="AY27" i="6"/>
  <c r="BC47" i="6"/>
  <c r="W49" i="6"/>
  <c r="X49" i="6" s="1"/>
  <c r="AO48" i="6"/>
  <c r="AP48" i="6" s="1"/>
  <c r="AQ48" i="6"/>
  <c r="AN49" i="6"/>
  <c r="AR47" i="6"/>
  <c r="BC28" i="6" l="1"/>
  <c r="AR48" i="6"/>
  <c r="AQ49" i="6"/>
  <c r="W50" i="6"/>
  <c r="X50" i="6" s="1"/>
  <c r="AN50" i="6"/>
  <c r="AO49" i="6"/>
  <c r="AP49" i="6" s="1"/>
  <c r="AR28" i="6"/>
  <c r="W28" i="6"/>
  <c r="X28" i="6" s="1"/>
  <c r="AO27" i="6"/>
  <c r="AP27" i="6" s="1"/>
  <c r="AQ27" i="6"/>
  <c r="AN26" i="6"/>
  <c r="AB28" i="6"/>
  <c r="AC28" i="6" s="1"/>
  <c r="AZ27" i="6"/>
  <c r="BA27" i="6" s="1"/>
  <c r="BB27" i="6"/>
  <c r="AY26" i="6"/>
  <c r="BC48" i="6"/>
  <c r="AY50" i="6"/>
  <c r="AZ49" i="6"/>
  <c r="BA49" i="6" s="1"/>
  <c r="AB50" i="6"/>
  <c r="AC50" i="6" s="1"/>
  <c r="BB49" i="6"/>
  <c r="AR49" i="6" l="1"/>
  <c r="AR27" i="6"/>
  <c r="W27" i="6"/>
  <c r="X27" i="6" s="1"/>
  <c r="AO26" i="6"/>
  <c r="AP26" i="6" s="1"/>
  <c r="AQ26" i="6"/>
  <c r="AN25" i="6"/>
  <c r="BC49" i="6"/>
  <c r="AO50" i="6"/>
  <c r="AP50" i="6" s="1"/>
  <c r="AN51" i="6"/>
  <c r="AQ50" i="6"/>
  <c r="W51" i="6"/>
  <c r="X51" i="6" s="1"/>
  <c r="BC27" i="6"/>
  <c r="AB27" i="6"/>
  <c r="AC27" i="6" s="1"/>
  <c r="BB26" i="6"/>
  <c r="AY25" i="6"/>
  <c r="AZ26" i="6"/>
  <c r="BA26" i="6" s="1"/>
  <c r="AZ50" i="6"/>
  <c r="BA50" i="6" s="1"/>
  <c r="AB51" i="6"/>
  <c r="AC51" i="6" s="1"/>
  <c r="AY51" i="6"/>
  <c r="BB50" i="6"/>
  <c r="BC50" i="6" l="1"/>
  <c r="BC26" i="6"/>
  <c r="BB51" i="6"/>
  <c r="AY52" i="6"/>
  <c r="AB52" i="6"/>
  <c r="AC52" i="6" s="1"/>
  <c r="AZ51" i="6"/>
  <c r="BA51" i="6" s="1"/>
  <c r="AR26" i="6"/>
  <c r="AQ25" i="6"/>
  <c r="W26" i="6"/>
  <c r="X26" i="6" s="1"/>
  <c r="AO25" i="6"/>
  <c r="AP25" i="6" s="1"/>
  <c r="AN24" i="6"/>
  <c r="AZ25" i="6"/>
  <c r="BA25" i="6" s="1"/>
  <c r="AB26" i="6"/>
  <c r="AC26" i="6" s="1"/>
  <c r="BB25" i="6"/>
  <c r="AY24" i="6"/>
  <c r="W52" i="6"/>
  <c r="X52" i="6" s="1"/>
  <c r="AO51" i="6"/>
  <c r="AP51" i="6" s="1"/>
  <c r="AQ51" i="6"/>
  <c r="AN52" i="6"/>
  <c r="AR50" i="6"/>
  <c r="AR25" i="6" l="1"/>
  <c r="BC51" i="6"/>
  <c r="AN53" i="6"/>
  <c r="AQ52" i="6"/>
  <c r="W53" i="6"/>
  <c r="X53" i="6" s="1"/>
  <c r="AO52" i="6"/>
  <c r="AP52" i="6" s="1"/>
  <c r="W25" i="6"/>
  <c r="X25" i="6" s="1"/>
  <c r="AO24" i="6"/>
  <c r="AP24" i="6" s="1"/>
  <c r="AQ24" i="6"/>
  <c r="AN23" i="6"/>
  <c r="AZ52" i="6"/>
  <c r="BA52" i="6" s="1"/>
  <c r="AY53" i="6"/>
  <c r="BB52" i="6"/>
  <c r="AB53" i="6"/>
  <c r="AC53" i="6" s="1"/>
  <c r="BC25" i="6"/>
  <c r="AB25" i="6"/>
  <c r="AC25" i="6" s="1"/>
  <c r="AZ24" i="6"/>
  <c r="BA24" i="6" s="1"/>
  <c r="BB24" i="6"/>
  <c r="AY23" i="6"/>
  <c r="AR51" i="6"/>
  <c r="AR52" i="6" l="1"/>
  <c r="AB24" i="6"/>
  <c r="AC24" i="6" s="1"/>
  <c r="AY22" i="6"/>
  <c r="AZ23" i="6"/>
  <c r="BA23" i="6" s="1"/>
  <c r="BB23" i="6"/>
  <c r="AN54" i="6"/>
  <c r="AO53" i="6"/>
  <c r="AP53" i="6" s="1"/>
  <c r="AQ53" i="6"/>
  <c r="W54" i="6"/>
  <c r="X54" i="6" s="1"/>
  <c r="AB54" i="6"/>
  <c r="AC54" i="6" s="1"/>
  <c r="BB53" i="6"/>
  <c r="AY54" i="6"/>
  <c r="AZ53" i="6"/>
  <c r="BA53" i="6" s="1"/>
  <c r="BC52" i="6"/>
  <c r="AR24" i="6"/>
  <c r="W24" i="6"/>
  <c r="X24" i="6" s="1"/>
  <c r="AQ23" i="6"/>
  <c r="AN22" i="6"/>
  <c r="AO23" i="6"/>
  <c r="AP23" i="6" s="1"/>
  <c r="BC24" i="6"/>
  <c r="BC53" i="6" l="1"/>
  <c r="AQ22" i="6"/>
  <c r="W23" i="6"/>
  <c r="X23" i="6" s="1"/>
  <c r="AN21" i="6"/>
  <c r="AO22" i="6"/>
  <c r="AP22" i="6" s="1"/>
  <c r="AZ22" i="6"/>
  <c r="BA22" i="6" s="1"/>
  <c r="AB23" i="6"/>
  <c r="AC23" i="6" s="1"/>
  <c r="BB22" i="6"/>
  <c r="AY21" i="6"/>
  <c r="AZ54" i="6"/>
  <c r="BA54" i="6" s="1"/>
  <c r="AY55" i="6"/>
  <c r="BB54" i="6"/>
  <c r="AB55" i="6"/>
  <c r="AC55" i="6" s="1"/>
  <c r="BC23" i="6"/>
  <c r="W55" i="6"/>
  <c r="X55" i="6" s="1"/>
  <c r="AO54" i="6"/>
  <c r="AP54" i="6" s="1"/>
  <c r="AN55" i="6"/>
  <c r="AQ54" i="6"/>
  <c r="AR53" i="6"/>
  <c r="AR23" i="6"/>
  <c r="AR54" i="6" l="1"/>
  <c r="AR22" i="6"/>
  <c r="AY56" i="6"/>
  <c r="AZ55" i="6"/>
  <c r="BA55" i="6" s="1"/>
  <c r="AB56" i="6"/>
  <c r="AC56" i="6" s="1"/>
  <c r="BB55" i="6"/>
  <c r="W22" i="6"/>
  <c r="X22" i="6" s="1"/>
  <c r="AQ21" i="6"/>
  <c r="AO21" i="6"/>
  <c r="AP21" i="6" s="1"/>
  <c r="AN20" i="6"/>
  <c r="BC54" i="6"/>
  <c r="BC22" i="6"/>
  <c r="AQ55" i="6"/>
  <c r="W56" i="6"/>
  <c r="X56" i="6" s="1"/>
  <c r="AN56" i="6"/>
  <c r="AO55" i="6"/>
  <c r="AP55" i="6" s="1"/>
  <c r="AZ21" i="6"/>
  <c r="BA21" i="6" s="1"/>
  <c r="BB21" i="6"/>
  <c r="AB22" i="6"/>
  <c r="AC22" i="6" s="1"/>
  <c r="AY20" i="6"/>
  <c r="AR21" i="6" l="1"/>
  <c r="AR55" i="6"/>
  <c r="AY57" i="6"/>
  <c r="AB57" i="6"/>
  <c r="AC57" i="6" s="1"/>
  <c r="AZ56" i="6"/>
  <c r="BA56" i="6" s="1"/>
  <c r="BB56" i="6"/>
  <c r="AB21" i="6"/>
  <c r="AC21" i="6" s="1"/>
  <c r="AZ20" i="6"/>
  <c r="BA20" i="6" s="1"/>
  <c r="BB20" i="6"/>
  <c r="AY19" i="6"/>
  <c r="BC55" i="6"/>
  <c r="W57" i="6"/>
  <c r="X57" i="6" s="1"/>
  <c r="AQ56" i="6"/>
  <c r="AN57" i="6"/>
  <c r="AO56" i="6"/>
  <c r="AP56" i="6" s="1"/>
  <c r="W21" i="6"/>
  <c r="X21" i="6" s="1"/>
  <c r="AQ20" i="6"/>
  <c r="AO20" i="6"/>
  <c r="AP20" i="6" s="1"/>
  <c r="AN19" i="6"/>
  <c r="BC21" i="6"/>
  <c r="AR20" i="6" l="1"/>
  <c r="AR56" i="6"/>
  <c r="W20" i="6"/>
  <c r="X20" i="6" s="1"/>
  <c r="AO19" i="6"/>
  <c r="AP19" i="6" s="1"/>
  <c r="AQ19" i="6"/>
  <c r="AN18" i="6"/>
  <c r="AZ57" i="6"/>
  <c r="BA57" i="6" s="1"/>
  <c r="AY58" i="6"/>
  <c r="AB58" i="6"/>
  <c r="AC58" i="6" s="1"/>
  <c r="BB57" i="6"/>
  <c r="W58" i="6"/>
  <c r="X58" i="6" s="1"/>
  <c r="AO57" i="6"/>
  <c r="AP57" i="6" s="1"/>
  <c r="AN58" i="6"/>
  <c r="AQ57" i="6"/>
  <c r="BC56" i="6"/>
  <c r="BC20" i="6"/>
  <c r="AB20" i="6"/>
  <c r="AC20" i="6" s="1"/>
  <c r="BB19" i="6"/>
  <c r="AY18" i="6"/>
  <c r="AZ19" i="6"/>
  <c r="BA19" i="6" s="1"/>
  <c r="AZ18" i="6" l="1"/>
  <c r="BA18" i="6" s="1"/>
  <c r="AB19" i="6"/>
  <c r="AC19" i="6" s="1"/>
  <c r="BB18" i="6"/>
  <c r="W59" i="6"/>
  <c r="X59" i="6" s="1"/>
  <c r="AQ58" i="6"/>
  <c r="AO58" i="6"/>
  <c r="AP58" i="6" s="1"/>
  <c r="AR19" i="6"/>
  <c r="AQ18" i="6"/>
  <c r="W19" i="6"/>
  <c r="X19" i="6" s="1"/>
  <c r="AO18" i="6"/>
  <c r="AP18" i="6" s="1"/>
  <c r="AR57" i="6"/>
  <c r="AB59" i="6"/>
  <c r="AC59" i="6" s="1"/>
  <c r="AZ58" i="6"/>
  <c r="BA58" i="6" s="1"/>
  <c r="BB58" i="6"/>
  <c r="BC19" i="6"/>
  <c r="BC57" i="6"/>
  <c r="AR58" i="6" l="1"/>
  <c r="BC18" i="6"/>
  <c r="BC58" i="6"/>
  <c r="AR18" i="6"/>
</calcChain>
</file>

<file path=xl/sharedStrings.xml><?xml version="1.0" encoding="utf-8"?>
<sst xmlns="http://schemas.openxmlformats.org/spreadsheetml/2006/main" count="269" uniqueCount="143">
  <si>
    <t>Author:</t>
  </si>
  <si>
    <t>R. Abbott</t>
  </si>
  <si>
    <t>Total Report Pages:</t>
  </si>
  <si>
    <t xml:space="preserve">Page </t>
  </si>
  <si>
    <t>Title</t>
  </si>
  <si>
    <t>Sub</t>
  </si>
  <si>
    <t>Fig</t>
  </si>
  <si>
    <t>Table</t>
  </si>
  <si>
    <t>Running Counts</t>
  </si>
  <si>
    <t>Total Sheet Pages:</t>
  </si>
  <si>
    <t>Check:</t>
  </si>
  <si>
    <t xml:space="preserve"> </t>
  </si>
  <si>
    <t>Report:</t>
  </si>
  <si>
    <t>No</t>
  </si>
  <si>
    <t>Total Title No:</t>
  </si>
  <si>
    <t>Date:</t>
  </si>
  <si>
    <t>20/10/2013</t>
  </si>
  <si>
    <t>Revision:</t>
  </si>
  <si>
    <t>IR</t>
  </si>
  <si>
    <t>Total Sub No:</t>
  </si>
  <si>
    <t>Section Number:</t>
  </si>
  <si>
    <t>Sheet Name</t>
  </si>
  <si>
    <t>IMPORTANT INFORMATION</t>
  </si>
  <si>
    <t>Report Title:</t>
  </si>
  <si>
    <t>Section:</t>
  </si>
  <si>
    <t>Total Fig No:</t>
  </si>
  <si>
    <t>Total Table No:</t>
  </si>
  <si>
    <t>Document Number:</t>
  </si>
  <si>
    <t>Revision Level :</t>
  </si>
  <si>
    <t>Page:</t>
  </si>
  <si>
    <t>Title:</t>
  </si>
  <si>
    <t>About us:</t>
  </si>
  <si>
    <t xml:space="preserve"> spreadsheets@abbottaerospace.com</t>
  </si>
  <si>
    <t>Proprietary information:</t>
  </si>
  <si>
    <t>STANDARD METHOD</t>
  </si>
  <si>
    <t>Bending Stresses</t>
  </si>
  <si>
    <t>Von mises stress on a 2D plane (For NASTRAN Bar Element Output)</t>
  </si>
  <si>
    <t>Across Height</t>
  </si>
  <si>
    <t>Across Width</t>
  </si>
  <si>
    <t>Position</t>
  </si>
  <si>
    <t>Vertical (H)</t>
  </si>
  <si>
    <t>Horizontal (B)</t>
  </si>
  <si>
    <t>General Properties</t>
  </si>
  <si>
    <t>Radius of Gyration</t>
  </si>
  <si>
    <t xml:space="preserve">of </t>
  </si>
  <si>
    <t>Shear Distribution over half of cross section</t>
  </si>
  <si>
    <t>Position of</t>
  </si>
  <si>
    <t>Area of</t>
  </si>
  <si>
    <t>Shear</t>
  </si>
  <si>
    <t>A =</t>
  </si>
  <si>
    <t>ρₓ =</t>
  </si>
  <si>
    <t>interest</t>
  </si>
  <si>
    <t>Height of total cross section =</t>
  </si>
  <si>
    <t>in</t>
  </si>
  <si>
    <t>Centroid</t>
  </si>
  <si>
    <t>y-bar</t>
  </si>
  <si>
    <t>Lower Area</t>
  </si>
  <si>
    <t>Stress</t>
  </si>
  <si>
    <t>Width of total cross section =</t>
  </si>
  <si>
    <t>(in)</t>
  </si>
  <si>
    <t>Centroid of Entire Cross Section =</t>
  </si>
  <si>
    <t>(in²)</t>
  </si>
  <si>
    <t>(psi)</t>
  </si>
  <si>
    <t>in²</t>
  </si>
  <si>
    <t>Wdith of cross section =</t>
  </si>
  <si>
    <t>ẋ =</t>
  </si>
  <si>
    <t>ρᵧ =</t>
  </si>
  <si>
    <t>2nd Moment of area of cross section</t>
  </si>
  <si>
    <t>in⁴</t>
  </si>
  <si>
    <t>ẏ =</t>
  </si>
  <si>
    <t>Area Moment of Intertia</t>
  </si>
  <si>
    <t>Iₓ =</t>
  </si>
  <si>
    <t>Iᵧ =</t>
  </si>
  <si>
    <t>J =</t>
  </si>
  <si>
    <t>B =</t>
  </si>
  <si>
    <t>H =</t>
  </si>
  <si>
    <t>Applied Loads</t>
  </si>
  <si>
    <t>Material Properties</t>
  </si>
  <si>
    <t>P₁₁ =</t>
  </si>
  <si>
    <t>lb</t>
  </si>
  <si>
    <t>psi</t>
  </si>
  <si>
    <t>P₁₂ =</t>
  </si>
  <si>
    <t>Ftu =</t>
  </si>
  <si>
    <t>P₁₃ =</t>
  </si>
  <si>
    <t>Fitting Factor:</t>
  </si>
  <si>
    <t>M₂₂ =</t>
  </si>
  <si>
    <t>inlb</t>
  </si>
  <si>
    <t>=</t>
  </si>
  <si>
    <t>(Enter 1.00 if no fitting factor required)</t>
  </si>
  <si>
    <t>M₃₃ =</t>
  </si>
  <si>
    <t>Ultimate Factor:</t>
  </si>
  <si>
    <t>(Enter 1.00 if loads at ultimate level)</t>
  </si>
  <si>
    <t>Fringe Plot Stress Summary (No Ultimate Factor)</t>
  </si>
  <si>
    <t>Peak Vonmises Stress =</t>
  </si>
  <si>
    <t>Calculation of Stresses at the 9 reference points</t>
  </si>
  <si>
    <t>Calculation of S₁₁, S₂₂, S₃₃</t>
  </si>
  <si>
    <t>Location</t>
  </si>
  <si>
    <t>Axial Stress</t>
  </si>
  <si>
    <t>Bending Stress from</t>
  </si>
  <si>
    <t>Total</t>
  </si>
  <si>
    <t xml:space="preserve"> From P₁₁</t>
  </si>
  <si>
    <t>M₂₂</t>
  </si>
  <si>
    <t>M₃₃</t>
  </si>
  <si>
    <t>S₁₁</t>
  </si>
  <si>
    <t>S₂₂</t>
  </si>
  <si>
    <t>S₃₃</t>
  </si>
  <si>
    <t>Shear Distribution</t>
  </si>
  <si>
    <t>It is assumed that the shear distribution over the cross section peaks at the middie and is calculated using the expression</t>
  </si>
  <si>
    <t>τ =</t>
  </si>
  <si>
    <t>2/3 V A</t>
  </si>
  <si>
    <t>And there is zero shear stress at the edge</t>
  </si>
  <si>
    <t>It is assumed that the  torsion stress is zero sat the corners and peaks at the center point of the sides, with the maximum peak at the center of the long sides</t>
  </si>
  <si>
    <t>M₁₁ =</t>
  </si>
  <si>
    <t>Calculation of S₁₂, S₂₃, S₁₃</t>
  </si>
  <si>
    <t>S₁₂</t>
  </si>
  <si>
    <t>S₁₃</t>
  </si>
  <si>
    <t>Von Mises</t>
  </si>
  <si>
    <t xml:space="preserve"> From P₁₂</t>
  </si>
  <si>
    <t>M₁₁</t>
  </si>
  <si>
    <t xml:space="preserve"> From P₁₃</t>
  </si>
  <si>
    <t>S₂₃</t>
  </si>
  <si>
    <t>Peak Maximum Axial Stress =</t>
  </si>
  <si>
    <t>Peak Minimum Axial Stress</t>
  </si>
  <si>
    <t>Peak Stress =</t>
  </si>
  <si>
    <t>VON MISES STRESS ON RECTANGULAR CROSS SECTION</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</si>
  <si>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</si>
  <si>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</si>
  <si>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</si>
  <si>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</si>
  <si>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</si>
  <si>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</si>
  <si>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</si>
  <si>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</si>
  <si>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</si>
  <si>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</si>
  <si>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</si>
  <si>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</si>
  <si>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</si>
  <si>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</si>
  <si>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</si>
  <si>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</si>
  <si>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</si>
  <si>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AA-SM-041-026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</si>
</sst>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
  </numFmts>
  <fonts count="30" x14ac:knownFonts="1">
    <font>
      <sz val="10"/>
      <color theme="1"/>
      <name val="Arial"/>
      <family val="2"/>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11"/>
      <color theme="1"/>
      <name val="Calibri"/>
      <family val="2"/>
      <scheme val="minor"/>
    </font>
    <font>
      <sz val="10"/>
      <color theme="0" tint="-0.499984740745262"/>
      <name val="Calibri"/>
      <family val="2"/>
    </font>
    <font>
      <sz val="8"/>
      <name val="Calibri"/>
      <family val="2"/>
    </font>
    <font>
      <sz val="1"/>
      <color theme="0"/>
      <name val="Calibri"/>
      <family val="2"/>
    </font>
    <font>
      <sz val="1"/>
      <color theme="0"/>
      <name val="Calibri"/>
      <family val="2"/>
      <scheme val="minor"/>
    </font>
    <font>
      <sz val="10"/>
      <color rgb="FF0000FF"/>
      <name val="Calibri"/>
      <family val="2"/>
      <scheme val="minor"/>
    </font>
    <font>
      <i/>
      <sz val="10"/>
      <color theme="0" tint="-0.499984740745262"/>
      <name val="Calibri"/>
      <family val="2"/>
      <scheme val="minor"/>
    </font>
    <font>
      <sz val="10"/>
      <color rgb="FF000000"/>
      <name val="Calibri"/>
      <family val="2"/>
    </font>
    <font>
      <sz val="8"/>
      <name val="Calibri"/>
      <family val="2"/>
      <scheme val="minor"/>
    </font>
    <font>
      <i/>
      <sz val="10"/>
      <name val="Calibri"/>
      <family val="2"/>
    </font>
    <font>
      <b/>
      <i/>
      <sz val="10"/>
      <name val="Calibri"/>
      <family val="2"/>
      <scheme val="minor"/>
    </font>
    <font>
      <b/>
      <i/>
      <u/>
      <sz val="10"/>
      <color theme="10"/>
      <name val="Calibri"/>
      <family val="2"/>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11">
    <xf numFmtId="0" fontId="0" fillId="0" borderId="0"/>
    <xf numFmtId="0" fontId="2" fillId="0" borderId="0"/>
    <xf numFmtId="0" fontId="2" fillId="0" borderId="0"/>
    <xf numFmtId="0" fontId="11" fillId="0" borderId="0" applyNumberFormat="0" applyFill="0" applyBorder="0" applyAlignment="0" applyProtection="0">
      <alignment vertical="top"/>
      <protection locked="0"/>
    </xf>
    <xf numFmtId="0" fontId="3" fillId="0" borderId="0" applyProtection="0"/>
    <xf numFmtId="0" fontId="12" fillId="0" borderId="0"/>
    <xf numFmtId="0" fontId="13" fillId="0" borderId="0"/>
    <xf numFmtId="0" fontId="11" fillId="0" borderId="0" applyNumberFormat="0" applyFill="0" applyBorder="0" applyAlignment="0" applyProtection="0">
      <alignment vertical="top"/>
      <protection locked="0"/>
    </xf>
    <xf numFmtId="0" fontId="1" fillId="0" borderId="0"/>
    <xf numFmtId="0" fontId="12" fillId="0" borderId="0"/>
    <xf numFmtId="0" fontId="28" fillId="0" borderId="0" applyNumberFormat="0" applyFill="0" applyBorder="0" applyAlignment="0" applyProtection="0"/>
  </cellStyleXfs>
  <cellXfs count="133">
    <xf numFmtId="0" fontId="0" fillId="0" borderId="0" xfId="0"/>
    <xf numFmtId="0" fontId="3" fillId="0" borderId="0" xfId="1" applyFont="1" applyProtection="1">
      <protection locked="0"/>
    </xf>
    <xf numFmtId="0" fontId="3" fillId="0" borderId="0" xfId="1" applyFont="1" applyAlignment="1" applyProtection="1">
      <alignment horizontal="right"/>
      <protection locked="0"/>
    </xf>
    <xf numFmtId="0" fontId="4" fillId="0" borderId="0" xfId="1" applyFont="1" applyProtection="1">
      <protection locked="0"/>
    </xf>
    <xf numFmtId="0" fontId="4" fillId="0" borderId="0" xfId="1" applyFont="1" applyAlignment="1" applyProtection="1">
      <alignment horizontal="left"/>
      <protection locked="0"/>
    </xf>
    <xf numFmtId="0" fontId="3" fillId="0" borderId="0" xfId="1" applyFont="1"/>
    <xf numFmtId="0" fontId="3" fillId="0" borderId="1" xfId="1" applyFont="1" applyBorder="1" applyAlignment="1">
      <alignment horizontal="center"/>
    </xf>
    <xf numFmtId="0" fontId="3" fillId="0" borderId="0" xfId="1" applyFont="1" applyAlignment="1">
      <alignment horizontal="right"/>
    </xf>
    <xf numFmtId="0" fontId="5" fillId="0" borderId="0" xfId="1" applyFont="1" applyAlignment="1">
      <alignment horizontal="left"/>
    </xf>
    <xf numFmtId="0" fontId="3" fillId="0" borderId="2" xfId="1" applyFont="1" applyBorder="1" applyAlignment="1">
      <alignment horizontal="center"/>
    </xf>
    <xf numFmtId="14" fontId="4" fillId="0" borderId="0" xfId="1" quotePrefix="1" applyNumberFormat="1" applyFont="1" applyProtection="1">
      <protection locked="0"/>
    </xf>
    <xf numFmtId="0" fontId="3" fillId="0" borderId="2" xfId="2" applyFont="1" applyBorder="1" applyAlignment="1">
      <alignment horizontal="center"/>
    </xf>
    <xf numFmtId="1" fontId="3" fillId="0" borderId="2" xfId="2" applyNumberFormat="1" applyFont="1" applyBorder="1" applyAlignment="1">
      <alignment horizontal="center"/>
    </xf>
    <xf numFmtId="0" fontId="6" fillId="0" borderId="0" xfId="1" applyFont="1" applyAlignment="1" applyProtection="1">
      <alignment horizontal="left"/>
      <protection locked="0"/>
    </xf>
    <xf numFmtId="0" fontId="5" fillId="0" borderId="0" xfId="1" applyFont="1"/>
    <xf numFmtId="0" fontId="3" fillId="0" borderId="0" xfId="1" applyFont="1" applyAlignment="1">
      <alignment horizontal="center"/>
    </xf>
    <xf numFmtId="0" fontId="7" fillId="0" borderId="0" xfId="1" applyFont="1"/>
    <xf numFmtId="0" fontId="7" fillId="0" borderId="2" xfId="1" applyFont="1" applyBorder="1" applyAlignment="1">
      <alignment horizontal="center"/>
    </xf>
    <xf numFmtId="0" fontId="9" fillId="0" borderId="0" xfId="1" applyFont="1"/>
    <xf numFmtId="0" fontId="3" fillId="0" borderId="0" xfId="1" applyFont="1" applyBorder="1" applyAlignment="1"/>
    <xf numFmtId="0" fontId="9" fillId="0" borderId="0" xfId="1" applyFont="1" applyBorder="1" applyAlignment="1"/>
    <xf numFmtId="0" fontId="4" fillId="0" borderId="0" xfId="1" applyFont="1"/>
    <xf numFmtId="0" fontId="6" fillId="0" borderId="0" xfId="1" applyFont="1" applyAlignment="1">
      <alignment horizontal="left"/>
    </xf>
    <xf numFmtId="0" fontId="3" fillId="0" borderId="0" xfId="1" applyFont="1" applyBorder="1"/>
    <xf numFmtId="0" fontId="3" fillId="0" borderId="0" xfId="1" applyFont="1" applyBorder="1" applyAlignment="1">
      <alignment horizontal="right"/>
    </xf>
    <xf numFmtId="0" fontId="5" fillId="0" borderId="0" xfId="1" applyFont="1" applyBorder="1" applyAlignment="1">
      <alignment horizontal="left"/>
    </xf>
    <xf numFmtId="0" fontId="5" fillId="0" borderId="0" xfId="1" applyFont="1" applyBorder="1"/>
    <xf numFmtId="0" fontId="3" fillId="0" borderId="0" xfId="1" applyFont="1" applyBorder="1" applyAlignment="1">
      <alignment horizontal="center"/>
    </xf>
    <xf numFmtId="0" fontId="3" fillId="0" borderId="3" xfId="1" applyFont="1" applyBorder="1"/>
    <xf numFmtId="0" fontId="7" fillId="0" borderId="0" xfId="1" applyFont="1" applyBorder="1"/>
    <xf numFmtId="0" fontId="3" fillId="0" borderId="0" xfId="5" applyFont="1" applyBorder="1" applyAlignment="1" applyProtection="1">
      <alignment vertical="center"/>
      <protection locked="0"/>
    </xf>
    <xf numFmtId="0" fontId="5" fillId="0" borderId="0" xfId="5" applyFont="1" applyBorder="1"/>
    <xf numFmtId="0" fontId="3" fillId="0" borderId="0" xfId="5" applyFont="1" applyBorder="1"/>
    <xf numFmtId="0" fontId="5" fillId="0" borderId="0" xfId="5" applyFont="1" applyBorder="1" applyAlignment="1" applyProtection="1">
      <alignment horizontal="left" vertical="center"/>
      <protection locked="0"/>
    </xf>
    <xf numFmtId="0" fontId="3" fillId="0" borderId="0" xfId="5" applyFont="1" applyBorder="1" applyAlignment="1" applyProtection="1">
      <alignment horizontal="right" vertical="center"/>
      <protection locked="0"/>
    </xf>
    <xf numFmtId="2" fontId="3" fillId="0" borderId="0" xfId="1" applyNumberFormat="1" applyFont="1"/>
    <xf numFmtId="0" fontId="12" fillId="0" borderId="0" xfId="5"/>
    <xf numFmtId="0" fontId="3" fillId="0" borderId="0" xfId="5" applyFont="1" applyBorder="1" applyProtection="1">
      <protection locked="0"/>
    </xf>
    <xf numFmtId="0" fontId="12" fillId="0" borderId="0" xfId="5" applyAlignment="1">
      <alignment horizontal="center"/>
    </xf>
    <xf numFmtId="0" fontId="14" fillId="0" borderId="0" xfId="5" applyFont="1" applyAlignment="1">
      <alignment horizontal="center"/>
    </xf>
    <xf numFmtId="165" fontId="3" fillId="0" borderId="0" xfId="5" applyNumberFormat="1" applyFont="1" applyBorder="1" applyAlignment="1" applyProtection="1">
      <alignment horizontal="right" vertical="center"/>
      <protection locked="0"/>
    </xf>
    <xf numFmtId="165" fontId="3" fillId="0" borderId="0" xfId="5" applyNumberFormat="1" applyFont="1" applyBorder="1" applyAlignment="1" applyProtection="1">
      <alignment vertical="center"/>
      <protection locked="0"/>
    </xf>
    <xf numFmtId="2" fontId="3" fillId="0" borderId="0" xfId="1" applyNumberFormat="1" applyFont="1" applyBorder="1" applyAlignment="1">
      <alignment horizontal="center"/>
    </xf>
    <xf numFmtId="2" fontId="3" fillId="0" borderId="0" xfId="1" applyNumberFormat="1" applyFont="1" applyAlignment="1">
      <alignment horizontal="right"/>
    </xf>
    <xf numFmtId="2" fontId="3" fillId="0" borderId="0" xfId="1" applyNumberFormat="1" applyFont="1" applyAlignment="1">
      <alignment horizontal="center"/>
    </xf>
    <xf numFmtId="164" fontId="3" fillId="0" borderId="0" xfId="1" applyNumberFormat="1" applyFont="1" applyAlignment="1">
      <alignment horizontal="center"/>
    </xf>
    <xf numFmtId="0" fontId="15" fillId="0" borderId="0" xfId="5" applyFont="1" applyAlignment="1">
      <alignment horizontal="center"/>
    </xf>
    <xf numFmtId="1" fontId="16" fillId="0" borderId="0" xfId="5" applyNumberFormat="1" applyFont="1" applyBorder="1" applyAlignment="1">
      <alignment horizontal="center"/>
    </xf>
    <xf numFmtId="1" fontId="17" fillId="0" borderId="0" xfId="1" applyNumberFormat="1" applyFont="1" applyBorder="1" applyAlignment="1">
      <alignment horizontal="center"/>
    </xf>
    <xf numFmtId="1" fontId="3" fillId="0" borderId="0" xfId="1" applyNumberFormat="1" applyFont="1" applyBorder="1"/>
    <xf numFmtId="0" fontId="3" fillId="0" borderId="0" xfId="5" applyFont="1" applyBorder="1" applyAlignment="1">
      <alignment horizontal="right"/>
    </xf>
    <xf numFmtId="165" fontId="3" fillId="0" borderId="0" xfId="5" applyNumberFormat="1" applyFont="1" applyBorder="1"/>
    <xf numFmtId="166" fontId="3" fillId="0" borderId="0" xfId="1" applyNumberFormat="1" applyFont="1"/>
    <xf numFmtId="166" fontId="3" fillId="0" borderId="0" xfId="5" applyNumberFormat="1" applyFont="1" applyBorder="1" applyAlignment="1" applyProtection="1">
      <alignment horizontal="right" vertical="center"/>
      <protection locked="0"/>
    </xf>
    <xf numFmtId="166" fontId="3" fillId="0" borderId="0" xfId="5" applyNumberFormat="1" applyFont="1" applyBorder="1" applyAlignment="1" applyProtection="1">
      <alignment vertical="center"/>
      <protection locked="0"/>
    </xf>
    <xf numFmtId="166" fontId="3" fillId="0" borderId="0" xfId="5" applyNumberFormat="1" applyFont="1" applyBorder="1" applyAlignment="1">
      <alignment horizontal="right"/>
    </xf>
    <xf numFmtId="166" fontId="3" fillId="0" borderId="0" xfId="5" applyNumberFormat="1" applyFont="1" applyBorder="1"/>
    <xf numFmtId="0" fontId="3" fillId="0" borderId="0" xfId="4" applyFont="1" applyBorder="1" applyProtection="1">
      <protection locked="0"/>
    </xf>
    <xf numFmtId="164" fontId="18" fillId="0" borderId="0" xfId="5" applyNumberFormat="1" applyFont="1" applyBorder="1" applyAlignment="1" applyProtection="1">
      <alignment horizontal="right" vertical="center"/>
      <protection locked="0"/>
    </xf>
    <xf numFmtId="164" fontId="18" fillId="0" borderId="0" xfId="5" applyNumberFormat="1" applyFont="1" applyBorder="1"/>
    <xf numFmtId="0" fontId="18" fillId="0" borderId="0" xfId="1" applyFont="1" applyBorder="1"/>
    <xf numFmtId="0" fontId="19" fillId="0" borderId="0" xfId="1" applyFont="1" applyBorder="1"/>
    <xf numFmtId="0" fontId="3" fillId="0" borderId="0" xfId="1" applyFont="1" applyAlignment="1">
      <alignment horizontal="left"/>
    </xf>
    <xf numFmtId="0" fontId="20" fillId="0" borderId="0" xfId="5" applyFont="1" applyAlignment="1">
      <alignment horizontal="right"/>
    </xf>
    <xf numFmtId="1" fontId="19" fillId="0" borderId="0" xfId="1" applyNumberFormat="1" applyFont="1" applyBorder="1"/>
    <xf numFmtId="0" fontId="21" fillId="0" borderId="0" xfId="1" applyFont="1" applyBorder="1"/>
    <xf numFmtId="0" fontId="3" fillId="0" borderId="0" xfId="1" applyFont="1" applyAlignment="1"/>
    <xf numFmtId="0" fontId="3" fillId="0" borderId="0" xfId="1" applyFont="1" applyFill="1" applyAlignment="1"/>
    <xf numFmtId="0" fontId="12" fillId="0" borderId="0" xfId="5" applyFont="1" applyAlignment="1"/>
    <xf numFmtId="0" fontId="10" fillId="0" borderId="0" xfId="1" applyFont="1" applyBorder="1"/>
    <xf numFmtId="0" fontId="20" fillId="0" borderId="0" xfId="5" applyFont="1" applyAlignment="1">
      <alignment horizontal="left"/>
    </xf>
    <xf numFmtId="1" fontId="10" fillId="0" borderId="0" xfId="1" applyNumberFormat="1" applyFont="1" applyBorder="1"/>
    <xf numFmtId="1" fontId="10" fillId="0" borderId="0" xfId="1" applyNumberFormat="1" applyFont="1" applyBorder="1" applyAlignment="1">
      <alignment horizontal="center"/>
    </xf>
    <xf numFmtId="1" fontId="10" fillId="0" borderId="0" xfId="1" applyNumberFormat="1" applyFont="1" applyBorder="1" applyAlignment="1">
      <alignment horizontal="left"/>
    </xf>
    <xf numFmtId="0" fontId="10" fillId="0" borderId="0" xfId="1" applyFont="1" applyBorder="1" applyAlignment="1">
      <alignment horizontal="left"/>
    </xf>
    <xf numFmtId="0" fontId="12" fillId="0" borderId="0" xfId="5" applyFont="1" applyAlignment="1">
      <alignment vertical="top"/>
    </xf>
    <xf numFmtId="0" fontId="12" fillId="0" borderId="0" xfId="5" applyAlignment="1"/>
    <xf numFmtId="164" fontId="12" fillId="0" borderId="0" xfId="5" applyNumberFormat="1" applyAlignment="1"/>
    <xf numFmtId="1" fontId="5" fillId="0" borderId="0" xfId="1" applyNumberFormat="1" applyFont="1" applyBorder="1"/>
    <xf numFmtId="2" fontId="5" fillId="0" borderId="0" xfId="1" applyNumberFormat="1" applyFont="1" applyAlignment="1">
      <alignment horizontal="center"/>
    </xf>
    <xf numFmtId="0" fontId="3" fillId="0" borderId="4" xfId="1" applyFont="1" applyBorder="1"/>
    <xf numFmtId="0" fontId="5" fillId="0" borderId="0" xfId="1" applyFont="1" applyAlignment="1">
      <alignment horizontal="center"/>
    </xf>
    <xf numFmtId="0" fontId="5" fillId="0" borderId="0" xfId="1" applyFont="1" applyAlignment="1">
      <alignment horizontal="center" wrapText="1"/>
    </xf>
    <xf numFmtId="1" fontId="3" fillId="0" borderId="0" xfId="1" applyNumberFormat="1" applyFont="1" applyAlignment="1">
      <alignment horizontal="center"/>
    </xf>
    <xf numFmtId="1" fontId="3" fillId="0" borderId="0" xfId="1" applyNumberFormat="1" applyFont="1"/>
    <xf numFmtId="0" fontId="20" fillId="0" borderId="0" xfId="5" applyFont="1" applyBorder="1" applyAlignment="1">
      <alignment horizontal="left" readingOrder="1"/>
    </xf>
    <xf numFmtId="165" fontId="3" fillId="0" borderId="0" xfId="1" applyNumberFormat="1" applyFont="1" applyBorder="1"/>
    <xf numFmtId="1" fontId="22" fillId="0" borderId="0" xfId="5" applyNumberFormat="1" applyFont="1" applyAlignment="1">
      <alignment horizontal="center"/>
    </xf>
    <xf numFmtId="0" fontId="10" fillId="0" borderId="0" xfId="1" applyFont="1"/>
    <xf numFmtId="1" fontId="5" fillId="0" borderId="0" xfId="1" applyNumberFormat="1" applyFont="1" applyAlignment="1">
      <alignment horizontal="center"/>
    </xf>
    <xf numFmtId="0" fontId="3" fillId="0" borderId="0" xfId="1" applyFont="1" applyAlignment="1">
      <alignment horizontal="left" vertical="top"/>
    </xf>
    <xf numFmtId="0" fontId="5" fillId="0" borderId="0" xfId="1" applyFont="1" applyAlignment="1"/>
    <xf numFmtId="0" fontId="15" fillId="0" borderId="0" xfId="5" applyNumberFormat="1" applyFont="1" applyAlignment="1">
      <alignment horizontal="center"/>
    </xf>
    <xf numFmtId="0" fontId="10" fillId="0" borderId="0" xfId="1" applyFont="1" applyBorder="1" applyAlignment="1">
      <alignment horizontal="center"/>
    </xf>
    <xf numFmtId="0" fontId="3" fillId="0" borderId="0" xfId="1" applyFont="1" applyBorder="1" applyAlignment="1">
      <alignment vertical="top" wrapText="1"/>
    </xf>
    <xf numFmtId="1" fontId="3" fillId="0" borderId="0" xfId="1" applyNumberFormat="1" applyFont="1" applyBorder="1" applyAlignment="1">
      <alignment vertical="top" wrapText="1"/>
    </xf>
    <xf numFmtId="0" fontId="3" fillId="0" borderId="0" xfId="1" applyFont="1" applyBorder="1" applyAlignment="1">
      <alignment vertical="top"/>
    </xf>
    <xf numFmtId="1" fontId="3" fillId="0" borderId="0" xfId="1" applyNumberFormat="1" applyFont="1" applyBorder="1" applyAlignment="1">
      <alignment vertical="top"/>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23" fillId="0" borderId="0" xfId="0" applyFont="1" applyAlignment="1">
      <alignment horizontal="center"/>
    </xf>
    <xf numFmtId="0" fontId="24" fillId="0" borderId="0" xfId="3" applyFont="1" applyBorder="1" applyAlignment="1" applyProtection="1">
      <alignment horizontal="center"/>
      <protection locked="0"/>
    </xf>
    <xf numFmtId="0" fontId="3" fillId="0" borderId="0" xfId="2" applyFont="1" applyBorder="1" applyAlignment="1">
      <alignment horizontal="center"/>
    </xf>
    <xf numFmtId="1" fontId="3" fillId="0" borderId="0" xfId="2" applyNumberFormat="1" applyFont="1" applyBorder="1" applyAlignment="1">
      <alignment horizontal="center"/>
    </xf>
    <xf numFmtId="0" fontId="7" fillId="0" borderId="0" xfId="1" applyFont="1" applyBorder="1" applyAlignment="1">
      <alignment horizontal="center"/>
    </xf>
    <xf numFmtId="164" fontId="3" fillId="0" borderId="0" xfId="2" applyNumberFormat="1" applyFont="1" applyBorder="1" applyAlignment="1">
      <alignment horizontal="center"/>
    </xf>
    <xf numFmtId="0" fontId="3" fillId="0" borderId="0" xfId="1" applyFont="1" applyBorder="1" applyAlignment="1">
      <alignment horizontal="left" vertical="top" wrapText="1"/>
    </xf>
    <xf numFmtId="0" fontId="3" fillId="0" borderId="0" xfId="2" applyFont="1"/>
    <xf numFmtId="0" fontId="8" fillId="0" borderId="0" xfId="1" applyFont="1"/>
    <xf numFmtId="0" fontId="25" fillId="0" borderId="0" xfId="1" applyFont="1"/>
    <xf numFmtId="0" fontId="3" fillId="0" borderId="0" xfId="1" applyFont="1"/>
    <xf numFmtId="0" fontId="3" fillId="0" borderId="0" xfId="1" applyFont="1" applyAlignment="1">
      <alignment horizontal="right"/>
    </xf>
    <xf numFmtId="0" fontId="5" fillId="0" borderId="0" xfId="1" applyFont="1" applyAlignment="1">
      <alignment horizontal="left"/>
    </xf>
    <xf numFmtId="0" fontId="3" fillId="0" borderId="2" xfId="1" applyFont="1" applyBorder="1" applyAlignment="1">
      <alignment horizontal="center"/>
    </xf>
    <xf numFmtId="0" fontId="5" fillId="0" borderId="0" xfId="1" applyFont="1"/>
    <xf numFmtId="0" fontId="5" fillId="0" borderId="0" xfId="1" quotePrefix="1" applyFont="1" applyAlignment="1">
      <alignment vertical="center"/>
    </xf>
    <xf numFmtId="0" fontId="5" fillId="0" borderId="0" xfId="1" applyFont="1" applyAlignment="1">
      <alignment vertical="center"/>
    </xf>
    <xf numFmtId="0" fontId="3" fillId="0" borderId="0" xfId="1" applyFont="1" applyAlignment="1">
      <alignment horizontal="center"/>
    </xf>
    <xf numFmtId="0" fontId="5" fillId="0" borderId="0" xfId="1" applyFont="1" applyAlignment="1">
      <alignment horizontal="right"/>
    </xf>
    <xf numFmtId="0" fontId="26" fillId="0" borderId="0" xfId="0" applyFont="1" applyProtection="1">
      <protection locked="0"/>
    </xf>
    <xf numFmtId="0" fontId="27" fillId="0" borderId="0" xfId="0" applyFont="1" applyFill="1" applyAlignment="1" applyProtection="1">
      <alignment horizontal="center"/>
      <protection locked="0"/>
    </xf>
    <xf numFmtId="0" fontId="3" fillId="0" borderId="0" xfId="0" applyFont="1" applyBorder="1"/>
    <xf numFmtId="0" fontId="3" fillId="0" borderId="2" xfId="0" applyFont="1" applyBorder="1"/>
    <xf numFmtId="0" fontId="29" fillId="0" borderId="0" xfId="10" applyFont="1" applyBorder="1" applyAlignment="1" applyProtection="1">
      <alignment horizontal="center"/>
    </xf>
    <xf numFmtId="0" fontId="11" fillId="0" borderId="0" xfId="7" applyBorder="1" applyAlignment="1" applyProtection="1">
      <alignment horizontal="center"/>
    </xf>
    <xf numFmtId="0" fontId="11" fillId="0" borderId="0" xfId="7" applyFont="1" applyBorder="1" applyAlignment="1" applyProtection="1">
      <alignment horizontal="center"/>
    </xf>
    <xf numFmtId="0" fontId="3" fillId="0" borderId="0" xfId="1" applyFont="1" applyBorder="1" applyAlignment="1">
      <alignment horizontal="left" vertical="top" wrapText="1"/>
    </xf>
    <xf numFmtId="0" fontId="3" fillId="0" borderId="0" xfId="1" applyFont="1" applyBorder="1" applyAlignment="1">
      <alignment horizontal="left" wrapText="1"/>
    </xf>
    <xf numFmtId="0" fontId="11" fillId="0" borderId="0" xfId="7" applyBorder="1" applyAlignment="1" applyProtection="1">
      <alignment horizontal="center"/>
    </xf>
    <xf numFmtId="0" fontId="20" fillId="0" borderId="0" xfId="5" applyFont="1" applyBorder="1" applyAlignment="1">
      <alignment horizontal="right"/>
    </xf>
  </cellXfs>
  <cellStyles count="11">
    <cellStyle name="BODY TEXT" xfId="4"/>
    <cellStyle name="Hyperlink" xfId="3" builtinId="8"/>
    <cellStyle name="Hyperlink 2" xfId="7"/>
    <cellStyle name="Hyperlink 3" xfId="10"/>
    <cellStyle name="Normal" xfId="0" builtinId="0"/>
    <cellStyle name="Normal 2" xfId="5"/>
    <cellStyle name="Normal 2 2" xfId="1"/>
    <cellStyle name="Normal 3" xfId="6"/>
    <cellStyle name="Normal 3 2" xfId="8"/>
    <cellStyle name="Normal 4" xfId="2"/>
    <cellStyle name="Normal 5"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292356</xdr:colOff>
      <xdr:row>14</xdr:row>
      <xdr:rowOff>131497</xdr:rowOff>
    </xdr:from>
    <xdr:to>
      <xdr:col>3</xdr:col>
      <xdr:colOff>294505</xdr:colOff>
      <xdr:row>24</xdr:row>
      <xdr:rowOff>129347</xdr:rowOff>
    </xdr:to>
    <xdr:sp macro="" textlink="">
      <xdr:nvSpPr>
        <xdr:cNvPr id="4" name="Cube 3"/>
        <xdr:cNvSpPr/>
      </xdr:nvSpPr>
      <xdr:spPr bwMode="auto">
        <a:xfrm flipH="1">
          <a:off x="292356" y="2607997"/>
          <a:ext cx="1876669" cy="1773310"/>
        </a:xfrm>
        <a:prstGeom prst="cube">
          <a:avLst>
            <a:gd name="adj" fmla="val 5675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p>
      </xdr:txBody>
    </xdr:sp>
    <xdr:clientData/>
  </xdr:twoCellAnchor>
  <xdr:twoCellAnchor>
    <xdr:from>
      <xdr:col>2</xdr:col>
      <xdr:colOff>456484</xdr:colOff>
      <xdr:row>22</xdr:row>
      <xdr:rowOff>115532</xdr:rowOff>
    </xdr:from>
    <xdr:to>
      <xdr:col>3</xdr:col>
      <xdr:colOff>450354</xdr:colOff>
      <xdr:row>26</xdr:row>
      <xdr:rowOff>69263</xdr:rowOff>
    </xdr:to>
    <xdr:cxnSp macro="">
      <xdr:nvCxnSpPr>
        <xdr:cNvPr id="5" name="Straight Arrow Connector 4"/>
        <xdr:cNvCxnSpPr/>
      </xdr:nvCxnSpPr>
      <xdr:spPr bwMode="auto">
        <a:xfrm>
          <a:off x="1706164" y="4016972"/>
          <a:ext cx="618710" cy="654771"/>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0</xdr:col>
      <xdr:colOff>503019</xdr:colOff>
      <xdr:row>22</xdr:row>
      <xdr:rowOff>97125</xdr:rowOff>
    </xdr:from>
    <xdr:to>
      <xdr:col>4</xdr:col>
      <xdr:colOff>188901</xdr:colOff>
      <xdr:row>22</xdr:row>
      <xdr:rowOff>97125</xdr:rowOff>
    </xdr:to>
    <xdr:cxnSp macro="">
      <xdr:nvCxnSpPr>
        <xdr:cNvPr id="6" name="Straight Connector 5"/>
        <xdr:cNvCxnSpPr/>
      </xdr:nvCxnSpPr>
      <xdr:spPr bwMode="auto">
        <a:xfrm>
          <a:off x="503019" y="3998565"/>
          <a:ext cx="2185242" cy="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2</xdr:col>
      <xdr:colOff>444365</xdr:colOff>
      <xdr:row>19</xdr:row>
      <xdr:rowOff>89788</xdr:rowOff>
    </xdr:from>
    <xdr:to>
      <xdr:col>2</xdr:col>
      <xdr:colOff>444365</xdr:colOff>
      <xdr:row>27</xdr:row>
      <xdr:rowOff>52536</xdr:rowOff>
    </xdr:to>
    <xdr:cxnSp macro="">
      <xdr:nvCxnSpPr>
        <xdr:cNvPr id="7" name="Straight Connector 6"/>
        <xdr:cNvCxnSpPr/>
      </xdr:nvCxnSpPr>
      <xdr:spPr bwMode="auto">
        <a:xfrm>
          <a:off x="1694045" y="3465448"/>
          <a:ext cx="0" cy="1364828"/>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3</xdr:col>
      <xdr:colOff>513433</xdr:colOff>
      <xdr:row>20</xdr:row>
      <xdr:rowOff>156990</xdr:rowOff>
    </xdr:from>
    <xdr:to>
      <xdr:col>4</xdr:col>
      <xdr:colOff>64921</xdr:colOff>
      <xdr:row>24</xdr:row>
      <xdr:rowOff>23869</xdr:rowOff>
    </xdr:to>
    <xdr:sp macro="" textlink="">
      <xdr:nvSpPr>
        <xdr:cNvPr id="8" name="Arc 7"/>
        <xdr:cNvSpPr/>
      </xdr:nvSpPr>
      <xdr:spPr bwMode="auto">
        <a:xfrm>
          <a:off x="2387953" y="3707910"/>
          <a:ext cx="176328" cy="567919"/>
        </a:xfrm>
        <a:prstGeom prst="arc">
          <a:avLst>
            <a:gd name="adj1" fmla="val 13420079"/>
            <a:gd name="adj2" fmla="val 7854857"/>
          </a:avLst>
        </a:prstGeom>
        <a:noFill/>
        <a:ln w="9525" cap="flat" cmpd="sng" algn="ctr">
          <a:solidFill>
            <a:srgbClr val="00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100"/>
        </a:p>
      </xdr:txBody>
    </xdr:sp>
    <xdr:clientData/>
  </xdr:twoCellAnchor>
  <xdr:twoCellAnchor>
    <xdr:from>
      <xdr:col>2</xdr:col>
      <xdr:colOff>158295</xdr:colOff>
      <xdr:row>25</xdr:row>
      <xdr:rowOff>85821</xdr:rowOff>
    </xdr:from>
    <xdr:to>
      <xdr:col>3</xdr:col>
      <xdr:colOff>63077</xdr:colOff>
      <xdr:row>26</xdr:row>
      <xdr:rowOff>99866</xdr:rowOff>
    </xdr:to>
    <xdr:sp macro="" textlink="">
      <xdr:nvSpPr>
        <xdr:cNvPr id="9" name="Arc 8"/>
        <xdr:cNvSpPr/>
      </xdr:nvSpPr>
      <xdr:spPr bwMode="auto">
        <a:xfrm rot="16200000" flipH="1">
          <a:off x="1578133" y="4342883"/>
          <a:ext cx="189305" cy="529622"/>
        </a:xfrm>
        <a:prstGeom prst="arc">
          <a:avLst>
            <a:gd name="adj1" fmla="val 13420079"/>
            <a:gd name="adj2" fmla="val 7854857"/>
          </a:avLst>
        </a:prstGeom>
        <a:noFill/>
        <a:ln w="9525" cap="flat" cmpd="sng" algn="ctr">
          <a:solidFill>
            <a:srgbClr val="00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100"/>
        </a:p>
      </xdr:txBody>
    </xdr:sp>
    <xdr:clientData/>
  </xdr:twoCellAnchor>
  <xdr:twoCellAnchor>
    <xdr:from>
      <xdr:col>3</xdr:col>
      <xdr:colOff>491666</xdr:colOff>
      <xdr:row>26</xdr:row>
      <xdr:rowOff>116094</xdr:rowOff>
    </xdr:from>
    <xdr:to>
      <xdr:col>4</xdr:col>
      <xdr:colOff>120221</xdr:colOff>
      <xdr:row>28</xdr:row>
      <xdr:rowOff>36046</xdr:rowOff>
    </xdr:to>
    <xdr:cxnSp macro="">
      <xdr:nvCxnSpPr>
        <xdr:cNvPr id="10" name="Straight Connector 9"/>
        <xdr:cNvCxnSpPr/>
      </xdr:nvCxnSpPr>
      <xdr:spPr bwMode="auto">
        <a:xfrm>
          <a:off x="2366186" y="4718574"/>
          <a:ext cx="253395" cy="270472"/>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3</xdr:col>
      <xdr:colOff>327658</xdr:colOff>
      <xdr:row>25</xdr:row>
      <xdr:rowOff>113319</xdr:rowOff>
    </xdr:from>
    <xdr:to>
      <xdr:col>4</xdr:col>
      <xdr:colOff>196023</xdr:colOff>
      <xdr:row>28</xdr:row>
      <xdr:rowOff>165604</xdr:rowOff>
    </xdr:to>
    <xdr:sp macro="" textlink="">
      <xdr:nvSpPr>
        <xdr:cNvPr id="11" name="Arc 10"/>
        <xdr:cNvSpPr/>
      </xdr:nvSpPr>
      <xdr:spPr bwMode="auto">
        <a:xfrm rot="10800000" flipH="1">
          <a:off x="2202178" y="4540539"/>
          <a:ext cx="493205" cy="578065"/>
        </a:xfrm>
        <a:prstGeom prst="arc">
          <a:avLst>
            <a:gd name="adj1" fmla="val 13420079"/>
            <a:gd name="adj2" fmla="val 6642785"/>
          </a:avLst>
        </a:prstGeom>
        <a:noFill/>
        <a:ln w="9525" cap="flat" cmpd="sng" algn="ctr">
          <a:solidFill>
            <a:srgbClr val="00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100"/>
        </a:p>
      </xdr:txBody>
    </xdr:sp>
    <xdr:clientData/>
  </xdr:twoCellAnchor>
  <xdr:twoCellAnchor>
    <xdr:from>
      <xdr:col>2</xdr:col>
      <xdr:colOff>354794</xdr:colOff>
      <xdr:row>20</xdr:row>
      <xdr:rowOff>131037</xdr:rowOff>
    </xdr:from>
    <xdr:to>
      <xdr:col>2</xdr:col>
      <xdr:colOff>422591</xdr:colOff>
      <xdr:row>24</xdr:row>
      <xdr:rowOff>50749</xdr:rowOff>
    </xdr:to>
    <xdr:grpSp>
      <xdr:nvGrpSpPr>
        <xdr:cNvPr id="12" name="Group 142"/>
        <xdr:cNvGrpSpPr/>
      </xdr:nvGrpSpPr>
      <xdr:grpSpPr>
        <a:xfrm rot="16200000" flipH="1" flipV="1">
          <a:off x="1327997" y="3958434"/>
          <a:ext cx="620752" cy="67797"/>
          <a:chOff x="3077260" y="4236203"/>
          <a:chExt cx="384028" cy="45204"/>
        </a:xfrm>
      </xdr:grpSpPr>
      <xdr:cxnSp macro="">
        <xdr:nvCxnSpPr>
          <xdr:cNvPr id="24" name="Straight Connector 23"/>
          <xdr:cNvCxnSpPr/>
        </xdr:nvCxnSpPr>
        <xdr:spPr bwMode="auto">
          <a:xfrm flipH="1">
            <a:off x="3077260" y="4236203"/>
            <a:ext cx="38402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5" name="Straight Connector 24"/>
          <xdr:cNvCxnSpPr/>
        </xdr:nvCxnSpPr>
        <xdr:spPr bwMode="auto">
          <a:xfrm>
            <a:off x="3080288" y="4236203"/>
            <a:ext cx="113009" cy="3874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6" name="Straight Connector 25"/>
          <xdr:cNvCxnSpPr/>
        </xdr:nvCxnSpPr>
        <xdr:spPr bwMode="auto">
          <a:xfrm>
            <a:off x="3193295" y="4236203"/>
            <a:ext cx="0" cy="452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twoCellAnchor>
    <xdr:from>
      <xdr:col>2</xdr:col>
      <xdr:colOff>256985</xdr:colOff>
      <xdr:row>22</xdr:row>
      <xdr:rowOff>1116</xdr:rowOff>
    </xdr:from>
    <xdr:to>
      <xdr:col>3</xdr:col>
      <xdr:colOff>201369</xdr:colOff>
      <xdr:row>22</xdr:row>
      <xdr:rowOff>74789</xdr:rowOff>
    </xdr:to>
    <xdr:grpSp>
      <xdr:nvGrpSpPr>
        <xdr:cNvPr id="13" name="Group 146"/>
        <xdr:cNvGrpSpPr/>
      </xdr:nvGrpSpPr>
      <xdr:grpSpPr>
        <a:xfrm flipH="1" flipV="1">
          <a:off x="1506665" y="3902556"/>
          <a:ext cx="569224" cy="73673"/>
          <a:chOff x="3077260" y="4236203"/>
          <a:chExt cx="384028" cy="45204"/>
        </a:xfrm>
      </xdr:grpSpPr>
      <xdr:cxnSp macro="">
        <xdr:nvCxnSpPr>
          <xdr:cNvPr id="21" name="Straight Connector 20"/>
          <xdr:cNvCxnSpPr/>
        </xdr:nvCxnSpPr>
        <xdr:spPr bwMode="auto">
          <a:xfrm flipH="1">
            <a:off x="3077260" y="4236203"/>
            <a:ext cx="38402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2" name="Straight Connector 21"/>
          <xdr:cNvCxnSpPr/>
        </xdr:nvCxnSpPr>
        <xdr:spPr bwMode="auto">
          <a:xfrm>
            <a:off x="3080288" y="4236203"/>
            <a:ext cx="113009" cy="3874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3" name="Straight Connector 22"/>
          <xdr:cNvCxnSpPr/>
        </xdr:nvCxnSpPr>
        <xdr:spPr bwMode="auto">
          <a:xfrm>
            <a:off x="3193295" y="4236203"/>
            <a:ext cx="0" cy="452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twoCellAnchor>
    <xdr:from>
      <xdr:col>3</xdr:col>
      <xdr:colOff>240706</xdr:colOff>
      <xdr:row>24</xdr:row>
      <xdr:rowOff>111953</xdr:rowOff>
    </xdr:from>
    <xdr:to>
      <xdr:col>3</xdr:col>
      <xdr:colOff>562901</xdr:colOff>
      <xdr:row>26</xdr:row>
      <xdr:rowOff>46735</xdr:rowOff>
    </xdr:to>
    <xdr:sp macro="" textlink="">
      <xdr:nvSpPr>
        <xdr:cNvPr id="14" name="TextBox 13"/>
        <xdr:cNvSpPr txBox="1"/>
      </xdr:nvSpPr>
      <xdr:spPr>
        <a:xfrm>
          <a:off x="2115226" y="4363913"/>
          <a:ext cx="322195" cy="285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P₁</a:t>
          </a:r>
          <a:r>
            <a:rPr lang="en-CA" sz="800">
              <a:solidFill>
                <a:schemeClr val="tx1"/>
              </a:solidFill>
              <a:latin typeface="+mn-lt"/>
              <a:ea typeface="+mn-ea"/>
              <a:cs typeface="+mn-cs"/>
            </a:rPr>
            <a:t>₁</a:t>
          </a:r>
          <a:endParaRPr lang="en-CA" sz="800"/>
        </a:p>
      </xdr:txBody>
    </xdr:sp>
    <xdr:clientData/>
  </xdr:twoCellAnchor>
  <xdr:twoCellAnchor>
    <xdr:from>
      <xdr:col>4</xdr:col>
      <xdr:colOff>150413</xdr:colOff>
      <xdr:row>25</xdr:row>
      <xdr:rowOff>108509</xdr:rowOff>
    </xdr:from>
    <xdr:to>
      <xdr:col>4</xdr:col>
      <xdr:colOff>490131</xdr:colOff>
      <xdr:row>27</xdr:row>
      <xdr:rowOff>43291</xdr:rowOff>
    </xdr:to>
    <xdr:sp macro="" textlink="">
      <xdr:nvSpPr>
        <xdr:cNvPr id="15" name="TextBox 14"/>
        <xdr:cNvSpPr txBox="1"/>
      </xdr:nvSpPr>
      <xdr:spPr>
        <a:xfrm>
          <a:off x="2649773" y="4535729"/>
          <a:ext cx="339718" cy="285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M₁</a:t>
          </a:r>
          <a:r>
            <a:rPr lang="en-CA" sz="800">
              <a:solidFill>
                <a:schemeClr val="tx1"/>
              </a:solidFill>
              <a:latin typeface="+mn-lt"/>
              <a:ea typeface="+mn-ea"/>
              <a:cs typeface="+mn-cs"/>
            </a:rPr>
            <a:t>₁</a:t>
          </a:r>
          <a:endParaRPr lang="en-CA" sz="800"/>
        </a:p>
      </xdr:txBody>
    </xdr:sp>
    <xdr:clientData/>
  </xdr:twoCellAnchor>
  <xdr:twoCellAnchor>
    <xdr:from>
      <xdr:col>3</xdr:col>
      <xdr:colOff>582310</xdr:colOff>
      <xdr:row>20</xdr:row>
      <xdr:rowOff>54033</xdr:rowOff>
    </xdr:from>
    <xdr:to>
      <xdr:col>4</xdr:col>
      <xdr:colOff>329525</xdr:colOff>
      <xdr:row>21</xdr:row>
      <xdr:rowOff>118628</xdr:rowOff>
    </xdr:to>
    <xdr:sp macro="" textlink="">
      <xdr:nvSpPr>
        <xdr:cNvPr id="16" name="TextBox 15"/>
        <xdr:cNvSpPr txBox="1"/>
      </xdr:nvSpPr>
      <xdr:spPr>
        <a:xfrm>
          <a:off x="2456830" y="3604953"/>
          <a:ext cx="372055" cy="2398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M₂</a:t>
          </a:r>
          <a:r>
            <a:rPr lang="en-CA" sz="800">
              <a:solidFill>
                <a:schemeClr val="tx1"/>
              </a:solidFill>
              <a:latin typeface="+mn-lt"/>
              <a:ea typeface="+mn-ea"/>
              <a:cs typeface="+mn-cs"/>
            </a:rPr>
            <a:t>₂</a:t>
          </a:r>
          <a:endParaRPr lang="en-CA" sz="800"/>
        </a:p>
      </xdr:txBody>
    </xdr:sp>
    <xdr:clientData/>
  </xdr:twoCellAnchor>
  <xdr:twoCellAnchor>
    <xdr:from>
      <xdr:col>2</xdr:col>
      <xdr:colOff>57804</xdr:colOff>
      <xdr:row>26</xdr:row>
      <xdr:rowOff>22337</xdr:rowOff>
    </xdr:from>
    <xdr:to>
      <xdr:col>2</xdr:col>
      <xdr:colOff>429078</xdr:colOff>
      <xdr:row>27</xdr:row>
      <xdr:rowOff>91117</xdr:rowOff>
    </xdr:to>
    <xdr:sp macro="" textlink="">
      <xdr:nvSpPr>
        <xdr:cNvPr id="17" name="TextBox 16"/>
        <xdr:cNvSpPr txBox="1"/>
      </xdr:nvSpPr>
      <xdr:spPr>
        <a:xfrm>
          <a:off x="1307484" y="4624817"/>
          <a:ext cx="371274" cy="2440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M₃</a:t>
          </a:r>
          <a:r>
            <a:rPr lang="en-CA" sz="800">
              <a:solidFill>
                <a:schemeClr val="tx1"/>
              </a:solidFill>
              <a:latin typeface="+mn-lt"/>
              <a:ea typeface="+mn-ea"/>
              <a:cs typeface="+mn-cs"/>
            </a:rPr>
            <a:t>₃</a:t>
          </a:r>
          <a:endParaRPr lang="en-CA" sz="800"/>
        </a:p>
      </xdr:txBody>
    </xdr:sp>
    <xdr:clientData/>
  </xdr:twoCellAnchor>
  <xdr:twoCellAnchor>
    <xdr:from>
      <xdr:col>2</xdr:col>
      <xdr:colOff>153716</xdr:colOff>
      <xdr:row>20</xdr:row>
      <xdr:rowOff>77186</xdr:rowOff>
    </xdr:from>
    <xdr:to>
      <xdr:col>2</xdr:col>
      <xdr:colOff>507109</xdr:colOff>
      <xdr:row>22</xdr:row>
      <xdr:rowOff>8126</xdr:rowOff>
    </xdr:to>
    <xdr:sp macro="" textlink="">
      <xdr:nvSpPr>
        <xdr:cNvPr id="18" name="TextBox 17"/>
        <xdr:cNvSpPr txBox="1"/>
      </xdr:nvSpPr>
      <xdr:spPr>
        <a:xfrm>
          <a:off x="1403396" y="3628106"/>
          <a:ext cx="353393" cy="281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P₁₃</a:t>
          </a:r>
        </a:p>
      </xdr:txBody>
    </xdr:sp>
    <xdr:clientData/>
  </xdr:twoCellAnchor>
  <xdr:twoCellAnchor>
    <xdr:from>
      <xdr:col>2</xdr:col>
      <xdr:colOff>581154</xdr:colOff>
      <xdr:row>21</xdr:row>
      <xdr:rowOff>5680</xdr:rowOff>
    </xdr:from>
    <xdr:to>
      <xdr:col>3</xdr:col>
      <xdr:colOff>348125</xdr:colOff>
      <xdr:row>22</xdr:row>
      <xdr:rowOff>74461</xdr:rowOff>
    </xdr:to>
    <xdr:sp macro="" textlink="">
      <xdr:nvSpPr>
        <xdr:cNvPr id="19" name="TextBox 18"/>
        <xdr:cNvSpPr txBox="1"/>
      </xdr:nvSpPr>
      <xdr:spPr>
        <a:xfrm>
          <a:off x="1830834" y="3731860"/>
          <a:ext cx="391811" cy="244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P₁₂</a:t>
          </a:r>
        </a:p>
      </xdr:txBody>
    </xdr:sp>
    <xdr:clientData/>
  </xdr:twoCellAnchor>
  <xdr:twoCellAnchor>
    <xdr:from>
      <xdr:col>0</xdr:col>
      <xdr:colOff>56030</xdr:colOff>
      <xdr:row>25</xdr:row>
      <xdr:rowOff>97965</xdr:rowOff>
    </xdr:from>
    <xdr:to>
      <xdr:col>2</xdr:col>
      <xdr:colOff>39611</xdr:colOff>
      <xdr:row>29</xdr:row>
      <xdr:rowOff>59953</xdr:rowOff>
    </xdr:to>
    <xdr:sp macro="" textlink="">
      <xdr:nvSpPr>
        <xdr:cNvPr id="20" name="TextBox 19"/>
        <xdr:cNvSpPr txBox="1"/>
      </xdr:nvSpPr>
      <xdr:spPr>
        <a:xfrm>
          <a:off x="56030" y="4525185"/>
          <a:ext cx="1233261" cy="66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i="1"/>
            <a:t>Loads Sign Comvention based on Right Hand Rule</a:t>
          </a:r>
        </a:p>
      </xdr:txBody>
    </xdr:sp>
    <xdr:clientData/>
  </xdr:twoCellAnchor>
  <xdr:twoCellAnchor>
    <xdr:from>
      <xdr:col>2</xdr:col>
      <xdr:colOff>13571</xdr:colOff>
      <xdr:row>18</xdr:row>
      <xdr:rowOff>45559</xdr:rowOff>
    </xdr:from>
    <xdr:to>
      <xdr:col>2</xdr:col>
      <xdr:colOff>13571</xdr:colOff>
      <xdr:row>20</xdr:row>
      <xdr:rowOff>21820</xdr:rowOff>
    </xdr:to>
    <xdr:cxnSp macro="">
      <xdr:nvCxnSpPr>
        <xdr:cNvPr id="27" name="Straight Connector 26"/>
        <xdr:cNvCxnSpPr/>
      </xdr:nvCxnSpPr>
      <xdr:spPr bwMode="auto">
        <a:xfrm flipV="1">
          <a:off x="1232771" y="3198334"/>
          <a:ext cx="0" cy="30011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310045</xdr:colOff>
      <xdr:row>18</xdr:row>
      <xdr:rowOff>45559</xdr:rowOff>
    </xdr:from>
    <xdr:to>
      <xdr:col>3</xdr:col>
      <xdr:colOff>310045</xdr:colOff>
      <xdr:row>20</xdr:row>
      <xdr:rowOff>21820</xdr:rowOff>
    </xdr:to>
    <xdr:cxnSp macro="">
      <xdr:nvCxnSpPr>
        <xdr:cNvPr id="28" name="Straight Connector 27"/>
        <xdr:cNvCxnSpPr/>
      </xdr:nvCxnSpPr>
      <xdr:spPr bwMode="auto">
        <a:xfrm flipV="1">
          <a:off x="2138845" y="3198334"/>
          <a:ext cx="0" cy="30011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8900</xdr:colOff>
      <xdr:row>19</xdr:row>
      <xdr:rowOff>7697</xdr:rowOff>
    </xdr:from>
    <xdr:to>
      <xdr:col>3</xdr:col>
      <xdr:colOff>310045</xdr:colOff>
      <xdr:row>19</xdr:row>
      <xdr:rowOff>7697</xdr:rowOff>
    </xdr:to>
    <xdr:cxnSp macro="">
      <xdr:nvCxnSpPr>
        <xdr:cNvPr id="29" name="Straight Arrow Connector 28"/>
        <xdr:cNvCxnSpPr/>
      </xdr:nvCxnSpPr>
      <xdr:spPr bwMode="auto">
        <a:xfrm>
          <a:off x="1228100" y="3322397"/>
          <a:ext cx="910745" cy="0"/>
        </a:xfrm>
        <a:prstGeom prst="straightConnector1">
          <a:avLst/>
        </a:prstGeom>
        <a:solidFill>
          <a:srgbClr val="FFFFFF"/>
        </a:solidFill>
        <a:ln w="9525" cap="flat" cmpd="sng" algn="ctr">
          <a:solidFill>
            <a:srgbClr val="000000"/>
          </a:solidFill>
          <a:prstDash val="solid"/>
          <a:round/>
          <a:headEnd type="arrow"/>
          <a:tailEnd type="arrow"/>
        </a:ln>
        <a:effectLst/>
      </xdr:spPr>
    </xdr:cxnSp>
    <xdr:clientData/>
  </xdr:twoCellAnchor>
  <xdr:twoCellAnchor>
    <xdr:from>
      <xdr:col>1</xdr:col>
      <xdr:colOff>272579</xdr:colOff>
      <xdr:row>20</xdr:row>
      <xdr:rowOff>64494</xdr:rowOff>
    </xdr:from>
    <xdr:to>
      <xdr:col>1</xdr:col>
      <xdr:colOff>567980</xdr:colOff>
      <xdr:row>20</xdr:row>
      <xdr:rowOff>64494</xdr:rowOff>
    </xdr:to>
    <xdr:cxnSp macro="">
      <xdr:nvCxnSpPr>
        <xdr:cNvPr id="30" name="Straight Connector 29"/>
        <xdr:cNvCxnSpPr/>
      </xdr:nvCxnSpPr>
      <xdr:spPr bwMode="auto">
        <a:xfrm flipH="1">
          <a:off x="882179" y="3541119"/>
          <a:ext cx="295401"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272579</xdr:colOff>
      <xdr:row>24</xdr:row>
      <xdr:rowOff>109286</xdr:rowOff>
    </xdr:from>
    <xdr:to>
      <xdr:col>1</xdr:col>
      <xdr:colOff>567980</xdr:colOff>
      <xdr:row>24</xdr:row>
      <xdr:rowOff>109286</xdr:rowOff>
    </xdr:to>
    <xdr:cxnSp macro="">
      <xdr:nvCxnSpPr>
        <xdr:cNvPr id="31" name="Straight Connector 30"/>
        <xdr:cNvCxnSpPr/>
      </xdr:nvCxnSpPr>
      <xdr:spPr bwMode="auto">
        <a:xfrm flipH="1">
          <a:off x="882179" y="4233611"/>
          <a:ext cx="295401"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357765</xdr:colOff>
      <xdr:row>20</xdr:row>
      <xdr:rowOff>64494</xdr:rowOff>
    </xdr:from>
    <xdr:to>
      <xdr:col>1</xdr:col>
      <xdr:colOff>357765</xdr:colOff>
      <xdr:row>24</xdr:row>
      <xdr:rowOff>109286</xdr:rowOff>
    </xdr:to>
    <xdr:cxnSp macro="">
      <xdr:nvCxnSpPr>
        <xdr:cNvPr id="32" name="Straight Arrow Connector 31"/>
        <xdr:cNvCxnSpPr/>
      </xdr:nvCxnSpPr>
      <xdr:spPr bwMode="auto">
        <a:xfrm>
          <a:off x="967365" y="3541119"/>
          <a:ext cx="0" cy="692492"/>
        </a:xfrm>
        <a:prstGeom prst="straightConnector1">
          <a:avLst/>
        </a:prstGeom>
        <a:solidFill>
          <a:srgbClr val="FFFFFF"/>
        </a:solidFill>
        <a:ln w="9525" cap="flat" cmpd="sng" algn="ctr">
          <a:solidFill>
            <a:srgbClr val="000000"/>
          </a:solidFill>
          <a:prstDash val="solid"/>
          <a:round/>
          <a:headEnd type="arrow"/>
          <a:tailEnd type="arrow"/>
        </a:ln>
        <a:effectLst/>
      </xdr:spPr>
    </xdr:cxnSp>
    <xdr:clientData/>
  </xdr:twoCellAnchor>
  <xdr:twoCellAnchor>
    <xdr:from>
      <xdr:col>2</xdr:col>
      <xdr:colOff>327880</xdr:colOff>
      <xdr:row>17</xdr:row>
      <xdr:rowOff>154811</xdr:rowOff>
    </xdr:from>
    <xdr:to>
      <xdr:col>3</xdr:col>
      <xdr:colOff>60464</xdr:colOff>
      <xdr:row>19</xdr:row>
      <xdr:rowOff>48684</xdr:rowOff>
    </xdr:to>
    <xdr:sp macro="" textlink="">
      <xdr:nvSpPr>
        <xdr:cNvPr id="33" name="TextBox 32"/>
        <xdr:cNvSpPr txBox="1"/>
      </xdr:nvSpPr>
      <xdr:spPr>
        <a:xfrm>
          <a:off x="1547080" y="3107561"/>
          <a:ext cx="342184" cy="255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B</a:t>
          </a:r>
        </a:p>
      </xdr:txBody>
    </xdr:sp>
    <xdr:clientData/>
  </xdr:twoCellAnchor>
  <xdr:twoCellAnchor>
    <xdr:from>
      <xdr:col>1</xdr:col>
      <xdr:colOff>184111</xdr:colOff>
      <xdr:row>21</xdr:row>
      <xdr:rowOff>73436</xdr:rowOff>
    </xdr:from>
    <xdr:to>
      <xdr:col>1</xdr:col>
      <xdr:colOff>551025</xdr:colOff>
      <xdr:row>22</xdr:row>
      <xdr:rowOff>130844</xdr:rowOff>
    </xdr:to>
    <xdr:sp macro="" textlink="">
      <xdr:nvSpPr>
        <xdr:cNvPr id="34" name="TextBox 33"/>
        <xdr:cNvSpPr txBox="1"/>
      </xdr:nvSpPr>
      <xdr:spPr>
        <a:xfrm>
          <a:off x="793711" y="3711986"/>
          <a:ext cx="366914" cy="2193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H</a:t>
          </a:r>
        </a:p>
      </xdr:txBody>
    </xdr:sp>
    <xdr:clientData/>
  </xdr:twoCellAnchor>
  <xdr:twoCellAnchor>
    <xdr:from>
      <xdr:col>1</xdr:col>
      <xdr:colOff>545257</xdr:colOff>
      <xdr:row>20</xdr:row>
      <xdr:rowOff>37420</xdr:rowOff>
    </xdr:from>
    <xdr:to>
      <xdr:col>2</xdr:col>
      <xdr:colOff>182945</xdr:colOff>
      <xdr:row>21</xdr:row>
      <xdr:rowOff>93178</xdr:rowOff>
    </xdr:to>
    <xdr:sp macro="" textlink="">
      <xdr:nvSpPr>
        <xdr:cNvPr id="36" name="TextBox 35"/>
        <xdr:cNvSpPr txBox="1"/>
      </xdr:nvSpPr>
      <xdr:spPr>
        <a:xfrm>
          <a:off x="1170097" y="3588340"/>
          <a:ext cx="262528" cy="2310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600" b="1">
              <a:solidFill>
                <a:srgbClr val="FF0000"/>
              </a:solidFill>
            </a:rPr>
            <a:t>1</a:t>
          </a:r>
        </a:p>
      </xdr:txBody>
    </xdr:sp>
    <xdr:clientData/>
  </xdr:twoCellAnchor>
  <xdr:twoCellAnchor>
    <xdr:from>
      <xdr:col>2</xdr:col>
      <xdr:colOff>413543</xdr:colOff>
      <xdr:row>20</xdr:row>
      <xdr:rowOff>32844</xdr:rowOff>
    </xdr:from>
    <xdr:to>
      <xdr:col>3</xdr:col>
      <xdr:colOff>24837</xdr:colOff>
      <xdr:row>21</xdr:row>
      <xdr:rowOff>88602</xdr:rowOff>
    </xdr:to>
    <xdr:sp macro="" textlink="">
      <xdr:nvSpPr>
        <xdr:cNvPr id="37" name="TextBox 36"/>
        <xdr:cNvSpPr txBox="1"/>
      </xdr:nvSpPr>
      <xdr:spPr>
        <a:xfrm>
          <a:off x="1663223" y="3583764"/>
          <a:ext cx="236134" cy="2310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600" b="1">
              <a:solidFill>
                <a:srgbClr val="FF0000"/>
              </a:solidFill>
            </a:rPr>
            <a:t>2</a:t>
          </a:r>
        </a:p>
      </xdr:txBody>
    </xdr:sp>
    <xdr:clientData/>
  </xdr:twoCellAnchor>
  <xdr:twoCellAnchor>
    <xdr:from>
      <xdr:col>3</xdr:col>
      <xdr:colOff>154267</xdr:colOff>
      <xdr:row>20</xdr:row>
      <xdr:rowOff>32844</xdr:rowOff>
    </xdr:from>
    <xdr:to>
      <xdr:col>3</xdr:col>
      <xdr:colOff>416340</xdr:colOff>
      <xdr:row>21</xdr:row>
      <xdr:rowOff>88602</xdr:rowOff>
    </xdr:to>
    <xdr:sp macro="" textlink="">
      <xdr:nvSpPr>
        <xdr:cNvPr id="38" name="TextBox 37"/>
        <xdr:cNvSpPr txBox="1"/>
      </xdr:nvSpPr>
      <xdr:spPr>
        <a:xfrm>
          <a:off x="2028787" y="3583764"/>
          <a:ext cx="262073" cy="2310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600" b="1">
              <a:solidFill>
                <a:srgbClr val="FF0000"/>
              </a:solidFill>
            </a:rPr>
            <a:t>3</a:t>
          </a:r>
        </a:p>
      </xdr:txBody>
    </xdr:sp>
    <xdr:clientData/>
  </xdr:twoCellAnchor>
  <xdr:twoCellAnchor>
    <xdr:from>
      <xdr:col>1</xdr:col>
      <xdr:colOff>545257</xdr:colOff>
      <xdr:row>22</xdr:row>
      <xdr:rowOff>65761</xdr:rowOff>
    </xdr:from>
    <xdr:to>
      <xdr:col>2</xdr:col>
      <xdr:colOff>182945</xdr:colOff>
      <xdr:row>23</xdr:row>
      <xdr:rowOff>121518</xdr:rowOff>
    </xdr:to>
    <xdr:sp macro="" textlink="">
      <xdr:nvSpPr>
        <xdr:cNvPr id="39" name="TextBox 38"/>
        <xdr:cNvSpPr txBox="1"/>
      </xdr:nvSpPr>
      <xdr:spPr>
        <a:xfrm>
          <a:off x="1170097" y="3967201"/>
          <a:ext cx="262528" cy="2310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600" b="1">
              <a:solidFill>
                <a:srgbClr val="FF0000"/>
              </a:solidFill>
            </a:rPr>
            <a:t>4</a:t>
          </a:r>
        </a:p>
      </xdr:txBody>
    </xdr:sp>
    <xdr:clientData/>
  </xdr:twoCellAnchor>
  <xdr:twoCellAnchor>
    <xdr:from>
      <xdr:col>3</xdr:col>
      <xdr:colOff>154267</xdr:colOff>
      <xdr:row>22</xdr:row>
      <xdr:rowOff>61185</xdr:rowOff>
    </xdr:from>
    <xdr:to>
      <xdr:col>3</xdr:col>
      <xdr:colOff>416340</xdr:colOff>
      <xdr:row>23</xdr:row>
      <xdr:rowOff>116942</xdr:rowOff>
    </xdr:to>
    <xdr:sp macro="" textlink="">
      <xdr:nvSpPr>
        <xdr:cNvPr id="40" name="TextBox 39"/>
        <xdr:cNvSpPr txBox="1"/>
      </xdr:nvSpPr>
      <xdr:spPr>
        <a:xfrm>
          <a:off x="2028787" y="3962625"/>
          <a:ext cx="262073" cy="2310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600" b="1">
              <a:solidFill>
                <a:srgbClr val="FF0000"/>
              </a:solidFill>
            </a:rPr>
            <a:t>6</a:t>
          </a:r>
        </a:p>
      </xdr:txBody>
    </xdr:sp>
    <xdr:clientData/>
  </xdr:twoCellAnchor>
  <xdr:twoCellAnchor>
    <xdr:from>
      <xdr:col>1</xdr:col>
      <xdr:colOff>545257</xdr:colOff>
      <xdr:row>23</xdr:row>
      <xdr:rowOff>168769</xdr:rowOff>
    </xdr:from>
    <xdr:to>
      <xdr:col>2</xdr:col>
      <xdr:colOff>182945</xdr:colOff>
      <xdr:row>25</xdr:row>
      <xdr:rowOff>49266</xdr:rowOff>
    </xdr:to>
    <xdr:sp macro="" textlink="">
      <xdr:nvSpPr>
        <xdr:cNvPr id="41" name="TextBox 40"/>
        <xdr:cNvSpPr txBox="1"/>
      </xdr:nvSpPr>
      <xdr:spPr>
        <a:xfrm>
          <a:off x="1170097" y="4245469"/>
          <a:ext cx="262528" cy="2310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600" b="1">
              <a:solidFill>
                <a:srgbClr val="FF0000"/>
              </a:solidFill>
            </a:rPr>
            <a:t>7</a:t>
          </a:r>
        </a:p>
      </xdr:txBody>
    </xdr:sp>
    <xdr:clientData/>
  </xdr:twoCellAnchor>
  <xdr:twoCellAnchor>
    <xdr:from>
      <xdr:col>2</xdr:col>
      <xdr:colOff>413543</xdr:colOff>
      <xdr:row>23</xdr:row>
      <xdr:rowOff>164193</xdr:rowOff>
    </xdr:from>
    <xdr:to>
      <xdr:col>3</xdr:col>
      <xdr:colOff>24837</xdr:colOff>
      <xdr:row>25</xdr:row>
      <xdr:rowOff>44690</xdr:rowOff>
    </xdr:to>
    <xdr:sp macro="" textlink="">
      <xdr:nvSpPr>
        <xdr:cNvPr id="42" name="TextBox 41"/>
        <xdr:cNvSpPr txBox="1"/>
      </xdr:nvSpPr>
      <xdr:spPr>
        <a:xfrm>
          <a:off x="1663223" y="4240893"/>
          <a:ext cx="236134" cy="2310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600" b="1">
              <a:solidFill>
                <a:srgbClr val="FF0000"/>
              </a:solidFill>
            </a:rPr>
            <a:t>8</a:t>
          </a:r>
        </a:p>
      </xdr:txBody>
    </xdr:sp>
    <xdr:clientData/>
  </xdr:twoCellAnchor>
  <xdr:twoCellAnchor>
    <xdr:from>
      <xdr:col>3</xdr:col>
      <xdr:colOff>154267</xdr:colOff>
      <xdr:row>23</xdr:row>
      <xdr:rowOff>164193</xdr:rowOff>
    </xdr:from>
    <xdr:to>
      <xdr:col>3</xdr:col>
      <xdr:colOff>416340</xdr:colOff>
      <xdr:row>25</xdr:row>
      <xdr:rowOff>44690</xdr:rowOff>
    </xdr:to>
    <xdr:sp macro="" textlink="">
      <xdr:nvSpPr>
        <xdr:cNvPr id="43" name="TextBox 42"/>
        <xdr:cNvSpPr txBox="1"/>
      </xdr:nvSpPr>
      <xdr:spPr>
        <a:xfrm>
          <a:off x="2028787" y="4240893"/>
          <a:ext cx="262073" cy="2310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600" b="1">
              <a:solidFill>
                <a:srgbClr val="FF0000"/>
              </a:solidFill>
            </a:rPr>
            <a:t>9</a:t>
          </a:r>
        </a:p>
      </xdr:txBody>
    </xdr:sp>
    <xdr:clientData/>
  </xdr:twoCellAnchor>
  <xdr:twoCellAnchor>
    <xdr:from>
      <xdr:col>2</xdr:col>
      <xdr:colOff>401190</xdr:colOff>
      <xdr:row>21</xdr:row>
      <xdr:rowOff>125183</xdr:rowOff>
    </xdr:from>
    <xdr:to>
      <xdr:col>3</xdr:col>
      <xdr:colOff>12484</xdr:colOff>
      <xdr:row>23</xdr:row>
      <xdr:rowOff>7895</xdr:rowOff>
    </xdr:to>
    <xdr:sp macro="" textlink="">
      <xdr:nvSpPr>
        <xdr:cNvPr id="44" name="TextBox 43"/>
        <xdr:cNvSpPr txBox="1"/>
      </xdr:nvSpPr>
      <xdr:spPr>
        <a:xfrm>
          <a:off x="1650870" y="3851363"/>
          <a:ext cx="236134" cy="2332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600" b="1">
              <a:solidFill>
                <a:srgbClr val="FF0000"/>
              </a:solidFill>
            </a:rPr>
            <a:t>5</a:t>
          </a:r>
        </a:p>
      </xdr:txBody>
    </xdr:sp>
    <xdr:clientData/>
  </xdr:twoCellAnchor>
  <xdr:twoCellAnchor>
    <xdr:from>
      <xdr:col>8</xdr:col>
      <xdr:colOff>56029</xdr:colOff>
      <xdr:row>27</xdr:row>
      <xdr:rowOff>131898</xdr:rowOff>
    </xdr:from>
    <xdr:to>
      <xdr:col>10</xdr:col>
      <xdr:colOff>526677</xdr:colOff>
      <xdr:row>29</xdr:row>
      <xdr:rowOff>163066</xdr:rowOff>
    </xdr:to>
    <xdr:sp macro="" textlink="">
      <xdr:nvSpPr>
        <xdr:cNvPr id="45" name="TextBox 44"/>
        <xdr:cNvSpPr txBox="1"/>
      </xdr:nvSpPr>
      <xdr:spPr>
        <a:xfrm>
          <a:off x="4932829" y="4741998"/>
          <a:ext cx="1689848" cy="3550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800" i="1"/>
            <a:t>Where 'B' is the</a:t>
          </a:r>
          <a:r>
            <a:rPr lang="en-CA" sz="800" i="1" baseline="0"/>
            <a:t> shorter of the two dimensions.</a:t>
          </a:r>
          <a:endParaRPr lang="en-CA" sz="800" i="1"/>
        </a:p>
      </xdr:txBody>
    </xdr:sp>
    <xdr:clientData/>
  </xdr:twoCellAnchor>
  <xdr:twoCellAnchor>
    <xdr:from>
      <xdr:col>1</xdr:col>
      <xdr:colOff>0</xdr:colOff>
      <xdr:row>40</xdr:row>
      <xdr:rowOff>0</xdr:rowOff>
    </xdr:from>
    <xdr:to>
      <xdr:col>4</xdr:col>
      <xdr:colOff>0</xdr:colOff>
      <xdr:row>56</xdr:row>
      <xdr:rowOff>0</xdr:rowOff>
    </xdr:to>
    <xdr:sp macro="" textlink="">
      <xdr:nvSpPr>
        <xdr:cNvPr id="46" name="Rectangle 45"/>
        <xdr:cNvSpPr/>
      </xdr:nvSpPr>
      <xdr:spPr bwMode="auto">
        <a:xfrm>
          <a:off x="609600" y="6715125"/>
          <a:ext cx="1828800" cy="25908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p>
      </xdr:txBody>
    </xdr:sp>
    <xdr:clientData/>
  </xdr:twoCellAnchor>
  <xdr:oneCellAnchor>
    <xdr:from>
      <xdr:col>2</xdr:col>
      <xdr:colOff>38100</xdr:colOff>
      <xdr:row>46</xdr:row>
      <xdr:rowOff>114300</xdr:rowOff>
    </xdr:from>
    <xdr:ext cx="444737" cy="248851"/>
    <xdr:sp macro="" textlink="$BO$51">
      <xdr:nvSpPr>
        <xdr:cNvPr id="47" name="TextBox 46"/>
        <xdr:cNvSpPr txBox="1"/>
      </xdr:nvSpPr>
      <xdr:spPr>
        <a:xfrm>
          <a:off x="1257300" y="7800975"/>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fld id="{C03CB5DA-5272-41C6-AA82-89773EA157D0}" type="TxLink">
            <a:rPr lang="en-US" sz="1000" b="0" i="1" u="none" strike="noStrike">
              <a:solidFill>
                <a:srgbClr val="000000"/>
              </a:solidFill>
              <a:latin typeface="Calibri"/>
            </a:rPr>
            <a:pPr/>
            <a:t>2421</a:t>
          </a:fld>
          <a:endParaRPr lang="en-US" sz="1100" i="1"/>
        </a:p>
      </xdr:txBody>
    </xdr:sp>
    <xdr:clientData/>
  </xdr:oneCellAnchor>
  <xdr:twoCellAnchor>
    <xdr:from>
      <xdr:col>0</xdr:col>
      <xdr:colOff>40822</xdr:colOff>
      <xdr:row>7</xdr:row>
      <xdr:rowOff>40821</xdr:rowOff>
    </xdr:from>
    <xdr:to>
      <xdr:col>4</xdr:col>
      <xdr:colOff>66675</xdr:colOff>
      <xdr:row>10</xdr:row>
      <xdr:rowOff>52475</xdr:rowOff>
    </xdr:to>
    <xdr:pic>
      <xdr:nvPicPr>
        <xdr:cNvPr id="49" name="Picture 48">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25213" cy="537434"/>
        </a:xfrm>
        <a:prstGeom prst="rect">
          <a:avLst/>
        </a:prstGeom>
      </xdr:spPr>
    </xdr:pic>
    <xdr:clientData/>
  </xdr:twoCellAnchor>
  <xdr:twoCellAnchor>
    <xdr:from>
      <xdr:col>2</xdr:col>
      <xdr:colOff>509901</xdr:colOff>
      <xdr:row>9</xdr:row>
      <xdr:rowOff>95706</xdr:rowOff>
    </xdr:from>
    <xdr:to>
      <xdr:col>3</xdr:col>
      <xdr:colOff>573634</xdr:colOff>
      <xdr:row>10</xdr:row>
      <xdr:rowOff>145236</xdr:rowOff>
    </xdr:to>
    <xdr:pic>
      <xdr:nvPicPr>
        <xdr:cNvPr id="50" name="Picture 49"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59581" y="1673046"/>
          <a:ext cx="688573" cy="224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Y62"/>
  <sheetViews>
    <sheetView view="pageBreakPreview" topLeftCell="A4" zoomScaleNormal="100" zoomScaleSheetLayoutView="100" workbookViewId="0">
      <selection activeCell="H13" sqref="H13"/>
    </sheetView>
  </sheetViews>
  <sheetFormatPr defaultColWidth="9.109375" defaultRowHeight="15.6" x14ac:dyDescent="0.3"/>
  <cols>
    <col min="1" max="2" width="9.109375" style="16"/>
    <col min="3" max="3" width="10.6640625" style="16" bestFit="1" customWidth="1"/>
    <col min="4" max="11" width="9.109375" style="16"/>
    <col min="12" max="12" width="5.44140625" style="5" customWidth="1"/>
    <col min="13" max="17" width="5.33203125" style="105" customWidth="1"/>
    <col min="18" max="19" width="5.33203125" style="106" customWidth="1"/>
    <col min="20" max="25" width="9.109375" style="29"/>
    <col min="26" max="16384" width="9.109375" style="16"/>
  </cols>
  <sheetData>
    <row r="1" spans="1:25" s="5" customFormat="1" ht="13.8" x14ac:dyDescent="0.3">
      <c r="A1" s="1"/>
      <c r="B1" s="2" t="s">
        <v>0</v>
      </c>
      <c r="C1" s="3" t="s">
        <v>1</v>
      </c>
      <c r="D1" s="1"/>
      <c r="E1" s="1"/>
      <c r="F1" s="2" t="s">
        <v>2</v>
      </c>
      <c r="G1" s="4"/>
      <c r="H1" s="1"/>
      <c r="I1" s="1"/>
      <c r="J1" s="1"/>
      <c r="K1" s="1"/>
      <c r="M1" s="27"/>
      <c r="N1" s="27"/>
      <c r="O1" s="27"/>
      <c r="P1" s="27"/>
      <c r="Q1" s="27"/>
      <c r="R1" s="27"/>
      <c r="S1" s="27"/>
      <c r="T1" s="23"/>
      <c r="U1" s="23"/>
      <c r="V1" s="23"/>
      <c r="W1" s="24"/>
      <c r="X1" s="25"/>
      <c r="Y1" s="23"/>
    </row>
    <row r="2" spans="1:25" s="5" customFormat="1" ht="13.8" x14ac:dyDescent="0.3">
      <c r="A2" s="1"/>
      <c r="B2" s="2" t="s">
        <v>10</v>
      </c>
      <c r="C2" s="3" t="s">
        <v>11</v>
      </c>
      <c r="D2" s="1"/>
      <c r="E2" s="1"/>
      <c r="F2" s="2" t="s">
        <v>12</v>
      </c>
      <c r="G2" s="3"/>
      <c r="H2" s="1"/>
      <c r="I2" s="1"/>
      <c r="J2" s="1"/>
      <c r="K2" s="1"/>
      <c r="M2" s="27"/>
      <c r="N2" s="27"/>
      <c r="O2" s="27"/>
      <c r="P2" s="27"/>
      <c r="Q2" s="27"/>
      <c r="R2" s="27"/>
      <c r="S2" s="27"/>
      <c r="T2" s="23"/>
      <c r="U2" s="23"/>
      <c r="V2" s="23"/>
      <c r="W2" s="24"/>
      <c r="X2" s="25"/>
      <c r="Y2" s="23"/>
    </row>
    <row r="3" spans="1:25" s="5" customFormat="1" ht="13.8" x14ac:dyDescent="0.3">
      <c r="A3" s="1"/>
      <c r="B3" s="2" t="s">
        <v>15</v>
      </c>
      <c r="C3" s="10"/>
      <c r="D3" s="1"/>
      <c r="E3" s="1"/>
      <c r="F3" s="2" t="s">
        <v>17</v>
      </c>
      <c r="G3" s="3"/>
      <c r="H3" s="1"/>
      <c r="I3" s="1"/>
      <c r="J3" s="1"/>
      <c r="K3" s="1"/>
      <c r="M3" s="27"/>
      <c r="N3" s="27"/>
      <c r="O3" s="27"/>
      <c r="P3" s="27"/>
      <c r="Q3" s="27"/>
      <c r="R3" s="27"/>
      <c r="S3" s="27"/>
      <c r="T3" s="23"/>
      <c r="U3" s="23"/>
      <c r="V3" s="23"/>
      <c r="W3" s="24"/>
      <c r="X3" s="25"/>
      <c r="Y3" s="23"/>
    </row>
    <row r="4" spans="1:25" s="5" customFormat="1" ht="13.8" x14ac:dyDescent="0.3">
      <c r="A4" s="1"/>
      <c r="B4" s="2" t="s">
        <v>20</v>
      </c>
      <c r="C4" s="4"/>
      <c r="D4" s="1"/>
      <c r="E4" s="1"/>
      <c r="F4" s="2" t="s">
        <v>21</v>
      </c>
      <c r="G4" s="3" t="s">
        <v>22</v>
      </c>
      <c r="H4" s="1"/>
      <c r="I4" s="1"/>
      <c r="J4" s="1"/>
      <c r="K4" s="1"/>
      <c r="M4" s="27"/>
      <c r="N4" s="27"/>
      <c r="O4" s="27"/>
      <c r="P4" s="27"/>
      <c r="Q4" s="105"/>
      <c r="R4" s="106"/>
      <c r="S4" s="106"/>
      <c r="T4" s="23"/>
      <c r="U4" s="23"/>
      <c r="V4" s="23"/>
      <c r="W4" s="24"/>
      <c r="X4" s="25"/>
      <c r="Y4" s="23"/>
    </row>
    <row r="5" spans="1:25" s="5" customFormat="1" ht="13.8" x14ac:dyDescent="0.3">
      <c r="A5" s="1"/>
      <c r="B5" s="2" t="s">
        <v>23</v>
      </c>
      <c r="C5" s="4"/>
      <c r="D5" s="1"/>
      <c r="E5" s="2"/>
      <c r="F5" s="1"/>
      <c r="G5" s="1"/>
      <c r="H5" s="1"/>
      <c r="I5" s="1"/>
      <c r="J5" s="1"/>
      <c r="K5" s="1"/>
      <c r="M5" s="27"/>
      <c r="N5" s="27"/>
      <c r="O5" s="27"/>
      <c r="P5" s="27"/>
      <c r="Q5" s="105"/>
      <c r="R5" s="106"/>
      <c r="S5" s="106"/>
      <c r="T5" s="23"/>
      <c r="U5" s="23"/>
      <c r="V5" s="23"/>
      <c r="W5" s="24"/>
      <c r="X5" s="25"/>
      <c r="Y5" s="23"/>
    </row>
    <row r="6" spans="1:25" s="5" customFormat="1" ht="13.8" x14ac:dyDescent="0.3">
      <c r="A6" s="1"/>
      <c r="B6" s="1" t="s">
        <v>24</v>
      </c>
      <c r="C6" s="13"/>
      <c r="D6" s="1"/>
      <c r="E6" s="1"/>
      <c r="F6" s="1"/>
      <c r="G6" s="1"/>
      <c r="H6" s="1"/>
      <c r="I6" s="1"/>
      <c r="J6" s="1"/>
      <c r="K6" s="1"/>
      <c r="M6" s="27"/>
      <c r="N6" s="27"/>
      <c r="O6" s="27"/>
      <c r="P6" s="27"/>
      <c r="Q6" s="105"/>
      <c r="R6" s="106"/>
      <c r="S6" s="106"/>
      <c r="T6" s="23"/>
      <c r="U6" s="23"/>
      <c r="V6" s="23"/>
      <c r="W6" s="24"/>
      <c r="X6" s="25"/>
      <c r="Y6" s="23"/>
    </row>
    <row r="7" spans="1:25" s="5" customFormat="1" ht="13.8" x14ac:dyDescent="0.3">
      <c r="A7" s="1"/>
      <c r="B7" s="1"/>
      <c r="C7" s="1"/>
      <c r="D7" s="1"/>
      <c r="E7" s="1"/>
      <c r="F7" s="1"/>
      <c r="G7" s="1"/>
      <c r="H7" s="1"/>
      <c r="I7" s="1"/>
      <c r="J7" s="1"/>
      <c r="K7" s="1"/>
      <c r="M7" s="27"/>
      <c r="N7" s="27"/>
      <c r="O7" s="27"/>
      <c r="P7" s="27"/>
      <c r="Q7" s="105"/>
      <c r="R7" s="106"/>
      <c r="S7" s="106"/>
      <c r="T7" s="23"/>
      <c r="U7" s="23"/>
      <c r="V7" s="23"/>
      <c r="W7" s="24"/>
      <c r="X7" s="25"/>
      <c r="Y7" s="23"/>
    </row>
    <row r="8" spans="1:25" s="5" customFormat="1" ht="13.8" x14ac:dyDescent="0.3">
      <c r="A8" s="110"/>
      <c r="B8" s="113"/>
      <c r="C8" s="113"/>
      <c r="D8" s="113"/>
      <c r="E8" s="114"/>
      <c r="F8" s="115"/>
      <c r="G8" s="113"/>
      <c r="H8" s="117"/>
      <c r="I8" s="114"/>
      <c r="J8" s="118"/>
      <c r="K8" s="119"/>
      <c r="L8" s="15"/>
      <c r="M8" s="27"/>
      <c r="N8" s="27"/>
      <c r="O8" s="27"/>
      <c r="P8" s="27"/>
      <c r="Q8" s="105"/>
      <c r="R8" s="106"/>
      <c r="S8" s="106"/>
      <c r="T8" s="23"/>
      <c r="U8" s="23"/>
      <c r="V8" s="23"/>
      <c r="W8" s="23"/>
      <c r="X8" s="23"/>
      <c r="Y8" s="23"/>
    </row>
    <row r="9" spans="1:25" s="5" customFormat="1" ht="13.8" x14ac:dyDescent="0.3">
      <c r="A9" s="113"/>
      <c r="B9" s="113"/>
      <c r="C9" s="113"/>
      <c r="D9" s="113"/>
      <c r="E9" s="114"/>
      <c r="F9" s="117"/>
      <c r="G9" s="113"/>
      <c r="H9" s="117"/>
      <c r="I9" s="114"/>
      <c r="J9" s="119"/>
      <c r="K9" s="119"/>
      <c r="L9" s="15"/>
      <c r="M9" s="27"/>
      <c r="N9" s="27"/>
      <c r="O9" s="27"/>
      <c r="P9" s="27"/>
      <c r="Q9" s="105"/>
      <c r="R9" s="106"/>
      <c r="S9" s="106"/>
      <c r="T9" s="23"/>
      <c r="U9" s="23"/>
      <c r="V9" s="23"/>
      <c r="W9" s="23"/>
      <c r="X9" s="23"/>
      <c r="Y9" s="23"/>
    </row>
    <row r="10" spans="1:25" s="5" customFormat="1" ht="13.8" x14ac:dyDescent="0.3">
      <c r="A10" s="113"/>
      <c r="B10" s="113"/>
      <c r="C10" s="113"/>
      <c r="D10" s="113"/>
      <c r="E10" s="114"/>
      <c r="F10" s="117"/>
      <c r="G10" s="113"/>
      <c r="H10" s="117"/>
      <c r="I10" s="114"/>
      <c r="J10" s="115"/>
      <c r="K10" s="117"/>
      <c r="L10" s="15"/>
      <c r="M10" s="27"/>
      <c r="N10" s="27"/>
      <c r="O10" s="27"/>
      <c r="P10" s="27"/>
      <c r="Q10" s="105"/>
      <c r="R10" s="106"/>
      <c r="S10" s="106"/>
      <c r="T10" s="23"/>
      <c r="U10" s="23"/>
      <c r="V10" s="23"/>
      <c r="W10" s="23"/>
      <c r="X10" s="23"/>
      <c r="Y10" s="23"/>
    </row>
    <row r="11" spans="1:25" s="5" customFormat="1" ht="13.8" x14ac:dyDescent="0.3">
      <c r="A11" s="113"/>
      <c r="B11" s="113"/>
      <c r="C11" s="113"/>
      <c r="D11" s="113"/>
      <c r="E11" s="114"/>
      <c r="F11" s="117"/>
      <c r="G11" s="113"/>
      <c r="H11" s="113"/>
      <c r="I11" s="121"/>
      <c r="J11" s="115"/>
      <c r="K11" s="113"/>
      <c r="M11" s="27"/>
      <c r="N11" s="27"/>
      <c r="O11" s="27"/>
      <c r="P11" s="27"/>
      <c r="Q11" s="27"/>
      <c r="R11" s="27"/>
      <c r="S11" s="27"/>
      <c r="T11" s="23"/>
      <c r="U11" s="23"/>
      <c r="V11" s="23"/>
      <c r="W11" s="23"/>
      <c r="X11" s="23"/>
      <c r="Y11" s="23"/>
    </row>
    <row r="12" spans="1:25" x14ac:dyDescent="0.3">
      <c r="C12" s="111" t="str">
        <f>G4</f>
        <v>IMPORTANT INFORMATION</v>
      </c>
      <c r="M12" s="27"/>
      <c r="N12" s="27"/>
      <c r="O12" s="27"/>
      <c r="P12" s="27"/>
      <c r="Q12" s="107"/>
      <c r="R12" s="107"/>
      <c r="S12" s="107"/>
    </row>
    <row r="13" spans="1:25" s="5" customFormat="1" ht="13.8" x14ac:dyDescent="0.3">
      <c r="A13" s="113"/>
      <c r="B13" s="113"/>
      <c r="C13" s="113"/>
      <c r="D13" s="113"/>
      <c r="E13" s="113"/>
      <c r="F13" s="113"/>
      <c r="G13" s="113"/>
      <c r="H13" s="113"/>
      <c r="I13" s="113"/>
      <c r="J13" s="113"/>
      <c r="K13" s="113"/>
      <c r="M13" s="27"/>
      <c r="N13" s="27"/>
      <c r="O13" s="27"/>
      <c r="P13" s="27"/>
      <c r="Q13" s="27"/>
      <c r="R13" s="27"/>
      <c r="S13" s="27"/>
      <c r="T13" s="23"/>
      <c r="U13" s="23"/>
      <c r="V13" s="23"/>
      <c r="W13" s="23"/>
      <c r="X13" s="23"/>
      <c r="Y13" s="23"/>
    </row>
    <row r="14" spans="1:25" s="5" customFormat="1" ht="13.8" x14ac:dyDescent="0.3">
      <c r="A14" s="113"/>
      <c r="B14" s="18" t="s">
        <v>31</v>
      </c>
      <c r="C14" s="113"/>
      <c r="D14" s="113"/>
      <c r="E14" s="113"/>
      <c r="F14" s="113"/>
      <c r="G14" s="113"/>
      <c r="H14" s="113"/>
      <c r="I14" s="113"/>
      <c r="J14" s="113"/>
      <c r="K14" s="113"/>
      <c r="M14" s="27"/>
      <c r="N14" s="27"/>
      <c r="O14" s="27"/>
      <c r="P14" s="27"/>
      <c r="Q14" s="27"/>
      <c r="R14" s="27"/>
      <c r="S14" s="27"/>
      <c r="T14" s="23"/>
      <c r="U14" s="23"/>
      <c r="V14" s="23"/>
      <c r="W14" s="23"/>
      <c r="X14" s="23"/>
      <c r="Y14" s="23"/>
    </row>
    <row r="15" spans="1:25" s="5" customFormat="1" ht="13.8" x14ac:dyDescent="0.3">
      <c r="A15" s="19"/>
      <c r="B15" s="113"/>
      <c r="C15" s="113"/>
      <c r="D15" s="113"/>
      <c r="E15" s="113"/>
      <c r="F15" s="113"/>
      <c r="G15" s="113"/>
      <c r="H15" s="113"/>
      <c r="I15" s="113"/>
      <c r="J15" s="113"/>
      <c r="K15" s="19"/>
      <c r="M15" s="105"/>
      <c r="N15" s="105"/>
      <c r="O15" s="105"/>
      <c r="P15" s="105"/>
      <c r="Q15" s="105"/>
      <c r="R15" s="106"/>
      <c r="S15" s="106"/>
      <c r="T15" s="23"/>
      <c r="U15" s="23"/>
      <c r="V15" s="23"/>
      <c r="W15" s="23"/>
      <c r="X15" s="23"/>
      <c r="Y15" s="23"/>
    </row>
    <row r="16" spans="1:25" s="5" customFormat="1" ht="12.75" customHeight="1" x14ac:dyDescent="0.3">
      <c r="A16" s="113"/>
      <c r="B16" s="129" t="s">
        <v>129</v>
      </c>
      <c r="C16" s="129"/>
      <c r="D16" s="129"/>
      <c r="E16" s="129"/>
      <c r="F16" s="129"/>
      <c r="G16" s="129"/>
      <c r="H16" s="129"/>
      <c r="I16" s="129"/>
      <c r="J16" s="129"/>
      <c r="K16" s="113"/>
      <c r="M16" s="105"/>
      <c r="N16" s="105"/>
      <c r="O16" s="105"/>
      <c r="P16" s="105"/>
      <c r="Q16" s="105"/>
      <c r="R16" s="106"/>
      <c r="S16" s="106"/>
      <c r="T16" s="23"/>
      <c r="U16" s="23"/>
      <c r="V16" s="23"/>
      <c r="W16" s="23"/>
      <c r="X16" s="23"/>
      <c r="Y16" s="23"/>
    </row>
    <row r="17" spans="1:25" s="5" customFormat="1" ht="13.8" x14ac:dyDescent="0.3">
      <c r="A17" s="113"/>
      <c r="B17" s="129"/>
      <c r="C17" s="129"/>
      <c r="D17" s="129"/>
      <c r="E17" s="129"/>
      <c r="F17" s="129"/>
      <c r="G17" s="129"/>
      <c r="H17" s="129"/>
      <c r="I17" s="129"/>
      <c r="J17" s="129"/>
      <c r="K17" s="113"/>
      <c r="M17" s="105"/>
      <c r="N17" s="105"/>
      <c r="O17" s="105"/>
      <c r="P17" s="105"/>
      <c r="Q17" s="105"/>
      <c r="R17" s="106"/>
      <c r="S17" s="106"/>
      <c r="T17" s="23"/>
      <c r="U17" s="23"/>
      <c r="V17" s="23"/>
      <c r="W17" s="23"/>
      <c r="X17" s="23"/>
      <c r="Y17" s="23"/>
    </row>
    <row r="18" spans="1:25" s="5" customFormat="1" ht="13.8" x14ac:dyDescent="0.3">
      <c r="A18" s="113"/>
      <c r="B18" s="129"/>
      <c r="C18" s="129"/>
      <c r="D18" s="129"/>
      <c r="E18" s="129"/>
      <c r="F18" s="129"/>
      <c r="G18" s="129"/>
      <c r="H18" s="129"/>
      <c r="I18" s="129"/>
      <c r="J18" s="129"/>
      <c r="K18" s="113"/>
      <c r="M18" s="105"/>
      <c r="N18" s="105"/>
      <c r="O18" s="105"/>
      <c r="P18" s="105"/>
      <c r="Q18" s="105"/>
      <c r="R18" s="106"/>
      <c r="S18" s="106"/>
      <c r="T18" s="23"/>
      <c r="U18" s="23"/>
      <c r="V18" s="23"/>
      <c r="W18" s="23"/>
      <c r="X18" s="23"/>
      <c r="Y18" s="23"/>
    </row>
    <row r="19" spans="1:25" s="5" customFormat="1" ht="13.8" x14ac:dyDescent="0.3">
      <c r="A19" s="113"/>
      <c r="B19" s="129"/>
      <c r="C19" s="129"/>
      <c r="D19" s="129"/>
      <c r="E19" s="129"/>
      <c r="F19" s="129"/>
      <c r="G19" s="129"/>
      <c r="H19" s="129"/>
      <c r="I19" s="129"/>
      <c r="J19" s="129"/>
      <c r="K19" s="113"/>
      <c r="M19" s="105"/>
      <c r="N19" s="105"/>
      <c r="O19" s="105"/>
      <c r="P19" s="105"/>
      <c r="Q19" s="105"/>
      <c r="R19" s="106"/>
      <c r="S19" s="106"/>
      <c r="T19" s="23"/>
      <c r="U19" s="23"/>
      <c r="V19" s="23"/>
      <c r="W19" s="23"/>
      <c r="X19" s="23"/>
      <c r="Y19" s="23"/>
    </row>
    <row r="20" spans="1:25" s="5" customFormat="1" ht="12.75" customHeight="1" x14ac:dyDescent="0.3">
      <c r="A20" s="19"/>
      <c r="B20" s="20" t="s">
        <v>127</v>
      </c>
      <c r="C20" s="19"/>
      <c r="D20" s="19"/>
      <c r="E20" s="19"/>
      <c r="F20" s="19"/>
      <c r="G20" s="19"/>
      <c r="H20" s="19"/>
      <c r="I20" s="19"/>
      <c r="J20" s="19"/>
      <c r="K20" s="19"/>
      <c r="M20" s="105"/>
      <c r="N20" s="105"/>
      <c r="O20" s="105"/>
      <c r="P20" s="105"/>
      <c r="Q20" s="105"/>
      <c r="R20" s="106"/>
      <c r="S20" s="106"/>
      <c r="T20" s="23"/>
      <c r="U20" s="23"/>
      <c r="V20" s="23"/>
      <c r="W20" s="23"/>
      <c r="X20" s="23"/>
      <c r="Y20" s="23"/>
    </row>
    <row r="21" spans="1:25" s="5" customFormat="1" ht="13.8" x14ac:dyDescent="0.3">
      <c r="A21" s="19"/>
      <c r="B21" s="20"/>
      <c r="C21" s="19"/>
      <c r="D21" s="19"/>
      <c r="E21" s="19"/>
      <c r="F21" s="19"/>
      <c r="G21" s="19"/>
      <c r="H21" s="19"/>
      <c r="I21" s="19"/>
      <c r="J21" s="19"/>
      <c r="K21" s="19"/>
      <c r="M21" s="105"/>
      <c r="N21" s="105"/>
      <c r="O21" s="105"/>
      <c r="P21" s="105"/>
      <c r="Q21" s="105"/>
      <c r="R21" s="106"/>
      <c r="S21" s="106"/>
      <c r="T21" s="23"/>
      <c r="U21" s="23"/>
      <c r="V21" s="23"/>
      <c r="W21" s="23"/>
      <c r="X21" s="23"/>
      <c r="Y21" s="23"/>
    </row>
    <row r="22" spans="1:25" s="5" customFormat="1" ht="12.75" customHeight="1" x14ac:dyDescent="0.3">
      <c r="A22" s="19"/>
      <c r="B22" s="129" t="s">
        <v>130</v>
      </c>
      <c r="C22" s="129"/>
      <c r="D22" s="129"/>
      <c r="E22" s="129"/>
      <c r="F22" s="129"/>
      <c r="G22" s="129"/>
      <c r="H22" s="129"/>
      <c r="I22" s="129"/>
      <c r="J22" s="129"/>
      <c r="K22" s="19"/>
      <c r="M22" s="105"/>
      <c r="N22" s="105"/>
      <c r="O22" s="105"/>
      <c r="P22" s="105"/>
      <c r="Q22" s="105"/>
      <c r="R22" s="106"/>
      <c r="S22" s="106"/>
      <c r="T22" s="23"/>
      <c r="U22" s="23"/>
      <c r="V22" s="23"/>
      <c r="W22" s="23"/>
      <c r="X22" s="23"/>
      <c r="Y22" s="23"/>
    </row>
    <row r="23" spans="1:25" s="5" customFormat="1" ht="13.8" x14ac:dyDescent="0.3">
      <c r="A23" s="19"/>
      <c r="B23" s="129"/>
      <c r="C23" s="129"/>
      <c r="D23" s="129"/>
      <c r="E23" s="129"/>
      <c r="F23" s="129"/>
      <c r="G23" s="129"/>
      <c r="H23" s="129"/>
      <c r="I23" s="129"/>
      <c r="J23" s="129"/>
      <c r="K23" s="19"/>
      <c r="M23" s="105"/>
      <c r="N23" s="105"/>
      <c r="O23" s="105"/>
      <c r="P23" s="105"/>
      <c r="Q23" s="105"/>
      <c r="R23" s="106"/>
      <c r="S23" s="108"/>
      <c r="T23" s="23"/>
      <c r="U23" s="23"/>
      <c r="V23" s="23"/>
      <c r="W23" s="23"/>
      <c r="X23" s="23"/>
      <c r="Y23" s="23"/>
    </row>
    <row r="24" spans="1:25" s="5" customFormat="1" ht="13.8" x14ac:dyDescent="0.3">
      <c r="A24" s="19"/>
      <c r="B24" s="129"/>
      <c r="C24" s="129"/>
      <c r="D24" s="129"/>
      <c r="E24" s="129"/>
      <c r="F24" s="129"/>
      <c r="G24" s="129"/>
      <c r="H24" s="129"/>
      <c r="I24" s="129"/>
      <c r="J24" s="129"/>
      <c r="K24" s="19"/>
      <c r="M24" s="105"/>
      <c r="N24" s="105"/>
      <c r="O24" s="105"/>
      <c r="P24" s="105"/>
      <c r="Q24" s="105"/>
      <c r="R24" s="106"/>
      <c r="S24" s="108"/>
      <c r="T24" s="23"/>
      <c r="U24" s="23"/>
      <c r="V24" s="23"/>
      <c r="W24" s="23"/>
      <c r="X24" s="23"/>
      <c r="Y24" s="23"/>
    </row>
    <row r="25" spans="1:25" s="5" customFormat="1" ht="12.75" customHeight="1" x14ac:dyDescent="0.3">
      <c r="A25" s="19"/>
      <c r="B25" s="109"/>
      <c r="C25" s="109"/>
      <c r="D25" s="109"/>
      <c r="E25" s="109"/>
      <c r="F25" s="126" t="s">
        <v>139</v>
      </c>
      <c r="G25" s="109"/>
      <c r="H25" s="109"/>
      <c r="I25" s="109"/>
      <c r="J25" s="109"/>
      <c r="K25" s="19"/>
      <c r="M25" s="105"/>
      <c r="N25" s="105"/>
      <c r="O25" s="105"/>
      <c r="P25" s="105"/>
      <c r="Q25" s="105"/>
      <c r="R25" s="106"/>
      <c r="S25" s="106"/>
      <c r="T25" s="23"/>
      <c r="U25" s="23"/>
      <c r="V25" s="23"/>
      <c r="W25" s="23"/>
      <c r="X25" s="23"/>
      <c r="Y25" s="23"/>
    </row>
    <row r="26" spans="1:25" s="5" customFormat="1" ht="12.75" customHeight="1" x14ac:dyDescent="0.3">
      <c r="A26" s="19"/>
      <c r="B26" s="129" t="s">
        <v>131</v>
      </c>
      <c r="C26" s="129"/>
      <c r="D26" s="129"/>
      <c r="E26" s="129"/>
      <c r="F26" s="129"/>
      <c r="G26" s="129"/>
      <c r="H26" s="129"/>
      <c r="I26" s="129"/>
      <c r="J26" s="129"/>
      <c r="K26" s="19"/>
      <c r="M26" s="105"/>
      <c r="N26" s="105"/>
      <c r="O26" s="105"/>
      <c r="P26" s="105"/>
      <c r="Q26" s="105"/>
      <c r="R26" s="106"/>
      <c r="S26" s="106"/>
      <c r="T26" s="23"/>
      <c r="U26" s="23"/>
      <c r="V26" s="23"/>
      <c r="W26" s="23"/>
      <c r="X26" s="23"/>
      <c r="Y26" s="23"/>
    </row>
    <row r="27" spans="1:25" s="5" customFormat="1" ht="13.8" x14ac:dyDescent="0.3">
      <c r="A27" s="19"/>
      <c r="B27" s="129"/>
      <c r="C27" s="129"/>
      <c r="D27" s="129"/>
      <c r="E27" s="129"/>
      <c r="F27" s="129"/>
      <c r="G27" s="129"/>
      <c r="H27" s="129"/>
      <c r="I27" s="129"/>
      <c r="J27" s="129"/>
      <c r="K27" s="19"/>
      <c r="M27" s="105"/>
      <c r="N27" s="105"/>
      <c r="O27" s="105"/>
      <c r="P27" s="105"/>
      <c r="Q27" s="105"/>
      <c r="R27" s="106"/>
      <c r="S27" s="106"/>
      <c r="T27" s="23"/>
      <c r="U27" s="23"/>
      <c r="V27" s="23"/>
      <c r="W27" s="23"/>
      <c r="X27" s="23"/>
      <c r="Y27" s="23"/>
    </row>
    <row r="28" spans="1:25" s="5" customFormat="1" ht="13.8" x14ac:dyDescent="0.3">
      <c r="A28" s="19"/>
      <c r="B28" s="109"/>
      <c r="C28" s="109"/>
      <c r="D28" s="109"/>
      <c r="E28" s="109"/>
      <c r="F28" s="109"/>
      <c r="G28" s="109"/>
      <c r="H28" s="109"/>
      <c r="I28" s="109"/>
      <c r="J28" s="109"/>
      <c r="K28" s="19"/>
      <c r="M28" s="105"/>
      <c r="N28" s="105"/>
      <c r="O28" s="105"/>
      <c r="P28" s="105"/>
      <c r="Q28" s="105"/>
      <c r="R28" s="106"/>
      <c r="S28" s="106"/>
      <c r="T28" s="23"/>
      <c r="U28" s="23"/>
      <c r="V28" s="23"/>
      <c r="W28" s="23"/>
      <c r="X28" s="23"/>
      <c r="Y28" s="23"/>
    </row>
    <row r="29" spans="1:25" s="5" customFormat="1" ht="12.75" customHeight="1" x14ac:dyDescent="0.3">
      <c r="A29" s="19"/>
      <c r="B29" s="129" t="s">
        <v>132</v>
      </c>
      <c r="C29" s="129"/>
      <c r="D29" s="129"/>
      <c r="E29" s="129"/>
      <c r="F29" s="129"/>
      <c r="G29" s="129"/>
      <c r="H29" s="129"/>
      <c r="I29" s="129"/>
      <c r="J29" s="129"/>
      <c r="K29" s="19"/>
      <c r="M29" s="105"/>
      <c r="N29" s="105"/>
      <c r="O29" s="105"/>
      <c r="P29" s="105"/>
      <c r="Q29" s="105"/>
      <c r="R29" s="106"/>
      <c r="S29" s="106"/>
      <c r="T29" s="23"/>
      <c r="U29" s="23"/>
      <c r="V29" s="23"/>
      <c r="W29" s="23"/>
      <c r="X29" s="23"/>
      <c r="Y29" s="23"/>
    </row>
    <row r="30" spans="1:25" s="5" customFormat="1" ht="12.75" customHeight="1" x14ac:dyDescent="0.3">
      <c r="A30" s="19"/>
      <c r="B30" s="129"/>
      <c r="C30" s="129"/>
      <c r="D30" s="129"/>
      <c r="E30" s="129"/>
      <c r="F30" s="129"/>
      <c r="G30" s="129"/>
      <c r="H30" s="129"/>
      <c r="I30" s="129"/>
      <c r="J30" s="129"/>
      <c r="K30" s="19"/>
      <c r="M30" s="105"/>
      <c r="N30" s="105"/>
      <c r="O30" s="105"/>
      <c r="P30" s="105"/>
      <c r="Q30" s="105"/>
      <c r="R30" s="106"/>
      <c r="S30" s="106"/>
      <c r="T30" s="23"/>
      <c r="U30" s="23"/>
      <c r="V30" s="23"/>
      <c r="W30" s="23"/>
      <c r="X30" s="23"/>
      <c r="Y30" s="23"/>
    </row>
    <row r="31" spans="1:25" s="5" customFormat="1" ht="12.75" customHeight="1" x14ac:dyDescent="0.3">
      <c r="A31" s="19"/>
      <c r="B31" s="129"/>
      <c r="C31" s="129"/>
      <c r="D31" s="129"/>
      <c r="E31" s="129"/>
      <c r="F31" s="129"/>
      <c r="G31" s="129"/>
      <c r="H31" s="129"/>
      <c r="I31" s="129"/>
      <c r="J31" s="129"/>
      <c r="K31" s="19"/>
      <c r="M31" s="105"/>
      <c r="N31" s="105"/>
      <c r="O31" s="105"/>
      <c r="P31" s="105"/>
      <c r="Q31" s="105"/>
      <c r="R31" s="106"/>
      <c r="S31" s="106"/>
      <c r="T31" s="23"/>
      <c r="U31" s="23"/>
      <c r="V31" s="23"/>
      <c r="W31" s="23"/>
      <c r="X31" s="23"/>
      <c r="Y31" s="23"/>
    </row>
    <row r="32" spans="1:25" s="5" customFormat="1" ht="12.75" customHeight="1" x14ac:dyDescent="0.3">
      <c r="A32" s="19"/>
      <c r="B32" s="129"/>
      <c r="C32" s="129"/>
      <c r="D32" s="129"/>
      <c r="E32" s="129"/>
      <c r="F32" s="129"/>
      <c r="G32" s="129"/>
      <c r="H32" s="129"/>
      <c r="I32" s="129"/>
      <c r="J32" s="129"/>
      <c r="K32" s="19"/>
      <c r="M32" s="105"/>
      <c r="N32" s="105"/>
      <c r="O32" s="105"/>
      <c r="P32" s="105"/>
      <c r="Q32" s="105"/>
      <c r="R32" s="106"/>
      <c r="S32" s="106"/>
      <c r="T32" s="23"/>
      <c r="U32" s="23"/>
      <c r="V32" s="23"/>
      <c r="W32" s="23"/>
      <c r="X32" s="23"/>
      <c r="Y32" s="23"/>
    </row>
    <row r="33" spans="1:25" s="5" customFormat="1" ht="12.75" customHeight="1" x14ac:dyDescent="0.3">
      <c r="A33" s="19"/>
      <c r="B33" s="129"/>
      <c r="C33" s="129"/>
      <c r="D33" s="129"/>
      <c r="E33" s="129"/>
      <c r="F33" s="129"/>
      <c r="G33" s="129"/>
      <c r="H33" s="129"/>
      <c r="I33" s="129"/>
      <c r="J33" s="129"/>
      <c r="K33" s="19"/>
      <c r="M33" s="105"/>
      <c r="N33" s="105"/>
      <c r="O33" s="105"/>
      <c r="P33" s="105"/>
      <c r="Q33" s="105"/>
      <c r="R33" s="106"/>
      <c r="S33" s="108"/>
      <c r="T33" s="23"/>
      <c r="U33" s="23"/>
      <c r="V33" s="23"/>
      <c r="W33" s="23"/>
      <c r="X33" s="23"/>
      <c r="Y33" s="23"/>
    </row>
    <row r="34" spans="1:25" s="5" customFormat="1" ht="13.8" x14ac:dyDescent="0.3">
      <c r="A34" s="19"/>
      <c r="B34" s="109"/>
      <c r="C34" s="109"/>
      <c r="D34" s="131" t="s">
        <v>32</v>
      </c>
      <c r="E34" s="131"/>
      <c r="F34" s="131"/>
      <c r="G34" s="131"/>
      <c r="H34" s="131"/>
      <c r="I34" s="109"/>
      <c r="J34" s="109"/>
      <c r="K34" s="19"/>
      <c r="M34" s="105"/>
      <c r="N34" s="105"/>
      <c r="O34" s="105"/>
      <c r="P34" s="105"/>
      <c r="Q34" s="105"/>
      <c r="R34" s="106"/>
      <c r="S34" s="108"/>
      <c r="T34" s="23"/>
      <c r="U34" s="23"/>
      <c r="V34" s="23"/>
      <c r="W34" s="23"/>
      <c r="X34" s="23"/>
      <c r="Y34" s="23"/>
    </row>
    <row r="35" spans="1:25" s="5" customFormat="1" ht="12.75" customHeight="1" x14ac:dyDescent="0.3">
      <c r="A35" s="19"/>
      <c r="B35" s="19"/>
      <c r="C35" s="19"/>
      <c r="D35" s="113"/>
      <c r="E35" s="113"/>
      <c r="F35" s="113"/>
      <c r="G35" s="113"/>
      <c r="H35" s="113"/>
      <c r="I35" s="19"/>
      <c r="J35" s="19"/>
      <c r="K35" s="19"/>
      <c r="M35" s="105"/>
      <c r="N35" s="105"/>
      <c r="O35" s="105"/>
      <c r="P35" s="105"/>
      <c r="Q35" s="105"/>
      <c r="R35" s="106"/>
      <c r="S35" s="106"/>
      <c r="T35" s="23"/>
      <c r="U35" s="23"/>
      <c r="V35" s="23"/>
      <c r="W35" s="23"/>
      <c r="X35" s="23"/>
      <c r="Y35" s="23"/>
    </row>
    <row r="36" spans="1:25" s="5" customFormat="1" ht="12.75" customHeight="1" x14ac:dyDescent="0.3">
      <c r="A36" s="19"/>
      <c r="B36" s="20" t="s">
        <v>33</v>
      </c>
      <c r="C36" s="19"/>
      <c r="D36" s="19"/>
      <c r="E36" s="19"/>
      <c r="F36" s="127"/>
      <c r="G36" s="19"/>
      <c r="H36" s="19"/>
      <c r="I36" s="19"/>
      <c r="J36" s="19"/>
      <c r="K36" s="19"/>
      <c r="M36" s="105"/>
      <c r="N36" s="105"/>
      <c r="O36" s="105"/>
      <c r="P36" s="105"/>
      <c r="Q36" s="105"/>
      <c r="R36" s="106"/>
      <c r="S36" s="106"/>
      <c r="T36" s="23"/>
      <c r="U36" s="23"/>
      <c r="V36" s="23"/>
      <c r="W36" s="23"/>
      <c r="X36" s="23"/>
      <c r="Y36" s="23"/>
    </row>
    <row r="37" spans="1:25" s="5" customFormat="1" ht="13.8" x14ac:dyDescent="0.3">
      <c r="A37" s="19"/>
      <c r="B37" s="20"/>
      <c r="C37" s="19"/>
      <c r="D37" s="19"/>
      <c r="E37" s="19"/>
      <c r="F37" s="127"/>
      <c r="G37" s="19"/>
      <c r="H37" s="19"/>
      <c r="I37" s="19"/>
      <c r="J37" s="19"/>
      <c r="K37" s="19"/>
      <c r="M37" s="105"/>
      <c r="N37" s="105"/>
      <c r="O37" s="105"/>
      <c r="P37" s="105"/>
      <c r="Q37" s="105"/>
      <c r="R37" s="106"/>
      <c r="S37" s="106"/>
      <c r="T37" s="23"/>
      <c r="U37" s="23"/>
      <c r="V37" s="23"/>
      <c r="W37" s="23"/>
      <c r="X37" s="23"/>
      <c r="Y37" s="23"/>
    </row>
    <row r="38" spans="1:25" s="5" customFormat="1" ht="12.75" customHeight="1" x14ac:dyDescent="0.3">
      <c r="A38" s="19"/>
      <c r="B38" s="129" t="s">
        <v>133</v>
      </c>
      <c r="C38" s="129"/>
      <c r="D38" s="129"/>
      <c r="E38" s="129"/>
      <c r="F38" s="129"/>
      <c r="G38" s="129"/>
      <c r="H38" s="129"/>
      <c r="I38" s="129"/>
      <c r="J38" s="129"/>
      <c r="K38" s="19"/>
      <c r="M38" s="105"/>
      <c r="N38" s="105"/>
      <c r="O38" s="105"/>
      <c r="P38" s="105"/>
      <c r="Q38" s="105"/>
      <c r="R38" s="106"/>
      <c r="S38" s="106"/>
      <c r="T38" s="23"/>
      <c r="U38" s="23"/>
      <c r="V38" s="23"/>
      <c r="W38" s="23"/>
      <c r="X38" s="23"/>
      <c r="Y38" s="23"/>
    </row>
    <row r="39" spans="1:25" s="5" customFormat="1" ht="13.8" x14ac:dyDescent="0.3">
      <c r="A39" s="19"/>
      <c r="B39" s="129"/>
      <c r="C39" s="129"/>
      <c r="D39" s="129"/>
      <c r="E39" s="129"/>
      <c r="F39" s="129"/>
      <c r="G39" s="129"/>
      <c r="H39" s="129"/>
      <c r="I39" s="129"/>
      <c r="J39" s="129"/>
      <c r="K39" s="19"/>
      <c r="M39" s="105"/>
      <c r="N39" s="105"/>
      <c r="O39" s="105"/>
      <c r="P39" s="105"/>
      <c r="Q39" s="105"/>
      <c r="R39" s="106"/>
      <c r="S39" s="106"/>
      <c r="T39" s="23"/>
      <c r="U39" s="23"/>
      <c r="V39" s="23"/>
      <c r="W39" s="23"/>
      <c r="X39" s="23"/>
      <c r="Y39" s="23"/>
    </row>
    <row r="40" spans="1:25" s="5" customFormat="1" ht="13.8" x14ac:dyDescent="0.3">
      <c r="A40" s="19"/>
      <c r="B40" s="109"/>
      <c r="C40" s="109"/>
      <c r="D40" s="109"/>
      <c r="E40" s="109"/>
      <c r="F40" s="109"/>
      <c r="G40" s="109"/>
      <c r="H40" s="109"/>
      <c r="I40" s="109"/>
      <c r="J40" s="109"/>
      <c r="K40" s="19"/>
      <c r="M40" s="105"/>
      <c r="N40" s="105"/>
      <c r="O40" s="105"/>
      <c r="P40" s="105"/>
      <c r="Q40" s="105"/>
      <c r="R40" s="106"/>
      <c r="S40" s="106"/>
      <c r="T40" s="23"/>
      <c r="U40" s="23"/>
      <c r="V40" s="23"/>
      <c r="W40" s="23"/>
      <c r="X40" s="23"/>
      <c r="Y40" s="23"/>
    </row>
    <row r="41" spans="1:25" s="5" customFormat="1" ht="12.75" customHeight="1" x14ac:dyDescent="0.3">
      <c r="A41" s="19"/>
      <c r="B41" s="129" t="s">
        <v>134</v>
      </c>
      <c r="C41" s="129"/>
      <c r="D41" s="129"/>
      <c r="E41" s="129"/>
      <c r="F41" s="129"/>
      <c r="G41" s="129"/>
      <c r="H41" s="129"/>
      <c r="I41" s="129"/>
      <c r="J41" s="129"/>
      <c r="K41" s="19"/>
      <c r="M41" s="105"/>
      <c r="N41" s="105"/>
      <c r="O41" s="105"/>
      <c r="P41" s="105"/>
      <c r="Q41" s="105"/>
      <c r="R41" s="106"/>
      <c r="S41" s="106"/>
      <c r="T41" s="23"/>
      <c r="U41" s="23"/>
      <c r="V41" s="23"/>
      <c r="W41" s="23"/>
      <c r="X41" s="23"/>
      <c r="Y41" s="23"/>
    </row>
    <row r="42" spans="1:25" s="5" customFormat="1" ht="13.8" x14ac:dyDescent="0.3">
      <c r="A42" s="19"/>
      <c r="B42" s="129"/>
      <c r="C42" s="129"/>
      <c r="D42" s="129"/>
      <c r="E42" s="129"/>
      <c r="F42" s="129"/>
      <c r="G42" s="129"/>
      <c r="H42" s="129"/>
      <c r="I42" s="129"/>
      <c r="J42" s="129"/>
      <c r="K42" s="19"/>
      <c r="M42" s="105"/>
      <c r="N42" s="105"/>
      <c r="O42" s="105"/>
      <c r="P42" s="105"/>
      <c r="Q42" s="105"/>
      <c r="R42" s="106"/>
      <c r="S42" s="106"/>
      <c r="T42" s="23"/>
      <c r="U42" s="23"/>
      <c r="V42" s="23"/>
      <c r="W42" s="23"/>
      <c r="X42" s="23"/>
      <c r="Y42" s="23"/>
    </row>
    <row r="43" spans="1:25" s="5" customFormat="1" ht="13.8" x14ac:dyDescent="0.3">
      <c r="A43" s="19"/>
      <c r="B43" s="129"/>
      <c r="C43" s="129"/>
      <c r="D43" s="129"/>
      <c r="E43" s="129"/>
      <c r="F43" s="129"/>
      <c r="G43" s="129"/>
      <c r="H43" s="129"/>
      <c r="I43" s="129"/>
      <c r="J43" s="129"/>
      <c r="K43" s="19"/>
      <c r="M43" s="105"/>
      <c r="N43" s="105"/>
      <c r="O43" s="105"/>
      <c r="P43" s="105"/>
      <c r="Q43" s="105"/>
      <c r="R43" s="106"/>
      <c r="S43" s="106"/>
      <c r="T43" s="23"/>
      <c r="U43" s="23"/>
      <c r="V43" s="23"/>
      <c r="W43" s="23"/>
      <c r="X43" s="23"/>
      <c r="Y43" s="23"/>
    </row>
    <row r="44" spans="1:25" s="5" customFormat="1" ht="12.75" customHeight="1" x14ac:dyDescent="0.3">
      <c r="A44" s="19"/>
      <c r="B44" s="109"/>
      <c r="C44" s="109"/>
      <c r="D44" s="109"/>
      <c r="E44" s="109"/>
      <c r="F44" s="109"/>
      <c r="G44" s="109"/>
      <c r="H44" s="109"/>
      <c r="I44" s="109"/>
      <c r="J44" s="109"/>
      <c r="K44" s="19"/>
      <c r="M44" s="105"/>
      <c r="N44" s="105"/>
      <c r="O44" s="105"/>
      <c r="P44" s="105"/>
      <c r="Q44" s="105"/>
      <c r="R44" s="106"/>
      <c r="S44" s="106"/>
      <c r="T44" s="23"/>
      <c r="U44" s="23"/>
      <c r="V44" s="23"/>
      <c r="W44" s="23"/>
      <c r="X44" s="23"/>
      <c r="Y44" s="23"/>
    </row>
    <row r="45" spans="1:25" s="5" customFormat="1" ht="12.75" customHeight="1" x14ac:dyDescent="0.3">
      <c r="A45" s="19"/>
      <c r="B45" s="129" t="s">
        <v>128</v>
      </c>
      <c r="C45" s="129"/>
      <c r="D45" s="129"/>
      <c r="E45" s="129"/>
      <c r="F45" s="129"/>
      <c r="G45" s="129"/>
      <c r="H45" s="129"/>
      <c r="I45" s="129"/>
      <c r="J45" s="129"/>
      <c r="K45" s="19"/>
      <c r="M45" s="105"/>
      <c r="N45" s="105"/>
      <c r="O45" s="105"/>
      <c r="P45" s="105"/>
      <c r="Q45" s="105"/>
      <c r="R45" s="106"/>
      <c r="S45" s="106"/>
      <c r="T45" s="23"/>
      <c r="U45" s="23"/>
      <c r="V45" s="23"/>
      <c r="W45" s="23"/>
      <c r="X45" s="23"/>
      <c r="Y45" s="23"/>
    </row>
    <row r="46" spans="1:25" s="5" customFormat="1" ht="13.8" x14ac:dyDescent="0.3">
      <c r="A46" s="19"/>
      <c r="B46" s="129"/>
      <c r="C46" s="129"/>
      <c r="D46" s="129"/>
      <c r="E46" s="129"/>
      <c r="F46" s="129"/>
      <c r="G46" s="129"/>
      <c r="H46" s="129"/>
      <c r="I46" s="129"/>
      <c r="J46" s="129"/>
      <c r="K46" s="19"/>
      <c r="M46" s="105"/>
      <c r="N46" s="105"/>
      <c r="O46" s="105"/>
      <c r="P46" s="105"/>
      <c r="Q46" s="105"/>
      <c r="R46" s="106"/>
      <c r="S46" s="106"/>
      <c r="T46" s="23"/>
      <c r="U46" s="23"/>
      <c r="V46" s="23"/>
      <c r="W46" s="23"/>
      <c r="X46" s="23"/>
      <c r="Y46" s="23"/>
    </row>
    <row r="47" spans="1:25" s="5" customFormat="1" ht="13.8" x14ac:dyDescent="0.3">
      <c r="A47" s="19"/>
      <c r="B47" s="129"/>
      <c r="C47" s="129"/>
      <c r="D47" s="129"/>
      <c r="E47" s="129"/>
      <c r="F47" s="129"/>
      <c r="G47" s="129"/>
      <c r="H47" s="129"/>
      <c r="I47" s="129"/>
      <c r="J47" s="129"/>
      <c r="K47" s="19"/>
      <c r="M47" s="105"/>
      <c r="N47" s="105"/>
      <c r="O47" s="105"/>
      <c r="P47" s="105"/>
      <c r="Q47" s="105"/>
      <c r="R47" s="106"/>
      <c r="S47" s="106"/>
      <c r="T47" s="23"/>
      <c r="U47" s="23"/>
      <c r="V47" s="23"/>
      <c r="W47" s="23"/>
      <c r="X47" s="23"/>
      <c r="Y47" s="23"/>
    </row>
    <row r="48" spans="1:25" s="5" customFormat="1" ht="12.75" customHeight="1" x14ac:dyDescent="0.3">
      <c r="A48" s="19"/>
      <c r="B48" s="129"/>
      <c r="C48" s="129"/>
      <c r="D48" s="129"/>
      <c r="E48" s="129"/>
      <c r="F48" s="129"/>
      <c r="G48" s="129"/>
      <c r="H48" s="129"/>
      <c r="I48" s="129"/>
      <c r="J48" s="129"/>
      <c r="K48" s="19"/>
      <c r="M48" s="105"/>
      <c r="N48" s="105"/>
      <c r="O48" s="105"/>
      <c r="P48" s="105"/>
      <c r="Q48" s="105"/>
      <c r="R48" s="106"/>
      <c r="S48" s="106"/>
      <c r="T48" s="23"/>
      <c r="U48" s="23"/>
      <c r="V48" s="23"/>
      <c r="W48" s="23"/>
      <c r="X48" s="23"/>
      <c r="Y48" s="23"/>
    </row>
    <row r="49" spans="1:25" s="5" customFormat="1" ht="13.8" x14ac:dyDescent="0.3">
      <c r="A49" s="19"/>
      <c r="B49" s="19" t="s">
        <v>135</v>
      </c>
      <c r="C49" s="19"/>
      <c r="D49" s="19"/>
      <c r="E49" s="19"/>
      <c r="F49" s="19"/>
      <c r="G49" s="19"/>
      <c r="H49" s="19"/>
      <c r="I49" s="19"/>
      <c r="J49" s="19"/>
      <c r="K49" s="19"/>
      <c r="M49" s="105"/>
      <c r="N49" s="105"/>
      <c r="O49" s="105"/>
      <c r="P49" s="105"/>
      <c r="Q49" s="105"/>
      <c r="R49" s="106"/>
      <c r="S49" s="106"/>
      <c r="T49" s="23"/>
      <c r="U49" s="23"/>
      <c r="V49" s="23"/>
      <c r="W49" s="23"/>
      <c r="X49" s="23"/>
      <c r="Y49" s="23"/>
    </row>
    <row r="50" spans="1:25" s="5" customFormat="1" ht="13.8" x14ac:dyDescent="0.3">
      <c r="A50" s="19"/>
      <c r="B50" s="19"/>
      <c r="C50" s="19"/>
      <c r="D50" s="19"/>
      <c r="E50" s="113"/>
      <c r="F50" s="126" t="s">
        <v>140</v>
      </c>
      <c r="G50" s="127"/>
      <c r="H50" s="19"/>
      <c r="I50" s="19"/>
      <c r="J50" s="19"/>
      <c r="K50" s="19"/>
      <c r="M50" s="105"/>
      <c r="N50" s="105"/>
      <c r="O50" s="105"/>
      <c r="P50" s="105"/>
      <c r="Q50" s="105"/>
      <c r="R50" s="106"/>
      <c r="S50" s="106"/>
      <c r="T50" s="23"/>
      <c r="U50" s="23"/>
      <c r="V50" s="23"/>
      <c r="W50" s="23"/>
      <c r="X50" s="23"/>
      <c r="Y50" s="23"/>
    </row>
    <row r="51" spans="1:25" s="5" customFormat="1" ht="13.8" x14ac:dyDescent="0.3">
      <c r="A51" s="19"/>
      <c r="B51" s="19"/>
      <c r="C51" s="19"/>
      <c r="D51" s="19"/>
      <c r="E51" s="19"/>
      <c r="F51" s="19"/>
      <c r="G51" s="19"/>
      <c r="H51" s="19"/>
      <c r="I51" s="19"/>
      <c r="J51" s="19"/>
      <c r="K51" s="19"/>
      <c r="M51" s="105"/>
      <c r="N51" s="105"/>
      <c r="O51" s="105"/>
      <c r="P51" s="105"/>
      <c r="Q51" s="105"/>
      <c r="R51" s="106"/>
      <c r="S51" s="106"/>
      <c r="T51" s="23"/>
      <c r="U51" s="23"/>
      <c r="V51" s="23"/>
      <c r="W51" s="23"/>
      <c r="X51" s="23"/>
      <c r="Y51" s="23"/>
    </row>
    <row r="52" spans="1:25" s="5" customFormat="1" ht="12.75" customHeight="1" x14ac:dyDescent="0.3">
      <c r="A52" s="19"/>
      <c r="B52" s="20" t="s">
        <v>136</v>
      </c>
      <c r="C52" s="19"/>
      <c r="D52" s="19"/>
      <c r="E52" s="19"/>
      <c r="F52" s="19"/>
      <c r="G52" s="19"/>
      <c r="H52" s="19"/>
      <c r="I52" s="19"/>
      <c r="J52" s="19"/>
      <c r="K52" s="19"/>
      <c r="M52" s="105"/>
      <c r="N52" s="105"/>
      <c r="O52" s="105"/>
      <c r="P52" s="105"/>
      <c r="Q52" s="105"/>
      <c r="R52" s="106"/>
      <c r="S52" s="106"/>
      <c r="T52" s="23"/>
      <c r="U52" s="23"/>
      <c r="V52" s="23"/>
      <c r="W52" s="23"/>
      <c r="X52" s="23"/>
      <c r="Y52" s="23"/>
    </row>
    <row r="53" spans="1:25" s="5" customFormat="1" ht="13.8" x14ac:dyDescent="0.3">
      <c r="A53" s="19"/>
      <c r="B53" s="19"/>
      <c r="C53" s="19"/>
      <c r="D53" s="19"/>
      <c r="E53" s="19"/>
      <c r="F53" s="19"/>
      <c r="G53" s="19"/>
      <c r="H53" s="19"/>
      <c r="I53" s="19"/>
      <c r="J53" s="19"/>
      <c r="K53" s="19"/>
      <c r="M53" s="105"/>
      <c r="N53" s="105"/>
      <c r="O53" s="105"/>
      <c r="P53" s="105"/>
      <c r="Q53" s="105"/>
      <c r="R53" s="106"/>
      <c r="S53" s="106"/>
      <c r="T53" s="23"/>
      <c r="U53" s="23"/>
      <c r="V53" s="23"/>
      <c r="W53" s="23"/>
      <c r="X53" s="23"/>
      <c r="Y53" s="23"/>
    </row>
    <row r="54" spans="1:25" s="5" customFormat="1" ht="12.75" customHeight="1" x14ac:dyDescent="0.3">
      <c r="A54" s="19"/>
      <c r="B54" s="130" t="s">
        <v>137</v>
      </c>
      <c r="C54" s="130"/>
      <c r="D54" s="130"/>
      <c r="E54" s="130"/>
      <c r="F54" s="130"/>
      <c r="G54" s="130"/>
      <c r="H54" s="130"/>
      <c r="I54" s="130"/>
      <c r="J54" s="130"/>
      <c r="K54" s="19"/>
      <c r="M54" s="105"/>
      <c r="N54" s="105"/>
      <c r="O54" s="105"/>
      <c r="P54" s="105"/>
      <c r="Q54" s="105"/>
      <c r="R54" s="106"/>
      <c r="S54" s="106"/>
      <c r="T54" s="23"/>
      <c r="U54" s="23"/>
      <c r="V54" s="23"/>
      <c r="W54" s="23"/>
      <c r="X54" s="23"/>
      <c r="Y54" s="23"/>
    </row>
    <row r="55" spans="1:25" s="5" customFormat="1" ht="13.8" x14ac:dyDescent="0.3">
      <c r="A55" s="19"/>
      <c r="B55" s="130"/>
      <c r="C55" s="130"/>
      <c r="D55" s="130"/>
      <c r="E55" s="130"/>
      <c r="F55" s="130"/>
      <c r="G55" s="130"/>
      <c r="H55" s="130"/>
      <c r="I55" s="130"/>
      <c r="J55" s="130"/>
      <c r="K55" s="19"/>
      <c r="M55" s="105"/>
      <c r="N55" s="105"/>
      <c r="O55" s="105"/>
      <c r="P55" s="105"/>
      <c r="Q55" s="105"/>
      <c r="R55" s="106"/>
      <c r="S55" s="106"/>
      <c r="T55" s="23"/>
      <c r="U55" s="23"/>
      <c r="V55" s="23"/>
      <c r="W55" s="23"/>
      <c r="X55" s="23"/>
      <c r="Y55" s="23"/>
    </row>
    <row r="56" spans="1:25" s="5" customFormat="1" ht="13.8" x14ac:dyDescent="0.3">
      <c r="A56" s="19"/>
      <c r="B56" s="130"/>
      <c r="C56" s="130"/>
      <c r="D56" s="130"/>
      <c r="E56" s="130"/>
      <c r="F56" s="130"/>
      <c r="G56" s="130"/>
      <c r="H56" s="130"/>
      <c r="I56" s="130"/>
      <c r="J56" s="130"/>
      <c r="K56" s="19"/>
      <c r="M56" s="105"/>
      <c r="N56" s="105"/>
      <c r="O56" s="105"/>
      <c r="P56" s="105"/>
      <c r="Q56" s="105"/>
      <c r="R56" s="106"/>
      <c r="S56" s="106"/>
      <c r="T56" s="23"/>
      <c r="U56" s="23"/>
      <c r="V56" s="23"/>
      <c r="W56" s="23"/>
      <c r="X56" s="23"/>
      <c r="Y56" s="23"/>
    </row>
    <row r="57" spans="1:25" s="5" customFormat="1" ht="13.8" x14ac:dyDescent="0.3">
      <c r="A57" s="19"/>
      <c r="B57" s="19"/>
      <c r="C57" s="19"/>
      <c r="D57" s="19"/>
      <c r="E57" s="113"/>
      <c r="F57" s="127"/>
      <c r="G57" s="19"/>
      <c r="H57" s="19"/>
      <c r="I57" s="19"/>
      <c r="J57" s="19"/>
      <c r="K57" s="19"/>
      <c r="M57" s="105"/>
      <c r="N57" s="105"/>
      <c r="O57" s="105"/>
      <c r="P57" s="105"/>
      <c r="Q57" s="105"/>
      <c r="R57" s="106"/>
      <c r="S57" s="106"/>
      <c r="T57" s="23"/>
      <c r="U57" s="23"/>
      <c r="V57" s="23"/>
      <c r="W57" s="23"/>
      <c r="X57" s="23"/>
      <c r="Y57" s="23"/>
    </row>
    <row r="58" spans="1:25" s="5" customFormat="1" ht="13.8" x14ac:dyDescent="0.3">
      <c r="A58" s="19"/>
      <c r="B58" s="19"/>
      <c r="C58" s="19"/>
      <c r="D58" s="19"/>
      <c r="E58" s="19"/>
      <c r="F58" s="19"/>
      <c r="G58" s="19"/>
      <c r="H58" s="19"/>
      <c r="I58" s="19"/>
      <c r="J58" s="19"/>
      <c r="K58" s="19"/>
      <c r="M58" s="105"/>
      <c r="N58" s="105"/>
      <c r="O58" s="105"/>
      <c r="P58" s="105"/>
      <c r="Q58" s="105"/>
      <c r="R58" s="106"/>
      <c r="S58" s="106"/>
      <c r="T58" s="23"/>
      <c r="U58" s="23"/>
      <c r="V58" s="23"/>
      <c r="W58" s="23"/>
      <c r="X58" s="23"/>
      <c r="Y58" s="23"/>
    </row>
    <row r="59" spans="1:25" s="5" customFormat="1" ht="13.8" x14ac:dyDescent="0.3">
      <c r="A59" s="113"/>
      <c r="B59" s="113"/>
      <c r="C59" s="113"/>
      <c r="D59" s="113"/>
      <c r="E59" s="113"/>
      <c r="F59" s="113"/>
      <c r="G59" s="113"/>
      <c r="H59" s="113"/>
      <c r="I59" s="113"/>
      <c r="J59" s="113"/>
      <c r="K59" s="19"/>
      <c r="M59" s="105"/>
      <c r="N59" s="105"/>
      <c r="O59" s="105"/>
      <c r="P59" s="105"/>
      <c r="Q59" s="105"/>
      <c r="R59" s="106"/>
      <c r="S59" s="106"/>
      <c r="T59" s="23"/>
      <c r="U59" s="23"/>
      <c r="V59" s="23"/>
      <c r="W59" s="23"/>
      <c r="X59" s="23"/>
      <c r="Y59" s="23"/>
    </row>
    <row r="60" spans="1:25" s="5" customFormat="1" ht="13.8" x14ac:dyDescent="0.3">
      <c r="A60" s="19"/>
      <c r="B60" s="19" t="s">
        <v>138</v>
      </c>
      <c r="C60" s="19"/>
      <c r="D60" s="19"/>
      <c r="E60" s="19"/>
      <c r="F60" s="19"/>
      <c r="G60" s="19"/>
      <c r="H60" s="19"/>
      <c r="I60" s="19"/>
      <c r="J60" s="19"/>
      <c r="K60" s="19"/>
      <c r="M60" s="105"/>
      <c r="N60" s="105"/>
      <c r="O60" s="105"/>
      <c r="P60" s="105"/>
      <c r="Q60" s="105"/>
      <c r="R60" s="106"/>
      <c r="S60" s="106"/>
      <c r="T60" s="23"/>
      <c r="U60" s="23"/>
      <c r="V60" s="23"/>
      <c r="W60" s="23"/>
      <c r="X60" s="23"/>
      <c r="Y60" s="23"/>
    </row>
    <row r="61" spans="1:25" s="5" customFormat="1" ht="13.8" x14ac:dyDescent="0.3">
      <c r="A61" s="19"/>
      <c r="B61" s="113"/>
      <c r="C61" s="19"/>
      <c r="D61" s="19"/>
      <c r="E61" s="113"/>
      <c r="F61" s="126" t="s">
        <v>141</v>
      </c>
      <c r="G61" s="128"/>
      <c r="H61" s="19"/>
      <c r="I61" s="19"/>
      <c r="J61" s="19"/>
      <c r="K61" s="19"/>
      <c r="M61" s="105"/>
      <c r="N61" s="105"/>
      <c r="O61" s="105"/>
      <c r="P61" s="105"/>
      <c r="Q61" s="105"/>
      <c r="R61" s="106"/>
      <c r="S61" s="106"/>
      <c r="T61" s="23"/>
      <c r="U61" s="23"/>
      <c r="V61" s="23"/>
      <c r="W61" s="23"/>
      <c r="X61" s="23"/>
      <c r="Y61" s="23"/>
    </row>
    <row r="62" spans="1:25" s="5" customFormat="1" ht="13.8" x14ac:dyDescent="0.3">
      <c r="A62" s="19"/>
      <c r="B62" s="19"/>
      <c r="C62" s="19"/>
      <c r="D62" s="19"/>
      <c r="E62" s="19"/>
      <c r="F62" s="19"/>
      <c r="G62" s="19"/>
      <c r="H62" s="19"/>
      <c r="I62" s="19"/>
      <c r="J62" s="19"/>
      <c r="K62" s="19"/>
      <c r="M62" s="105"/>
      <c r="N62" s="105"/>
      <c r="O62" s="105"/>
      <c r="P62" s="105"/>
      <c r="Q62" s="105"/>
      <c r="R62" s="106"/>
      <c r="S62" s="106"/>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Z614"/>
  <sheetViews>
    <sheetView tabSelected="1" view="pageBreakPreview" topLeftCell="A4" zoomScaleNormal="100" zoomScaleSheetLayoutView="100" workbookViewId="0">
      <selection activeCell="I41" sqref="I41"/>
    </sheetView>
  </sheetViews>
  <sheetFormatPr defaultColWidth="9.109375" defaultRowHeight="15.6" x14ac:dyDescent="0.3"/>
  <cols>
    <col min="1" max="11" width="9.109375" style="16" customWidth="1"/>
    <col min="12" max="12" width="5.44140625" style="5" customWidth="1"/>
    <col min="13" max="17" width="5.33203125" style="11" customWidth="1"/>
    <col min="18" max="19" width="5.33203125" style="12" customWidth="1"/>
    <col min="20" max="30" width="9.109375" style="16"/>
    <col min="31" max="31" width="12.5546875" style="16" bestFit="1" customWidth="1"/>
    <col min="32" max="16384" width="9.109375" style="16"/>
  </cols>
  <sheetData>
    <row r="1" spans="1:67" s="5" customFormat="1" ht="13.8" x14ac:dyDescent="0.3">
      <c r="B1" s="7" t="s">
        <v>0</v>
      </c>
      <c r="C1" s="14" t="s">
        <v>1</v>
      </c>
      <c r="F1" s="7" t="s">
        <v>2</v>
      </c>
      <c r="G1" s="14">
        <v>1</v>
      </c>
      <c r="M1" s="6" t="s">
        <v>3</v>
      </c>
      <c r="N1" s="6" t="s">
        <v>4</v>
      </c>
      <c r="O1" s="6" t="s">
        <v>5</v>
      </c>
      <c r="P1" s="6" t="s">
        <v>5</v>
      </c>
      <c r="Q1" s="6" t="s">
        <v>5</v>
      </c>
      <c r="R1" s="6" t="s">
        <v>6</v>
      </c>
      <c r="S1" s="6" t="s">
        <v>7</v>
      </c>
      <c r="T1" s="5" t="s">
        <v>8</v>
      </c>
      <c r="W1" s="7" t="s">
        <v>9</v>
      </c>
      <c r="X1" s="8">
        <f>SUM(M:M)</f>
        <v>1</v>
      </c>
    </row>
    <row r="2" spans="1:67" s="5" customFormat="1" ht="13.8" x14ac:dyDescent="0.3">
      <c r="B2" s="7" t="s">
        <v>10</v>
      </c>
      <c r="C2" s="14" t="s">
        <v>11</v>
      </c>
      <c r="F2" s="7" t="s">
        <v>12</v>
      </c>
      <c r="G2" s="14" t="s">
        <v>142</v>
      </c>
      <c r="M2" s="9" t="s">
        <v>13</v>
      </c>
      <c r="N2" s="9" t="s">
        <v>13</v>
      </c>
      <c r="O2" s="9" t="s">
        <v>4</v>
      </c>
      <c r="P2" s="9" t="s">
        <v>4</v>
      </c>
      <c r="Q2" s="9" t="s">
        <v>4</v>
      </c>
      <c r="R2" s="9" t="s">
        <v>13</v>
      </c>
      <c r="S2" s="9" t="s">
        <v>13</v>
      </c>
      <c r="W2" s="7" t="s">
        <v>14</v>
      </c>
      <c r="X2" s="8">
        <f>SUM(N:N)</f>
        <v>0</v>
      </c>
    </row>
    <row r="3" spans="1:67" s="5" customFormat="1" ht="13.8" x14ac:dyDescent="0.3">
      <c r="B3" s="7" t="s">
        <v>15</v>
      </c>
      <c r="C3" s="14" t="s">
        <v>16</v>
      </c>
      <c r="F3" s="7" t="s">
        <v>17</v>
      </c>
      <c r="G3" s="14" t="s">
        <v>18</v>
      </c>
      <c r="M3" s="9"/>
      <c r="N3" s="9"/>
      <c r="O3" s="9"/>
      <c r="P3" s="9"/>
      <c r="Q3" s="9"/>
      <c r="R3" s="9"/>
      <c r="S3" s="9"/>
      <c r="W3" s="7" t="s">
        <v>19</v>
      </c>
      <c r="X3" s="8">
        <f>SUM(O:O)</f>
        <v>0</v>
      </c>
    </row>
    <row r="4" spans="1:67" s="5" customFormat="1" ht="13.8" x14ac:dyDescent="0.3">
      <c r="B4" s="7" t="s">
        <v>20</v>
      </c>
      <c r="C4" s="8"/>
      <c r="F4" s="7" t="s">
        <v>21</v>
      </c>
      <c r="G4" s="21" t="s">
        <v>124</v>
      </c>
      <c r="M4" s="9">
        <v>0</v>
      </c>
      <c r="N4" s="9"/>
      <c r="O4" s="9"/>
      <c r="P4" s="9"/>
      <c r="Q4" s="11"/>
      <c r="R4" s="12"/>
      <c r="S4" s="12"/>
      <c r="W4" s="7" t="s">
        <v>19</v>
      </c>
      <c r="X4" s="8">
        <f>SUM(P:P)</f>
        <v>0</v>
      </c>
    </row>
    <row r="5" spans="1:67" s="5" customFormat="1" ht="13.8" x14ac:dyDescent="0.3">
      <c r="B5" s="7" t="s">
        <v>23</v>
      </c>
      <c r="C5" s="14" t="s">
        <v>34</v>
      </c>
      <c r="E5" s="7"/>
      <c r="M5" s="9"/>
      <c r="N5" s="9"/>
      <c r="O5" s="9"/>
      <c r="P5" s="9"/>
      <c r="Q5" s="11"/>
      <c r="R5" s="12"/>
      <c r="S5" s="12"/>
      <c r="W5" s="7" t="s">
        <v>19</v>
      </c>
      <c r="X5" s="8">
        <f>SUM(Q:Q)</f>
        <v>0</v>
      </c>
    </row>
    <row r="6" spans="1:67" s="5" customFormat="1" ht="13.8" x14ac:dyDescent="0.3">
      <c r="B6" s="5" t="s">
        <v>24</v>
      </c>
      <c r="C6" s="22"/>
      <c r="M6" s="9"/>
      <c r="N6" s="9"/>
      <c r="O6" s="9"/>
      <c r="P6" s="9"/>
      <c r="Q6" s="11"/>
      <c r="R6" s="12"/>
      <c r="S6" s="12"/>
      <c r="W6" s="7" t="s">
        <v>25</v>
      </c>
      <c r="X6" s="8">
        <f>SUM(R:R)</f>
        <v>0</v>
      </c>
    </row>
    <row r="7" spans="1:67" s="5" customFormat="1" ht="13.8" x14ac:dyDescent="0.3">
      <c r="M7" s="9"/>
      <c r="N7" s="9"/>
      <c r="O7" s="9"/>
      <c r="P7" s="9"/>
      <c r="Q7" s="11"/>
      <c r="R7" s="12"/>
      <c r="S7" s="12"/>
      <c r="W7" s="7" t="s">
        <v>26</v>
      </c>
      <c r="X7" s="8">
        <f>SUM(S:S)</f>
        <v>0</v>
      </c>
    </row>
    <row r="8" spans="1:67" s="28" customFormat="1" ht="13.8" x14ac:dyDescent="0.3">
      <c r="A8" s="110"/>
      <c r="B8" s="113"/>
      <c r="C8" s="113"/>
      <c r="D8" s="113"/>
      <c r="E8" s="114" t="s">
        <v>0</v>
      </c>
      <c r="F8" s="115" t="str">
        <f>$C$1</f>
        <v>R. Abbott</v>
      </c>
      <c r="G8" s="113"/>
      <c r="H8" s="117"/>
      <c r="I8" s="114" t="s">
        <v>27</v>
      </c>
      <c r="J8" s="118" t="str">
        <f>$G$2</f>
        <v>AA-SM-041-026</v>
      </c>
      <c r="K8" s="119"/>
      <c r="L8" s="120"/>
      <c r="M8" s="116"/>
      <c r="N8" s="9"/>
      <c r="O8" s="9"/>
      <c r="P8" s="9"/>
      <c r="Q8" s="11"/>
      <c r="R8" s="12"/>
      <c r="S8" s="12"/>
      <c r="T8" s="23"/>
    </row>
    <row r="9" spans="1:67" s="23" customFormat="1" ht="13.8" x14ac:dyDescent="0.3">
      <c r="A9" s="113"/>
      <c r="B9" s="113"/>
      <c r="C9" s="113"/>
      <c r="D9" s="113"/>
      <c r="E9" s="114" t="s">
        <v>10</v>
      </c>
      <c r="F9" s="117" t="str">
        <f>$C$2</f>
        <v xml:space="preserve"> </v>
      </c>
      <c r="G9" s="113"/>
      <c r="H9" s="117"/>
      <c r="I9" s="114" t="s">
        <v>28</v>
      </c>
      <c r="J9" s="119" t="str">
        <f>$G$3</f>
        <v>IR</v>
      </c>
      <c r="K9" s="119"/>
      <c r="L9" s="120"/>
      <c r="M9" s="116">
        <v>1</v>
      </c>
      <c r="N9" s="9"/>
      <c r="O9" s="9"/>
      <c r="P9" s="9"/>
      <c r="Q9" s="11"/>
      <c r="R9" s="12"/>
      <c r="S9" s="12"/>
    </row>
    <row r="10" spans="1:67" s="23" customFormat="1" ht="13.8" x14ac:dyDescent="0.3">
      <c r="A10" s="113"/>
      <c r="B10" s="113"/>
      <c r="C10" s="113"/>
      <c r="D10" s="113"/>
      <c r="E10" s="114" t="s">
        <v>15</v>
      </c>
      <c r="F10" s="117" t="str">
        <f>$C$3</f>
        <v>20/10/2013</v>
      </c>
      <c r="G10" s="113"/>
      <c r="H10" s="117"/>
      <c r="I10" s="114" t="s">
        <v>29</v>
      </c>
      <c r="J10" s="115" t="str">
        <f>L10&amp;" of "&amp;$G$1</f>
        <v>1 of 1</v>
      </c>
      <c r="K10" s="117"/>
      <c r="L10" s="120">
        <f>SUM($M$1:M9)</f>
        <v>1</v>
      </c>
      <c r="M10" s="116"/>
      <c r="N10" s="9"/>
      <c r="O10" s="9"/>
      <c r="P10" s="9"/>
      <c r="Q10" s="11"/>
      <c r="R10" s="12"/>
      <c r="S10" s="12"/>
    </row>
    <row r="11" spans="1:67" s="23" customFormat="1" ht="13.8" x14ac:dyDescent="0.3">
      <c r="A11" s="113"/>
      <c r="B11" s="113"/>
      <c r="C11" s="113"/>
      <c r="D11" s="113"/>
      <c r="E11" s="114" t="s">
        <v>30</v>
      </c>
      <c r="F11" s="117" t="str">
        <f>$C$5</f>
        <v>STANDARD METHOD</v>
      </c>
      <c r="G11" s="113"/>
      <c r="H11" s="113"/>
      <c r="I11" s="121"/>
      <c r="J11" s="115"/>
      <c r="K11" s="113"/>
      <c r="L11" s="113"/>
      <c r="M11" s="116"/>
      <c r="N11" s="9"/>
      <c r="O11" s="9"/>
      <c r="P11" s="9"/>
      <c r="Q11" s="9"/>
      <c r="R11" s="9"/>
      <c r="S11" s="9"/>
    </row>
    <row r="12" spans="1:67" s="29" customFormat="1" x14ac:dyDescent="0.3">
      <c r="A12" s="112"/>
      <c r="B12" s="111" t="str">
        <f>$G$4</f>
        <v>VON MISES STRESS ON RECTANGULAR CROSS SECTION</v>
      </c>
      <c r="C12" s="122"/>
      <c r="D12" s="122"/>
      <c r="E12" s="123"/>
      <c r="F12" s="122"/>
      <c r="G12" s="122"/>
      <c r="H12" s="122"/>
      <c r="I12" s="122"/>
      <c r="J12" s="122"/>
      <c r="K12" s="122"/>
      <c r="L12" s="124"/>
      <c r="M12" s="125"/>
      <c r="N12" s="9"/>
      <c r="O12" s="9"/>
      <c r="P12" s="9"/>
      <c r="Q12" s="17"/>
      <c r="R12" s="17"/>
      <c r="S12" s="17"/>
      <c r="AB12" s="23"/>
    </row>
    <row r="13" spans="1:67" s="23" customFormat="1" ht="13.8" x14ac:dyDescent="0.3">
      <c r="B13" s="26" t="s">
        <v>36</v>
      </c>
      <c r="M13" s="9"/>
      <c r="N13" s="9"/>
      <c r="O13" s="9"/>
      <c r="P13" s="9"/>
      <c r="Q13" s="9"/>
      <c r="R13" s="9"/>
      <c r="S13" s="9"/>
      <c r="W13" s="23" t="s">
        <v>35</v>
      </c>
      <c r="AB13" s="23" t="s">
        <v>35</v>
      </c>
    </row>
    <row r="14" spans="1:67" s="23" customFormat="1" ht="13.8" x14ac:dyDescent="0.3">
      <c r="I14" s="30"/>
      <c r="J14" s="30"/>
      <c r="K14" s="30"/>
      <c r="M14" s="11"/>
      <c r="N14" s="11"/>
      <c r="O14" s="11"/>
      <c r="P14" s="11"/>
      <c r="Q14" s="11"/>
      <c r="R14" s="12"/>
      <c r="S14" s="12"/>
      <c r="W14" s="23" t="s">
        <v>37</v>
      </c>
      <c r="AB14" s="23" t="s">
        <v>38</v>
      </c>
      <c r="AE14" s="23">
        <v>1</v>
      </c>
      <c r="AF14" s="23">
        <v>0.20799999999999999</v>
      </c>
      <c r="AG14" s="23">
        <v>0.20799999999999999</v>
      </c>
      <c r="AI14" s="5" t="s">
        <v>40</v>
      </c>
      <c r="AJ14" s="5"/>
      <c r="AK14" s="5"/>
      <c r="AL14" s="5"/>
      <c r="AM14" s="5"/>
      <c r="AN14" s="15" t="s">
        <v>39</v>
      </c>
      <c r="AO14" s="15"/>
      <c r="AP14" s="15"/>
      <c r="AQ14" s="15"/>
      <c r="AR14" s="5"/>
      <c r="AS14" s="5"/>
      <c r="AT14" s="5" t="s">
        <v>41</v>
      </c>
      <c r="AU14" s="5"/>
      <c r="AV14" s="5"/>
      <c r="AW14" s="5"/>
      <c r="AX14" s="5"/>
      <c r="AY14" s="15" t="s">
        <v>39</v>
      </c>
      <c r="AZ14" s="15"/>
      <c r="BA14" s="15"/>
      <c r="BB14" s="15"/>
      <c r="BC14" s="5"/>
      <c r="BE14" s="5"/>
      <c r="BF14" s="14" t="s">
        <v>94</v>
      </c>
      <c r="BG14" s="5"/>
      <c r="BH14" s="5"/>
      <c r="BI14" s="5"/>
      <c r="BJ14" s="5"/>
      <c r="BK14" s="5"/>
      <c r="BL14" s="5"/>
      <c r="BM14" s="5"/>
      <c r="BN14" s="5"/>
      <c r="BO14" s="5"/>
    </row>
    <row r="15" spans="1:67" s="23" customFormat="1" ht="13.8" x14ac:dyDescent="0.3">
      <c r="F15" s="31" t="s">
        <v>42</v>
      </c>
      <c r="G15" s="32"/>
      <c r="H15" s="32"/>
      <c r="I15" s="33" t="s">
        <v>43</v>
      </c>
      <c r="J15" s="32"/>
      <c r="K15" s="32"/>
      <c r="M15" s="11"/>
      <c r="N15" s="11"/>
      <c r="O15" s="11"/>
      <c r="P15" s="11"/>
      <c r="Q15" s="11"/>
      <c r="R15" s="12"/>
      <c r="S15" s="12"/>
      <c r="W15" s="27" t="s">
        <v>39</v>
      </c>
      <c r="AB15" s="27" t="s">
        <v>39</v>
      </c>
      <c r="AE15" s="23">
        <v>1.5</v>
      </c>
      <c r="AF15" s="23">
        <v>0.23100000000000001</v>
      </c>
      <c r="AG15" s="23">
        <v>0.26900000000000002</v>
      </c>
      <c r="AI15" s="5" t="s">
        <v>45</v>
      </c>
      <c r="AJ15" s="5"/>
      <c r="AK15" s="5"/>
      <c r="AL15" s="5"/>
      <c r="AM15" s="5"/>
      <c r="AN15" s="15" t="s">
        <v>44</v>
      </c>
      <c r="AO15" s="15" t="s">
        <v>46</v>
      </c>
      <c r="AP15" s="15"/>
      <c r="AQ15" s="15" t="s">
        <v>47</v>
      </c>
      <c r="AR15" s="15" t="s">
        <v>48</v>
      </c>
      <c r="AS15" s="5"/>
      <c r="AT15" s="5" t="s">
        <v>45</v>
      </c>
      <c r="AU15" s="5"/>
      <c r="AV15" s="5"/>
      <c r="AW15" s="5"/>
      <c r="AX15" s="5"/>
      <c r="AY15" s="15" t="s">
        <v>44</v>
      </c>
      <c r="AZ15" s="15" t="s">
        <v>46</v>
      </c>
      <c r="BA15" s="15"/>
      <c r="BB15" s="15" t="s">
        <v>47</v>
      </c>
      <c r="BC15" s="15" t="s">
        <v>48</v>
      </c>
      <c r="BE15" s="5"/>
      <c r="BF15" s="5"/>
      <c r="BG15" s="5"/>
      <c r="BH15" s="5"/>
      <c r="BI15" s="5"/>
      <c r="BJ15" s="5"/>
      <c r="BK15" s="5"/>
      <c r="BL15" s="5"/>
      <c r="BM15" s="5"/>
      <c r="BN15" s="5"/>
      <c r="BO15" s="5"/>
    </row>
    <row r="16" spans="1:67" s="23" customFormat="1" ht="13.8" x14ac:dyDescent="0.3">
      <c r="F16" s="34" t="s">
        <v>49</v>
      </c>
      <c r="G16" s="32" t="str">
        <f ca="1">[1]!xlv(G18)</f>
        <v>B × H</v>
      </c>
      <c r="H16" s="32"/>
      <c r="I16" s="34" t="s">
        <v>50</v>
      </c>
      <c r="J16" s="32" t="str">
        <f ca="1">[1]!xlv(J18)</f>
        <v>(Iₓ / A)⁰·⁵</v>
      </c>
      <c r="K16" s="32"/>
      <c r="M16" s="11"/>
      <c r="N16" s="11"/>
      <c r="O16" s="11"/>
      <c r="P16" s="11"/>
      <c r="Q16" s="11"/>
      <c r="R16" s="12"/>
      <c r="S16" s="12"/>
      <c r="W16" s="27" t="s">
        <v>44</v>
      </c>
      <c r="AB16" s="27" t="s">
        <v>44</v>
      </c>
      <c r="AE16" s="23">
        <v>2</v>
      </c>
      <c r="AF16" s="23">
        <v>0.246</v>
      </c>
      <c r="AG16" s="23">
        <v>0.309</v>
      </c>
      <c r="AI16" s="5" t="s">
        <v>52</v>
      </c>
      <c r="AJ16" s="5"/>
      <c r="AK16" s="5"/>
      <c r="AL16" s="35">
        <f>J27</f>
        <v>0.8</v>
      </c>
      <c r="AM16" s="5" t="s">
        <v>53</v>
      </c>
      <c r="AN16" s="15" t="s">
        <v>51</v>
      </c>
      <c r="AO16" s="15" t="s">
        <v>54</v>
      </c>
      <c r="AP16" s="15" t="s">
        <v>55</v>
      </c>
      <c r="AQ16" s="15" t="s">
        <v>56</v>
      </c>
      <c r="AR16" s="15" t="s">
        <v>57</v>
      </c>
      <c r="AS16" s="5"/>
      <c r="AT16" s="5" t="s">
        <v>58</v>
      </c>
      <c r="AU16" s="5"/>
      <c r="AV16" s="5"/>
      <c r="AW16" s="35">
        <f>J28</f>
        <v>1.5</v>
      </c>
      <c r="AX16" s="5" t="s">
        <v>53</v>
      </c>
      <c r="AY16" s="15" t="s">
        <v>51</v>
      </c>
      <c r="AZ16" s="15" t="s">
        <v>54</v>
      </c>
      <c r="BA16" s="15" t="s">
        <v>55</v>
      </c>
      <c r="BB16" s="15" t="s">
        <v>56</v>
      </c>
      <c r="BC16" s="15" t="s">
        <v>57</v>
      </c>
      <c r="BE16" s="5"/>
      <c r="BF16" s="14" t="s">
        <v>95</v>
      </c>
      <c r="BG16" s="5"/>
      <c r="BH16" s="5"/>
      <c r="BI16" s="5"/>
      <c r="BJ16" s="5"/>
      <c r="BK16" s="5"/>
      <c r="BL16" s="5"/>
      <c r="BM16" s="5"/>
      <c r="BN16" s="5"/>
      <c r="BO16" s="5"/>
    </row>
    <row r="17" spans="1:390" s="23" customFormat="1" ht="13.8" x14ac:dyDescent="0.3">
      <c r="F17" s="34" t="s">
        <v>49</v>
      </c>
      <c r="G17" s="32" t="str">
        <f>[1]!xln(G18)</f>
        <v>0.8 × 1.5</v>
      </c>
      <c r="H17" s="37"/>
      <c r="I17" s="34" t="s">
        <v>50</v>
      </c>
      <c r="J17" s="32" t="str">
        <f>[1]!xln(J18)</f>
        <v>(0.225 / 1.2)⁰·⁵</v>
      </c>
      <c r="K17" s="32"/>
      <c r="M17" s="11"/>
      <c r="N17" s="11"/>
      <c r="O17" s="11"/>
      <c r="P17" s="11"/>
      <c r="Q17" s="11"/>
      <c r="R17" s="12"/>
      <c r="S17" s="12"/>
      <c r="W17" s="27" t="s">
        <v>51</v>
      </c>
      <c r="AB17" s="27" t="s">
        <v>51</v>
      </c>
      <c r="AE17" s="23">
        <v>3</v>
      </c>
      <c r="AF17" s="23">
        <v>0.26700000000000002</v>
      </c>
      <c r="AG17" s="23">
        <v>0.35499999999999998</v>
      </c>
      <c r="AI17" s="5" t="s">
        <v>60</v>
      </c>
      <c r="AJ17" s="5"/>
      <c r="AK17" s="5"/>
      <c r="AL17" s="35">
        <f>G19</f>
        <v>0.4</v>
      </c>
      <c r="AM17" s="5" t="s">
        <v>53</v>
      </c>
      <c r="AN17" s="15" t="s">
        <v>59</v>
      </c>
      <c r="AO17" s="15" t="s">
        <v>59</v>
      </c>
      <c r="AP17" s="15" t="s">
        <v>59</v>
      </c>
      <c r="AQ17" s="15" t="s">
        <v>61</v>
      </c>
      <c r="AR17" s="15" t="s">
        <v>62</v>
      </c>
      <c r="AS17" s="5"/>
      <c r="AT17" s="5" t="s">
        <v>60</v>
      </c>
      <c r="AU17" s="5"/>
      <c r="AV17" s="5"/>
      <c r="AW17" s="35">
        <f>G20</f>
        <v>0.75</v>
      </c>
      <c r="AX17" s="5" t="s">
        <v>53</v>
      </c>
      <c r="AY17" s="15" t="s">
        <v>59</v>
      </c>
      <c r="AZ17" s="15" t="s">
        <v>59</v>
      </c>
      <c r="BA17" s="15" t="s">
        <v>59</v>
      </c>
      <c r="BB17" s="15" t="s">
        <v>61</v>
      </c>
      <c r="BC17" s="15" t="s">
        <v>62</v>
      </c>
      <c r="BD17" s="36"/>
      <c r="BE17" s="5"/>
      <c r="BF17" s="14"/>
      <c r="BG17" s="14"/>
      <c r="BH17" s="14"/>
      <c r="BI17" s="14"/>
      <c r="BJ17" s="14"/>
      <c r="BK17" s="14"/>
      <c r="BL17" s="14"/>
      <c r="BM17" s="14"/>
      <c r="BN17" s="14"/>
      <c r="BO17" s="14"/>
      <c r="BP17" s="36"/>
      <c r="BQ17" s="36"/>
      <c r="BR17" s="36"/>
      <c r="BS17" s="36"/>
      <c r="BT17" s="36"/>
      <c r="BU17" s="36"/>
      <c r="BV17" s="36"/>
      <c r="BW17" s="36"/>
      <c r="BX17" s="36"/>
      <c r="BY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O17" s="36"/>
      <c r="IP17" s="36"/>
      <c r="IQ17" s="36"/>
      <c r="IR17" s="36"/>
      <c r="IS17" s="36"/>
      <c r="IT17" s="36"/>
      <c r="IU17" s="36"/>
      <c r="IV17" s="36"/>
      <c r="IW17" s="36"/>
      <c r="IX17" s="36"/>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row>
    <row r="18" spans="1:390" s="23" customFormat="1" ht="13.8" x14ac:dyDescent="0.3">
      <c r="F18" s="34" t="s">
        <v>49</v>
      </c>
      <c r="G18" s="40">
        <f>J27*J28</f>
        <v>1.2000000000000002</v>
      </c>
      <c r="H18" s="41" t="s">
        <v>63</v>
      </c>
      <c r="I18" s="40" t="s">
        <v>50</v>
      </c>
      <c r="J18" s="40">
        <f>(G25/G18)^0.5</f>
        <v>0.4330127018922193</v>
      </c>
      <c r="K18" s="30" t="s">
        <v>53</v>
      </c>
      <c r="M18" s="11"/>
      <c r="N18" s="11"/>
      <c r="O18" s="11"/>
      <c r="P18" s="11"/>
      <c r="Q18" s="11"/>
      <c r="R18" s="12"/>
      <c r="S18" s="12"/>
      <c r="W18" s="27" t="s">
        <v>59</v>
      </c>
      <c r="AB18" s="27" t="s">
        <v>59</v>
      </c>
      <c r="AE18" s="23">
        <v>4</v>
      </c>
      <c r="AF18" s="23">
        <v>0.28199999999999997</v>
      </c>
      <c r="AG18" s="23">
        <v>0.378</v>
      </c>
      <c r="AI18" s="5" t="s">
        <v>64</v>
      </c>
      <c r="AJ18" s="5"/>
      <c r="AK18" s="5"/>
      <c r="AL18" s="43">
        <f>J28</f>
        <v>1.5</v>
      </c>
      <c r="AM18" s="5" t="s">
        <v>53</v>
      </c>
      <c r="AN18" s="44">
        <f>AN19+AN38/20</f>
        <v>0.80000000000000038</v>
      </c>
      <c r="AO18" s="44">
        <f t="shared" ref="AO18:AO37" si="0">AN18/2</f>
        <v>0.40000000000000019</v>
      </c>
      <c r="AP18" s="44">
        <f>(AL17-AO18)</f>
        <v>-1.6653345369377348E-16</v>
      </c>
      <c r="AQ18" s="44">
        <f>AN18*AL18</f>
        <v>1.2000000000000006</v>
      </c>
      <c r="AR18" s="45">
        <f>C33*(AQ18*AP18)/(AL19*AL18)</f>
        <v>-1.0408340855860845E-12</v>
      </c>
      <c r="AS18" s="5"/>
      <c r="AT18" s="5" t="s">
        <v>64</v>
      </c>
      <c r="AU18" s="5"/>
      <c r="AV18" s="5"/>
      <c r="AW18" s="43">
        <f>J27</f>
        <v>0.8</v>
      </c>
      <c r="AX18" s="5" t="s">
        <v>53</v>
      </c>
      <c r="AY18" s="44">
        <f>AY19+AY38/20</f>
        <v>1.5000000000000011</v>
      </c>
      <c r="AZ18" s="44">
        <f t="shared" ref="AZ18:AZ37" si="1">AY18/2</f>
        <v>0.75000000000000056</v>
      </c>
      <c r="BA18" s="44">
        <f>(AW17-AZ18)</f>
        <v>-5.5511151231257827E-16</v>
      </c>
      <c r="BB18" s="44">
        <f>AY18*AW18</f>
        <v>1.2000000000000011</v>
      </c>
      <c r="BC18" s="45">
        <f>C32*(BB18*BA18)/(AW19*AW18)</f>
        <v>-3.7007434154171912E-12</v>
      </c>
      <c r="BD18" s="39"/>
      <c r="BE18" s="5"/>
      <c r="BF18" s="81" t="s">
        <v>96</v>
      </c>
      <c r="BG18" s="14" t="s">
        <v>97</v>
      </c>
      <c r="BH18" s="14"/>
      <c r="BI18" s="81" t="s">
        <v>98</v>
      </c>
      <c r="BJ18" s="14"/>
      <c r="BK18" s="81" t="s">
        <v>98</v>
      </c>
      <c r="BL18" s="14"/>
      <c r="BM18" s="81" t="s">
        <v>99</v>
      </c>
      <c r="BN18" s="14"/>
      <c r="BO18" s="14"/>
      <c r="BP18" s="39"/>
      <c r="BQ18" s="39"/>
      <c r="BR18" s="39"/>
      <c r="BS18" s="39"/>
      <c r="BT18" s="39"/>
      <c r="BU18" s="39"/>
      <c r="BV18" s="39"/>
      <c r="BW18" s="39"/>
      <c r="BX18" s="39"/>
      <c r="BY18" s="39"/>
      <c r="CA18" s="38"/>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P18" s="38"/>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G18" s="38"/>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X18" s="38"/>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O18" s="38"/>
      <c r="IP18" s="39"/>
      <c r="IQ18" s="39"/>
      <c r="IR18" s="39"/>
      <c r="IS18" s="39"/>
      <c r="IT18" s="39"/>
      <c r="IU18" s="39"/>
      <c r="IV18" s="39"/>
      <c r="IW18" s="39"/>
      <c r="IX18" s="39"/>
      <c r="IY18" s="39"/>
      <c r="IZ18" s="39"/>
      <c r="JA18" s="39"/>
      <c r="JB18" s="39"/>
      <c r="JC18" s="39"/>
      <c r="JD18" s="39"/>
      <c r="JE18" s="39"/>
      <c r="JF18" s="39"/>
      <c r="JG18" s="39"/>
      <c r="JH18" s="39"/>
      <c r="JI18" s="39"/>
      <c r="JJ18" s="39"/>
      <c r="JK18" s="39"/>
      <c r="JL18" s="39"/>
      <c r="JM18" s="39"/>
      <c r="JN18" s="39"/>
      <c r="JO18" s="39"/>
      <c r="JP18" s="39"/>
      <c r="JQ18" s="39"/>
      <c r="JR18" s="39"/>
      <c r="JS18" s="39"/>
      <c r="JT18" s="39"/>
      <c r="JU18" s="39"/>
      <c r="JV18" s="39"/>
      <c r="JW18" s="39"/>
      <c r="JX18" s="39"/>
      <c r="JY18" s="39"/>
      <c r="JZ18" s="39"/>
      <c r="KA18" s="39"/>
      <c r="KB18" s="39"/>
      <c r="KC18" s="39"/>
      <c r="KD18" s="39"/>
    </row>
    <row r="19" spans="1:390" s="23" customFormat="1" x14ac:dyDescent="0.3">
      <c r="F19" s="50" t="s">
        <v>65</v>
      </c>
      <c r="G19" s="51">
        <f>J27/2</f>
        <v>0.4</v>
      </c>
      <c r="H19" s="51" t="s">
        <v>53</v>
      </c>
      <c r="I19" s="40" t="s">
        <v>66</v>
      </c>
      <c r="J19" s="32" t="str">
        <f ca="1">[1]!xlv(J21)</f>
        <v>(Iᵧ / A)⁰·⁵</v>
      </c>
      <c r="K19" s="32"/>
      <c r="M19" s="11"/>
      <c r="N19" s="11"/>
      <c r="O19" s="11"/>
      <c r="P19" s="11"/>
      <c r="Q19" s="11"/>
      <c r="R19" s="12"/>
      <c r="S19" s="12"/>
      <c r="W19" s="42">
        <f t="shared" ref="W19:W59" si="2">AN18</f>
        <v>0.80000000000000038</v>
      </c>
      <c r="X19" s="23">
        <f>(W19-G20)*C34/G25</f>
        <v>-222.22222222222388</v>
      </c>
      <c r="AB19" s="42">
        <f t="shared" ref="AB19:AB59" si="3">AY18</f>
        <v>1.5000000000000011</v>
      </c>
      <c r="AC19" s="23">
        <f>(AB19-G19)*C35/J25</f>
        <v>8593.7500000000055</v>
      </c>
      <c r="AE19" s="23">
        <v>6</v>
      </c>
      <c r="AF19" s="23">
        <v>0.29899999999999999</v>
      </c>
      <c r="AG19" s="23">
        <v>0.40200000000000002</v>
      </c>
      <c r="AI19" s="5" t="s">
        <v>67</v>
      </c>
      <c r="AJ19" s="5"/>
      <c r="AK19" s="5"/>
      <c r="AL19" s="52">
        <f>J25</f>
        <v>6.4000000000000015E-2</v>
      </c>
      <c r="AM19" s="5" t="s">
        <v>68</v>
      </c>
      <c r="AN19" s="44">
        <f>AN20+AN38/20</f>
        <v>0.78000000000000036</v>
      </c>
      <c r="AO19" s="44">
        <f t="shared" si="0"/>
        <v>0.39000000000000018</v>
      </c>
      <c r="AP19" s="44">
        <f>(AL17-AO19)</f>
        <v>9.9999999999998423E-3</v>
      </c>
      <c r="AQ19" s="44">
        <f>AN19*AL18</f>
        <v>1.1700000000000006</v>
      </c>
      <c r="AR19" s="45">
        <f>C33*(AQ19*AP19)/(AL19*AL18)</f>
        <v>60.937499999999055</v>
      </c>
      <c r="AS19" s="5"/>
      <c r="AT19" s="5" t="s">
        <v>67</v>
      </c>
      <c r="AU19" s="5"/>
      <c r="AV19" s="5"/>
      <c r="AW19" s="52">
        <f>G25</f>
        <v>0.22500000000000001</v>
      </c>
      <c r="AX19" s="5" t="s">
        <v>68</v>
      </c>
      <c r="AY19" s="44">
        <f>AY20+AY38/20</f>
        <v>1.462500000000001</v>
      </c>
      <c r="AZ19" s="44">
        <f t="shared" si="1"/>
        <v>0.73125000000000051</v>
      </c>
      <c r="BA19" s="44">
        <f>(AW17-AZ19)</f>
        <v>1.8749999999999489E-2</v>
      </c>
      <c r="BB19" s="44">
        <f>AY19*AW18</f>
        <v>1.1700000000000008</v>
      </c>
      <c r="BC19" s="45">
        <f>C32*(BB19*BA19)/(AW19*AW18)</f>
        <v>121.87499999999677</v>
      </c>
      <c r="BD19" s="46"/>
      <c r="BE19" s="5"/>
      <c r="BF19" s="14"/>
      <c r="BG19" s="82" t="s">
        <v>100</v>
      </c>
      <c r="BH19" s="14"/>
      <c r="BI19" s="81" t="s">
        <v>101</v>
      </c>
      <c r="BJ19" s="14"/>
      <c r="BK19" s="81" t="s">
        <v>102</v>
      </c>
      <c r="BL19" s="14"/>
      <c r="BM19" s="81" t="s">
        <v>103</v>
      </c>
      <c r="BN19" s="81" t="s">
        <v>104</v>
      </c>
      <c r="BO19" s="81" t="s">
        <v>105</v>
      </c>
      <c r="BP19" s="46"/>
      <c r="BQ19" s="46"/>
      <c r="BR19" s="46"/>
      <c r="BS19" s="46"/>
      <c r="BT19" s="46"/>
      <c r="BU19" s="46"/>
      <c r="BV19" s="46"/>
      <c r="BW19" s="46"/>
      <c r="BX19" s="46"/>
      <c r="BY19" s="46"/>
      <c r="BZ19" s="29"/>
      <c r="CA19" s="39"/>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29"/>
      <c r="DP19" s="39"/>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29"/>
      <c r="FG19" s="39"/>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29"/>
      <c r="GX19" s="39"/>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29"/>
      <c r="IO19" s="39"/>
      <c r="IP19" s="46"/>
      <c r="IQ19" s="46"/>
      <c r="IR19" s="46"/>
      <c r="IS19" s="46"/>
      <c r="IT19" s="46"/>
      <c r="IU19" s="46"/>
      <c r="IV19" s="46"/>
      <c r="IW19" s="46"/>
      <c r="IX19" s="46"/>
      <c r="IY19" s="46"/>
      <c r="IZ19" s="46"/>
      <c r="JA19" s="46"/>
      <c r="JB19" s="46"/>
      <c r="JC19" s="46"/>
      <c r="JD19" s="46"/>
      <c r="JE19" s="46"/>
      <c r="JF19" s="46"/>
      <c r="JG19" s="46"/>
      <c r="JH19" s="46"/>
      <c r="JI19" s="46"/>
      <c r="JJ19" s="46"/>
      <c r="JK19" s="46"/>
      <c r="JL19" s="46"/>
      <c r="JM19" s="46"/>
      <c r="JN19" s="46"/>
      <c r="JO19" s="46"/>
      <c r="JP19" s="46"/>
      <c r="JQ19" s="46"/>
      <c r="JR19" s="46"/>
      <c r="JS19" s="46"/>
      <c r="JT19" s="46"/>
      <c r="JU19" s="46"/>
      <c r="JV19" s="46"/>
      <c r="JW19" s="46"/>
      <c r="JX19" s="46"/>
      <c r="JY19" s="46"/>
      <c r="JZ19" s="46"/>
      <c r="KA19" s="46"/>
      <c r="KB19" s="46"/>
      <c r="KC19" s="46"/>
      <c r="KD19" s="46"/>
      <c r="KE19" s="29"/>
      <c r="KF19" s="47"/>
      <c r="KG19" s="47"/>
      <c r="KH19" s="47"/>
      <c r="KI19" s="47"/>
      <c r="KJ19" s="47"/>
      <c r="KK19" s="47"/>
      <c r="KL19" s="47"/>
      <c r="KM19" s="47"/>
      <c r="KN19" s="47"/>
      <c r="KO19" s="47"/>
      <c r="KP19" s="47"/>
      <c r="KQ19" s="47"/>
      <c r="KR19" s="47"/>
      <c r="KS19" s="47"/>
      <c r="KT19" s="47"/>
      <c r="KU19" s="47"/>
      <c r="KV19" s="47"/>
      <c r="KW19" s="47"/>
      <c r="KX19" s="47"/>
      <c r="KY19" s="47"/>
      <c r="KZ19" s="47"/>
      <c r="LA19" s="47"/>
      <c r="LB19" s="47"/>
      <c r="LC19" s="47"/>
      <c r="LD19" s="47"/>
      <c r="LE19" s="47"/>
      <c r="LF19" s="47"/>
      <c r="LG19" s="47"/>
      <c r="LH19" s="47"/>
      <c r="LI19" s="47"/>
      <c r="LJ19" s="47"/>
      <c r="LK19" s="47"/>
      <c r="LL19" s="47"/>
      <c r="LM19" s="47"/>
      <c r="LN19" s="47"/>
      <c r="LO19" s="47"/>
      <c r="LP19" s="47"/>
      <c r="LQ19" s="47"/>
      <c r="LR19" s="47"/>
      <c r="LS19" s="47"/>
      <c r="LT19" s="47"/>
      <c r="MA19" s="48"/>
      <c r="MB19" s="48"/>
      <c r="MC19" s="48"/>
      <c r="MD19" s="48"/>
      <c r="ME19" s="48"/>
      <c r="MF19" s="48"/>
      <c r="MG19" s="48"/>
      <c r="MH19" s="48"/>
      <c r="MI19" s="48"/>
      <c r="MJ19" s="48"/>
      <c r="MK19" s="48"/>
      <c r="ML19" s="48"/>
      <c r="MM19" s="48"/>
      <c r="MN19" s="48"/>
      <c r="MO19" s="48"/>
      <c r="MP19" s="48"/>
      <c r="MQ19" s="48"/>
      <c r="MR19" s="48"/>
      <c r="MS19" s="48"/>
      <c r="MT19" s="48"/>
      <c r="MU19" s="48"/>
      <c r="MV19" s="48"/>
      <c r="MW19" s="48"/>
      <c r="MX19" s="48"/>
      <c r="MY19" s="48"/>
      <c r="MZ19" s="48"/>
      <c r="NA19" s="48"/>
      <c r="NB19" s="48"/>
      <c r="NC19" s="48"/>
      <c r="ND19" s="48"/>
      <c r="NE19" s="48"/>
      <c r="NF19" s="48"/>
      <c r="NG19" s="48"/>
      <c r="NH19" s="48"/>
      <c r="NI19" s="48"/>
      <c r="NJ19" s="48"/>
      <c r="NK19" s="48"/>
      <c r="NL19" s="48"/>
      <c r="NM19" s="48"/>
      <c r="NN19" s="48"/>
      <c r="NO19" s="48"/>
      <c r="NP19" s="49"/>
      <c r="NQ19" s="49"/>
      <c r="NR19" s="49"/>
      <c r="NS19" s="49"/>
      <c r="NT19" s="49"/>
      <c r="NU19" s="49"/>
      <c r="NV19" s="49"/>
      <c r="NW19" s="49"/>
      <c r="NX19" s="49"/>
      <c r="NY19" s="49"/>
      <c r="NZ19" s="49"/>
    </row>
    <row r="20" spans="1:390" s="23" customFormat="1" ht="13.8" x14ac:dyDescent="0.3">
      <c r="F20" s="50" t="s">
        <v>69</v>
      </c>
      <c r="G20" s="51">
        <f>J28/2</f>
        <v>0.75</v>
      </c>
      <c r="H20" s="51" t="s">
        <v>53</v>
      </c>
      <c r="I20" s="40" t="s">
        <v>66</v>
      </c>
      <c r="J20" s="32" t="str">
        <f>[1]!xln(J21)</f>
        <v>(0.064 / 1.2)⁰·⁵</v>
      </c>
      <c r="K20" s="32"/>
      <c r="M20" s="11"/>
      <c r="N20" s="11"/>
      <c r="O20" s="11"/>
      <c r="P20" s="11"/>
      <c r="Q20" s="11"/>
      <c r="R20" s="12"/>
      <c r="S20" s="12"/>
      <c r="W20" s="42">
        <f t="shared" si="2"/>
        <v>0.78000000000000036</v>
      </c>
      <c r="X20" s="23">
        <f>(W20-G20)*C34/G25</f>
        <v>-133.33333333333493</v>
      </c>
      <c r="AB20" s="42">
        <f t="shared" si="3"/>
        <v>1.462500000000001</v>
      </c>
      <c r="AC20" s="23">
        <f>(AB20-G19)*C35/J25</f>
        <v>8300.7812500000055</v>
      </c>
      <c r="AE20" s="23">
        <v>8</v>
      </c>
      <c r="AF20" s="23">
        <v>0.307</v>
      </c>
      <c r="AG20" s="23">
        <v>0.41399999999999998</v>
      </c>
      <c r="AI20" s="5"/>
      <c r="AJ20" s="5"/>
      <c r="AK20" s="5"/>
      <c r="AL20" s="5"/>
      <c r="AM20" s="5"/>
      <c r="AN20" s="44">
        <f>AN21+AN38/20</f>
        <v>0.76000000000000034</v>
      </c>
      <c r="AO20" s="44">
        <f t="shared" si="0"/>
        <v>0.38000000000000017</v>
      </c>
      <c r="AP20" s="44">
        <f>(AL17-AO20)</f>
        <v>1.9999999999999851E-2</v>
      </c>
      <c r="AQ20" s="44">
        <f>AN20*AL18</f>
        <v>1.1400000000000006</v>
      </c>
      <c r="AR20" s="45">
        <f>C33*(AQ20*AP20)/(AL19*AL18)</f>
        <v>118.74999999999913</v>
      </c>
      <c r="AS20" s="5"/>
      <c r="AT20" s="5"/>
      <c r="AU20" s="5"/>
      <c r="AV20" s="5"/>
      <c r="AW20" s="5"/>
      <c r="AX20" s="5"/>
      <c r="AY20" s="44">
        <f>AY21+AY38/20</f>
        <v>1.4250000000000009</v>
      </c>
      <c r="AZ20" s="44">
        <f t="shared" si="1"/>
        <v>0.71250000000000047</v>
      </c>
      <c r="BA20" s="44">
        <f>(AW17-AZ20)</f>
        <v>3.7499999999999534E-2</v>
      </c>
      <c r="BB20" s="44">
        <f>AY20*AW18</f>
        <v>1.1400000000000008</v>
      </c>
      <c r="BC20" s="45">
        <f>C32*(BB20*BA20)/(AW19*AW18)</f>
        <v>237.49999999999716</v>
      </c>
      <c r="BD20" s="46"/>
      <c r="BE20" s="5"/>
      <c r="BF20" s="81"/>
      <c r="BG20" s="81" t="s">
        <v>62</v>
      </c>
      <c r="BH20" s="81"/>
      <c r="BI20" s="81" t="s">
        <v>62</v>
      </c>
      <c r="BJ20" s="14"/>
      <c r="BK20" s="81" t="s">
        <v>62</v>
      </c>
      <c r="BL20" s="14"/>
      <c r="BM20" s="81" t="s">
        <v>62</v>
      </c>
      <c r="BN20" s="81" t="s">
        <v>62</v>
      </c>
      <c r="BO20" s="81" t="s">
        <v>62</v>
      </c>
      <c r="BP20" s="46"/>
      <c r="BQ20" s="46"/>
      <c r="BR20" s="46"/>
      <c r="BS20" s="46"/>
      <c r="BT20" s="46"/>
      <c r="BU20" s="46"/>
      <c r="BV20" s="46"/>
      <c r="BW20" s="46"/>
      <c r="BX20" s="46"/>
      <c r="BY20" s="46"/>
      <c r="CA20" s="39"/>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P20" s="39"/>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G20" s="39"/>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X20" s="39"/>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O20" s="39"/>
      <c r="IP20" s="46"/>
      <c r="IQ20" s="46"/>
      <c r="IR20" s="46"/>
      <c r="IS20" s="46"/>
      <c r="IT20" s="46"/>
      <c r="IU20" s="46"/>
      <c r="IV20" s="46"/>
      <c r="IW20" s="46"/>
      <c r="IX20" s="46"/>
      <c r="IY20" s="46"/>
      <c r="IZ20" s="46"/>
      <c r="JA20" s="46"/>
      <c r="JB20" s="46"/>
      <c r="JC20" s="46"/>
      <c r="JD20" s="46"/>
      <c r="JE20" s="46"/>
      <c r="JF20" s="46"/>
      <c r="JG20" s="46"/>
      <c r="JH20" s="46"/>
      <c r="JI20" s="46"/>
      <c r="JJ20" s="46"/>
      <c r="JK20" s="46"/>
      <c r="JL20" s="46"/>
      <c r="JM20" s="46"/>
      <c r="JN20" s="46"/>
      <c r="JO20" s="46"/>
      <c r="JP20" s="46"/>
      <c r="JQ20" s="46"/>
      <c r="JR20" s="46"/>
      <c r="JS20" s="46"/>
      <c r="JT20" s="46"/>
      <c r="JU20" s="46"/>
      <c r="JV20" s="46"/>
      <c r="JW20" s="46"/>
      <c r="JX20" s="46"/>
      <c r="JY20" s="46"/>
      <c r="JZ20" s="46"/>
      <c r="KA20" s="46"/>
      <c r="KB20" s="46"/>
      <c r="KC20" s="46"/>
      <c r="KD20" s="46"/>
      <c r="KF20" s="47"/>
      <c r="KG20" s="47"/>
      <c r="KH20" s="47"/>
      <c r="KI20" s="47"/>
      <c r="KJ20" s="47"/>
      <c r="KK20" s="47"/>
      <c r="KL20" s="47"/>
      <c r="KM20" s="47"/>
      <c r="KN20" s="47"/>
      <c r="KO20" s="47"/>
      <c r="KP20" s="47"/>
      <c r="KQ20" s="47"/>
      <c r="KR20" s="47"/>
      <c r="KS20" s="47"/>
      <c r="KT20" s="47"/>
      <c r="KU20" s="47"/>
      <c r="KV20" s="47"/>
      <c r="KW20" s="47"/>
      <c r="KX20" s="47"/>
      <c r="KY20" s="47"/>
      <c r="KZ20" s="47"/>
      <c r="LA20" s="47"/>
      <c r="LB20" s="47"/>
      <c r="LC20" s="47"/>
      <c r="LD20" s="47"/>
      <c r="LE20" s="47"/>
      <c r="LF20" s="47"/>
      <c r="LG20" s="47"/>
      <c r="LH20" s="47"/>
      <c r="LI20" s="47"/>
      <c r="LJ20" s="47"/>
      <c r="LK20" s="47"/>
      <c r="LL20" s="47"/>
      <c r="LM20" s="47"/>
      <c r="LN20" s="47"/>
      <c r="LO20" s="47"/>
      <c r="LP20" s="47"/>
      <c r="LQ20" s="47"/>
      <c r="LR20" s="47"/>
      <c r="LS20" s="47"/>
      <c r="LT20" s="47"/>
      <c r="MA20" s="48"/>
      <c r="MB20" s="48"/>
      <c r="MC20" s="48"/>
      <c r="MD20" s="48"/>
      <c r="ME20" s="48"/>
      <c r="MF20" s="48"/>
      <c r="MG20" s="48"/>
      <c r="MH20" s="48"/>
      <c r="MI20" s="48"/>
      <c r="MJ20" s="48"/>
      <c r="MK20" s="48"/>
      <c r="ML20" s="48"/>
      <c r="MM20" s="48"/>
      <c r="MN20" s="48"/>
      <c r="MO20" s="48"/>
      <c r="MP20" s="48"/>
      <c r="MQ20" s="48"/>
      <c r="MR20" s="48"/>
      <c r="MS20" s="48"/>
      <c r="MT20" s="48"/>
      <c r="MU20" s="48"/>
      <c r="MV20" s="48"/>
      <c r="MW20" s="48"/>
      <c r="MX20" s="48"/>
      <c r="MY20" s="48"/>
      <c r="MZ20" s="48"/>
      <c r="NA20" s="48"/>
      <c r="NB20" s="48"/>
      <c r="NC20" s="48"/>
      <c r="ND20" s="48"/>
      <c r="NE20" s="48"/>
      <c r="NF20" s="48"/>
      <c r="NG20" s="48"/>
      <c r="NH20" s="48"/>
      <c r="NI20" s="48"/>
      <c r="NJ20" s="48"/>
      <c r="NK20" s="48"/>
      <c r="NL20" s="48"/>
      <c r="NM20" s="48"/>
      <c r="NN20" s="48"/>
      <c r="NO20" s="48"/>
      <c r="NP20" s="49"/>
      <c r="NQ20" s="49"/>
      <c r="NR20" s="49"/>
      <c r="NS20" s="49"/>
      <c r="NT20" s="49"/>
      <c r="NU20" s="49"/>
      <c r="NV20" s="49"/>
      <c r="NW20" s="49"/>
      <c r="NX20" s="49"/>
      <c r="NY20" s="49"/>
      <c r="NZ20" s="49"/>
    </row>
    <row r="21" spans="1:390" s="23" customFormat="1" ht="13.8" x14ac:dyDescent="0.3">
      <c r="F21" s="32"/>
      <c r="G21" s="51"/>
      <c r="H21" s="51"/>
      <c r="I21" s="40" t="s">
        <v>66</v>
      </c>
      <c r="J21" s="51">
        <f>(J25/G18)^0.5</f>
        <v>0.23094010767585033</v>
      </c>
      <c r="K21" s="30" t="s">
        <v>53</v>
      </c>
      <c r="M21" s="11"/>
      <c r="N21" s="11"/>
      <c r="O21" s="11"/>
      <c r="P21" s="11"/>
      <c r="Q21" s="11"/>
      <c r="R21" s="12"/>
      <c r="S21" s="12"/>
      <c r="W21" s="42">
        <f t="shared" si="2"/>
        <v>0.76000000000000034</v>
      </c>
      <c r="X21" s="23">
        <f>(W21-G20)*C34/G25</f>
        <v>-44.444444444445956</v>
      </c>
      <c r="AB21" s="42">
        <f t="shared" si="3"/>
        <v>1.4250000000000009</v>
      </c>
      <c r="AC21" s="23">
        <f>(AB21-G19)*C35/J25</f>
        <v>8007.8125000000055</v>
      </c>
      <c r="AE21" s="23">
        <v>10</v>
      </c>
      <c r="AF21" s="23">
        <v>0.313</v>
      </c>
      <c r="AG21" s="23">
        <v>0.42099999999999999</v>
      </c>
      <c r="AI21" s="5"/>
      <c r="AJ21" s="5"/>
      <c r="AK21" s="5"/>
      <c r="AL21" s="5"/>
      <c r="AM21" s="5"/>
      <c r="AN21" s="44">
        <f>AN22+AN38/20</f>
        <v>0.74000000000000032</v>
      </c>
      <c r="AO21" s="44">
        <f t="shared" si="0"/>
        <v>0.37000000000000016</v>
      </c>
      <c r="AP21" s="44">
        <f>(AL17-AO21)</f>
        <v>2.999999999999986E-2</v>
      </c>
      <c r="AQ21" s="44">
        <f>AN21*AL18</f>
        <v>1.1100000000000005</v>
      </c>
      <c r="AR21" s="45">
        <f>C33*(AQ21*AP21)/(AL19*AL18)</f>
        <v>173.43749999999923</v>
      </c>
      <c r="AS21" s="5"/>
      <c r="AT21" s="5"/>
      <c r="AU21" s="5"/>
      <c r="AV21" s="5"/>
      <c r="AW21" s="5"/>
      <c r="AX21" s="5"/>
      <c r="AY21" s="44">
        <f>AY22+AY38/20</f>
        <v>1.3875000000000008</v>
      </c>
      <c r="AZ21" s="44">
        <f t="shared" si="1"/>
        <v>0.69375000000000042</v>
      </c>
      <c r="BA21" s="44">
        <f>(AW17-AZ21)</f>
        <v>5.6249999999999578E-2</v>
      </c>
      <c r="BB21" s="44">
        <f>AY21*AW18</f>
        <v>1.1100000000000008</v>
      </c>
      <c r="BC21" s="45">
        <f>C32*(BB21*BA21)/(AW19*AW18)</f>
        <v>346.87499999999761</v>
      </c>
      <c r="BD21" s="46"/>
      <c r="BE21" s="5"/>
      <c r="BF21" s="15">
        <v>1</v>
      </c>
      <c r="BG21" s="83">
        <f>C31/G18</f>
        <v>0</v>
      </c>
      <c r="BH21" s="84"/>
      <c r="BI21" s="83">
        <f>C34*G20/G25</f>
        <v>-3333.333333333333</v>
      </c>
      <c r="BJ21" s="84"/>
      <c r="BK21" s="83">
        <f>C35*G19/J25</f>
        <v>3124.9999999999991</v>
      </c>
      <c r="BL21" s="84"/>
      <c r="BM21" s="83">
        <f>BK21+BI21+BG21</f>
        <v>-208.33333333333394</v>
      </c>
      <c r="BN21" s="15">
        <v>0</v>
      </c>
      <c r="BO21" s="15">
        <v>0</v>
      </c>
      <c r="BP21" s="46"/>
      <c r="BQ21" s="46" t="e">
        <v>#NAME?</v>
      </c>
      <c r="BR21" s="46"/>
      <c r="BS21" s="46" t="e">
        <v>#NAME?</v>
      </c>
      <c r="BT21" s="46"/>
      <c r="BU21" s="46" t="e">
        <v>#NAME?</v>
      </c>
      <c r="BV21" s="46"/>
      <c r="BW21" s="46"/>
      <c r="BX21" s="46"/>
      <c r="BY21" s="46"/>
      <c r="CA21" s="39"/>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P21" s="39"/>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G21" s="39"/>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X21" s="39"/>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O21" s="39"/>
      <c r="IP21" s="46"/>
      <c r="IQ21" s="46"/>
      <c r="IR21" s="46"/>
      <c r="IS21" s="46"/>
      <c r="IT21" s="46"/>
      <c r="IU21" s="46"/>
      <c r="IV21" s="46"/>
      <c r="IW21" s="46"/>
      <c r="IX21" s="46"/>
      <c r="IY21" s="46"/>
      <c r="IZ21" s="46"/>
      <c r="JA21" s="46"/>
      <c r="JB21" s="46"/>
      <c r="JC21" s="46"/>
      <c r="JD21" s="46"/>
      <c r="JE21" s="46"/>
      <c r="JF21" s="46"/>
      <c r="JG21" s="46"/>
      <c r="JH21" s="46"/>
      <c r="JI21" s="46"/>
      <c r="JJ21" s="46"/>
      <c r="JK21" s="46"/>
      <c r="JL21" s="46"/>
      <c r="JM21" s="46"/>
      <c r="JN21" s="46"/>
      <c r="JO21" s="46"/>
      <c r="JP21" s="46"/>
      <c r="JQ21" s="46"/>
      <c r="JR21" s="46"/>
      <c r="JS21" s="46"/>
      <c r="JT21" s="46"/>
      <c r="JU21" s="46"/>
      <c r="JV21" s="46"/>
      <c r="JW21" s="46"/>
      <c r="JX21" s="46"/>
      <c r="JY21" s="46"/>
      <c r="JZ21" s="46"/>
      <c r="KA21" s="46"/>
      <c r="KB21" s="46"/>
      <c r="KC21" s="46"/>
      <c r="KD21" s="46"/>
      <c r="KF21" s="47"/>
      <c r="KG21" s="47"/>
      <c r="KH21" s="47"/>
      <c r="KI21" s="47"/>
      <c r="KJ21" s="47"/>
      <c r="KK21" s="47"/>
      <c r="KL21" s="47"/>
      <c r="KM21" s="47"/>
      <c r="KN21" s="47"/>
      <c r="KO21" s="47"/>
      <c r="KP21" s="47"/>
      <c r="KQ21" s="47"/>
      <c r="KR21" s="47"/>
      <c r="KS21" s="47"/>
      <c r="KT21" s="47"/>
      <c r="KU21" s="47"/>
      <c r="KV21" s="47"/>
      <c r="KW21" s="47"/>
      <c r="KX21" s="47"/>
      <c r="KY21" s="47"/>
      <c r="KZ21" s="47"/>
      <c r="LA21" s="47"/>
      <c r="LB21" s="47"/>
      <c r="LC21" s="47"/>
      <c r="LD21" s="47"/>
      <c r="LE21" s="47"/>
      <c r="LF21" s="47"/>
      <c r="LG21" s="47"/>
      <c r="LH21" s="47"/>
      <c r="LI21" s="47"/>
      <c r="LJ21" s="47"/>
      <c r="LK21" s="47"/>
      <c r="LL21" s="47"/>
      <c r="LM21" s="47"/>
      <c r="LN21" s="47"/>
      <c r="LO21" s="47"/>
      <c r="LP21" s="47"/>
      <c r="LQ21" s="47"/>
      <c r="LR21" s="47"/>
      <c r="LS21" s="47"/>
      <c r="LT21" s="47"/>
      <c r="MA21" s="48"/>
      <c r="MB21" s="48"/>
      <c r="MC21" s="48"/>
      <c r="MD21" s="48"/>
      <c r="ME21" s="48"/>
      <c r="MF21" s="48"/>
      <c r="MG21" s="48"/>
      <c r="MH21" s="48"/>
      <c r="MI21" s="48"/>
      <c r="MJ21" s="48"/>
      <c r="MK21" s="48"/>
      <c r="ML21" s="48"/>
      <c r="MM21" s="48"/>
      <c r="MN21" s="48"/>
      <c r="MO21" s="48"/>
      <c r="MP21" s="48"/>
      <c r="MQ21" s="48"/>
      <c r="MR21" s="48"/>
      <c r="MS21" s="48"/>
      <c r="MT21" s="48"/>
      <c r="MU21" s="48"/>
      <c r="MV21" s="48"/>
      <c r="MW21" s="48"/>
      <c r="MX21" s="48"/>
      <c r="MY21" s="48"/>
      <c r="MZ21" s="48"/>
      <c r="NA21" s="48"/>
      <c r="NB21" s="48"/>
      <c r="NC21" s="48"/>
      <c r="ND21" s="48"/>
      <c r="NE21" s="48"/>
      <c r="NF21" s="48"/>
      <c r="NG21" s="48"/>
      <c r="NH21" s="48"/>
      <c r="NI21" s="48"/>
      <c r="NJ21" s="48"/>
      <c r="NK21" s="48"/>
      <c r="NL21" s="48"/>
      <c r="NM21" s="48"/>
      <c r="NN21" s="48"/>
      <c r="NO21" s="48"/>
      <c r="NP21" s="49"/>
      <c r="NQ21" s="49"/>
      <c r="NR21" s="49"/>
      <c r="NS21" s="49"/>
      <c r="NT21" s="49"/>
      <c r="NU21" s="49"/>
      <c r="NV21" s="49"/>
      <c r="NW21" s="49"/>
      <c r="NX21" s="49"/>
      <c r="NY21" s="49"/>
      <c r="NZ21" s="49"/>
    </row>
    <row r="22" spans="1:390" s="23" customFormat="1" ht="13.8" x14ac:dyDescent="0.3">
      <c r="F22" s="31" t="s">
        <v>70</v>
      </c>
      <c r="G22" s="32"/>
      <c r="H22" s="32"/>
      <c r="I22" s="32"/>
      <c r="J22" s="32"/>
      <c r="K22" s="31"/>
      <c r="M22" s="11"/>
      <c r="N22" s="11"/>
      <c r="O22" s="11"/>
      <c r="P22" s="11"/>
      <c r="Q22" s="11"/>
      <c r="R22" s="12"/>
      <c r="S22" s="12"/>
      <c r="W22" s="42">
        <f t="shared" si="2"/>
        <v>0.74000000000000032</v>
      </c>
      <c r="X22" s="23">
        <f>(W22-G20)*C34/G25</f>
        <v>44.444444444443008</v>
      </c>
      <c r="AB22" s="42">
        <f t="shared" si="3"/>
        <v>1.3875000000000008</v>
      </c>
      <c r="AC22" s="23">
        <f>(AB22-G19)*C35/J25</f>
        <v>7714.8437500000045</v>
      </c>
      <c r="AF22" s="85"/>
      <c r="AG22" s="85"/>
      <c r="AI22" s="5"/>
      <c r="AJ22" s="5"/>
      <c r="AK22" s="5"/>
      <c r="AL22" s="5"/>
      <c r="AM22" s="5"/>
      <c r="AN22" s="44">
        <f>AN23+AN38/20</f>
        <v>0.72000000000000031</v>
      </c>
      <c r="AO22" s="44">
        <f t="shared" si="0"/>
        <v>0.36000000000000015</v>
      </c>
      <c r="AP22" s="44">
        <f>(AL17-AO22)</f>
        <v>3.9999999999999869E-2</v>
      </c>
      <c r="AQ22" s="44">
        <f>AN22*AL18</f>
        <v>1.0800000000000005</v>
      </c>
      <c r="AR22" s="45">
        <f>C33*(AQ22*AP22)/(AL19*AL18)</f>
        <v>224.99999999999929</v>
      </c>
      <c r="AS22" s="5"/>
      <c r="AT22" s="5"/>
      <c r="AU22" s="5"/>
      <c r="AV22" s="5"/>
      <c r="AW22" s="5"/>
      <c r="AX22" s="5"/>
      <c r="AY22" s="44">
        <f>AY23+AY38/20</f>
        <v>1.3500000000000008</v>
      </c>
      <c r="AZ22" s="44">
        <f t="shared" si="1"/>
        <v>0.67500000000000038</v>
      </c>
      <c r="BA22" s="44">
        <f>(AW17-AZ22)</f>
        <v>7.4999999999999623E-2</v>
      </c>
      <c r="BB22" s="44">
        <f>AY22*AW18</f>
        <v>1.0800000000000007</v>
      </c>
      <c r="BC22" s="45">
        <f>C32*(BB22*BA22)/(AW19*AW18)</f>
        <v>449.99999999999795</v>
      </c>
      <c r="BD22" s="46"/>
      <c r="BE22" s="5"/>
      <c r="BF22" s="15">
        <v>2</v>
      </c>
      <c r="BG22" s="83">
        <f>C31/G18</f>
        <v>0</v>
      </c>
      <c r="BH22" s="84"/>
      <c r="BI22" s="83">
        <f>C34*G20/G25</f>
        <v>-3333.333333333333</v>
      </c>
      <c r="BJ22" s="84"/>
      <c r="BK22" s="83">
        <v>0</v>
      </c>
      <c r="BL22" s="84"/>
      <c r="BM22" s="83">
        <f t="shared" ref="BM22:BM25" si="4">BK22+BI22+BG22</f>
        <v>-3333.333333333333</v>
      </c>
      <c r="BN22" s="15">
        <v>0</v>
      </c>
      <c r="BO22" s="15">
        <v>0</v>
      </c>
      <c r="BP22" s="46"/>
      <c r="BQ22" s="46"/>
      <c r="BR22" s="46"/>
      <c r="BS22" s="46"/>
      <c r="BT22" s="46"/>
      <c r="BU22" s="46"/>
      <c r="BV22" s="46"/>
      <c r="BW22" s="46"/>
      <c r="BX22" s="46"/>
      <c r="BY22" s="46"/>
      <c r="CA22" s="39"/>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P22" s="39"/>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G22" s="39"/>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X22" s="39"/>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O22" s="39"/>
      <c r="IP22" s="46"/>
      <c r="IQ22" s="46"/>
      <c r="IR22" s="46"/>
      <c r="IS22" s="46"/>
      <c r="IT22" s="46"/>
      <c r="IU22" s="46"/>
      <c r="IV22" s="46"/>
      <c r="IW22" s="46"/>
      <c r="IX22" s="46"/>
      <c r="IY22" s="46"/>
      <c r="IZ22" s="46"/>
      <c r="JA22" s="46"/>
      <c r="JB22" s="46"/>
      <c r="JC22" s="46"/>
      <c r="JD22" s="46"/>
      <c r="JE22" s="46"/>
      <c r="JF22" s="46"/>
      <c r="JG22" s="46"/>
      <c r="JH22" s="46"/>
      <c r="JI22" s="46"/>
      <c r="JJ22" s="46"/>
      <c r="JK22" s="46"/>
      <c r="JL22" s="46"/>
      <c r="JM22" s="46"/>
      <c r="JN22" s="46"/>
      <c r="JO22" s="46"/>
      <c r="JP22" s="46"/>
      <c r="JQ22" s="46"/>
      <c r="JR22" s="46"/>
      <c r="JS22" s="46"/>
      <c r="JT22" s="46"/>
      <c r="JU22" s="46"/>
      <c r="JV22" s="46"/>
      <c r="JW22" s="46"/>
      <c r="JX22" s="46"/>
      <c r="JY22" s="46"/>
      <c r="JZ22" s="46"/>
      <c r="KA22" s="46"/>
      <c r="KB22" s="46"/>
      <c r="KC22" s="46"/>
      <c r="KD22" s="46"/>
      <c r="KF22" s="47"/>
      <c r="KG22" s="47"/>
      <c r="KH22" s="47"/>
      <c r="KI22" s="47"/>
      <c r="KJ22" s="47"/>
      <c r="KK22" s="47"/>
      <c r="KL22" s="47"/>
      <c r="KM22" s="47"/>
      <c r="KN22" s="47"/>
      <c r="KO22" s="47"/>
      <c r="KP22" s="47"/>
      <c r="KQ22" s="47"/>
      <c r="KR22" s="47"/>
      <c r="KS22" s="47"/>
      <c r="KT22" s="47"/>
      <c r="KU22" s="47"/>
      <c r="KV22" s="47"/>
      <c r="KW22" s="47"/>
      <c r="KX22" s="47"/>
      <c r="KY22" s="47"/>
      <c r="KZ22" s="47"/>
      <c r="LA22" s="47"/>
      <c r="LB22" s="47"/>
      <c r="LC22" s="47"/>
      <c r="LD22" s="47"/>
      <c r="LE22" s="47"/>
      <c r="LF22" s="47"/>
      <c r="LG22" s="47"/>
      <c r="LH22" s="47"/>
      <c r="LI22" s="47"/>
      <c r="LJ22" s="47"/>
      <c r="LK22" s="47"/>
      <c r="LL22" s="47"/>
      <c r="LM22" s="47"/>
      <c r="LN22" s="47"/>
      <c r="LO22" s="47"/>
      <c r="LP22" s="47"/>
      <c r="LQ22" s="47"/>
      <c r="LR22" s="47"/>
      <c r="LS22" s="47"/>
      <c r="LT22" s="47"/>
      <c r="MA22" s="48"/>
      <c r="MB22" s="48"/>
      <c r="MC22" s="48"/>
      <c r="MD22" s="48"/>
      <c r="ME22" s="48"/>
      <c r="MF22" s="48"/>
      <c r="MG22" s="48"/>
      <c r="MH22" s="48"/>
      <c r="MI22" s="48"/>
      <c r="MJ22" s="48"/>
      <c r="MK22" s="48"/>
      <c r="ML22" s="48"/>
      <c r="MM22" s="48"/>
      <c r="MN22" s="48"/>
      <c r="MO22" s="48"/>
      <c r="MP22" s="48"/>
      <c r="MQ22" s="48"/>
      <c r="MR22" s="48"/>
      <c r="MS22" s="48"/>
      <c r="MT22" s="48"/>
      <c r="MU22" s="48"/>
      <c r="MV22" s="48"/>
      <c r="MW22" s="48"/>
      <c r="MX22" s="48"/>
      <c r="MY22" s="48"/>
      <c r="MZ22" s="48"/>
      <c r="NA22" s="48"/>
      <c r="NB22" s="48"/>
      <c r="NC22" s="48"/>
      <c r="ND22" s="48"/>
      <c r="NE22" s="48"/>
      <c r="NF22" s="48"/>
      <c r="NG22" s="48"/>
      <c r="NH22" s="48"/>
      <c r="NI22" s="48"/>
      <c r="NJ22" s="48"/>
      <c r="NK22" s="48"/>
      <c r="NL22" s="48"/>
      <c r="NM22" s="48"/>
      <c r="NN22" s="48"/>
      <c r="NO22" s="48"/>
      <c r="NP22" s="49"/>
      <c r="NQ22" s="49"/>
      <c r="NR22" s="49"/>
      <c r="NS22" s="49"/>
      <c r="NT22" s="49"/>
      <c r="NU22" s="49"/>
      <c r="NV22" s="49"/>
      <c r="NW22" s="49"/>
      <c r="NX22" s="49"/>
      <c r="NY22" s="49"/>
      <c r="NZ22" s="49"/>
    </row>
    <row r="23" spans="1:390" s="23" customFormat="1" ht="13.8" x14ac:dyDescent="0.3">
      <c r="F23" s="34" t="s">
        <v>71</v>
      </c>
      <c r="G23" s="32" t="str">
        <f ca="1">[1]!xlv(G25)</f>
        <v>(B × H³) / 12</v>
      </c>
      <c r="H23" s="32"/>
      <c r="I23" s="50" t="s">
        <v>72</v>
      </c>
      <c r="J23" s="32" t="str">
        <f ca="1">[1]!xlv(J25)</f>
        <v>(H × B³) / 12</v>
      </c>
      <c r="K23" s="32"/>
      <c r="M23" s="11"/>
      <c r="N23" s="11"/>
      <c r="O23" s="11"/>
      <c r="P23" s="11"/>
      <c r="Q23" s="11"/>
      <c r="R23" s="12"/>
      <c r="S23" s="12"/>
      <c r="W23" s="42">
        <f t="shared" si="2"/>
        <v>0.72000000000000031</v>
      </c>
      <c r="X23" s="23">
        <f>(W23-G20)*C34/G25</f>
        <v>133.33333333333198</v>
      </c>
      <c r="AB23" s="42">
        <f t="shared" si="3"/>
        <v>1.3500000000000008</v>
      </c>
      <c r="AC23" s="23">
        <f>(AB23-G19)*C35/J25</f>
        <v>7421.8750000000036</v>
      </c>
      <c r="AI23" s="5"/>
      <c r="AJ23" s="5"/>
      <c r="AK23" s="5"/>
      <c r="AL23" s="5"/>
      <c r="AM23" s="5"/>
      <c r="AN23" s="44">
        <f>AN24+AN38/20</f>
        <v>0.70000000000000029</v>
      </c>
      <c r="AO23" s="44">
        <f t="shared" si="0"/>
        <v>0.35000000000000014</v>
      </c>
      <c r="AP23" s="44">
        <f>(AL17-AO23)</f>
        <v>4.9999999999999878E-2</v>
      </c>
      <c r="AQ23" s="44">
        <f>AN23*AL18</f>
        <v>1.0500000000000005</v>
      </c>
      <c r="AR23" s="45">
        <f>C33*(AQ23*AP23)/(AL19*AL18)</f>
        <v>273.43749999999937</v>
      </c>
      <c r="AS23" s="5"/>
      <c r="AT23" s="5"/>
      <c r="AU23" s="5"/>
      <c r="AV23" s="5"/>
      <c r="AW23" s="5"/>
      <c r="AX23" s="5"/>
      <c r="AY23" s="44">
        <f>AY24+AY38/20</f>
        <v>1.3125000000000007</v>
      </c>
      <c r="AZ23" s="44">
        <f t="shared" si="1"/>
        <v>0.65625000000000033</v>
      </c>
      <c r="BA23" s="44">
        <f>(AW17-AZ23)</f>
        <v>9.3749999999999667E-2</v>
      </c>
      <c r="BB23" s="44">
        <f>AY23*AW18</f>
        <v>1.0500000000000005</v>
      </c>
      <c r="BC23" s="45">
        <f>C32*(BB23*BA23)/(AW19*AW18)</f>
        <v>546.87499999999818</v>
      </c>
      <c r="BD23" s="46"/>
      <c r="BE23" s="5"/>
      <c r="BF23" s="15">
        <v>3</v>
      </c>
      <c r="BG23" s="83">
        <f>C31/G18</f>
        <v>0</v>
      </c>
      <c r="BH23" s="84"/>
      <c r="BI23" s="83">
        <f>C34*G20/G25</f>
        <v>-3333.333333333333</v>
      </c>
      <c r="BJ23" s="84"/>
      <c r="BK23" s="83">
        <f>-BK21</f>
        <v>-3124.9999999999991</v>
      </c>
      <c r="BL23" s="84"/>
      <c r="BM23" s="83">
        <f t="shared" si="4"/>
        <v>-6458.3333333333321</v>
      </c>
      <c r="BN23" s="15">
        <v>0</v>
      </c>
      <c r="BO23" s="15">
        <v>0</v>
      </c>
      <c r="BP23" s="46"/>
      <c r="BQ23" s="46"/>
      <c r="BR23" s="46"/>
      <c r="BS23" s="46"/>
      <c r="BT23" s="46"/>
      <c r="BU23" s="46"/>
      <c r="BV23" s="46"/>
      <c r="BW23" s="46"/>
      <c r="BX23" s="46"/>
      <c r="BY23" s="46"/>
      <c r="CA23" s="39"/>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P23" s="39"/>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G23" s="39"/>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X23" s="39"/>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O23" s="39"/>
      <c r="IP23" s="46"/>
      <c r="IQ23" s="46"/>
      <c r="IR23" s="46"/>
      <c r="IS23" s="46"/>
      <c r="IT23" s="46"/>
      <c r="IU23" s="46"/>
      <c r="IV23" s="46"/>
      <c r="IW23" s="46"/>
      <c r="IX23" s="46"/>
      <c r="IY23" s="46"/>
      <c r="IZ23" s="46"/>
      <c r="JA23" s="46"/>
      <c r="JB23" s="46"/>
      <c r="JC23" s="46"/>
      <c r="JD23" s="46"/>
      <c r="JE23" s="46"/>
      <c r="JF23" s="46"/>
      <c r="JG23" s="46"/>
      <c r="JH23" s="46"/>
      <c r="JI23" s="46"/>
      <c r="JJ23" s="46"/>
      <c r="JK23" s="46"/>
      <c r="JL23" s="46"/>
      <c r="JM23" s="46"/>
      <c r="JN23" s="46"/>
      <c r="JO23" s="46"/>
      <c r="JP23" s="46"/>
      <c r="JQ23" s="46"/>
      <c r="JR23" s="46"/>
      <c r="JS23" s="46"/>
      <c r="JT23" s="46"/>
      <c r="JU23" s="46"/>
      <c r="JV23" s="46"/>
      <c r="JW23" s="46"/>
      <c r="JX23" s="46"/>
      <c r="JY23" s="46"/>
      <c r="JZ23" s="46"/>
      <c r="KA23" s="46"/>
      <c r="KB23" s="46"/>
      <c r="KC23" s="46"/>
      <c r="KD23" s="46"/>
      <c r="KF23" s="47"/>
      <c r="KG23" s="47"/>
      <c r="KH23" s="47"/>
      <c r="KI23" s="47"/>
      <c r="KJ23" s="47"/>
      <c r="KK23" s="47"/>
      <c r="KL23" s="47"/>
      <c r="KM23" s="47"/>
      <c r="KN23" s="47"/>
      <c r="KO23" s="47"/>
      <c r="KP23" s="47"/>
      <c r="KQ23" s="47"/>
      <c r="KR23" s="47"/>
      <c r="KS23" s="47"/>
      <c r="KT23" s="47"/>
      <c r="KU23" s="47"/>
      <c r="KV23" s="47"/>
      <c r="KW23" s="47"/>
      <c r="KX23" s="47"/>
      <c r="KY23" s="47"/>
      <c r="KZ23" s="47"/>
      <c r="LA23" s="47"/>
      <c r="LB23" s="47"/>
      <c r="LC23" s="47"/>
      <c r="LD23" s="47"/>
      <c r="LE23" s="47"/>
      <c r="LF23" s="47"/>
      <c r="LG23" s="47"/>
      <c r="LH23" s="47"/>
      <c r="LI23" s="47"/>
      <c r="LJ23" s="47"/>
      <c r="LK23" s="47"/>
      <c r="LL23" s="47"/>
      <c r="LM23" s="47"/>
      <c r="LN23" s="47"/>
      <c r="LO23" s="47"/>
      <c r="LP23" s="47"/>
      <c r="LQ23" s="47"/>
      <c r="LR23" s="47"/>
      <c r="LS23" s="47"/>
      <c r="LT23" s="47"/>
      <c r="MA23" s="48"/>
      <c r="MB23" s="48"/>
      <c r="MC23" s="48"/>
      <c r="MD23" s="48"/>
      <c r="ME23" s="48"/>
      <c r="MF23" s="48"/>
      <c r="MG23" s="48"/>
      <c r="MH23" s="48"/>
      <c r="MI23" s="48"/>
      <c r="MJ23" s="48"/>
      <c r="MK23" s="48"/>
      <c r="ML23" s="48"/>
      <c r="MM23" s="48"/>
      <c r="MN23" s="48"/>
      <c r="MO23" s="48"/>
      <c r="MP23" s="48"/>
      <c r="MQ23" s="48"/>
      <c r="MR23" s="48"/>
      <c r="MS23" s="48"/>
      <c r="MT23" s="48"/>
      <c r="MU23" s="48"/>
      <c r="MV23" s="48"/>
      <c r="MW23" s="48"/>
      <c r="MX23" s="48"/>
      <c r="MY23" s="48"/>
      <c r="MZ23" s="48"/>
      <c r="NA23" s="48"/>
      <c r="NB23" s="48"/>
      <c r="NC23" s="48"/>
      <c r="ND23" s="48"/>
      <c r="NE23" s="48"/>
      <c r="NF23" s="48"/>
      <c r="NG23" s="48"/>
      <c r="NH23" s="48"/>
      <c r="NI23" s="48"/>
      <c r="NJ23" s="48"/>
      <c r="NK23" s="48"/>
      <c r="NL23" s="48"/>
      <c r="NM23" s="48"/>
      <c r="NN23" s="48"/>
      <c r="NO23" s="48"/>
      <c r="NP23" s="49"/>
      <c r="NQ23" s="49"/>
      <c r="NR23" s="49"/>
      <c r="NS23" s="49"/>
      <c r="NT23" s="49"/>
      <c r="NU23" s="49"/>
      <c r="NV23" s="49"/>
      <c r="NW23" s="49"/>
      <c r="NX23" s="49"/>
      <c r="NY23" s="49"/>
      <c r="NZ23" s="49"/>
    </row>
    <row r="24" spans="1:390" s="23" customFormat="1" ht="13.8" x14ac:dyDescent="0.3">
      <c r="F24" s="34" t="s">
        <v>71</v>
      </c>
      <c r="G24" s="32" t="str">
        <f>[1]!xln(G25)</f>
        <v>(0.8 × 1.5³) / 12</v>
      </c>
      <c r="H24" s="32"/>
      <c r="I24" s="50" t="s">
        <v>72</v>
      </c>
      <c r="J24" s="32" t="str">
        <f>[1]!xln(J25)</f>
        <v>(1.5 × 0.8³) / 12</v>
      </c>
      <c r="K24" s="32"/>
      <c r="M24" s="11"/>
      <c r="N24" s="11"/>
      <c r="O24" s="11"/>
      <c r="P24" s="11"/>
      <c r="Q24" s="11"/>
      <c r="R24" s="12"/>
      <c r="S24" s="12"/>
      <c r="W24" s="42">
        <f t="shared" si="2"/>
        <v>0.70000000000000029</v>
      </c>
      <c r="X24" s="23">
        <f>(W24-G20)*C34/G25</f>
        <v>222.22222222222092</v>
      </c>
      <c r="AB24" s="42">
        <f t="shared" si="3"/>
        <v>1.3125000000000007</v>
      </c>
      <c r="AC24" s="23">
        <f>(AB24-G19)*C35/J25</f>
        <v>7128.9062500000036</v>
      </c>
      <c r="AE24" s="23">
        <f>J28/J27</f>
        <v>1.875</v>
      </c>
      <c r="AF24" s="86">
        <f xml:space="preserve"> -0.00004004*AE24^4 + 0.00114084*AE24^3 - 0.01241635*AE24^2 + 0.0659418*AE24 + 0.15464017</f>
        <v>0.24165512092773436</v>
      </c>
      <c r="AG24" s="86">
        <f xml:space="preserve"> -0.0000052643*AE24^6 + 0.000197589*AE24^5 - 0.0030475907*AE24^4 + 0.0250059798*AE24^3 - 0.1178360298*AE24^2 + 0.3195795125*AE24 - 0.0158449795</f>
        <v>0.30061683406251716</v>
      </c>
      <c r="AI24" s="5"/>
      <c r="AJ24" s="5"/>
      <c r="AK24" s="5"/>
      <c r="AL24" s="5"/>
      <c r="AM24" s="5"/>
      <c r="AN24" s="44">
        <f>AN25+AN38/20</f>
        <v>0.68000000000000027</v>
      </c>
      <c r="AO24" s="44">
        <f t="shared" si="0"/>
        <v>0.34000000000000014</v>
      </c>
      <c r="AP24" s="44">
        <f>(AL17-AO24)</f>
        <v>5.9999999999999887E-2</v>
      </c>
      <c r="AQ24" s="44">
        <f>AN24*AL18</f>
        <v>1.0200000000000005</v>
      </c>
      <c r="AR24" s="45">
        <f>C33*(AQ24*AP24)/(AL19*AL18)</f>
        <v>318.74999999999949</v>
      </c>
      <c r="AS24" s="5"/>
      <c r="AT24" s="5"/>
      <c r="AU24" s="5"/>
      <c r="AV24" s="5"/>
      <c r="AW24" s="5"/>
      <c r="AX24" s="5"/>
      <c r="AY24" s="44">
        <f>AY25+AY38/20</f>
        <v>1.2750000000000006</v>
      </c>
      <c r="AZ24" s="44">
        <f t="shared" si="1"/>
        <v>0.63750000000000029</v>
      </c>
      <c r="BA24" s="44">
        <f>(AW17-AZ24)</f>
        <v>0.11249999999999971</v>
      </c>
      <c r="BB24" s="44">
        <f>AY24*AW18</f>
        <v>1.0200000000000005</v>
      </c>
      <c r="BC24" s="45">
        <f>C32*(BB24*BA24)/(AW19*AW18)</f>
        <v>637.49999999999864</v>
      </c>
      <c r="BD24" s="46"/>
      <c r="BE24" s="5"/>
      <c r="BF24" s="15">
        <v>4</v>
      </c>
      <c r="BG24" s="83">
        <f>C31/G18</f>
        <v>0</v>
      </c>
      <c r="BH24" s="84"/>
      <c r="BI24" s="83">
        <v>0</v>
      </c>
      <c r="BJ24" s="84"/>
      <c r="BK24" s="83">
        <f>BK21</f>
        <v>3124.9999999999991</v>
      </c>
      <c r="BL24" s="84"/>
      <c r="BM24" s="83">
        <f t="shared" si="4"/>
        <v>3124.9999999999991</v>
      </c>
      <c r="BN24" s="15">
        <v>0</v>
      </c>
      <c r="BO24" s="15">
        <v>0</v>
      </c>
      <c r="BP24" s="46"/>
      <c r="BQ24" s="46"/>
      <c r="BR24" s="46"/>
      <c r="BS24" s="46"/>
      <c r="BT24" s="46"/>
      <c r="BU24" s="46"/>
      <c r="BV24" s="46"/>
      <c r="BW24" s="46"/>
      <c r="BX24" s="46"/>
      <c r="BY24" s="46"/>
      <c r="CA24" s="39"/>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P24" s="39"/>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G24" s="39"/>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X24" s="39"/>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O24" s="39"/>
      <c r="IP24" s="46"/>
      <c r="IQ24" s="46"/>
      <c r="IR24" s="46"/>
      <c r="IS24" s="46"/>
      <c r="IT24" s="46"/>
      <c r="IU24" s="46"/>
      <c r="IV24" s="46"/>
      <c r="IW24" s="46"/>
      <c r="IX24" s="46"/>
      <c r="IY24" s="46"/>
      <c r="IZ24" s="46"/>
      <c r="JA24" s="46"/>
      <c r="JB24" s="46"/>
      <c r="JC24" s="46"/>
      <c r="JD24" s="46"/>
      <c r="JE24" s="46"/>
      <c r="JF24" s="46"/>
      <c r="JG24" s="46"/>
      <c r="JH24" s="46"/>
      <c r="JI24" s="46"/>
      <c r="JJ24" s="46"/>
      <c r="JK24" s="46"/>
      <c r="JL24" s="46"/>
      <c r="JM24" s="46"/>
      <c r="JN24" s="46"/>
      <c r="JO24" s="46"/>
      <c r="JP24" s="46"/>
      <c r="JQ24" s="46"/>
      <c r="JR24" s="46"/>
      <c r="JS24" s="46"/>
      <c r="JT24" s="46"/>
      <c r="JU24" s="46"/>
      <c r="JV24" s="46"/>
      <c r="JW24" s="46"/>
      <c r="JX24" s="46"/>
      <c r="JY24" s="46"/>
      <c r="JZ24" s="46"/>
      <c r="KA24" s="46"/>
      <c r="KB24" s="46"/>
      <c r="KC24" s="46"/>
      <c r="KD24" s="46"/>
      <c r="KF24" s="47"/>
      <c r="KG24" s="47"/>
      <c r="KH24" s="47"/>
      <c r="KI24" s="47"/>
      <c r="KJ24" s="47"/>
      <c r="KK24" s="47"/>
      <c r="KL24" s="47"/>
      <c r="KM24" s="47"/>
      <c r="KN24" s="47"/>
      <c r="KO24" s="47"/>
      <c r="KP24" s="47"/>
      <c r="KQ24" s="47"/>
      <c r="KR24" s="47"/>
      <c r="KS24" s="47"/>
      <c r="KT24" s="47"/>
      <c r="KU24" s="47"/>
      <c r="KV24" s="47"/>
      <c r="KW24" s="47"/>
      <c r="KX24" s="47"/>
      <c r="KY24" s="47"/>
      <c r="KZ24" s="47"/>
      <c r="LA24" s="47"/>
      <c r="LB24" s="47"/>
      <c r="LC24" s="47"/>
      <c r="LD24" s="47"/>
      <c r="LE24" s="47"/>
      <c r="LF24" s="47"/>
      <c r="LG24" s="47"/>
      <c r="LH24" s="47"/>
      <c r="LI24" s="47"/>
      <c r="LJ24" s="47"/>
      <c r="LK24" s="47"/>
      <c r="LL24" s="47"/>
      <c r="LM24" s="47"/>
      <c r="LN24" s="47"/>
      <c r="LO24" s="47"/>
      <c r="LP24" s="47"/>
      <c r="LQ24" s="47"/>
      <c r="LR24" s="47"/>
      <c r="LS24" s="47"/>
      <c r="LT24" s="47"/>
      <c r="MA24" s="48"/>
      <c r="MB24" s="48"/>
      <c r="MC24" s="48"/>
      <c r="MD24" s="48"/>
      <c r="ME24" s="48"/>
      <c r="MF24" s="48"/>
      <c r="MG24" s="48"/>
      <c r="MH24" s="48"/>
      <c r="MI24" s="48"/>
      <c r="MJ24" s="48"/>
      <c r="MK24" s="48"/>
      <c r="ML24" s="48"/>
      <c r="MM24" s="48"/>
      <c r="MN24" s="48"/>
      <c r="MO24" s="48"/>
      <c r="MP24" s="48"/>
      <c r="MQ24" s="48"/>
      <c r="MR24" s="48"/>
      <c r="MS24" s="48"/>
      <c r="MT24" s="48"/>
      <c r="MU24" s="48"/>
      <c r="MV24" s="48"/>
      <c r="MW24" s="48"/>
      <c r="MX24" s="48"/>
      <c r="MY24" s="48"/>
      <c r="MZ24" s="48"/>
      <c r="NA24" s="48"/>
      <c r="NB24" s="48"/>
      <c r="NC24" s="48"/>
      <c r="ND24" s="48"/>
      <c r="NE24" s="48"/>
      <c r="NF24" s="48"/>
      <c r="NG24" s="48"/>
      <c r="NH24" s="48"/>
      <c r="NI24" s="48"/>
      <c r="NJ24" s="48"/>
      <c r="NK24" s="48"/>
      <c r="NL24" s="48"/>
      <c r="NM24" s="48"/>
      <c r="NN24" s="48"/>
      <c r="NO24" s="48"/>
      <c r="NP24" s="49"/>
      <c r="NQ24" s="49"/>
      <c r="NR24" s="49"/>
      <c r="NS24" s="49"/>
      <c r="NT24" s="49"/>
      <c r="NU24" s="49"/>
      <c r="NV24" s="49"/>
      <c r="NW24" s="49"/>
      <c r="NX24" s="49"/>
      <c r="NY24" s="49"/>
      <c r="NZ24" s="49"/>
    </row>
    <row r="25" spans="1:390" s="23" customFormat="1" ht="13.8" x14ac:dyDescent="0.3">
      <c r="F25" s="34" t="s">
        <v>71</v>
      </c>
      <c r="G25" s="53">
        <f>(J27*J28^3)/12</f>
        <v>0.22500000000000001</v>
      </c>
      <c r="H25" s="54" t="s">
        <v>68</v>
      </c>
      <c r="I25" s="55" t="s">
        <v>72</v>
      </c>
      <c r="J25" s="56">
        <f>(J28*J27^3)/12</f>
        <v>6.4000000000000015E-2</v>
      </c>
      <c r="K25" s="54" t="s">
        <v>68</v>
      </c>
      <c r="M25" s="11"/>
      <c r="N25" s="11"/>
      <c r="O25" s="11"/>
      <c r="P25" s="11"/>
      <c r="Q25" s="11"/>
      <c r="R25" s="12"/>
      <c r="S25" s="12"/>
      <c r="W25" s="42">
        <f t="shared" si="2"/>
        <v>0.68000000000000027</v>
      </c>
      <c r="X25" s="23">
        <f>(W25-G20)*C34/G25</f>
        <v>311.11111111110989</v>
      </c>
      <c r="AB25" s="42">
        <f t="shared" si="3"/>
        <v>1.2750000000000006</v>
      </c>
      <c r="AC25" s="23">
        <f>(AB25-G19)*C35/J25</f>
        <v>6835.9375000000027</v>
      </c>
      <c r="AI25" s="5"/>
      <c r="AJ25" s="5"/>
      <c r="AK25" s="5"/>
      <c r="AL25" s="5"/>
      <c r="AM25" s="5"/>
      <c r="AN25" s="44">
        <f>AN26+AN38/20</f>
        <v>0.66000000000000025</v>
      </c>
      <c r="AO25" s="44">
        <f t="shared" si="0"/>
        <v>0.33000000000000013</v>
      </c>
      <c r="AP25" s="44">
        <f>(AL17-AO25)</f>
        <v>6.9999999999999896E-2</v>
      </c>
      <c r="AQ25" s="44">
        <f>AN25*AL18</f>
        <v>0.99000000000000044</v>
      </c>
      <c r="AR25" s="45">
        <f>C33*(AQ25*AP25)/(AL19*AL18)</f>
        <v>360.93749999999949</v>
      </c>
      <c r="AS25" s="5"/>
      <c r="AT25" s="5"/>
      <c r="AU25" s="5"/>
      <c r="AV25" s="5"/>
      <c r="AW25" s="5"/>
      <c r="AX25" s="5"/>
      <c r="AY25" s="44">
        <f>AY26+AY38/20</f>
        <v>1.2375000000000005</v>
      </c>
      <c r="AZ25" s="44">
        <f t="shared" si="1"/>
        <v>0.61875000000000024</v>
      </c>
      <c r="BA25" s="44">
        <f>(AW17-AZ25)</f>
        <v>0.13124999999999976</v>
      </c>
      <c r="BB25" s="44">
        <f>AY25*AW18</f>
        <v>0.99000000000000044</v>
      </c>
      <c r="BC25" s="45">
        <f>C32*(BB25*BA25)/(AW19*AW18)</f>
        <v>721.87499999999898</v>
      </c>
      <c r="BD25" s="46"/>
      <c r="BE25" s="5"/>
      <c r="BF25" s="15">
        <v>5</v>
      </c>
      <c r="BG25" s="83">
        <f>C31/G18</f>
        <v>0</v>
      </c>
      <c r="BH25" s="84"/>
      <c r="BI25" s="83">
        <v>0</v>
      </c>
      <c r="BJ25" s="83"/>
      <c r="BK25" s="83">
        <v>0</v>
      </c>
      <c r="BL25" s="83"/>
      <c r="BM25" s="83">
        <f t="shared" si="4"/>
        <v>0</v>
      </c>
      <c r="BN25" s="15">
        <v>0</v>
      </c>
      <c r="BO25" s="15">
        <v>0</v>
      </c>
      <c r="BP25" s="46"/>
      <c r="BQ25" s="46"/>
      <c r="BR25" s="46"/>
      <c r="BS25" s="46"/>
      <c r="BT25" s="46"/>
      <c r="BU25" s="46"/>
      <c r="BV25" s="46"/>
      <c r="BW25" s="46"/>
      <c r="BX25" s="46"/>
      <c r="BY25" s="46"/>
      <c r="CA25" s="39"/>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P25" s="39"/>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G25" s="39"/>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X25" s="39"/>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O25" s="39"/>
      <c r="IP25" s="46"/>
      <c r="IQ25" s="46"/>
      <c r="IR25" s="46"/>
      <c r="IS25" s="46"/>
      <c r="IT25" s="46"/>
      <c r="IU25" s="46"/>
      <c r="IV25" s="46"/>
      <c r="IW25" s="46"/>
      <c r="IX25" s="46"/>
      <c r="IY25" s="46"/>
      <c r="IZ25" s="46"/>
      <c r="JA25" s="46"/>
      <c r="JB25" s="46"/>
      <c r="JC25" s="46"/>
      <c r="JD25" s="46"/>
      <c r="JE25" s="46"/>
      <c r="JF25" s="46"/>
      <c r="JG25" s="46"/>
      <c r="JH25" s="46"/>
      <c r="JI25" s="46"/>
      <c r="JJ25" s="46"/>
      <c r="JK25" s="46"/>
      <c r="JL25" s="46"/>
      <c r="JM25" s="46"/>
      <c r="JN25" s="46"/>
      <c r="JO25" s="46"/>
      <c r="JP25" s="46"/>
      <c r="JQ25" s="46"/>
      <c r="JR25" s="46"/>
      <c r="JS25" s="46"/>
      <c r="JT25" s="46"/>
      <c r="JU25" s="46"/>
      <c r="JV25" s="46"/>
      <c r="JW25" s="46"/>
      <c r="JX25" s="46"/>
      <c r="JY25" s="46"/>
      <c r="JZ25" s="46"/>
      <c r="KA25" s="46"/>
      <c r="KB25" s="46"/>
      <c r="KC25" s="46"/>
      <c r="KD25" s="46"/>
      <c r="KF25" s="47"/>
      <c r="KG25" s="47"/>
      <c r="KH25" s="47"/>
      <c r="KI25" s="47"/>
      <c r="KJ25" s="47"/>
      <c r="KK25" s="47"/>
      <c r="KL25" s="47"/>
      <c r="KM25" s="47"/>
      <c r="KN25" s="47"/>
      <c r="KO25" s="47"/>
      <c r="KP25" s="47"/>
      <c r="KQ25" s="47"/>
      <c r="KR25" s="47"/>
      <c r="KS25" s="47"/>
      <c r="KT25" s="47"/>
      <c r="KU25" s="47"/>
      <c r="KV25" s="47"/>
      <c r="KW25" s="47"/>
      <c r="KX25" s="47"/>
      <c r="KY25" s="47"/>
      <c r="KZ25" s="47"/>
      <c r="LA25" s="47"/>
      <c r="LB25" s="47"/>
      <c r="LC25" s="47"/>
      <c r="LD25" s="47"/>
      <c r="LE25" s="47"/>
      <c r="LF25" s="47"/>
      <c r="LG25" s="47"/>
      <c r="LH25" s="47"/>
      <c r="LI25" s="47"/>
      <c r="LJ25" s="47"/>
      <c r="LK25" s="47"/>
      <c r="LL25" s="47"/>
      <c r="LM25" s="47"/>
      <c r="LN25" s="47"/>
      <c r="LO25" s="47"/>
      <c r="LP25" s="47"/>
      <c r="LQ25" s="47"/>
      <c r="LR25" s="47"/>
      <c r="LS25" s="47"/>
      <c r="LT25" s="47"/>
      <c r="MA25" s="48"/>
      <c r="MB25" s="48"/>
      <c r="MC25" s="48"/>
      <c r="MD25" s="48"/>
      <c r="ME25" s="48"/>
      <c r="MF25" s="48"/>
      <c r="MG25" s="48"/>
      <c r="MH25" s="48"/>
      <c r="MI25" s="48"/>
      <c r="MJ25" s="48"/>
      <c r="MK25" s="48"/>
      <c r="ML25" s="48"/>
      <c r="MM25" s="48"/>
      <c r="MN25" s="48"/>
      <c r="MO25" s="48"/>
      <c r="MP25" s="48"/>
      <c r="MQ25" s="48"/>
      <c r="MR25" s="48"/>
      <c r="MS25" s="48"/>
      <c r="MT25" s="48"/>
      <c r="MU25" s="48"/>
      <c r="MV25" s="48"/>
      <c r="MW25" s="48"/>
      <c r="MX25" s="48"/>
      <c r="MY25" s="48"/>
      <c r="MZ25" s="48"/>
      <c r="NA25" s="48"/>
      <c r="NB25" s="48"/>
      <c r="NC25" s="48"/>
      <c r="ND25" s="48"/>
      <c r="NE25" s="48"/>
      <c r="NF25" s="48"/>
      <c r="NG25" s="48"/>
      <c r="NH25" s="48"/>
      <c r="NI25" s="48"/>
      <c r="NJ25" s="48"/>
      <c r="NK25" s="48"/>
      <c r="NL25" s="48"/>
      <c r="NM25" s="48"/>
      <c r="NN25" s="48"/>
      <c r="NO25" s="48"/>
      <c r="NP25" s="49"/>
      <c r="NQ25" s="49"/>
      <c r="NR25" s="49"/>
      <c r="NS25" s="49"/>
      <c r="NT25" s="49"/>
      <c r="NU25" s="49"/>
      <c r="NV25" s="49"/>
      <c r="NW25" s="49"/>
      <c r="NX25" s="49"/>
      <c r="NY25" s="49"/>
      <c r="NZ25" s="49"/>
    </row>
    <row r="26" spans="1:390" s="23" customFormat="1" ht="13.8" x14ac:dyDescent="0.3">
      <c r="F26" s="34" t="s">
        <v>73</v>
      </c>
      <c r="G26" s="32" t="str">
        <f ca="1">[1]!xlv(G28)</f>
        <v>Iᵧ + Iₓ</v>
      </c>
      <c r="H26" s="32"/>
      <c r="I26" s="30"/>
      <c r="J26" s="57"/>
      <c r="M26" s="11"/>
      <c r="N26" s="11"/>
      <c r="O26" s="11"/>
      <c r="P26" s="11"/>
      <c r="Q26" s="11"/>
      <c r="R26" s="12"/>
      <c r="S26" s="12"/>
      <c r="W26" s="42">
        <f t="shared" si="2"/>
        <v>0.66000000000000025</v>
      </c>
      <c r="X26" s="23">
        <f>(W26-G20)*C34/G25</f>
        <v>399.99999999999886</v>
      </c>
      <c r="AB26" s="42">
        <f t="shared" si="3"/>
        <v>1.2375000000000005</v>
      </c>
      <c r="AC26" s="23">
        <f>(AB26-G19)*C35/J25</f>
        <v>6542.9687500000018</v>
      </c>
      <c r="AI26" s="5"/>
      <c r="AJ26" s="5"/>
      <c r="AK26" s="5"/>
      <c r="AL26" s="5"/>
      <c r="AM26" s="5"/>
      <c r="AN26" s="44">
        <f>AN27+AN38/20</f>
        <v>0.64000000000000024</v>
      </c>
      <c r="AO26" s="44">
        <f t="shared" si="0"/>
        <v>0.32000000000000012</v>
      </c>
      <c r="AP26" s="44">
        <f>(AL17-AO26)</f>
        <v>7.9999999999999905E-2</v>
      </c>
      <c r="AQ26" s="44">
        <f>AN26*AL18</f>
        <v>0.96000000000000041</v>
      </c>
      <c r="AR26" s="45">
        <f>C33*(AQ26*AP26)/(AL19*AL18)</f>
        <v>399.99999999999955</v>
      </c>
      <c r="AS26" s="5"/>
      <c r="AT26" s="5"/>
      <c r="AU26" s="5"/>
      <c r="AV26" s="5"/>
      <c r="AW26" s="5"/>
      <c r="AX26" s="5"/>
      <c r="AY26" s="44">
        <f>AY27+AY38/20</f>
        <v>1.2000000000000004</v>
      </c>
      <c r="AZ26" s="44">
        <f t="shared" si="1"/>
        <v>0.6000000000000002</v>
      </c>
      <c r="BA26" s="44">
        <f>(AW17-AZ26)</f>
        <v>0.1499999999999998</v>
      </c>
      <c r="BB26" s="44">
        <f>AY26*AW18</f>
        <v>0.96000000000000041</v>
      </c>
      <c r="BC26" s="45">
        <f>C32*(BB26*BA26)/(AW19*AW18)</f>
        <v>799.99999999999932</v>
      </c>
      <c r="BD26" s="46"/>
      <c r="BE26" s="5"/>
      <c r="BF26" s="15">
        <v>6</v>
      </c>
      <c r="BG26" s="83">
        <f>C31/G18</f>
        <v>0</v>
      </c>
      <c r="BH26" s="84"/>
      <c r="BI26" s="83">
        <v>0</v>
      </c>
      <c r="BJ26" s="84"/>
      <c r="BK26" s="83">
        <f>-BK21</f>
        <v>-3124.9999999999991</v>
      </c>
      <c r="BL26" s="84"/>
      <c r="BM26" s="83">
        <f>BK26+BI26+BG26</f>
        <v>-3124.9999999999991</v>
      </c>
      <c r="BN26" s="15">
        <v>0</v>
      </c>
      <c r="BO26" s="15">
        <v>0</v>
      </c>
      <c r="BP26" s="46"/>
      <c r="BQ26" s="46"/>
      <c r="BR26" s="46"/>
      <c r="BS26" s="46"/>
      <c r="BT26" s="46"/>
      <c r="BU26" s="46"/>
      <c r="BV26" s="46"/>
      <c r="BW26" s="46"/>
      <c r="BX26" s="46"/>
      <c r="BY26" s="46"/>
      <c r="CA26" s="39"/>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P26" s="39"/>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G26" s="39"/>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X26" s="39"/>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O26" s="39"/>
      <c r="IP26" s="46"/>
      <c r="IQ26" s="46"/>
      <c r="IR26" s="46"/>
      <c r="IS26" s="46"/>
      <c r="IT26" s="46"/>
      <c r="IU26" s="46"/>
      <c r="IV26" s="46"/>
      <c r="IW26" s="46"/>
      <c r="IX26" s="46"/>
      <c r="IY26" s="46"/>
      <c r="IZ26" s="46"/>
      <c r="JA26" s="46"/>
      <c r="JB26" s="46"/>
      <c r="JC26" s="46"/>
      <c r="JD26" s="46"/>
      <c r="JE26" s="46"/>
      <c r="JF26" s="46"/>
      <c r="JG26" s="46"/>
      <c r="JH26" s="46"/>
      <c r="JI26" s="46"/>
      <c r="JJ26" s="46"/>
      <c r="JK26" s="46"/>
      <c r="JL26" s="46"/>
      <c r="JM26" s="46"/>
      <c r="JN26" s="46"/>
      <c r="JO26" s="46"/>
      <c r="JP26" s="46"/>
      <c r="JQ26" s="46"/>
      <c r="JR26" s="46"/>
      <c r="JS26" s="46"/>
      <c r="JT26" s="46"/>
      <c r="JU26" s="46"/>
      <c r="JV26" s="46"/>
      <c r="JW26" s="46"/>
      <c r="JX26" s="46"/>
      <c r="JY26" s="46"/>
      <c r="JZ26" s="46"/>
      <c r="KA26" s="46"/>
      <c r="KB26" s="46"/>
      <c r="KC26" s="46"/>
      <c r="KD26" s="46"/>
      <c r="KF26" s="47"/>
      <c r="KG26" s="47"/>
      <c r="KH26" s="47"/>
      <c r="KI26" s="47"/>
      <c r="KJ26" s="47"/>
      <c r="KK26" s="47"/>
      <c r="KL26" s="47"/>
      <c r="KM26" s="47"/>
      <c r="KN26" s="47"/>
      <c r="KO26" s="47"/>
      <c r="KP26" s="47"/>
      <c r="KQ26" s="47"/>
      <c r="KR26" s="47"/>
      <c r="KS26" s="47"/>
      <c r="KT26" s="47"/>
      <c r="KU26" s="47"/>
      <c r="KV26" s="47"/>
      <c r="KW26" s="47"/>
      <c r="KX26" s="47"/>
      <c r="KY26" s="47"/>
      <c r="KZ26" s="47"/>
      <c r="LA26" s="47"/>
      <c r="LB26" s="47"/>
      <c r="LC26" s="47"/>
      <c r="LD26" s="47"/>
      <c r="LE26" s="47"/>
      <c r="LF26" s="47"/>
      <c r="LG26" s="47"/>
      <c r="LH26" s="47"/>
      <c r="LI26" s="47"/>
      <c r="LJ26" s="47"/>
      <c r="LK26" s="47"/>
      <c r="LL26" s="47"/>
      <c r="LM26" s="47"/>
      <c r="LN26" s="47"/>
      <c r="LO26" s="47"/>
      <c r="LP26" s="47"/>
      <c r="LQ26" s="47"/>
      <c r="LR26" s="47"/>
      <c r="LS26" s="47"/>
      <c r="LT26" s="47"/>
      <c r="MA26" s="48"/>
      <c r="MB26" s="48"/>
      <c r="MC26" s="48"/>
      <c r="MD26" s="48"/>
      <c r="ME26" s="48"/>
      <c r="MF26" s="48"/>
      <c r="MG26" s="48"/>
      <c r="MH26" s="48"/>
      <c r="MI26" s="48"/>
      <c r="MJ26" s="48"/>
      <c r="MK26" s="48"/>
      <c r="ML26" s="48"/>
      <c r="MM26" s="48"/>
      <c r="MN26" s="48"/>
      <c r="MO26" s="48"/>
      <c r="MP26" s="48"/>
      <c r="MQ26" s="48"/>
      <c r="MR26" s="48"/>
      <c r="MS26" s="48"/>
      <c r="MT26" s="48"/>
      <c r="MU26" s="48"/>
      <c r="MV26" s="48"/>
      <c r="MW26" s="48"/>
      <c r="MX26" s="48"/>
      <c r="MY26" s="48"/>
      <c r="MZ26" s="48"/>
      <c r="NA26" s="48"/>
      <c r="NB26" s="48"/>
      <c r="NC26" s="48"/>
      <c r="ND26" s="48"/>
      <c r="NE26" s="48"/>
      <c r="NF26" s="48"/>
      <c r="NG26" s="48"/>
      <c r="NH26" s="48"/>
      <c r="NI26" s="48"/>
      <c r="NJ26" s="48"/>
      <c r="NK26" s="48"/>
      <c r="NL26" s="48"/>
      <c r="NM26" s="48"/>
      <c r="NN26" s="48"/>
      <c r="NO26" s="48"/>
      <c r="NP26" s="49"/>
      <c r="NQ26" s="49"/>
      <c r="NR26" s="49"/>
      <c r="NS26" s="49"/>
      <c r="NT26" s="49"/>
      <c r="NU26" s="49"/>
      <c r="NV26" s="49"/>
      <c r="NW26" s="49"/>
      <c r="NX26" s="49"/>
      <c r="NY26" s="49"/>
      <c r="NZ26" s="49"/>
    </row>
    <row r="27" spans="1:390" s="23" customFormat="1" ht="13.8" x14ac:dyDescent="0.3">
      <c r="F27" s="34" t="s">
        <v>73</v>
      </c>
      <c r="G27" s="32" t="str">
        <f>[1]!xln(G28)</f>
        <v>0.064 + 0.225</v>
      </c>
      <c r="H27" s="32"/>
      <c r="I27" s="34" t="s">
        <v>74</v>
      </c>
      <c r="J27" s="58">
        <v>0.8</v>
      </c>
      <c r="K27" s="30" t="s">
        <v>53</v>
      </c>
      <c r="M27" s="11"/>
      <c r="N27" s="11"/>
      <c r="O27" s="11"/>
      <c r="P27" s="11"/>
      <c r="Q27" s="11"/>
      <c r="R27" s="12"/>
      <c r="S27" s="12"/>
      <c r="W27" s="42">
        <f t="shared" si="2"/>
        <v>0.64000000000000024</v>
      </c>
      <c r="X27" s="23">
        <f>(W27-G20)*C34/G25</f>
        <v>488.88888888888778</v>
      </c>
      <c r="AB27" s="42">
        <f t="shared" si="3"/>
        <v>1.2000000000000004</v>
      </c>
      <c r="AC27" s="23">
        <f>(AB27-G19)*C35/J25</f>
        <v>6250.0000000000009</v>
      </c>
      <c r="AI27" s="5"/>
      <c r="AJ27" s="5"/>
      <c r="AK27" s="5"/>
      <c r="AL27" s="5"/>
      <c r="AM27" s="5"/>
      <c r="AN27" s="44">
        <f>AN28+AN38/20</f>
        <v>0.62000000000000022</v>
      </c>
      <c r="AO27" s="44">
        <f t="shared" si="0"/>
        <v>0.31000000000000011</v>
      </c>
      <c r="AP27" s="44">
        <f>(AL17-AO27)</f>
        <v>8.9999999999999913E-2</v>
      </c>
      <c r="AQ27" s="44">
        <f>AN27*AL18</f>
        <v>0.93000000000000038</v>
      </c>
      <c r="AR27" s="45">
        <f>C33*(AQ27*AP27)/(AL19*AL18)</f>
        <v>435.93749999999966</v>
      </c>
      <c r="AS27" s="5"/>
      <c r="AT27" s="5"/>
      <c r="AU27" s="5"/>
      <c r="AV27" s="5"/>
      <c r="AW27" s="5"/>
      <c r="AX27" s="5"/>
      <c r="AY27" s="44">
        <f>AY28+AY38/20</f>
        <v>1.1625000000000003</v>
      </c>
      <c r="AZ27" s="44">
        <f t="shared" si="1"/>
        <v>0.58125000000000016</v>
      </c>
      <c r="BA27" s="44">
        <f>(AW17-AZ27)</f>
        <v>0.16874999999999984</v>
      </c>
      <c r="BB27" s="44">
        <f>AY27*AW18</f>
        <v>0.93000000000000027</v>
      </c>
      <c r="BC27" s="45">
        <f>C32*(BB27*BA27)/(AW19*AW18)</f>
        <v>871.87499999999932</v>
      </c>
      <c r="BD27" s="46"/>
      <c r="BE27" s="5"/>
      <c r="BF27" s="15">
        <v>7</v>
      </c>
      <c r="BG27" s="83">
        <f>C31/G18</f>
        <v>0</v>
      </c>
      <c r="BH27" s="84"/>
      <c r="BI27" s="83">
        <f>-BI21</f>
        <v>3333.333333333333</v>
      </c>
      <c r="BJ27" s="84"/>
      <c r="BK27" s="83">
        <f>BK21</f>
        <v>3124.9999999999991</v>
      </c>
      <c r="BL27" s="84"/>
      <c r="BM27" s="83">
        <f>BK27+BI27+BG27</f>
        <v>6458.3333333333321</v>
      </c>
      <c r="BN27" s="15">
        <v>0</v>
      </c>
      <c r="BO27" s="15">
        <v>0</v>
      </c>
      <c r="BP27" s="46"/>
      <c r="BQ27" s="46"/>
      <c r="BR27" s="46"/>
      <c r="BS27" s="46"/>
      <c r="BT27" s="46"/>
      <c r="BU27" s="46"/>
      <c r="BV27" s="46"/>
      <c r="BW27" s="46"/>
      <c r="BX27" s="46"/>
      <c r="BY27" s="46"/>
      <c r="CA27" s="39"/>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P27" s="39"/>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G27" s="39"/>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X27" s="39"/>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O27" s="39"/>
      <c r="IP27" s="46"/>
      <c r="IQ27" s="46"/>
      <c r="IR27" s="46"/>
      <c r="IS27" s="46"/>
      <c r="IT27" s="46"/>
      <c r="IU27" s="46"/>
      <c r="IV27" s="46"/>
      <c r="IW27" s="46"/>
      <c r="IX27" s="46"/>
      <c r="IY27" s="46"/>
      <c r="IZ27" s="46"/>
      <c r="JA27" s="46"/>
      <c r="JB27" s="46"/>
      <c r="JC27" s="46"/>
      <c r="JD27" s="46"/>
      <c r="JE27" s="46"/>
      <c r="JF27" s="46"/>
      <c r="JG27" s="46"/>
      <c r="JH27" s="46"/>
      <c r="JI27" s="46"/>
      <c r="JJ27" s="46"/>
      <c r="JK27" s="46"/>
      <c r="JL27" s="46"/>
      <c r="JM27" s="46"/>
      <c r="JN27" s="46"/>
      <c r="JO27" s="46"/>
      <c r="JP27" s="46"/>
      <c r="JQ27" s="46"/>
      <c r="JR27" s="46"/>
      <c r="JS27" s="46"/>
      <c r="JT27" s="46"/>
      <c r="JU27" s="46"/>
      <c r="JV27" s="46"/>
      <c r="JW27" s="46"/>
      <c r="JX27" s="46"/>
      <c r="JY27" s="46"/>
      <c r="JZ27" s="46"/>
      <c r="KA27" s="46"/>
      <c r="KB27" s="46"/>
      <c r="KC27" s="46"/>
      <c r="KD27" s="46"/>
      <c r="KF27" s="47"/>
      <c r="KG27" s="47"/>
      <c r="KH27" s="47"/>
      <c r="KI27" s="47"/>
      <c r="KJ27" s="47"/>
      <c r="KK27" s="47"/>
      <c r="KL27" s="47"/>
      <c r="KM27" s="47"/>
      <c r="KN27" s="47"/>
      <c r="KO27" s="47"/>
      <c r="KP27" s="47"/>
      <c r="KQ27" s="47"/>
      <c r="KR27" s="47"/>
      <c r="KS27" s="47"/>
      <c r="KT27" s="47"/>
      <c r="KU27" s="47"/>
      <c r="KV27" s="47"/>
      <c r="KW27" s="47"/>
      <c r="KX27" s="47"/>
      <c r="KY27" s="47"/>
      <c r="KZ27" s="47"/>
      <c r="LA27" s="47"/>
      <c r="LB27" s="47"/>
      <c r="LC27" s="47"/>
      <c r="LD27" s="47"/>
      <c r="LE27" s="47"/>
      <c r="LF27" s="47"/>
      <c r="LG27" s="47"/>
      <c r="LH27" s="47"/>
      <c r="LI27" s="47"/>
      <c r="LJ27" s="47"/>
      <c r="LK27" s="47"/>
      <c r="LL27" s="47"/>
      <c r="LM27" s="47"/>
      <c r="LN27" s="47"/>
      <c r="LO27" s="47"/>
      <c r="LP27" s="47"/>
      <c r="LQ27" s="47"/>
      <c r="LR27" s="47"/>
      <c r="LS27" s="47"/>
      <c r="LT27" s="47"/>
      <c r="MA27" s="48"/>
      <c r="MB27" s="48"/>
      <c r="MC27" s="48"/>
      <c r="MD27" s="48"/>
      <c r="ME27" s="48"/>
      <c r="MF27" s="48"/>
      <c r="MG27" s="48"/>
      <c r="MH27" s="48"/>
      <c r="MI27" s="48"/>
      <c r="MJ27" s="48"/>
      <c r="MK27" s="48"/>
      <c r="ML27" s="48"/>
      <c r="MM27" s="48"/>
      <c r="MN27" s="48"/>
      <c r="MO27" s="48"/>
      <c r="MP27" s="48"/>
      <c r="MQ27" s="48"/>
      <c r="MR27" s="48"/>
      <c r="MS27" s="48"/>
      <c r="MT27" s="48"/>
      <c r="MU27" s="48"/>
      <c r="MV27" s="48"/>
      <c r="MW27" s="48"/>
      <c r="MX27" s="48"/>
      <c r="MY27" s="48"/>
      <c r="MZ27" s="48"/>
      <c r="NA27" s="48"/>
      <c r="NB27" s="48"/>
      <c r="NC27" s="48"/>
      <c r="ND27" s="48"/>
      <c r="NE27" s="48"/>
      <c r="NF27" s="48"/>
      <c r="NG27" s="48"/>
      <c r="NH27" s="48"/>
      <c r="NI27" s="48"/>
      <c r="NJ27" s="48"/>
      <c r="NK27" s="48"/>
      <c r="NL27" s="48"/>
      <c r="NM27" s="48"/>
      <c r="NN27" s="48"/>
      <c r="NO27" s="48"/>
      <c r="NP27" s="49"/>
      <c r="NQ27" s="49"/>
      <c r="NR27" s="49"/>
      <c r="NS27" s="49"/>
      <c r="NT27" s="49"/>
      <c r="NU27" s="49"/>
      <c r="NV27" s="49"/>
      <c r="NW27" s="49"/>
      <c r="NX27" s="49"/>
      <c r="NY27" s="49"/>
      <c r="NZ27" s="49"/>
    </row>
    <row r="28" spans="1:390" s="23" customFormat="1" ht="13.8" x14ac:dyDescent="0.3">
      <c r="A28" s="19"/>
      <c r="F28" s="53" t="s">
        <v>73</v>
      </c>
      <c r="G28" s="53">
        <f>J25+G25</f>
        <v>0.28900000000000003</v>
      </c>
      <c r="H28" s="30" t="s">
        <v>68</v>
      </c>
      <c r="I28" s="50" t="s">
        <v>75</v>
      </c>
      <c r="J28" s="59">
        <v>1.5</v>
      </c>
      <c r="K28" s="32" t="s">
        <v>53</v>
      </c>
      <c r="M28" s="11"/>
      <c r="N28" s="11"/>
      <c r="O28" s="11"/>
      <c r="P28" s="11"/>
      <c r="Q28" s="11"/>
      <c r="R28" s="12"/>
      <c r="S28" s="12"/>
      <c r="W28" s="42">
        <f t="shared" si="2"/>
        <v>0.62000000000000022</v>
      </c>
      <c r="X28" s="23">
        <f>(W28-G20)*C34/G25</f>
        <v>577.77777777777681</v>
      </c>
      <c r="AB28" s="42">
        <f t="shared" si="3"/>
        <v>1.1625000000000003</v>
      </c>
      <c r="AC28" s="23">
        <f>(AB28-G19)*C35/J25</f>
        <v>5957.0312500000009</v>
      </c>
      <c r="AI28" s="5"/>
      <c r="AJ28" s="5"/>
      <c r="AK28" s="5"/>
      <c r="AL28" s="5"/>
      <c r="AM28" s="5"/>
      <c r="AN28" s="44">
        <f>AN29+AN38/20</f>
        <v>0.6000000000000002</v>
      </c>
      <c r="AO28" s="44">
        <f t="shared" si="0"/>
        <v>0.3000000000000001</v>
      </c>
      <c r="AP28" s="44">
        <f>(AL17-AO28)</f>
        <v>9.9999999999999922E-2</v>
      </c>
      <c r="AQ28" s="44">
        <f>AN28*AL18</f>
        <v>0.90000000000000036</v>
      </c>
      <c r="AR28" s="45">
        <f>C33*(AQ28*AP28)/(AL19*AL18)</f>
        <v>468.74999999999972</v>
      </c>
      <c r="AS28" s="5"/>
      <c r="AT28" s="5"/>
      <c r="AU28" s="5"/>
      <c r="AV28" s="5"/>
      <c r="AW28" s="5"/>
      <c r="AX28" s="5"/>
      <c r="AY28" s="44">
        <f>AY29+AY38/20</f>
        <v>1.1250000000000002</v>
      </c>
      <c r="AZ28" s="44">
        <f t="shared" si="1"/>
        <v>0.56250000000000011</v>
      </c>
      <c r="BA28" s="44">
        <f>(AW17-AZ28)</f>
        <v>0.18749999999999989</v>
      </c>
      <c r="BB28" s="44">
        <f>AY28*AW18</f>
        <v>0.90000000000000024</v>
      </c>
      <c r="BC28" s="45">
        <f>C32*(BB28*BA28)/(AW19*AW18)</f>
        <v>937.49999999999955</v>
      </c>
      <c r="BD28" s="46"/>
      <c r="BE28" s="5"/>
      <c r="BF28" s="15">
        <v>8</v>
      </c>
      <c r="BG28" s="83">
        <f>C31/G18</f>
        <v>0</v>
      </c>
      <c r="BH28" s="84"/>
      <c r="BI28" s="83">
        <f>-BI22</f>
        <v>3333.333333333333</v>
      </c>
      <c r="BJ28" s="84"/>
      <c r="BK28" s="83">
        <v>0</v>
      </c>
      <c r="BL28" s="84"/>
      <c r="BM28" s="83">
        <f>BK28+BI28+BG28</f>
        <v>3333.333333333333</v>
      </c>
      <c r="BN28" s="15">
        <v>0</v>
      </c>
      <c r="BO28" s="15">
        <v>0</v>
      </c>
      <c r="BP28" s="46"/>
      <c r="BQ28" s="46"/>
      <c r="BR28" s="46"/>
      <c r="BS28" s="46"/>
      <c r="BT28" s="46"/>
      <c r="BU28" s="46"/>
      <c r="BV28" s="46"/>
      <c r="BW28" s="46"/>
      <c r="BX28" s="46"/>
      <c r="BY28" s="46"/>
      <c r="CA28" s="39"/>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P28" s="39"/>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G28" s="39"/>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X28" s="39"/>
      <c r="GY28" s="46"/>
      <c r="GZ28" s="46"/>
      <c r="HA28" s="46"/>
      <c r="HB28" s="46"/>
      <c r="HC28" s="46"/>
      <c r="HD28" s="46"/>
      <c r="HE28" s="46"/>
      <c r="HF28" s="46"/>
      <c r="HG28" s="46"/>
      <c r="HH28" s="46"/>
      <c r="HI28" s="46"/>
      <c r="HJ28" s="46"/>
      <c r="HK28" s="46"/>
      <c r="HL28" s="46"/>
      <c r="HM28" s="46"/>
      <c r="HN28" s="46"/>
      <c r="HO28" s="46"/>
      <c r="HP28" s="46"/>
      <c r="HQ28" s="46"/>
      <c r="HR28" s="46"/>
      <c r="HS28" s="46"/>
      <c r="HT28" s="46"/>
      <c r="HU28" s="46"/>
      <c r="HV28" s="46"/>
      <c r="HW28" s="46"/>
      <c r="HX28" s="46"/>
      <c r="HY28" s="46"/>
      <c r="HZ28" s="46"/>
      <c r="IA28" s="46"/>
      <c r="IB28" s="46"/>
      <c r="IC28" s="46"/>
      <c r="ID28" s="46"/>
      <c r="IE28" s="46"/>
      <c r="IF28" s="46"/>
      <c r="IG28" s="46"/>
      <c r="IH28" s="46"/>
      <c r="II28" s="46"/>
      <c r="IJ28" s="46"/>
      <c r="IK28" s="46"/>
      <c r="IL28" s="46"/>
      <c r="IM28" s="46"/>
      <c r="IO28" s="39"/>
      <c r="IP28" s="46"/>
      <c r="IQ28" s="46"/>
      <c r="IR28" s="46"/>
      <c r="IS28" s="46"/>
      <c r="IT28" s="46"/>
      <c r="IU28" s="46"/>
      <c r="IV28" s="46"/>
      <c r="IW28" s="46"/>
      <c r="IX28" s="46"/>
      <c r="IY28" s="46"/>
      <c r="IZ28" s="46"/>
      <c r="JA28" s="46"/>
      <c r="JB28" s="46"/>
      <c r="JC28" s="46"/>
      <c r="JD28" s="46"/>
      <c r="JE28" s="46"/>
      <c r="JF28" s="46"/>
      <c r="JG28" s="46"/>
      <c r="JH28" s="46"/>
      <c r="JI28" s="46"/>
      <c r="JJ28" s="46"/>
      <c r="JK28" s="46"/>
      <c r="JL28" s="46"/>
      <c r="JM28" s="46"/>
      <c r="JN28" s="46"/>
      <c r="JO28" s="46"/>
      <c r="JP28" s="46"/>
      <c r="JQ28" s="46"/>
      <c r="JR28" s="46"/>
      <c r="JS28" s="46"/>
      <c r="JT28" s="46"/>
      <c r="JU28" s="46"/>
      <c r="JV28" s="46"/>
      <c r="JW28" s="46"/>
      <c r="JX28" s="46"/>
      <c r="JY28" s="46"/>
      <c r="JZ28" s="46"/>
      <c r="KA28" s="46"/>
      <c r="KB28" s="46"/>
      <c r="KC28" s="46"/>
      <c r="KD28" s="46"/>
      <c r="KF28" s="47"/>
      <c r="KG28" s="47"/>
      <c r="KH28" s="47"/>
      <c r="KI28" s="47"/>
      <c r="KJ28" s="47"/>
      <c r="KK28" s="47"/>
      <c r="KL28" s="47"/>
      <c r="KM28" s="47"/>
      <c r="KN28" s="47"/>
      <c r="KO28" s="47"/>
      <c r="KP28" s="47"/>
      <c r="KQ28" s="47"/>
      <c r="KR28" s="47"/>
      <c r="KS28" s="47"/>
      <c r="KT28" s="47"/>
      <c r="KU28" s="47"/>
      <c r="KV28" s="47"/>
      <c r="KW28" s="47"/>
      <c r="KX28" s="47"/>
      <c r="KY28" s="47"/>
      <c r="KZ28" s="47"/>
      <c r="LA28" s="47"/>
      <c r="LB28" s="47"/>
      <c r="LC28" s="47"/>
      <c r="LD28" s="47"/>
      <c r="LE28" s="47"/>
      <c r="LF28" s="47"/>
      <c r="LG28" s="47"/>
      <c r="LH28" s="47"/>
      <c r="LI28" s="47"/>
      <c r="LJ28" s="47"/>
      <c r="LK28" s="47"/>
      <c r="LL28" s="47"/>
      <c r="LM28" s="47"/>
      <c r="LN28" s="47"/>
      <c r="LO28" s="47"/>
      <c r="LP28" s="47"/>
      <c r="LQ28" s="47"/>
      <c r="LR28" s="47"/>
      <c r="LS28" s="47"/>
      <c r="LT28" s="47"/>
      <c r="MA28" s="48"/>
      <c r="MB28" s="48"/>
      <c r="MC28" s="48"/>
      <c r="MD28" s="48"/>
      <c r="ME28" s="48"/>
      <c r="MF28" s="48"/>
      <c r="MG28" s="48"/>
      <c r="MH28" s="48"/>
      <c r="MI28" s="48"/>
      <c r="MJ28" s="48"/>
      <c r="MK28" s="48"/>
      <c r="ML28" s="48"/>
      <c r="MM28" s="48"/>
      <c r="MN28" s="48"/>
      <c r="MO28" s="48"/>
      <c r="MP28" s="48"/>
      <c r="MQ28" s="48"/>
      <c r="MR28" s="48"/>
      <c r="MS28" s="48"/>
      <c r="MT28" s="48"/>
      <c r="MU28" s="48"/>
      <c r="MV28" s="48"/>
      <c r="MW28" s="48"/>
      <c r="MX28" s="48"/>
      <c r="MY28" s="48"/>
      <c r="MZ28" s="48"/>
      <c r="NA28" s="48"/>
      <c r="NB28" s="48"/>
      <c r="NC28" s="48"/>
      <c r="ND28" s="48"/>
      <c r="NE28" s="48"/>
      <c r="NF28" s="48"/>
      <c r="NG28" s="48"/>
      <c r="NH28" s="48"/>
      <c r="NI28" s="48"/>
      <c r="NJ28" s="48"/>
      <c r="NK28" s="48"/>
      <c r="NL28" s="48"/>
      <c r="NM28" s="48"/>
      <c r="NN28" s="48"/>
      <c r="NO28" s="48"/>
      <c r="NP28" s="49"/>
      <c r="NQ28" s="49"/>
      <c r="NR28" s="49"/>
      <c r="NS28" s="49"/>
      <c r="NT28" s="49"/>
      <c r="NU28" s="49"/>
      <c r="NV28" s="49"/>
      <c r="NW28" s="49"/>
      <c r="NX28" s="49"/>
      <c r="NY28" s="49"/>
      <c r="NZ28" s="49"/>
    </row>
    <row r="29" spans="1:390" s="23" customFormat="1" ht="13.8" x14ac:dyDescent="0.3">
      <c r="A29" s="19"/>
      <c r="M29" s="11"/>
      <c r="N29" s="11"/>
      <c r="O29" s="11"/>
      <c r="P29" s="11"/>
      <c r="Q29" s="11"/>
      <c r="R29" s="12"/>
      <c r="S29" s="12"/>
      <c r="W29" s="42">
        <f t="shared" si="2"/>
        <v>0.6000000000000002</v>
      </c>
      <c r="X29" s="23">
        <f>(W29-G20)*C34/G25</f>
        <v>666.66666666666572</v>
      </c>
      <c r="AB29" s="42">
        <f t="shared" si="3"/>
        <v>1.1250000000000002</v>
      </c>
      <c r="AC29" s="23">
        <f>(AB29-G19)*C35/J25</f>
        <v>5664.0625</v>
      </c>
      <c r="AI29" s="5"/>
      <c r="AJ29" s="5"/>
      <c r="AK29" s="5"/>
      <c r="AL29" s="5"/>
      <c r="AM29" s="5"/>
      <c r="AN29" s="44">
        <f>AN30+AN38/20</f>
        <v>0.58000000000000018</v>
      </c>
      <c r="AO29" s="44">
        <f t="shared" si="0"/>
        <v>0.29000000000000009</v>
      </c>
      <c r="AP29" s="44">
        <f>(AL17-AO29)</f>
        <v>0.10999999999999993</v>
      </c>
      <c r="AQ29" s="44">
        <f>AN29*AL18</f>
        <v>0.87000000000000033</v>
      </c>
      <c r="AR29" s="45">
        <f>C33*(AQ29*AP29)/(AL19*AL18)</f>
        <v>498.43749999999972</v>
      </c>
      <c r="AS29" s="5"/>
      <c r="AT29" s="5"/>
      <c r="AU29" s="5"/>
      <c r="AV29" s="5"/>
      <c r="AW29" s="5"/>
      <c r="AX29" s="5"/>
      <c r="AY29" s="44">
        <f>AY30+AY38/20</f>
        <v>1.0875000000000001</v>
      </c>
      <c r="AZ29" s="44">
        <f t="shared" si="1"/>
        <v>0.54375000000000007</v>
      </c>
      <c r="BA29" s="44">
        <f>(AW17-AZ29)</f>
        <v>0.20624999999999993</v>
      </c>
      <c r="BB29" s="44">
        <f>AY29*AW18</f>
        <v>0.87000000000000011</v>
      </c>
      <c r="BC29" s="45">
        <f>C32*(BB29*BA29)/(AW19*AW18)</f>
        <v>996.87499999999977</v>
      </c>
      <c r="BD29" s="46"/>
      <c r="BE29" s="5"/>
      <c r="BF29" s="15">
        <v>9</v>
      </c>
      <c r="BG29" s="83">
        <f>C31/G18</f>
        <v>0</v>
      </c>
      <c r="BH29" s="84"/>
      <c r="BI29" s="83">
        <f>-BI23</f>
        <v>3333.333333333333</v>
      </c>
      <c r="BJ29" s="84"/>
      <c r="BK29" s="83">
        <f>-BK21</f>
        <v>-3124.9999999999991</v>
      </c>
      <c r="BL29" s="84"/>
      <c r="BM29" s="83">
        <f>BK29+BI29+BG29</f>
        <v>208.33333333333394</v>
      </c>
      <c r="BN29" s="15">
        <v>0</v>
      </c>
      <c r="BO29" s="15">
        <v>0</v>
      </c>
      <c r="BP29" s="46"/>
      <c r="BQ29" s="46"/>
      <c r="BR29" s="46"/>
      <c r="BS29" s="46"/>
      <c r="BT29" s="46"/>
      <c r="BU29" s="46"/>
      <c r="BV29" s="46"/>
      <c r="BW29" s="46"/>
      <c r="BX29" s="46"/>
      <c r="BY29" s="46"/>
      <c r="CA29" s="39"/>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P29" s="39"/>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G29" s="39"/>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X29" s="39"/>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O29" s="39"/>
      <c r="IP29" s="46"/>
      <c r="IQ29" s="46"/>
      <c r="IR29" s="46"/>
      <c r="IS29" s="46"/>
      <c r="IT29" s="46"/>
      <c r="IU29" s="46"/>
      <c r="IV29" s="46"/>
      <c r="IW29" s="46"/>
      <c r="IX29" s="46"/>
      <c r="IY29" s="46"/>
      <c r="IZ29" s="46"/>
      <c r="JA29" s="46"/>
      <c r="JB29" s="46"/>
      <c r="JC29" s="46"/>
      <c r="JD29" s="46"/>
      <c r="JE29" s="46"/>
      <c r="JF29" s="46"/>
      <c r="JG29" s="46"/>
      <c r="JH29" s="46"/>
      <c r="JI29" s="46"/>
      <c r="JJ29" s="46"/>
      <c r="JK29" s="46"/>
      <c r="JL29" s="46"/>
      <c r="JM29" s="46"/>
      <c r="JN29" s="46"/>
      <c r="JO29" s="46"/>
      <c r="JP29" s="46"/>
      <c r="JQ29" s="46"/>
      <c r="JR29" s="46"/>
      <c r="JS29" s="46"/>
      <c r="JT29" s="46"/>
      <c r="JU29" s="46"/>
      <c r="JV29" s="46"/>
      <c r="JW29" s="46"/>
      <c r="JX29" s="46"/>
      <c r="JY29" s="46"/>
      <c r="JZ29" s="46"/>
      <c r="KA29" s="46"/>
      <c r="KB29" s="46"/>
      <c r="KC29" s="46"/>
      <c r="KD29" s="46"/>
      <c r="KF29" s="47"/>
      <c r="KG29" s="47"/>
      <c r="KH29" s="47"/>
      <c r="KI29" s="47"/>
      <c r="KJ29" s="47"/>
      <c r="KK29" s="47"/>
      <c r="KL29" s="47"/>
      <c r="KM29" s="47"/>
      <c r="KN29" s="47"/>
      <c r="KO29" s="47"/>
      <c r="KP29" s="47"/>
      <c r="KQ29" s="47"/>
      <c r="KR29" s="47"/>
      <c r="KS29" s="47"/>
      <c r="KT29" s="47"/>
      <c r="KU29" s="47"/>
      <c r="KV29" s="47"/>
      <c r="KW29" s="47"/>
      <c r="KX29" s="47"/>
      <c r="KY29" s="47"/>
      <c r="KZ29" s="47"/>
      <c r="LA29" s="47"/>
      <c r="LB29" s="47"/>
      <c r="LC29" s="47"/>
      <c r="LD29" s="47"/>
      <c r="LE29" s="47"/>
      <c r="LF29" s="47"/>
      <c r="LG29" s="47"/>
      <c r="LH29" s="47"/>
      <c r="LI29" s="47"/>
      <c r="LJ29" s="47"/>
      <c r="LK29" s="47"/>
      <c r="LL29" s="47"/>
      <c r="LM29" s="47"/>
      <c r="LN29" s="47"/>
      <c r="LO29" s="47"/>
      <c r="LP29" s="47"/>
      <c r="LQ29" s="47"/>
      <c r="LR29" s="47"/>
      <c r="LS29" s="47"/>
      <c r="LT29" s="47"/>
      <c r="MA29" s="48"/>
      <c r="MB29" s="48"/>
      <c r="MC29" s="48"/>
      <c r="MD29" s="48"/>
      <c r="ME29" s="48"/>
      <c r="MF29" s="48"/>
      <c r="MG29" s="48"/>
      <c r="MH29" s="48"/>
      <c r="MI29" s="48"/>
      <c r="MJ29" s="48"/>
      <c r="MK29" s="48"/>
      <c r="ML29" s="48"/>
      <c r="MM29" s="48"/>
      <c r="MN29" s="48"/>
      <c r="MO29" s="48"/>
      <c r="MP29" s="48"/>
      <c r="MQ29" s="48"/>
      <c r="MR29" s="48"/>
      <c r="MS29" s="48"/>
      <c r="MT29" s="48"/>
      <c r="MU29" s="48"/>
      <c r="MV29" s="48"/>
      <c r="MW29" s="48"/>
      <c r="MX29" s="48"/>
      <c r="MY29" s="48"/>
      <c r="MZ29" s="48"/>
      <c r="NA29" s="48"/>
      <c r="NB29" s="48"/>
      <c r="NC29" s="48"/>
      <c r="ND29" s="48"/>
      <c r="NE29" s="48"/>
      <c r="NF29" s="48"/>
      <c r="NG29" s="48"/>
      <c r="NH29" s="48"/>
      <c r="NI29" s="48"/>
      <c r="NJ29" s="48"/>
      <c r="NK29" s="48"/>
      <c r="NL29" s="48"/>
      <c r="NM29" s="48"/>
      <c r="NN29" s="48"/>
      <c r="NO29" s="48"/>
      <c r="NP29" s="49"/>
      <c r="NQ29" s="49"/>
      <c r="NR29" s="49"/>
      <c r="NS29" s="49"/>
      <c r="NT29" s="49"/>
      <c r="NU29" s="49"/>
      <c r="NV29" s="49"/>
      <c r="NW29" s="49"/>
      <c r="NX29" s="49"/>
      <c r="NY29" s="49"/>
      <c r="NZ29" s="49"/>
    </row>
    <row r="30" spans="1:390" s="23" customFormat="1" ht="13.8" x14ac:dyDescent="0.3">
      <c r="A30" s="19"/>
      <c r="B30" s="26" t="s">
        <v>76</v>
      </c>
      <c r="G30" s="26" t="s">
        <v>77</v>
      </c>
      <c r="M30" s="11"/>
      <c r="N30" s="11"/>
      <c r="O30" s="11"/>
      <c r="P30" s="11"/>
      <c r="Q30" s="11"/>
      <c r="R30" s="12"/>
      <c r="S30" s="12"/>
      <c r="W30" s="42">
        <f t="shared" si="2"/>
        <v>0.58000000000000018</v>
      </c>
      <c r="X30" s="23">
        <f>(W30-G20)*C34/G25</f>
        <v>755.55555555555475</v>
      </c>
      <c r="AB30" s="42">
        <f t="shared" si="3"/>
        <v>1.0875000000000001</v>
      </c>
      <c r="AC30" s="23">
        <f>(AB30-G19)*C35/J25</f>
        <v>5371.09375</v>
      </c>
      <c r="AI30" s="5"/>
      <c r="AJ30" s="5"/>
      <c r="AK30" s="5"/>
      <c r="AL30" s="5"/>
      <c r="AM30" s="5"/>
      <c r="AN30" s="44">
        <f>AN31+AN38/20</f>
        <v>0.56000000000000016</v>
      </c>
      <c r="AO30" s="44">
        <f t="shared" si="0"/>
        <v>0.28000000000000008</v>
      </c>
      <c r="AP30" s="44">
        <f>(AL17-AO30)</f>
        <v>0.11999999999999994</v>
      </c>
      <c r="AQ30" s="44">
        <f>AN30*AL18</f>
        <v>0.8400000000000003</v>
      </c>
      <c r="AR30" s="45">
        <f>C33*(AQ30*AP30)/(AL19*AL18)</f>
        <v>524.99999999999977</v>
      </c>
      <c r="AS30" s="5"/>
      <c r="AT30" s="5"/>
      <c r="AU30" s="5"/>
      <c r="AV30" s="5"/>
      <c r="AW30" s="5"/>
      <c r="AX30" s="5"/>
      <c r="AY30" s="44">
        <f>AY31+AY38/20</f>
        <v>1.05</v>
      </c>
      <c r="AZ30" s="44">
        <f t="shared" si="1"/>
        <v>0.52500000000000002</v>
      </c>
      <c r="BA30" s="44">
        <f>(AW17-AZ30)</f>
        <v>0.22499999999999998</v>
      </c>
      <c r="BB30" s="44">
        <f>AY30*AW18</f>
        <v>0.84000000000000008</v>
      </c>
      <c r="BC30" s="45">
        <f>C32*(BB30*BA30)/(AW19*AW18)</f>
        <v>1049.9999999999998</v>
      </c>
      <c r="BD30" s="46"/>
      <c r="BE30" s="5"/>
      <c r="BF30" s="5"/>
      <c r="BG30" s="5"/>
      <c r="BH30" s="5"/>
      <c r="BI30" s="5"/>
      <c r="BJ30" s="5"/>
      <c r="BK30" s="5"/>
      <c r="BL30" s="5"/>
      <c r="BM30" s="5"/>
      <c r="BN30" s="5"/>
      <c r="BO30" s="5"/>
      <c r="BP30" s="46"/>
      <c r="BQ30" s="46"/>
      <c r="BR30" s="46"/>
      <c r="BS30" s="46"/>
      <c r="BT30" s="46"/>
      <c r="BU30" s="46"/>
      <c r="BV30" s="46"/>
      <c r="BW30" s="46"/>
      <c r="BX30" s="46"/>
      <c r="BY30" s="46"/>
      <c r="CA30" s="39"/>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P30" s="39"/>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G30" s="39"/>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X30" s="39"/>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O30" s="39"/>
      <c r="IP30" s="46"/>
      <c r="IQ30" s="46"/>
      <c r="IR30" s="46"/>
      <c r="IS30" s="46"/>
      <c r="IT30" s="46"/>
      <c r="IU30" s="46"/>
      <c r="IV30" s="46"/>
      <c r="IW30" s="46"/>
      <c r="IX30" s="46"/>
      <c r="IY30" s="46"/>
      <c r="IZ30" s="46"/>
      <c r="JA30" s="46"/>
      <c r="JB30" s="46"/>
      <c r="JC30" s="46"/>
      <c r="JD30" s="46"/>
      <c r="JE30" s="46"/>
      <c r="JF30" s="46"/>
      <c r="JG30" s="46"/>
      <c r="JH30" s="46"/>
      <c r="JI30" s="46"/>
      <c r="JJ30" s="46"/>
      <c r="JK30" s="46"/>
      <c r="JL30" s="46"/>
      <c r="JM30" s="46"/>
      <c r="JN30" s="46"/>
      <c r="JO30" s="46"/>
      <c r="JP30" s="46"/>
      <c r="JQ30" s="46"/>
      <c r="JR30" s="46"/>
      <c r="JS30" s="46"/>
      <c r="JT30" s="46"/>
      <c r="JU30" s="46"/>
      <c r="JV30" s="46"/>
      <c r="JW30" s="46"/>
      <c r="JX30" s="46"/>
      <c r="JY30" s="46"/>
      <c r="JZ30" s="46"/>
      <c r="KA30" s="46"/>
      <c r="KB30" s="46"/>
      <c r="KC30" s="46"/>
      <c r="KD30" s="46"/>
      <c r="KF30" s="47"/>
      <c r="KG30" s="47"/>
      <c r="KH30" s="47"/>
      <c r="KI30" s="47"/>
      <c r="KJ30" s="47"/>
      <c r="KK30" s="47"/>
      <c r="KL30" s="47"/>
      <c r="KM30" s="47"/>
      <c r="KN30" s="47"/>
      <c r="KO30" s="47"/>
      <c r="KP30" s="47"/>
      <c r="KQ30" s="47"/>
      <c r="KR30" s="47"/>
      <c r="KS30" s="47"/>
      <c r="KT30" s="47"/>
      <c r="KU30" s="47"/>
      <c r="KV30" s="47"/>
      <c r="KW30" s="47"/>
      <c r="KX30" s="47"/>
      <c r="KY30" s="47"/>
      <c r="KZ30" s="47"/>
      <c r="LA30" s="47"/>
      <c r="LB30" s="47"/>
      <c r="LC30" s="47"/>
      <c r="LD30" s="47"/>
      <c r="LE30" s="47"/>
      <c r="LF30" s="47"/>
      <c r="LG30" s="47"/>
      <c r="LH30" s="47"/>
      <c r="LI30" s="47"/>
      <c r="LJ30" s="47"/>
      <c r="LK30" s="47"/>
      <c r="LL30" s="47"/>
      <c r="LM30" s="47"/>
      <c r="LN30" s="47"/>
      <c r="LO30" s="47"/>
      <c r="LP30" s="47"/>
      <c r="LQ30" s="47"/>
      <c r="LR30" s="47"/>
      <c r="LS30" s="47"/>
      <c r="LT30" s="47"/>
      <c r="LW30" s="36"/>
      <c r="LX30" s="36"/>
      <c r="LY30" s="36"/>
      <c r="LZ30" s="36"/>
      <c r="MA30" s="48"/>
      <c r="MB30" s="48"/>
      <c r="MC30" s="48"/>
      <c r="MD30" s="48"/>
      <c r="ME30" s="48"/>
      <c r="MF30" s="48"/>
      <c r="MG30" s="48"/>
      <c r="MH30" s="48"/>
      <c r="MI30" s="48"/>
      <c r="MJ30" s="48"/>
      <c r="MK30" s="48"/>
      <c r="ML30" s="48"/>
      <c r="MM30" s="48"/>
      <c r="MN30" s="48"/>
      <c r="MO30" s="48"/>
      <c r="MP30" s="48"/>
      <c r="MQ30" s="48"/>
      <c r="MR30" s="48"/>
      <c r="MS30" s="48"/>
      <c r="MT30" s="48"/>
      <c r="MU30" s="48"/>
      <c r="MV30" s="48"/>
      <c r="MW30" s="48"/>
      <c r="MX30" s="48"/>
      <c r="MY30" s="48"/>
      <c r="MZ30" s="48"/>
      <c r="NA30" s="48"/>
      <c r="NB30" s="48"/>
      <c r="NC30" s="48"/>
      <c r="ND30" s="48"/>
      <c r="NE30" s="48"/>
      <c r="NF30" s="48"/>
      <c r="NG30" s="48"/>
      <c r="NH30" s="48"/>
      <c r="NI30" s="48"/>
      <c r="NJ30" s="48"/>
      <c r="NK30" s="48"/>
      <c r="NL30" s="48"/>
      <c r="NM30" s="48"/>
      <c r="NN30" s="48"/>
      <c r="NO30" s="48"/>
      <c r="NP30" s="49"/>
      <c r="NQ30" s="49"/>
      <c r="NR30" s="49"/>
      <c r="NS30" s="49"/>
      <c r="NT30" s="49"/>
      <c r="NU30" s="49"/>
      <c r="NV30" s="49"/>
      <c r="NW30" s="49"/>
      <c r="NX30" s="49"/>
      <c r="NY30" s="49"/>
      <c r="NZ30" s="49"/>
    </row>
    <row r="31" spans="1:390" s="23" customFormat="1" ht="13.8" x14ac:dyDescent="0.3">
      <c r="A31" s="19"/>
      <c r="B31" s="132" t="s">
        <v>78</v>
      </c>
      <c r="C31" s="60">
        <v>0</v>
      </c>
      <c r="D31" s="23" t="s">
        <v>79</v>
      </c>
      <c r="E31" s="61">
        <f>C31/G18</f>
        <v>0</v>
      </c>
      <c r="F31" s="61" t="s">
        <v>80</v>
      </c>
      <c r="M31" s="11"/>
      <c r="N31" s="11"/>
      <c r="O31" s="11"/>
      <c r="P31" s="11"/>
      <c r="Q31" s="11"/>
      <c r="R31" s="12"/>
      <c r="S31" s="12"/>
      <c r="W31" s="42">
        <f t="shared" si="2"/>
        <v>0.56000000000000016</v>
      </c>
      <c r="X31" s="23">
        <f>(W31-G20)*C34/G25</f>
        <v>844.44444444444366</v>
      </c>
      <c r="AB31" s="42">
        <f t="shared" si="3"/>
        <v>1.05</v>
      </c>
      <c r="AC31" s="23">
        <f>(AB31-G19)*C35/J25</f>
        <v>5078.1249999999991</v>
      </c>
      <c r="AI31" s="5"/>
      <c r="AJ31" s="5"/>
      <c r="AK31" s="5"/>
      <c r="AL31" s="5"/>
      <c r="AM31" s="5"/>
      <c r="AN31" s="44">
        <f>AN32+AN38/20</f>
        <v>0.54000000000000015</v>
      </c>
      <c r="AO31" s="44">
        <f t="shared" si="0"/>
        <v>0.27000000000000007</v>
      </c>
      <c r="AP31" s="44">
        <f>(AL17-AO31)</f>
        <v>0.12999999999999995</v>
      </c>
      <c r="AQ31" s="44">
        <f>AN31*AL18</f>
        <v>0.81000000000000028</v>
      </c>
      <c r="AR31" s="45">
        <f>C33*(AQ31*AP31)/(AL19*AL18)</f>
        <v>548.43749999999977</v>
      </c>
      <c r="AS31" s="5"/>
      <c r="AT31" s="5"/>
      <c r="AU31" s="5"/>
      <c r="AV31" s="5"/>
      <c r="AW31" s="5"/>
      <c r="AX31" s="5"/>
      <c r="AY31" s="44">
        <f>AY32+AY38/20</f>
        <v>1.0125</v>
      </c>
      <c r="AZ31" s="44">
        <f t="shared" si="1"/>
        <v>0.50624999999999998</v>
      </c>
      <c r="BA31" s="44">
        <f>(AW17-AZ31)</f>
        <v>0.24375000000000002</v>
      </c>
      <c r="BB31" s="44">
        <f>AY31*AW18</f>
        <v>0.81</v>
      </c>
      <c r="BC31" s="45">
        <f>C32*(BB31*BA31)/(AW19*AW18)</f>
        <v>1096.8750000000002</v>
      </c>
      <c r="BD31" s="46"/>
      <c r="BE31" s="5"/>
      <c r="BF31" s="91" t="s">
        <v>106</v>
      </c>
      <c r="BG31" s="66"/>
      <c r="BH31" s="66"/>
      <c r="BI31" s="66"/>
      <c r="BJ31" s="66"/>
      <c r="BK31" s="66"/>
      <c r="BL31" s="66"/>
      <c r="BM31" s="66"/>
      <c r="BN31" s="66"/>
      <c r="BO31" s="66"/>
      <c r="BP31" s="46"/>
      <c r="BQ31" s="46"/>
      <c r="BR31" s="46"/>
      <c r="BS31" s="46"/>
      <c r="BT31" s="46"/>
      <c r="BU31" s="46"/>
      <c r="BV31" s="46"/>
      <c r="BW31" s="46"/>
      <c r="BX31" s="46"/>
      <c r="BY31" s="46"/>
      <c r="CA31" s="39"/>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P31" s="39"/>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G31" s="39"/>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6"/>
      <c r="GH31" s="46"/>
      <c r="GI31" s="46"/>
      <c r="GJ31" s="46"/>
      <c r="GK31" s="46"/>
      <c r="GL31" s="46"/>
      <c r="GM31" s="46"/>
      <c r="GN31" s="46"/>
      <c r="GO31" s="46"/>
      <c r="GP31" s="46"/>
      <c r="GQ31" s="46"/>
      <c r="GR31" s="46"/>
      <c r="GS31" s="46"/>
      <c r="GT31" s="46"/>
      <c r="GU31" s="46"/>
      <c r="GV31" s="46"/>
      <c r="GX31" s="39"/>
      <c r="GY31" s="46"/>
      <c r="GZ31" s="46"/>
      <c r="HA31" s="46"/>
      <c r="HB31" s="46"/>
      <c r="HC31" s="46"/>
      <c r="HD31" s="46"/>
      <c r="HE31" s="46"/>
      <c r="HF31" s="46"/>
      <c r="HG31" s="46"/>
      <c r="HH31" s="46"/>
      <c r="HI31" s="46"/>
      <c r="HJ31" s="46"/>
      <c r="HK31" s="46"/>
      <c r="HL31" s="46"/>
      <c r="HM31" s="46"/>
      <c r="HN31" s="46"/>
      <c r="HO31" s="46"/>
      <c r="HP31" s="46"/>
      <c r="HQ31" s="46"/>
      <c r="HR31" s="46"/>
      <c r="HS31" s="46"/>
      <c r="HT31" s="46"/>
      <c r="HU31" s="46"/>
      <c r="HV31" s="46"/>
      <c r="HW31" s="46"/>
      <c r="HX31" s="46"/>
      <c r="HY31" s="46"/>
      <c r="HZ31" s="46"/>
      <c r="IA31" s="46"/>
      <c r="IB31" s="46"/>
      <c r="IC31" s="46"/>
      <c r="ID31" s="46"/>
      <c r="IE31" s="46"/>
      <c r="IF31" s="46"/>
      <c r="IG31" s="46"/>
      <c r="IH31" s="46"/>
      <c r="II31" s="46"/>
      <c r="IJ31" s="46"/>
      <c r="IK31" s="46"/>
      <c r="IL31" s="46"/>
      <c r="IM31" s="46"/>
      <c r="IO31" s="39"/>
      <c r="IP31" s="46"/>
      <c r="IQ31" s="46"/>
      <c r="IR31" s="46"/>
      <c r="IS31" s="46"/>
      <c r="IT31" s="46"/>
      <c r="IU31" s="46"/>
      <c r="IV31" s="46"/>
      <c r="IW31" s="46"/>
      <c r="IX31" s="46"/>
      <c r="IY31" s="46"/>
      <c r="IZ31" s="46"/>
      <c r="JA31" s="46"/>
      <c r="JB31" s="46"/>
      <c r="JC31" s="46"/>
      <c r="JD31" s="46"/>
      <c r="JE31" s="46"/>
      <c r="JF31" s="46"/>
      <c r="JG31" s="46"/>
      <c r="JH31" s="46"/>
      <c r="JI31" s="46"/>
      <c r="JJ31" s="46"/>
      <c r="JK31" s="46"/>
      <c r="JL31" s="46"/>
      <c r="JM31" s="46"/>
      <c r="JN31" s="46"/>
      <c r="JO31" s="46"/>
      <c r="JP31" s="46"/>
      <c r="JQ31" s="46"/>
      <c r="JR31" s="46"/>
      <c r="JS31" s="46"/>
      <c r="JT31" s="46"/>
      <c r="JU31" s="46"/>
      <c r="JV31" s="46"/>
      <c r="JW31" s="46"/>
      <c r="JX31" s="46"/>
      <c r="JY31" s="46"/>
      <c r="JZ31" s="46"/>
      <c r="KA31" s="46"/>
      <c r="KB31" s="46"/>
      <c r="KC31" s="46"/>
      <c r="KD31" s="46"/>
      <c r="KF31" s="47"/>
      <c r="KG31" s="47"/>
      <c r="KH31" s="47"/>
      <c r="KI31" s="47"/>
      <c r="KJ31" s="47"/>
      <c r="KK31" s="47"/>
      <c r="KL31" s="47"/>
      <c r="KM31" s="47"/>
      <c r="KN31" s="47"/>
      <c r="KO31" s="47"/>
      <c r="KP31" s="47"/>
      <c r="KQ31" s="47"/>
      <c r="KR31" s="47"/>
      <c r="KS31" s="47"/>
      <c r="KT31" s="47"/>
      <c r="KU31" s="47"/>
      <c r="KV31" s="47"/>
      <c r="KW31" s="47"/>
      <c r="KX31" s="47"/>
      <c r="KY31" s="47"/>
      <c r="KZ31" s="47"/>
      <c r="LA31" s="47"/>
      <c r="LB31" s="47"/>
      <c r="LC31" s="47"/>
      <c r="LD31" s="47"/>
      <c r="LE31" s="47"/>
      <c r="LF31" s="47"/>
      <c r="LG31" s="47"/>
      <c r="LH31" s="47"/>
      <c r="LI31" s="47"/>
      <c r="LJ31" s="47"/>
      <c r="LK31" s="47"/>
      <c r="LL31" s="47"/>
      <c r="LM31" s="47"/>
      <c r="LN31" s="47"/>
      <c r="LO31" s="47"/>
      <c r="LP31" s="47"/>
      <c r="LQ31" s="47"/>
      <c r="LR31" s="47"/>
      <c r="LS31" s="47"/>
      <c r="LT31" s="47"/>
      <c r="LW31" s="36"/>
      <c r="LX31" s="36"/>
      <c r="LY31" s="36"/>
      <c r="LZ31" s="36"/>
      <c r="MA31" s="48"/>
      <c r="MB31" s="48"/>
      <c r="MC31" s="48"/>
      <c r="MD31" s="48"/>
      <c r="ME31" s="48"/>
      <c r="MF31" s="48"/>
      <c r="MG31" s="48"/>
      <c r="MH31" s="48"/>
      <c r="MI31" s="48"/>
      <c r="MJ31" s="48"/>
      <c r="MK31" s="48"/>
      <c r="ML31" s="48"/>
      <c r="MM31" s="48"/>
      <c r="MN31" s="48"/>
      <c r="MO31" s="48"/>
      <c r="MP31" s="48"/>
      <c r="MQ31" s="48"/>
      <c r="MR31" s="48"/>
      <c r="MS31" s="48"/>
      <c r="MT31" s="48"/>
      <c r="MU31" s="48"/>
      <c r="MV31" s="48"/>
      <c r="MW31" s="48"/>
      <c r="MX31" s="48"/>
      <c r="MY31" s="48"/>
      <c r="MZ31" s="48"/>
      <c r="NA31" s="48"/>
      <c r="NB31" s="48"/>
      <c r="NC31" s="48"/>
      <c r="ND31" s="48"/>
      <c r="NE31" s="48"/>
      <c r="NF31" s="48"/>
      <c r="NG31" s="48"/>
      <c r="NH31" s="48"/>
      <c r="NI31" s="48"/>
      <c r="NJ31" s="48"/>
      <c r="NK31" s="48"/>
      <c r="NL31" s="48"/>
      <c r="NM31" s="48"/>
      <c r="NN31" s="48"/>
      <c r="NO31" s="48"/>
      <c r="NP31" s="49"/>
      <c r="NQ31" s="49"/>
      <c r="NR31" s="49"/>
      <c r="NS31" s="49"/>
      <c r="NT31" s="49"/>
      <c r="NU31" s="49"/>
      <c r="NV31" s="49"/>
      <c r="NW31" s="49"/>
      <c r="NX31" s="49"/>
      <c r="NY31" s="49"/>
      <c r="NZ31" s="49"/>
    </row>
    <row r="32" spans="1:390" s="23" customFormat="1" ht="12.75" customHeight="1" x14ac:dyDescent="0.3">
      <c r="B32" s="132" t="s">
        <v>81</v>
      </c>
      <c r="C32" s="60">
        <v>1000</v>
      </c>
      <c r="D32" s="23" t="s">
        <v>79</v>
      </c>
      <c r="E32" s="61">
        <f>3/2*C32/G18</f>
        <v>1249.9999999999998</v>
      </c>
      <c r="F32" s="61" t="s">
        <v>80</v>
      </c>
      <c r="G32" s="23" t="s">
        <v>82</v>
      </c>
      <c r="H32" s="60">
        <v>195000</v>
      </c>
      <c r="I32" s="23" t="s">
        <v>80</v>
      </c>
      <c r="M32" s="11"/>
      <c r="N32" s="11"/>
      <c r="O32" s="11"/>
      <c r="P32" s="11"/>
      <c r="Q32" s="11"/>
      <c r="R32" s="12"/>
      <c r="S32" s="12"/>
      <c r="W32" s="42">
        <f t="shared" si="2"/>
        <v>0.54000000000000015</v>
      </c>
      <c r="X32" s="23">
        <f>(W32-G20)*C34/G25</f>
        <v>933.33333333333269</v>
      </c>
      <c r="AB32" s="42">
        <f t="shared" si="3"/>
        <v>1.0125</v>
      </c>
      <c r="AC32" s="23">
        <f>(AB32-G19)*C35/J25</f>
        <v>4785.1562499999982</v>
      </c>
      <c r="AI32" s="5"/>
      <c r="AJ32" s="5"/>
      <c r="AK32" s="5"/>
      <c r="AL32" s="5"/>
      <c r="AM32" s="5"/>
      <c r="AN32" s="44">
        <f>AN33+AN38/20</f>
        <v>0.52000000000000013</v>
      </c>
      <c r="AO32" s="44">
        <f t="shared" si="0"/>
        <v>0.26000000000000006</v>
      </c>
      <c r="AP32" s="44">
        <f>(AL17-AO32)</f>
        <v>0.13999999999999996</v>
      </c>
      <c r="AQ32" s="44">
        <f>AN32*AL18</f>
        <v>0.78000000000000025</v>
      </c>
      <c r="AR32" s="45">
        <f>C33*(AQ32*AP32)/(AL19*AL18)</f>
        <v>568.74999999999989</v>
      </c>
      <c r="AS32" s="5"/>
      <c r="AT32" s="5"/>
      <c r="AU32" s="5"/>
      <c r="AV32" s="5"/>
      <c r="AW32" s="5"/>
      <c r="AX32" s="5"/>
      <c r="AY32" s="44">
        <f>AY33+AY38/20</f>
        <v>0.97499999999999987</v>
      </c>
      <c r="AZ32" s="44">
        <f t="shared" si="1"/>
        <v>0.48749999999999993</v>
      </c>
      <c r="BA32" s="44">
        <f>(AW17-AZ32)</f>
        <v>0.26250000000000007</v>
      </c>
      <c r="BB32" s="44">
        <f>AY32*AW18</f>
        <v>0.77999999999999992</v>
      </c>
      <c r="BC32" s="45">
        <f>C32*(BB32*BA32)/(AW19*AW18)</f>
        <v>1137.5000000000002</v>
      </c>
      <c r="BD32" s="46"/>
      <c r="BE32" s="5"/>
      <c r="BF32" s="90" t="s">
        <v>107</v>
      </c>
      <c r="BG32" s="90"/>
      <c r="BH32" s="90"/>
      <c r="BI32" s="90"/>
      <c r="BJ32" s="90"/>
      <c r="BK32" s="90"/>
      <c r="BL32" s="90"/>
      <c r="BM32" s="90"/>
      <c r="BN32" s="90"/>
      <c r="BO32" s="66"/>
      <c r="BP32" s="46"/>
      <c r="BQ32" s="46"/>
      <c r="BR32" s="46"/>
      <c r="BS32" s="46"/>
      <c r="BT32" s="46"/>
      <c r="BU32" s="46"/>
      <c r="BV32" s="46"/>
      <c r="BW32" s="46"/>
      <c r="BX32" s="46"/>
      <c r="BY32" s="46"/>
      <c r="CA32" s="39"/>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P32" s="39"/>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G32" s="39"/>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X32" s="39"/>
      <c r="GY32" s="46"/>
      <c r="GZ32" s="46"/>
      <c r="HA32" s="46"/>
      <c r="HB32" s="46"/>
      <c r="HC32" s="46"/>
      <c r="HD32" s="46"/>
      <c r="HE32" s="46"/>
      <c r="HF32" s="46"/>
      <c r="HG32" s="46"/>
      <c r="HH32" s="46"/>
      <c r="HI32" s="46"/>
      <c r="HJ32" s="46"/>
      <c r="HK32" s="46"/>
      <c r="HL32" s="46"/>
      <c r="HM32" s="46"/>
      <c r="HN32" s="46"/>
      <c r="HO32" s="46"/>
      <c r="HP32" s="46"/>
      <c r="HQ32" s="46"/>
      <c r="HR32" s="46"/>
      <c r="HS32" s="46"/>
      <c r="HT32" s="46"/>
      <c r="HU32" s="46"/>
      <c r="HV32" s="46"/>
      <c r="HW32" s="46"/>
      <c r="HX32" s="46"/>
      <c r="HY32" s="46"/>
      <c r="HZ32" s="46"/>
      <c r="IA32" s="46"/>
      <c r="IB32" s="46"/>
      <c r="IC32" s="46"/>
      <c r="ID32" s="46"/>
      <c r="IE32" s="46"/>
      <c r="IF32" s="46"/>
      <c r="IG32" s="46"/>
      <c r="IH32" s="46"/>
      <c r="II32" s="46"/>
      <c r="IJ32" s="46"/>
      <c r="IK32" s="46"/>
      <c r="IL32" s="46"/>
      <c r="IM32" s="46"/>
      <c r="IO32" s="39"/>
      <c r="IP32" s="46"/>
      <c r="IQ32" s="46"/>
      <c r="IR32" s="46"/>
      <c r="IS32" s="46"/>
      <c r="IT32" s="46"/>
      <c r="IU32" s="46"/>
      <c r="IV32" s="46"/>
      <c r="IW32" s="46"/>
      <c r="IX32" s="46"/>
      <c r="IY32" s="46"/>
      <c r="IZ32" s="46"/>
      <c r="JA32" s="46"/>
      <c r="JB32" s="46"/>
      <c r="JC32" s="46"/>
      <c r="JD32" s="46"/>
      <c r="JE32" s="46"/>
      <c r="JF32" s="46"/>
      <c r="JG32" s="46"/>
      <c r="JH32" s="46"/>
      <c r="JI32" s="46"/>
      <c r="JJ32" s="46"/>
      <c r="JK32" s="46"/>
      <c r="JL32" s="46"/>
      <c r="JM32" s="46"/>
      <c r="JN32" s="46"/>
      <c r="JO32" s="46"/>
      <c r="JP32" s="46"/>
      <c r="JQ32" s="46"/>
      <c r="JR32" s="46"/>
      <c r="JS32" s="46"/>
      <c r="JT32" s="46"/>
      <c r="JU32" s="46"/>
      <c r="JV32" s="46"/>
      <c r="JW32" s="46"/>
      <c r="JX32" s="46"/>
      <c r="JY32" s="46"/>
      <c r="JZ32" s="46"/>
      <c r="KA32" s="46"/>
      <c r="KB32" s="46"/>
      <c r="KC32" s="46"/>
      <c r="KD32" s="46"/>
      <c r="KF32" s="47"/>
      <c r="KG32" s="47"/>
      <c r="KH32" s="47"/>
      <c r="KI32" s="47"/>
      <c r="KJ32" s="47"/>
      <c r="KK32" s="47"/>
      <c r="KL32" s="47"/>
      <c r="KM32" s="47"/>
      <c r="KN32" s="47"/>
      <c r="KO32" s="47"/>
      <c r="KP32" s="47"/>
      <c r="KQ32" s="47"/>
      <c r="KR32" s="47"/>
      <c r="KS32" s="47"/>
      <c r="KT32" s="47"/>
      <c r="KU32" s="47"/>
      <c r="KV32" s="47"/>
      <c r="KW32" s="47"/>
      <c r="KX32" s="47"/>
      <c r="KY32" s="47"/>
      <c r="KZ32" s="47"/>
      <c r="LA32" s="47"/>
      <c r="LB32" s="47"/>
      <c r="LC32" s="47"/>
      <c r="LD32" s="47"/>
      <c r="LE32" s="47"/>
      <c r="LF32" s="47"/>
      <c r="LG32" s="47"/>
      <c r="LH32" s="47"/>
      <c r="LI32" s="47"/>
      <c r="LJ32" s="47"/>
      <c r="LK32" s="47"/>
      <c r="LL32" s="47"/>
      <c r="LM32" s="47"/>
      <c r="LN32" s="47"/>
      <c r="LO32" s="47"/>
      <c r="LP32" s="47"/>
      <c r="LQ32" s="47"/>
      <c r="LR32" s="47"/>
      <c r="LS32" s="47"/>
      <c r="LT32" s="47"/>
      <c r="LV32" s="62"/>
      <c r="LW32" s="5"/>
      <c r="LX32" s="5"/>
      <c r="LY32" s="5"/>
      <c r="MA32" s="48"/>
      <c r="MB32" s="48"/>
      <c r="MC32" s="48"/>
      <c r="MD32" s="48"/>
      <c r="ME32" s="48"/>
      <c r="MF32" s="48"/>
      <c r="MG32" s="48"/>
      <c r="MH32" s="48"/>
      <c r="MI32" s="48"/>
      <c r="MJ32" s="48"/>
      <c r="MK32" s="48"/>
      <c r="ML32" s="48"/>
      <c r="MM32" s="48"/>
      <c r="MN32" s="48"/>
      <c r="MO32" s="48"/>
      <c r="MP32" s="48"/>
      <c r="MQ32" s="48"/>
      <c r="MR32" s="48"/>
      <c r="MS32" s="48"/>
      <c r="MT32" s="48"/>
      <c r="MU32" s="48"/>
      <c r="MV32" s="48"/>
      <c r="MW32" s="48"/>
      <c r="MX32" s="48"/>
      <c r="MY32" s="48"/>
      <c r="MZ32" s="48"/>
      <c r="NA32" s="48"/>
      <c r="NB32" s="48"/>
      <c r="NC32" s="48"/>
      <c r="ND32" s="48"/>
      <c r="NE32" s="48"/>
      <c r="NF32" s="48"/>
      <c r="NG32" s="48"/>
      <c r="NH32" s="48"/>
      <c r="NI32" s="48"/>
      <c r="NJ32" s="48"/>
      <c r="NK32" s="48"/>
      <c r="NL32" s="48"/>
      <c r="NM32" s="48"/>
      <c r="NN32" s="48"/>
      <c r="NO32" s="48"/>
      <c r="NP32" s="49"/>
      <c r="NQ32" s="49"/>
      <c r="NR32" s="49"/>
      <c r="NS32" s="49"/>
      <c r="NT32" s="49"/>
      <c r="NU32" s="49"/>
      <c r="NV32" s="49"/>
      <c r="NW32" s="49"/>
      <c r="NX32" s="49"/>
      <c r="NY32" s="49"/>
      <c r="NZ32" s="49"/>
    </row>
    <row r="33" spans="1:390" s="23" customFormat="1" ht="13.8" x14ac:dyDescent="0.3">
      <c r="B33" s="132" t="s">
        <v>83</v>
      </c>
      <c r="C33" s="60">
        <v>500</v>
      </c>
      <c r="D33" s="23" t="s">
        <v>79</v>
      </c>
      <c r="E33" s="61">
        <f>3/2*C33/G18</f>
        <v>624.99999999999989</v>
      </c>
      <c r="F33" s="61" t="s">
        <v>80</v>
      </c>
      <c r="G33" s="23" t="s">
        <v>84</v>
      </c>
      <c r="M33" s="11"/>
      <c r="N33" s="11"/>
      <c r="O33" s="11"/>
      <c r="P33" s="11"/>
      <c r="Q33" s="11"/>
      <c r="R33" s="12"/>
      <c r="S33" s="12"/>
      <c r="W33" s="42">
        <f t="shared" si="2"/>
        <v>0.52000000000000013</v>
      </c>
      <c r="X33" s="23">
        <f>(W33-G20)*C34/G25</f>
        <v>1022.2222222222216</v>
      </c>
      <c r="AB33" s="42">
        <f t="shared" si="3"/>
        <v>0.97499999999999987</v>
      </c>
      <c r="AC33" s="23">
        <f>(AB33-G19)*C35/J25</f>
        <v>4492.1874999999982</v>
      </c>
      <c r="AI33" s="5"/>
      <c r="AJ33" s="5"/>
      <c r="AK33" s="5"/>
      <c r="AL33" s="5"/>
      <c r="AM33" s="5"/>
      <c r="AN33" s="44">
        <f>AN34+AN38/20</f>
        <v>0.50000000000000011</v>
      </c>
      <c r="AO33" s="44">
        <f t="shared" si="0"/>
        <v>0.25000000000000006</v>
      </c>
      <c r="AP33" s="44">
        <f>(AL17-AO33)</f>
        <v>0.14999999999999997</v>
      </c>
      <c r="AQ33" s="44">
        <f>AN33*AL18</f>
        <v>0.75000000000000022</v>
      </c>
      <c r="AR33" s="45">
        <f>C33*(AQ33*AP33)/(AL19*AL18)</f>
        <v>585.93749999999977</v>
      </c>
      <c r="AS33" s="5"/>
      <c r="AT33" s="5"/>
      <c r="AU33" s="5"/>
      <c r="AV33" s="5"/>
      <c r="AW33" s="5"/>
      <c r="AX33" s="5"/>
      <c r="AY33" s="44">
        <f>AY34+AY38/20</f>
        <v>0.93749999999999989</v>
      </c>
      <c r="AZ33" s="44">
        <f t="shared" si="1"/>
        <v>0.46874999999999994</v>
      </c>
      <c r="BA33" s="44">
        <f>(AW17-AZ33)</f>
        <v>0.28125000000000006</v>
      </c>
      <c r="BB33" s="44">
        <f>AY33*AW18</f>
        <v>0.75</v>
      </c>
      <c r="BC33" s="45">
        <f>C32*(BB33*BA33)/(AW19*AW18)</f>
        <v>1171.8750000000002</v>
      </c>
      <c r="BD33" s="46"/>
      <c r="BE33" s="5"/>
      <c r="BF33" s="90"/>
      <c r="BG33" s="90"/>
      <c r="BH33" s="90"/>
      <c r="BI33" s="90"/>
      <c r="BJ33" s="90"/>
      <c r="BK33" s="90"/>
      <c r="BL33" s="90"/>
      <c r="BM33" s="90"/>
      <c r="BN33" s="90"/>
      <c r="BO33" s="66"/>
      <c r="BP33" s="46"/>
      <c r="BQ33" s="46"/>
      <c r="BR33" s="46"/>
      <c r="BS33" s="46"/>
      <c r="BT33" s="46"/>
      <c r="BU33" s="46"/>
      <c r="BV33" s="46"/>
      <c r="BW33" s="46"/>
      <c r="BX33" s="46"/>
      <c r="BY33" s="46"/>
      <c r="CA33" s="39"/>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P33" s="39"/>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G33" s="39"/>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X33" s="39"/>
      <c r="GY33" s="46"/>
      <c r="GZ33" s="46"/>
      <c r="HA33" s="46"/>
      <c r="HB33" s="46"/>
      <c r="HC33" s="46"/>
      <c r="HD33" s="46"/>
      <c r="HE33" s="46"/>
      <c r="HF33" s="46"/>
      <c r="HG33" s="46"/>
      <c r="HH33" s="46"/>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c r="IG33" s="46"/>
      <c r="IH33" s="46"/>
      <c r="II33" s="46"/>
      <c r="IJ33" s="46"/>
      <c r="IK33" s="46"/>
      <c r="IL33" s="46"/>
      <c r="IM33" s="46"/>
      <c r="IO33" s="39"/>
      <c r="IP33" s="46"/>
      <c r="IQ33" s="46"/>
      <c r="IR33" s="46"/>
      <c r="IS33" s="46"/>
      <c r="IT33" s="46"/>
      <c r="IU33" s="46"/>
      <c r="IV33" s="46"/>
      <c r="IW33" s="46"/>
      <c r="IX33" s="46"/>
      <c r="IY33" s="46"/>
      <c r="IZ33" s="46"/>
      <c r="JA33" s="46"/>
      <c r="JB33" s="46"/>
      <c r="JC33" s="46"/>
      <c r="JD33" s="46"/>
      <c r="JE33" s="46"/>
      <c r="JF33" s="46"/>
      <c r="JG33" s="46"/>
      <c r="JH33" s="46"/>
      <c r="JI33" s="46"/>
      <c r="JJ33" s="46"/>
      <c r="JK33" s="46"/>
      <c r="JL33" s="46"/>
      <c r="JM33" s="46"/>
      <c r="JN33" s="46"/>
      <c r="JO33" s="46"/>
      <c r="JP33" s="46"/>
      <c r="JQ33" s="46"/>
      <c r="JR33" s="46"/>
      <c r="JS33" s="46"/>
      <c r="JT33" s="46"/>
      <c r="JU33" s="46"/>
      <c r="JV33" s="46"/>
      <c r="JW33" s="46"/>
      <c r="JX33" s="46"/>
      <c r="JY33" s="46"/>
      <c r="JZ33" s="46"/>
      <c r="KA33" s="46"/>
      <c r="KB33" s="46"/>
      <c r="KC33" s="46"/>
      <c r="KD33" s="46"/>
      <c r="KF33" s="47"/>
      <c r="KG33" s="47"/>
      <c r="KH33" s="47"/>
      <c r="KI33" s="47"/>
      <c r="KJ33" s="47"/>
      <c r="KK33" s="47"/>
      <c r="KL33" s="47"/>
      <c r="KM33" s="47"/>
      <c r="KN33" s="47"/>
      <c r="KO33" s="47"/>
      <c r="KP33" s="47"/>
      <c r="KQ33" s="47"/>
      <c r="KR33" s="47"/>
      <c r="KS33" s="47"/>
      <c r="KT33" s="47"/>
      <c r="KU33" s="47"/>
      <c r="KV33" s="47"/>
      <c r="KW33" s="47"/>
      <c r="KX33" s="47"/>
      <c r="KY33" s="47"/>
      <c r="KZ33" s="47"/>
      <c r="LA33" s="47"/>
      <c r="LB33" s="47"/>
      <c r="LC33" s="47"/>
      <c r="LD33" s="47"/>
      <c r="LE33" s="47"/>
      <c r="LF33" s="47"/>
      <c r="LG33" s="47"/>
      <c r="LH33" s="47"/>
      <c r="LI33" s="47"/>
      <c r="LJ33" s="47"/>
      <c r="LK33" s="47"/>
      <c r="LL33" s="47"/>
      <c r="LM33" s="47"/>
      <c r="LN33" s="47"/>
      <c r="LO33" s="47"/>
      <c r="LP33" s="47"/>
      <c r="LQ33" s="47"/>
      <c r="LR33" s="47"/>
      <c r="LS33" s="47"/>
      <c r="LT33" s="47"/>
      <c r="LV33" s="63"/>
      <c r="LW33" s="5"/>
      <c r="LX33" s="5"/>
      <c r="LY33" s="5"/>
      <c r="MA33" s="48"/>
      <c r="MB33" s="48"/>
      <c r="MC33" s="48"/>
      <c r="MD33" s="48"/>
      <c r="ME33" s="48"/>
      <c r="MF33" s="48"/>
      <c r="MG33" s="48"/>
      <c r="MH33" s="48"/>
      <c r="MI33" s="48"/>
      <c r="MJ33" s="48"/>
      <c r="MK33" s="48"/>
      <c r="ML33" s="48"/>
      <c r="MM33" s="48"/>
      <c r="MN33" s="48"/>
      <c r="MO33" s="48"/>
      <c r="MP33" s="48"/>
      <c r="MQ33" s="48"/>
      <c r="MR33" s="48"/>
      <c r="MS33" s="48"/>
      <c r="MT33" s="48"/>
      <c r="MU33" s="48"/>
      <c r="MV33" s="48"/>
      <c r="MW33" s="48"/>
      <c r="MX33" s="48"/>
      <c r="MY33" s="48"/>
      <c r="MZ33" s="48"/>
      <c r="NA33" s="48"/>
      <c r="NB33" s="48"/>
      <c r="NC33" s="48"/>
      <c r="ND33" s="48"/>
      <c r="NE33" s="48"/>
      <c r="NF33" s="48"/>
      <c r="NG33" s="48"/>
      <c r="NH33" s="48"/>
      <c r="NI33" s="48"/>
      <c r="NJ33" s="48"/>
      <c r="NK33" s="48"/>
      <c r="NL33" s="48"/>
      <c r="NM33" s="48"/>
      <c r="NN33" s="48"/>
      <c r="NO33" s="48"/>
      <c r="NP33" s="49"/>
      <c r="NQ33" s="49"/>
      <c r="NR33" s="49"/>
      <c r="NS33" s="49"/>
      <c r="NT33" s="49"/>
      <c r="NU33" s="49"/>
      <c r="NV33" s="49"/>
      <c r="NW33" s="49"/>
      <c r="NX33" s="49"/>
      <c r="NY33" s="49"/>
      <c r="NZ33" s="49"/>
    </row>
    <row r="34" spans="1:390" s="23" customFormat="1" ht="13.8" x14ac:dyDescent="0.3">
      <c r="B34" s="132" t="s">
        <v>85</v>
      </c>
      <c r="C34" s="60">
        <v>-1000</v>
      </c>
      <c r="D34" s="23" t="s">
        <v>86</v>
      </c>
      <c r="E34" s="64">
        <f>C34*G20/G25</f>
        <v>-3333.333333333333</v>
      </c>
      <c r="F34" s="61" t="s">
        <v>80</v>
      </c>
      <c r="G34" s="24" t="s">
        <v>87</v>
      </c>
      <c r="H34" s="60">
        <v>1.1499999999999999</v>
      </c>
      <c r="I34" s="65" t="s">
        <v>88</v>
      </c>
      <c r="M34" s="11"/>
      <c r="N34" s="11"/>
      <c r="O34" s="11"/>
      <c r="P34" s="11"/>
      <c r="Q34" s="11"/>
      <c r="R34" s="12"/>
      <c r="S34" s="12"/>
      <c r="W34" s="42">
        <f t="shared" si="2"/>
        <v>0.50000000000000011</v>
      </c>
      <c r="X34" s="23">
        <f>(W34-G20)*C34/G25</f>
        <v>1111.1111111111106</v>
      </c>
      <c r="AB34" s="42">
        <f t="shared" si="3"/>
        <v>0.93749999999999989</v>
      </c>
      <c r="AC34" s="23">
        <f>(AB34-G19)*C35/J25</f>
        <v>4199.2187499999982</v>
      </c>
      <c r="AI34" s="5"/>
      <c r="AJ34" s="5"/>
      <c r="AK34" s="5"/>
      <c r="AL34" s="5"/>
      <c r="AM34" s="5"/>
      <c r="AN34" s="44">
        <f>AN35+AN38/20</f>
        <v>0.48000000000000009</v>
      </c>
      <c r="AO34" s="44">
        <f t="shared" si="0"/>
        <v>0.24000000000000005</v>
      </c>
      <c r="AP34" s="44">
        <f>(AL17-AO34)</f>
        <v>0.15999999999999998</v>
      </c>
      <c r="AQ34" s="44">
        <f>AN34*AL18</f>
        <v>0.7200000000000002</v>
      </c>
      <c r="AR34" s="45">
        <f>C33*(AQ34*AP34)/(AL19*AL18)</f>
        <v>599.99999999999989</v>
      </c>
      <c r="AS34" s="5"/>
      <c r="AT34" s="5"/>
      <c r="AU34" s="5"/>
      <c r="AV34" s="5"/>
      <c r="AW34" s="5"/>
      <c r="AX34" s="5"/>
      <c r="AY34" s="44">
        <f>AY35+AY38/20</f>
        <v>0.89999999999999991</v>
      </c>
      <c r="AZ34" s="44">
        <f t="shared" si="1"/>
        <v>0.44999999999999996</v>
      </c>
      <c r="BA34" s="44">
        <f>(AW17-AZ34)</f>
        <v>0.30000000000000004</v>
      </c>
      <c r="BB34" s="44">
        <f>AY34*AW18</f>
        <v>0.72</v>
      </c>
      <c r="BC34" s="45">
        <f>C32*(BB34*BA34)/(AW19*AW18)</f>
        <v>1200</v>
      </c>
      <c r="BD34" s="46"/>
      <c r="BE34" s="5"/>
      <c r="BF34" s="66"/>
      <c r="BG34" s="66"/>
      <c r="BH34" s="7" t="s">
        <v>108</v>
      </c>
      <c r="BI34" s="66" t="s">
        <v>109</v>
      </c>
      <c r="BJ34" s="66"/>
      <c r="BK34" s="66"/>
      <c r="BL34" s="66"/>
      <c r="BM34" s="66"/>
      <c r="BN34" s="66"/>
      <c r="BO34" s="66"/>
      <c r="BP34" s="46"/>
      <c r="BQ34" s="46"/>
      <c r="BR34" s="46"/>
      <c r="BS34" s="46"/>
      <c r="BT34" s="46"/>
      <c r="BU34" s="46"/>
      <c r="BV34" s="46"/>
      <c r="BW34" s="46"/>
      <c r="BX34" s="46"/>
      <c r="BY34" s="46"/>
      <c r="CA34" s="39"/>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P34" s="39"/>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c r="FG34" s="39"/>
      <c r="FH34" s="46"/>
      <c r="FI34" s="46"/>
      <c r="FJ34" s="46"/>
      <c r="FK34" s="46"/>
      <c r="FL34" s="46"/>
      <c r="FM34" s="46"/>
      <c r="FN34" s="46"/>
      <c r="FO34" s="46"/>
      <c r="FP34" s="46"/>
      <c r="FQ34" s="46"/>
      <c r="FR34" s="46"/>
      <c r="FS34" s="46"/>
      <c r="FT34" s="46"/>
      <c r="FU34" s="46"/>
      <c r="FV34" s="46"/>
      <c r="FW34" s="46"/>
      <c r="FX34" s="46"/>
      <c r="FY34" s="46"/>
      <c r="FZ34" s="46"/>
      <c r="GA34" s="46"/>
      <c r="GB34" s="46"/>
      <c r="GC34" s="46"/>
      <c r="GD34" s="46"/>
      <c r="GE34" s="46"/>
      <c r="GF34" s="46"/>
      <c r="GG34" s="46"/>
      <c r="GH34" s="46"/>
      <c r="GI34" s="46"/>
      <c r="GJ34" s="46"/>
      <c r="GK34" s="46"/>
      <c r="GL34" s="46"/>
      <c r="GM34" s="46"/>
      <c r="GN34" s="46"/>
      <c r="GO34" s="46"/>
      <c r="GP34" s="46"/>
      <c r="GQ34" s="46"/>
      <c r="GR34" s="46"/>
      <c r="GS34" s="46"/>
      <c r="GT34" s="46"/>
      <c r="GU34" s="46"/>
      <c r="GV34" s="46"/>
      <c r="GX34" s="39"/>
      <c r="GY34" s="46"/>
      <c r="GZ34" s="46"/>
      <c r="HA34" s="46"/>
      <c r="HB34" s="46"/>
      <c r="HC34" s="46"/>
      <c r="HD34" s="46"/>
      <c r="HE34" s="46"/>
      <c r="HF34" s="46"/>
      <c r="HG34" s="46"/>
      <c r="HH34" s="46"/>
      <c r="HI34" s="46"/>
      <c r="HJ34" s="46"/>
      <c r="HK34" s="46"/>
      <c r="HL34" s="46"/>
      <c r="HM34" s="46"/>
      <c r="HN34" s="46"/>
      <c r="HO34" s="46"/>
      <c r="HP34" s="46"/>
      <c r="HQ34" s="46"/>
      <c r="HR34" s="46"/>
      <c r="HS34" s="46"/>
      <c r="HT34" s="46"/>
      <c r="HU34" s="46"/>
      <c r="HV34" s="46"/>
      <c r="HW34" s="46"/>
      <c r="HX34" s="46"/>
      <c r="HY34" s="46"/>
      <c r="HZ34" s="46"/>
      <c r="IA34" s="46"/>
      <c r="IB34" s="46"/>
      <c r="IC34" s="46"/>
      <c r="ID34" s="46"/>
      <c r="IE34" s="46"/>
      <c r="IF34" s="46"/>
      <c r="IG34" s="46"/>
      <c r="IH34" s="46"/>
      <c r="II34" s="46"/>
      <c r="IJ34" s="46"/>
      <c r="IK34" s="46"/>
      <c r="IL34" s="46"/>
      <c r="IM34" s="46"/>
      <c r="IO34" s="39"/>
      <c r="IP34" s="46"/>
      <c r="IQ34" s="46"/>
      <c r="IR34" s="46"/>
      <c r="IS34" s="46"/>
      <c r="IT34" s="46"/>
      <c r="IU34" s="46"/>
      <c r="IV34" s="46"/>
      <c r="IW34" s="46"/>
      <c r="IX34" s="46"/>
      <c r="IY34" s="46"/>
      <c r="IZ34" s="46"/>
      <c r="JA34" s="46"/>
      <c r="JB34" s="46"/>
      <c r="JC34" s="46"/>
      <c r="JD34" s="46"/>
      <c r="JE34" s="46"/>
      <c r="JF34" s="46"/>
      <c r="JG34" s="46"/>
      <c r="JH34" s="46"/>
      <c r="JI34" s="46"/>
      <c r="JJ34" s="46"/>
      <c r="JK34" s="46"/>
      <c r="JL34" s="46"/>
      <c r="JM34" s="46"/>
      <c r="JN34" s="46"/>
      <c r="JO34" s="46"/>
      <c r="JP34" s="46"/>
      <c r="JQ34" s="46"/>
      <c r="JR34" s="46"/>
      <c r="JS34" s="46"/>
      <c r="JT34" s="46"/>
      <c r="JU34" s="46"/>
      <c r="JV34" s="46"/>
      <c r="JW34" s="46"/>
      <c r="JX34" s="46"/>
      <c r="JY34" s="46"/>
      <c r="JZ34" s="46"/>
      <c r="KA34" s="46"/>
      <c r="KB34" s="46"/>
      <c r="KC34" s="46"/>
      <c r="KD34" s="46"/>
      <c r="KF34" s="47"/>
      <c r="KG34" s="47"/>
      <c r="KH34" s="47"/>
      <c r="KI34" s="47"/>
      <c r="KJ34" s="47"/>
      <c r="KK34" s="47"/>
      <c r="KL34" s="47"/>
      <c r="KM34" s="47"/>
      <c r="KN34" s="47"/>
      <c r="KO34" s="47"/>
      <c r="KP34" s="47"/>
      <c r="KQ34" s="47"/>
      <c r="KR34" s="47"/>
      <c r="KS34" s="47"/>
      <c r="KT34" s="47"/>
      <c r="KU34" s="47"/>
      <c r="KV34" s="47"/>
      <c r="KW34" s="47"/>
      <c r="KX34" s="47"/>
      <c r="KY34" s="47"/>
      <c r="KZ34" s="47"/>
      <c r="LA34" s="47"/>
      <c r="LB34" s="47"/>
      <c r="LC34" s="47"/>
      <c r="LD34" s="47"/>
      <c r="LE34" s="47"/>
      <c r="LF34" s="47"/>
      <c r="LG34" s="47"/>
      <c r="LH34" s="47"/>
      <c r="LI34" s="47"/>
      <c r="LJ34" s="47"/>
      <c r="LK34" s="47"/>
      <c r="LL34" s="47"/>
      <c r="LM34" s="47"/>
      <c r="LN34" s="47"/>
      <c r="LO34" s="47"/>
      <c r="LP34" s="47"/>
      <c r="LQ34" s="47"/>
      <c r="LR34" s="47"/>
      <c r="LS34" s="47"/>
      <c r="LT34" s="47"/>
      <c r="LV34" s="63"/>
      <c r="LW34" s="5"/>
      <c r="LX34" s="5"/>
      <c r="LY34" s="15"/>
      <c r="MA34" s="48"/>
      <c r="MB34" s="48"/>
      <c r="MC34" s="48"/>
      <c r="MD34" s="48"/>
      <c r="ME34" s="48"/>
      <c r="MF34" s="48"/>
      <c r="MG34" s="48"/>
      <c r="MH34" s="48"/>
      <c r="MI34" s="48"/>
      <c r="MJ34" s="48"/>
      <c r="MK34" s="48"/>
      <c r="ML34" s="48"/>
      <c r="MM34" s="48"/>
      <c r="MN34" s="48"/>
      <c r="MO34" s="48"/>
      <c r="MP34" s="48"/>
      <c r="MQ34" s="48"/>
      <c r="MR34" s="48"/>
      <c r="MS34" s="48"/>
      <c r="MT34" s="48"/>
      <c r="MU34" s="48"/>
      <c r="MV34" s="48"/>
      <c r="MW34" s="48"/>
      <c r="MX34" s="48"/>
      <c r="MY34" s="48"/>
      <c r="MZ34" s="48"/>
      <c r="NA34" s="48"/>
      <c r="NB34" s="48"/>
      <c r="NC34" s="48"/>
      <c r="ND34" s="48"/>
      <c r="NE34" s="48"/>
      <c r="NF34" s="48"/>
      <c r="NG34" s="48"/>
      <c r="NH34" s="48"/>
      <c r="NI34" s="48"/>
      <c r="NJ34" s="48"/>
      <c r="NK34" s="48"/>
      <c r="NL34" s="48"/>
      <c r="NM34" s="48"/>
      <c r="NN34" s="48"/>
      <c r="NO34" s="48"/>
      <c r="NP34" s="49"/>
      <c r="NQ34" s="49"/>
      <c r="NR34" s="49"/>
      <c r="NS34" s="49"/>
      <c r="NT34" s="49"/>
      <c r="NU34" s="49"/>
      <c r="NV34" s="49"/>
      <c r="NW34" s="49"/>
      <c r="NX34" s="49"/>
      <c r="NY34" s="49"/>
      <c r="NZ34" s="49"/>
    </row>
    <row r="35" spans="1:390" s="23" customFormat="1" ht="13.8" x14ac:dyDescent="0.3">
      <c r="B35" s="132" t="s">
        <v>89</v>
      </c>
      <c r="C35" s="60">
        <v>500</v>
      </c>
      <c r="D35" s="23" t="s">
        <v>86</v>
      </c>
      <c r="E35" s="61">
        <f>C35*G19/J25</f>
        <v>3124.9999999999991</v>
      </c>
      <c r="F35" s="61" t="s">
        <v>80</v>
      </c>
      <c r="G35" s="23" t="s">
        <v>90</v>
      </c>
      <c r="M35" s="11"/>
      <c r="N35" s="11"/>
      <c r="O35" s="11"/>
      <c r="P35" s="11"/>
      <c r="Q35" s="11"/>
      <c r="R35" s="12"/>
      <c r="S35" s="12"/>
      <c r="W35" s="42">
        <f t="shared" si="2"/>
        <v>0.48000000000000009</v>
      </c>
      <c r="X35" s="23">
        <f>(W35-G20)*C34/G25</f>
        <v>1199.9999999999995</v>
      </c>
      <c r="AB35" s="42">
        <f t="shared" si="3"/>
        <v>0.89999999999999991</v>
      </c>
      <c r="AC35" s="23">
        <f>(AB35-G19)*C35/J25</f>
        <v>3906.2499999999982</v>
      </c>
      <c r="AI35" s="5"/>
      <c r="AJ35" s="5"/>
      <c r="AK35" s="5"/>
      <c r="AL35" s="5"/>
      <c r="AM35" s="5"/>
      <c r="AN35" s="44">
        <f>AN36+AN38/20</f>
        <v>0.46000000000000008</v>
      </c>
      <c r="AO35" s="44">
        <f t="shared" si="0"/>
        <v>0.23000000000000004</v>
      </c>
      <c r="AP35" s="44">
        <f>(AL17-AO35)</f>
        <v>0.16999999999999998</v>
      </c>
      <c r="AQ35" s="44">
        <f>AN35*AL18</f>
        <v>0.69000000000000017</v>
      </c>
      <c r="AR35" s="45">
        <f>C33*(AQ35*AP35)/(AL19*AL18)</f>
        <v>610.93749999999989</v>
      </c>
      <c r="AS35" s="5"/>
      <c r="AT35" s="5"/>
      <c r="AU35" s="5"/>
      <c r="AV35" s="5"/>
      <c r="AW35" s="5"/>
      <c r="AX35" s="5"/>
      <c r="AY35" s="44">
        <f>AY36+AY38/20</f>
        <v>0.86249999999999993</v>
      </c>
      <c r="AZ35" s="44">
        <f t="shared" si="1"/>
        <v>0.43124999999999997</v>
      </c>
      <c r="BA35" s="44">
        <f>(AW17-AZ35)</f>
        <v>0.31875000000000003</v>
      </c>
      <c r="BB35" s="44">
        <f>AY35*AW18</f>
        <v>0.69</v>
      </c>
      <c r="BC35" s="45">
        <f>C32*(BB35*BA35)/(AW19*AW18)</f>
        <v>1221.8749999999998</v>
      </c>
      <c r="BD35" s="46"/>
      <c r="BE35" s="5"/>
      <c r="BF35" s="66" t="s">
        <v>110</v>
      </c>
      <c r="BG35" s="66"/>
      <c r="BH35" s="66"/>
      <c r="BI35" s="66"/>
      <c r="BJ35" s="66"/>
      <c r="BK35" s="66"/>
      <c r="BL35" s="66"/>
      <c r="BM35" s="66"/>
      <c r="BN35" s="66"/>
      <c r="BO35" s="66"/>
      <c r="BP35" s="46"/>
      <c r="BQ35" s="46"/>
      <c r="BR35" s="46"/>
      <c r="BS35" s="46"/>
      <c r="BT35" s="46"/>
      <c r="BU35" s="46"/>
      <c r="BV35" s="46"/>
      <c r="BW35" s="46"/>
      <c r="BX35" s="46"/>
      <c r="BY35" s="46"/>
      <c r="CA35" s="39"/>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P35" s="39"/>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c r="FG35" s="39"/>
      <c r="FH35" s="46"/>
      <c r="FI35" s="46"/>
      <c r="FJ35" s="46"/>
      <c r="FK35" s="46"/>
      <c r="FL35" s="46"/>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6"/>
      <c r="GK35" s="46"/>
      <c r="GL35" s="46"/>
      <c r="GM35" s="46"/>
      <c r="GN35" s="46"/>
      <c r="GO35" s="46"/>
      <c r="GP35" s="46"/>
      <c r="GQ35" s="46"/>
      <c r="GR35" s="46"/>
      <c r="GS35" s="46"/>
      <c r="GT35" s="46"/>
      <c r="GU35" s="46"/>
      <c r="GV35" s="46"/>
      <c r="GX35" s="39"/>
      <c r="GY35" s="46"/>
      <c r="GZ35" s="46"/>
      <c r="HA35" s="46"/>
      <c r="HB35" s="46"/>
      <c r="HC35" s="46"/>
      <c r="HD35" s="46"/>
      <c r="HE35" s="46"/>
      <c r="HF35" s="46"/>
      <c r="HG35" s="46"/>
      <c r="HH35" s="46"/>
      <c r="HI35" s="46"/>
      <c r="HJ35" s="46"/>
      <c r="HK35" s="46"/>
      <c r="HL35" s="46"/>
      <c r="HM35" s="46"/>
      <c r="HN35" s="46"/>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6"/>
      <c r="IO35" s="39"/>
      <c r="IP35" s="46"/>
      <c r="IQ35" s="46"/>
      <c r="IR35" s="46"/>
      <c r="IS35" s="46"/>
      <c r="IT35" s="46"/>
      <c r="IU35" s="46"/>
      <c r="IV35" s="46"/>
      <c r="IW35" s="46"/>
      <c r="IX35" s="46"/>
      <c r="IY35" s="46"/>
      <c r="IZ35" s="46"/>
      <c r="JA35" s="46"/>
      <c r="JB35" s="46"/>
      <c r="JC35" s="46"/>
      <c r="JD35" s="46"/>
      <c r="JE35" s="46"/>
      <c r="JF35" s="46"/>
      <c r="JG35" s="46"/>
      <c r="JH35" s="46"/>
      <c r="JI35" s="46"/>
      <c r="JJ35" s="46"/>
      <c r="JK35" s="46"/>
      <c r="JL35" s="46"/>
      <c r="JM35" s="46"/>
      <c r="JN35" s="46"/>
      <c r="JO35" s="46"/>
      <c r="JP35" s="46"/>
      <c r="JQ35" s="46"/>
      <c r="JR35" s="46"/>
      <c r="JS35" s="46"/>
      <c r="JT35" s="46"/>
      <c r="JU35" s="46"/>
      <c r="JV35" s="46"/>
      <c r="JW35" s="46"/>
      <c r="JX35" s="46"/>
      <c r="JY35" s="46"/>
      <c r="JZ35" s="46"/>
      <c r="KA35" s="46"/>
      <c r="KB35" s="46"/>
      <c r="KC35" s="46"/>
      <c r="KD35" s="46"/>
      <c r="KF35" s="47"/>
      <c r="KG35" s="47"/>
      <c r="KH35" s="47"/>
      <c r="KI35" s="47"/>
      <c r="KJ35" s="47"/>
      <c r="KK35" s="47"/>
      <c r="KL35" s="47"/>
      <c r="KM35" s="47"/>
      <c r="KN35" s="47"/>
      <c r="KO35" s="47"/>
      <c r="KP35" s="47"/>
      <c r="KQ35" s="47"/>
      <c r="KR35" s="47"/>
      <c r="KS35" s="47"/>
      <c r="KT35" s="47"/>
      <c r="KU35" s="47"/>
      <c r="KV35" s="47"/>
      <c r="KW35" s="47"/>
      <c r="KX35" s="47"/>
      <c r="KY35" s="47"/>
      <c r="KZ35" s="47"/>
      <c r="LA35" s="47"/>
      <c r="LB35" s="47"/>
      <c r="LC35" s="47"/>
      <c r="LD35" s="47"/>
      <c r="LE35" s="47"/>
      <c r="LF35" s="47"/>
      <c r="LG35" s="47"/>
      <c r="LH35" s="47"/>
      <c r="LI35" s="47"/>
      <c r="LJ35" s="47"/>
      <c r="LK35" s="47"/>
      <c r="LL35" s="47"/>
      <c r="LM35" s="47"/>
      <c r="LN35" s="47"/>
      <c r="LO35" s="47"/>
      <c r="LP35" s="47"/>
      <c r="LQ35" s="47"/>
      <c r="LR35" s="47"/>
      <c r="LS35" s="47"/>
      <c r="LT35" s="47"/>
      <c r="LV35" s="63"/>
      <c r="LW35" s="66"/>
      <c r="LX35" s="5"/>
      <c r="LY35" s="15"/>
      <c r="MA35" s="48"/>
      <c r="MB35" s="48"/>
      <c r="MC35" s="48"/>
      <c r="MD35" s="48"/>
      <c r="ME35" s="48"/>
      <c r="MF35" s="48"/>
      <c r="MG35" s="48"/>
      <c r="MH35" s="48"/>
      <c r="MI35" s="48"/>
      <c r="MJ35" s="48"/>
      <c r="MK35" s="48"/>
      <c r="ML35" s="48"/>
      <c r="MM35" s="48"/>
      <c r="MN35" s="48"/>
      <c r="MO35" s="48"/>
      <c r="MP35" s="48"/>
      <c r="MQ35" s="48"/>
      <c r="MR35" s="48"/>
      <c r="MS35" s="48"/>
      <c r="MT35" s="48"/>
      <c r="MU35" s="48"/>
      <c r="MV35" s="48"/>
      <c r="MW35" s="48"/>
      <c r="MX35" s="48"/>
      <c r="MY35" s="48"/>
      <c r="MZ35" s="48"/>
      <c r="NA35" s="48"/>
      <c r="NB35" s="48"/>
      <c r="NC35" s="48"/>
      <c r="ND35" s="48"/>
      <c r="NE35" s="48"/>
      <c r="NF35" s="48"/>
      <c r="NG35" s="48"/>
      <c r="NH35" s="48"/>
      <c r="NI35" s="48"/>
      <c r="NJ35" s="48"/>
      <c r="NK35" s="48"/>
      <c r="NL35" s="48"/>
      <c r="NM35" s="48"/>
      <c r="NN35" s="48"/>
      <c r="NO35" s="48"/>
      <c r="NP35" s="49"/>
      <c r="NQ35" s="49"/>
      <c r="NR35" s="49"/>
      <c r="NS35" s="49"/>
      <c r="NT35" s="49"/>
      <c r="NU35" s="49"/>
      <c r="NV35" s="49"/>
      <c r="NW35" s="49"/>
      <c r="NX35" s="49"/>
      <c r="NY35" s="49"/>
      <c r="NZ35" s="49"/>
    </row>
    <row r="36" spans="1:390" s="23" customFormat="1" ht="12.75" customHeight="1" x14ac:dyDescent="0.3">
      <c r="B36" s="132" t="s">
        <v>112</v>
      </c>
      <c r="C36" s="60">
        <v>1500</v>
      </c>
      <c r="D36" s="23" t="s">
        <v>86</v>
      </c>
      <c r="G36" s="24" t="s">
        <v>87</v>
      </c>
      <c r="H36" s="60">
        <v>1.5</v>
      </c>
      <c r="I36" s="65" t="s">
        <v>91</v>
      </c>
      <c r="M36" s="11"/>
      <c r="N36" s="11"/>
      <c r="O36" s="11"/>
      <c r="P36" s="11"/>
      <c r="Q36" s="11"/>
      <c r="R36" s="12"/>
      <c r="S36" s="12"/>
      <c r="W36" s="42">
        <f t="shared" si="2"/>
        <v>0.46000000000000008</v>
      </c>
      <c r="X36" s="23">
        <f>(W36-G20)*C34/G25</f>
        <v>1288.8888888888887</v>
      </c>
      <c r="AB36" s="42">
        <f t="shared" si="3"/>
        <v>0.86249999999999993</v>
      </c>
      <c r="AC36" s="23">
        <f>(AB36-G19)*C35/J25</f>
        <v>3613.2812499999982</v>
      </c>
      <c r="AI36" s="5"/>
      <c r="AJ36" s="5"/>
      <c r="AK36" s="5"/>
      <c r="AL36" s="5"/>
      <c r="AM36" s="5"/>
      <c r="AN36" s="44">
        <f>AN37+AN38/20</f>
        <v>0.44000000000000006</v>
      </c>
      <c r="AO36" s="44">
        <f t="shared" si="0"/>
        <v>0.22000000000000003</v>
      </c>
      <c r="AP36" s="44">
        <f>(AL17-AO36)</f>
        <v>0.18</v>
      </c>
      <c r="AQ36" s="44">
        <f>AN36*AL18</f>
        <v>0.66000000000000014</v>
      </c>
      <c r="AR36" s="45">
        <f>C33*(AQ36*AP36)/(AL19*AL18)</f>
        <v>618.74999999999989</v>
      </c>
      <c r="AS36" s="5"/>
      <c r="AT36" s="5"/>
      <c r="AU36" s="5"/>
      <c r="AV36" s="5"/>
      <c r="AW36" s="5"/>
      <c r="AX36" s="5"/>
      <c r="AY36" s="44">
        <f>AY37+AY38/20</f>
        <v>0.82499999999999996</v>
      </c>
      <c r="AZ36" s="44">
        <f t="shared" si="1"/>
        <v>0.41249999999999998</v>
      </c>
      <c r="BA36" s="44">
        <f>(AW17-AZ36)</f>
        <v>0.33750000000000002</v>
      </c>
      <c r="BB36" s="44">
        <f>AY36*AW18</f>
        <v>0.66</v>
      </c>
      <c r="BC36" s="45">
        <f>C32*(BB36*BA36)/(AW19*AW18)</f>
        <v>1237.5</v>
      </c>
      <c r="BD36" s="46"/>
      <c r="BE36" s="5"/>
      <c r="BF36" s="90" t="s">
        <v>111</v>
      </c>
      <c r="BG36" s="90"/>
      <c r="BH36" s="90"/>
      <c r="BI36" s="90"/>
      <c r="BJ36" s="90"/>
      <c r="BK36" s="90"/>
      <c r="BL36" s="90"/>
      <c r="BM36" s="90"/>
      <c r="BN36" s="90"/>
      <c r="BO36" s="66"/>
      <c r="BP36" s="46"/>
      <c r="BQ36" s="46"/>
      <c r="BR36" s="46"/>
      <c r="BS36" s="46"/>
      <c r="BT36" s="46"/>
      <c r="BU36" s="46"/>
      <c r="BV36" s="46"/>
      <c r="BW36" s="46"/>
      <c r="BX36" s="46"/>
      <c r="BY36" s="46"/>
      <c r="CA36" s="39"/>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P36" s="39"/>
      <c r="DQ36" s="46"/>
      <c r="DR36" s="46"/>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c r="EV36" s="46"/>
      <c r="EW36" s="46"/>
      <c r="EX36" s="46"/>
      <c r="EY36" s="46"/>
      <c r="EZ36" s="46"/>
      <c r="FA36" s="46"/>
      <c r="FB36" s="46"/>
      <c r="FC36" s="46"/>
      <c r="FD36" s="46"/>
      <c r="FE36" s="46"/>
      <c r="FG36" s="39"/>
      <c r="FH36" s="46"/>
      <c r="FI36" s="46"/>
      <c r="FJ36" s="46"/>
      <c r="FK36" s="46"/>
      <c r="FL36" s="46"/>
      <c r="FM36" s="46"/>
      <c r="FN36" s="46"/>
      <c r="FO36" s="46"/>
      <c r="FP36" s="46"/>
      <c r="FQ36" s="46"/>
      <c r="FR36" s="46"/>
      <c r="FS36" s="46"/>
      <c r="FT36" s="46"/>
      <c r="FU36" s="46"/>
      <c r="FV36" s="46"/>
      <c r="FW36" s="46"/>
      <c r="FX36" s="46"/>
      <c r="FY36" s="46"/>
      <c r="FZ36" s="46"/>
      <c r="GA36" s="46"/>
      <c r="GB36" s="46"/>
      <c r="GC36" s="46"/>
      <c r="GD36" s="46"/>
      <c r="GE36" s="46"/>
      <c r="GF36" s="46"/>
      <c r="GG36" s="46"/>
      <c r="GH36" s="46"/>
      <c r="GI36" s="46"/>
      <c r="GJ36" s="46"/>
      <c r="GK36" s="46"/>
      <c r="GL36" s="46"/>
      <c r="GM36" s="46"/>
      <c r="GN36" s="46"/>
      <c r="GO36" s="46"/>
      <c r="GP36" s="46"/>
      <c r="GQ36" s="46"/>
      <c r="GR36" s="46"/>
      <c r="GS36" s="46"/>
      <c r="GT36" s="46"/>
      <c r="GU36" s="46"/>
      <c r="GV36" s="46"/>
      <c r="GX36" s="39"/>
      <c r="GY36" s="46"/>
      <c r="GZ36" s="46"/>
      <c r="HA36" s="46"/>
      <c r="HB36" s="46"/>
      <c r="HC36" s="46"/>
      <c r="HD36" s="46"/>
      <c r="HE36" s="46"/>
      <c r="HF36" s="46"/>
      <c r="HG36" s="46"/>
      <c r="HH36" s="46"/>
      <c r="HI36" s="46"/>
      <c r="HJ36" s="46"/>
      <c r="HK36" s="46"/>
      <c r="HL36" s="46"/>
      <c r="HM36" s="46"/>
      <c r="HN36" s="46"/>
      <c r="HO36" s="46"/>
      <c r="HP36" s="46"/>
      <c r="HQ36" s="46"/>
      <c r="HR36" s="46"/>
      <c r="HS36" s="46"/>
      <c r="HT36" s="46"/>
      <c r="HU36" s="46"/>
      <c r="HV36" s="46"/>
      <c r="HW36" s="46"/>
      <c r="HX36" s="46"/>
      <c r="HY36" s="46"/>
      <c r="HZ36" s="46"/>
      <c r="IA36" s="46"/>
      <c r="IB36" s="46"/>
      <c r="IC36" s="46"/>
      <c r="ID36" s="46"/>
      <c r="IE36" s="46"/>
      <c r="IF36" s="46"/>
      <c r="IG36" s="46"/>
      <c r="IH36" s="46"/>
      <c r="II36" s="46"/>
      <c r="IJ36" s="46"/>
      <c r="IK36" s="46"/>
      <c r="IL36" s="46"/>
      <c r="IM36" s="46"/>
      <c r="IO36" s="39"/>
      <c r="IP36" s="46"/>
      <c r="IQ36" s="46"/>
      <c r="IR36" s="46"/>
      <c r="IS36" s="46"/>
      <c r="IT36" s="46"/>
      <c r="IU36" s="46"/>
      <c r="IV36" s="46"/>
      <c r="IW36" s="46"/>
      <c r="IX36" s="46"/>
      <c r="IY36" s="46"/>
      <c r="IZ36" s="46"/>
      <c r="JA36" s="46"/>
      <c r="JB36" s="46"/>
      <c r="JC36" s="46"/>
      <c r="JD36" s="46"/>
      <c r="JE36" s="46"/>
      <c r="JF36" s="46"/>
      <c r="JG36" s="46"/>
      <c r="JH36" s="46"/>
      <c r="JI36" s="46"/>
      <c r="JJ36" s="46"/>
      <c r="JK36" s="46"/>
      <c r="JL36" s="46"/>
      <c r="JM36" s="46"/>
      <c r="JN36" s="46"/>
      <c r="JO36" s="46"/>
      <c r="JP36" s="46"/>
      <c r="JQ36" s="46"/>
      <c r="JR36" s="46"/>
      <c r="JS36" s="46"/>
      <c r="JT36" s="46"/>
      <c r="JU36" s="46"/>
      <c r="JV36" s="46"/>
      <c r="JW36" s="46"/>
      <c r="JX36" s="46"/>
      <c r="JY36" s="46"/>
      <c r="JZ36" s="46"/>
      <c r="KA36" s="46"/>
      <c r="KB36" s="46"/>
      <c r="KC36" s="46"/>
      <c r="KD36" s="46"/>
      <c r="KF36" s="47"/>
      <c r="KG36" s="47"/>
      <c r="KH36" s="47"/>
      <c r="KI36" s="47"/>
      <c r="KJ36" s="47"/>
      <c r="KK36" s="47"/>
      <c r="KL36" s="47"/>
      <c r="KM36" s="47"/>
      <c r="KN36" s="47"/>
      <c r="KO36" s="47"/>
      <c r="KP36" s="47"/>
      <c r="KQ36" s="47"/>
      <c r="KR36" s="47"/>
      <c r="KS36" s="47"/>
      <c r="KT36" s="47"/>
      <c r="KU36" s="47"/>
      <c r="KV36" s="47"/>
      <c r="KW36" s="47"/>
      <c r="KX36" s="47"/>
      <c r="KY36" s="47"/>
      <c r="KZ36" s="47"/>
      <c r="LA36" s="47"/>
      <c r="LB36" s="47"/>
      <c r="LC36" s="47"/>
      <c r="LD36" s="47"/>
      <c r="LE36" s="47"/>
      <c r="LF36" s="47"/>
      <c r="LG36" s="47"/>
      <c r="LH36" s="47"/>
      <c r="LI36" s="47"/>
      <c r="LJ36" s="47"/>
      <c r="LK36" s="47"/>
      <c r="LL36" s="47"/>
      <c r="LM36" s="47"/>
      <c r="LN36" s="47"/>
      <c r="LO36" s="47"/>
      <c r="LP36" s="47"/>
      <c r="LQ36" s="47"/>
      <c r="LR36" s="47"/>
      <c r="LS36" s="47"/>
      <c r="LT36" s="47"/>
      <c r="LV36" s="63"/>
      <c r="LW36" s="66"/>
      <c r="LX36" s="5"/>
      <c r="LY36" s="15"/>
      <c r="MA36" s="48"/>
      <c r="MB36" s="48"/>
      <c r="MC36" s="48"/>
      <c r="MD36" s="48"/>
      <c r="ME36" s="48"/>
      <c r="MF36" s="48"/>
      <c r="MG36" s="48"/>
      <c r="MH36" s="48"/>
      <c r="MI36" s="48"/>
      <c r="MJ36" s="48"/>
      <c r="MK36" s="48"/>
      <c r="ML36" s="48"/>
      <c r="MM36" s="48"/>
      <c r="MN36" s="48"/>
      <c r="MO36" s="48"/>
      <c r="MP36" s="48"/>
      <c r="MQ36" s="48"/>
      <c r="MR36" s="48"/>
      <c r="MS36" s="48"/>
      <c r="MT36" s="48"/>
      <c r="MU36" s="48"/>
      <c r="MV36" s="48"/>
      <c r="MW36" s="48"/>
      <c r="MX36" s="48"/>
      <c r="MY36" s="48"/>
      <c r="MZ36" s="48"/>
      <c r="NA36" s="48"/>
      <c r="NB36" s="48"/>
      <c r="NC36" s="48"/>
      <c r="ND36" s="48"/>
      <c r="NE36" s="48"/>
      <c r="NF36" s="48"/>
      <c r="NG36" s="48"/>
      <c r="NH36" s="48"/>
      <c r="NI36" s="48"/>
      <c r="NJ36" s="48"/>
      <c r="NK36" s="48"/>
      <c r="NL36" s="48"/>
      <c r="NM36" s="48"/>
      <c r="NN36" s="48"/>
      <c r="NO36" s="48"/>
      <c r="NP36" s="49"/>
      <c r="NQ36" s="49"/>
      <c r="NR36" s="49"/>
      <c r="NS36" s="49"/>
      <c r="NT36" s="49"/>
      <c r="NU36" s="49"/>
      <c r="NV36" s="49"/>
      <c r="NW36" s="49"/>
      <c r="NX36" s="49"/>
      <c r="NY36" s="49"/>
      <c r="NZ36" s="49"/>
    </row>
    <row r="37" spans="1:390" s="23" customFormat="1" ht="13.8" x14ac:dyDescent="0.3">
      <c r="M37" s="11"/>
      <c r="N37" s="11"/>
      <c r="O37" s="11"/>
      <c r="P37" s="11"/>
      <c r="Q37" s="11"/>
      <c r="R37" s="12"/>
      <c r="S37" s="12"/>
      <c r="W37" s="42">
        <f t="shared" si="2"/>
        <v>0.44000000000000006</v>
      </c>
      <c r="X37" s="23">
        <f>(W37-G20)*C34/G25</f>
        <v>1377.7777777777776</v>
      </c>
      <c r="AB37" s="42">
        <f t="shared" si="3"/>
        <v>0.82499999999999996</v>
      </c>
      <c r="AC37" s="23">
        <f>(AB37-G19)*C35/J25</f>
        <v>3320.3124999999986</v>
      </c>
      <c r="AI37" s="5"/>
      <c r="AJ37" s="5"/>
      <c r="AK37" s="5"/>
      <c r="AL37" s="5"/>
      <c r="AM37" s="5"/>
      <c r="AN37" s="44">
        <f>AN38+AN38/20</f>
        <v>0.42000000000000004</v>
      </c>
      <c r="AO37" s="44">
        <f t="shared" si="0"/>
        <v>0.21000000000000002</v>
      </c>
      <c r="AP37" s="44">
        <f>(AL17-AO37)</f>
        <v>0.19</v>
      </c>
      <c r="AQ37" s="44">
        <f>AN37*AL18</f>
        <v>0.63000000000000012</v>
      </c>
      <c r="AR37" s="45">
        <f>C33*(AQ37*AP37)/(AL19*AL18)</f>
        <v>623.4375</v>
      </c>
      <c r="AS37" s="5"/>
      <c r="AT37" s="5"/>
      <c r="AU37" s="5"/>
      <c r="AV37" s="5"/>
      <c r="AW37" s="5"/>
      <c r="AX37" s="5"/>
      <c r="AY37" s="44">
        <f>AY38+AY38/20</f>
        <v>0.78749999999999998</v>
      </c>
      <c r="AZ37" s="44">
        <f t="shared" si="1"/>
        <v>0.39374999999999999</v>
      </c>
      <c r="BA37" s="44">
        <f>(AW17-AZ37)</f>
        <v>0.35625000000000001</v>
      </c>
      <c r="BB37" s="44">
        <f>AY37*AW18</f>
        <v>0.63</v>
      </c>
      <c r="BC37" s="45">
        <f>C32*(BB37*BA37)/(AW19*AW18)</f>
        <v>1246.8749999999998</v>
      </c>
      <c r="BD37" s="46"/>
      <c r="BE37" s="5"/>
      <c r="BF37" s="90"/>
      <c r="BG37" s="90"/>
      <c r="BH37" s="90"/>
      <c r="BI37" s="90"/>
      <c r="BJ37" s="90"/>
      <c r="BK37" s="90"/>
      <c r="BL37" s="90"/>
      <c r="BM37" s="90"/>
      <c r="BN37" s="90"/>
      <c r="BO37" s="66"/>
      <c r="BP37" s="46"/>
      <c r="BQ37" s="46"/>
      <c r="BR37" s="46"/>
      <c r="BS37" s="46"/>
      <c r="BT37" s="46"/>
      <c r="BU37" s="46"/>
      <c r="BV37" s="46"/>
      <c r="BW37" s="46"/>
      <c r="BX37" s="46"/>
      <c r="BY37" s="46"/>
      <c r="CA37" s="39"/>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P37" s="39"/>
      <c r="DQ37" s="46"/>
      <c r="DR37" s="46"/>
      <c r="DS37" s="46"/>
      <c r="DT37" s="46"/>
      <c r="DU37" s="46"/>
      <c r="DV37" s="46"/>
      <c r="DW37" s="46"/>
      <c r="DX37" s="46"/>
      <c r="DY37" s="46"/>
      <c r="DZ37" s="46"/>
      <c r="EA37" s="46"/>
      <c r="EB37" s="46"/>
      <c r="EC37" s="46"/>
      <c r="ED37" s="46"/>
      <c r="EE37" s="46"/>
      <c r="EF37" s="46"/>
      <c r="EG37" s="46"/>
      <c r="EH37" s="46"/>
      <c r="EI37" s="46"/>
      <c r="EJ37" s="46"/>
      <c r="EK37" s="46"/>
      <c r="EL37" s="46"/>
      <c r="EM37" s="46"/>
      <c r="EN37" s="46"/>
      <c r="EO37" s="46"/>
      <c r="EP37" s="46"/>
      <c r="EQ37" s="46"/>
      <c r="ER37" s="46"/>
      <c r="ES37" s="46"/>
      <c r="ET37" s="46"/>
      <c r="EU37" s="46"/>
      <c r="EV37" s="46"/>
      <c r="EW37" s="46"/>
      <c r="EX37" s="46"/>
      <c r="EY37" s="46"/>
      <c r="EZ37" s="46"/>
      <c r="FA37" s="46"/>
      <c r="FB37" s="46"/>
      <c r="FC37" s="46"/>
      <c r="FD37" s="46"/>
      <c r="FE37" s="46"/>
      <c r="FG37" s="39"/>
      <c r="FH37" s="46"/>
      <c r="FI37" s="46"/>
      <c r="FJ37" s="46"/>
      <c r="FK37" s="46"/>
      <c r="FL37" s="46"/>
      <c r="FM37" s="46"/>
      <c r="FN37" s="46"/>
      <c r="FO37" s="46"/>
      <c r="FP37" s="46"/>
      <c r="FQ37" s="46"/>
      <c r="FR37" s="46"/>
      <c r="FS37" s="46"/>
      <c r="FT37" s="46"/>
      <c r="FU37" s="46"/>
      <c r="FV37" s="46"/>
      <c r="FW37" s="46"/>
      <c r="FX37" s="46"/>
      <c r="FY37" s="46"/>
      <c r="FZ37" s="46"/>
      <c r="GA37" s="46"/>
      <c r="GB37" s="46"/>
      <c r="GC37" s="46"/>
      <c r="GD37" s="46"/>
      <c r="GE37" s="46"/>
      <c r="GF37" s="46"/>
      <c r="GG37" s="46"/>
      <c r="GH37" s="46"/>
      <c r="GI37" s="46"/>
      <c r="GJ37" s="46"/>
      <c r="GK37" s="46"/>
      <c r="GL37" s="46"/>
      <c r="GM37" s="46"/>
      <c r="GN37" s="46"/>
      <c r="GO37" s="46"/>
      <c r="GP37" s="46"/>
      <c r="GQ37" s="46"/>
      <c r="GR37" s="46"/>
      <c r="GS37" s="46"/>
      <c r="GT37" s="46"/>
      <c r="GU37" s="46"/>
      <c r="GV37" s="46"/>
      <c r="GX37" s="39"/>
      <c r="GY37" s="46"/>
      <c r="GZ37" s="46"/>
      <c r="HA37" s="46"/>
      <c r="HB37" s="46"/>
      <c r="HC37" s="46"/>
      <c r="HD37" s="46"/>
      <c r="HE37" s="46"/>
      <c r="HF37" s="46"/>
      <c r="HG37" s="46"/>
      <c r="HH37" s="46"/>
      <c r="HI37" s="46"/>
      <c r="HJ37" s="46"/>
      <c r="HK37" s="46"/>
      <c r="HL37" s="46"/>
      <c r="HM37" s="46"/>
      <c r="HN37" s="46"/>
      <c r="HO37" s="46"/>
      <c r="HP37" s="46"/>
      <c r="HQ37" s="46"/>
      <c r="HR37" s="46"/>
      <c r="HS37" s="46"/>
      <c r="HT37" s="46"/>
      <c r="HU37" s="46"/>
      <c r="HV37" s="46"/>
      <c r="HW37" s="46"/>
      <c r="HX37" s="46"/>
      <c r="HY37" s="46"/>
      <c r="HZ37" s="46"/>
      <c r="IA37" s="46"/>
      <c r="IB37" s="46"/>
      <c r="IC37" s="46"/>
      <c r="ID37" s="46"/>
      <c r="IE37" s="46"/>
      <c r="IF37" s="46"/>
      <c r="IG37" s="46"/>
      <c r="IH37" s="46"/>
      <c r="II37" s="46"/>
      <c r="IJ37" s="46"/>
      <c r="IK37" s="46"/>
      <c r="IL37" s="46"/>
      <c r="IM37" s="46"/>
      <c r="IO37" s="39"/>
      <c r="IP37" s="46"/>
      <c r="IQ37" s="46"/>
      <c r="IR37" s="46"/>
      <c r="IS37" s="46"/>
      <c r="IT37" s="46"/>
      <c r="IU37" s="46"/>
      <c r="IV37" s="46"/>
      <c r="IW37" s="46"/>
      <c r="IX37" s="46"/>
      <c r="IY37" s="46"/>
      <c r="IZ37" s="46"/>
      <c r="JA37" s="46"/>
      <c r="JB37" s="46"/>
      <c r="JC37" s="46"/>
      <c r="JD37" s="46"/>
      <c r="JE37" s="46"/>
      <c r="JF37" s="46"/>
      <c r="JG37" s="46"/>
      <c r="JH37" s="46"/>
      <c r="JI37" s="46"/>
      <c r="JJ37" s="46"/>
      <c r="JK37" s="46"/>
      <c r="JL37" s="46"/>
      <c r="JM37" s="46"/>
      <c r="JN37" s="46"/>
      <c r="JO37" s="46"/>
      <c r="JP37" s="46"/>
      <c r="JQ37" s="46"/>
      <c r="JR37" s="46"/>
      <c r="JS37" s="46"/>
      <c r="JT37" s="46"/>
      <c r="JU37" s="46"/>
      <c r="JV37" s="46"/>
      <c r="JW37" s="46"/>
      <c r="JX37" s="46"/>
      <c r="JY37" s="46"/>
      <c r="JZ37" s="46"/>
      <c r="KA37" s="46"/>
      <c r="KB37" s="46"/>
      <c r="KC37" s="46"/>
      <c r="KD37" s="46"/>
      <c r="KF37" s="47"/>
      <c r="KG37" s="47"/>
      <c r="KH37" s="47"/>
      <c r="KI37" s="47"/>
      <c r="KJ37" s="47"/>
      <c r="KK37" s="47"/>
      <c r="KL37" s="47"/>
      <c r="KM37" s="47"/>
      <c r="KN37" s="47"/>
      <c r="KO37" s="47"/>
      <c r="KP37" s="47"/>
      <c r="KQ37" s="47"/>
      <c r="KR37" s="47"/>
      <c r="KS37" s="47"/>
      <c r="KT37" s="47"/>
      <c r="KU37" s="47"/>
      <c r="KV37" s="47"/>
      <c r="KW37" s="47"/>
      <c r="KX37" s="47"/>
      <c r="KY37" s="47"/>
      <c r="KZ37" s="47"/>
      <c r="LA37" s="47"/>
      <c r="LB37" s="47"/>
      <c r="LC37" s="47"/>
      <c r="LD37" s="47"/>
      <c r="LE37" s="47"/>
      <c r="LF37" s="47"/>
      <c r="LG37" s="47"/>
      <c r="LH37" s="47"/>
      <c r="LI37" s="47"/>
      <c r="LJ37" s="47"/>
      <c r="LK37" s="47"/>
      <c r="LL37" s="47"/>
      <c r="LM37" s="47"/>
      <c r="LN37" s="47"/>
      <c r="LO37" s="47"/>
      <c r="LP37" s="47"/>
      <c r="LQ37" s="47"/>
      <c r="LR37" s="47"/>
      <c r="LS37" s="47"/>
      <c r="LT37" s="47"/>
      <c r="LV37" s="63"/>
      <c r="LW37" s="67"/>
      <c r="LX37" s="5"/>
      <c r="LY37" s="15"/>
      <c r="MA37" s="48"/>
      <c r="MB37" s="48"/>
      <c r="MC37" s="48"/>
      <c r="MD37" s="48"/>
      <c r="ME37" s="48"/>
      <c r="MF37" s="48"/>
      <c r="MG37" s="48"/>
      <c r="MH37" s="48"/>
      <c r="MI37" s="48"/>
      <c r="MJ37" s="48"/>
      <c r="MK37" s="48"/>
      <c r="ML37" s="48"/>
      <c r="MM37" s="48"/>
      <c r="MN37" s="48"/>
      <c r="MO37" s="48"/>
      <c r="MP37" s="48"/>
      <c r="MQ37" s="48"/>
      <c r="MR37" s="48"/>
      <c r="MS37" s="48"/>
      <c r="MT37" s="48"/>
      <c r="MU37" s="48"/>
      <c r="MV37" s="48"/>
      <c r="MW37" s="48"/>
      <c r="MX37" s="48"/>
      <c r="MY37" s="48"/>
      <c r="MZ37" s="48"/>
      <c r="NA37" s="48"/>
      <c r="NB37" s="48"/>
      <c r="NC37" s="48"/>
      <c r="ND37" s="48"/>
      <c r="NE37" s="48"/>
      <c r="NF37" s="48"/>
      <c r="NG37" s="48"/>
      <c r="NH37" s="48"/>
      <c r="NI37" s="48"/>
      <c r="NJ37" s="48"/>
      <c r="NK37" s="48"/>
      <c r="NL37" s="48"/>
      <c r="NM37" s="48"/>
      <c r="NN37" s="48"/>
      <c r="NO37" s="48"/>
      <c r="NP37" s="49"/>
      <c r="NQ37" s="49"/>
      <c r="NR37" s="49"/>
      <c r="NS37" s="49"/>
      <c r="NT37" s="49"/>
      <c r="NU37" s="49"/>
      <c r="NV37" s="49"/>
      <c r="NW37" s="49"/>
      <c r="NX37" s="49"/>
      <c r="NY37" s="49"/>
      <c r="NZ37" s="49"/>
    </row>
    <row r="38" spans="1:390" s="23" customFormat="1" ht="13.8" x14ac:dyDescent="0.3">
      <c r="B38" s="26" t="s">
        <v>92</v>
      </c>
      <c r="M38" s="11"/>
      <c r="N38" s="11"/>
      <c r="O38" s="11"/>
      <c r="P38" s="11"/>
      <c r="Q38" s="11"/>
      <c r="R38" s="12"/>
      <c r="S38" s="12"/>
      <c r="W38" s="42">
        <f t="shared" si="2"/>
        <v>0.42000000000000004</v>
      </c>
      <c r="X38" s="23">
        <f>(W38-G20)*C34/G25</f>
        <v>1466.6666666666663</v>
      </c>
      <c r="AB38" s="42">
        <f t="shared" si="3"/>
        <v>0.78749999999999998</v>
      </c>
      <c r="AC38" s="23">
        <f>(AB38-G19)*C35/J25</f>
        <v>3027.3437499999986</v>
      </c>
      <c r="AI38" s="5"/>
      <c r="AJ38" s="5"/>
      <c r="AK38" s="5"/>
      <c r="AL38" s="5"/>
      <c r="AM38" s="5"/>
      <c r="AN38" s="44">
        <f>AL17</f>
        <v>0.4</v>
      </c>
      <c r="AO38" s="44">
        <f>AN38/2</f>
        <v>0.2</v>
      </c>
      <c r="AP38" s="44">
        <f>(AL17-AO38)</f>
        <v>0.2</v>
      </c>
      <c r="AQ38" s="44">
        <f>AN38*AL18</f>
        <v>0.60000000000000009</v>
      </c>
      <c r="AR38" s="45">
        <f>C33*(AQ38*AP38)/(AL19*AL18)</f>
        <v>625</v>
      </c>
      <c r="AS38" s="5"/>
      <c r="AT38" s="5"/>
      <c r="AU38" s="5"/>
      <c r="AV38" s="5"/>
      <c r="AW38" s="5"/>
      <c r="AX38" s="5"/>
      <c r="AY38" s="44">
        <f>AW17</f>
        <v>0.75</v>
      </c>
      <c r="AZ38" s="44">
        <f>AY38/2</f>
        <v>0.375</v>
      </c>
      <c r="BA38" s="44">
        <f>(AW17-AZ38)</f>
        <v>0.375</v>
      </c>
      <c r="BB38" s="44">
        <f>AY38*AW18</f>
        <v>0.60000000000000009</v>
      </c>
      <c r="BC38" s="45">
        <f>C32*(BB38*BA38)/(AW19*AW18)</f>
        <v>1250</v>
      </c>
      <c r="BD38" s="46"/>
      <c r="BE38" s="5"/>
      <c r="BF38" s="66"/>
      <c r="BG38" s="66"/>
      <c r="BH38" s="66"/>
      <c r="BI38" s="66"/>
      <c r="BJ38" s="66"/>
      <c r="BK38" s="66"/>
      <c r="BL38" s="66"/>
      <c r="BM38" s="66"/>
      <c r="BN38" s="66"/>
      <c r="BO38" s="66"/>
      <c r="BP38" s="46"/>
      <c r="BQ38" s="46"/>
      <c r="BR38" s="46"/>
      <c r="BS38" s="46"/>
      <c r="BT38" s="46"/>
      <c r="BU38" s="46"/>
      <c r="BV38" s="46"/>
      <c r="BW38" s="46"/>
      <c r="BX38" s="46"/>
      <c r="BY38" s="46"/>
      <c r="CA38" s="39"/>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P38" s="39"/>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c r="EV38" s="46"/>
      <c r="EW38" s="46"/>
      <c r="EX38" s="46"/>
      <c r="EY38" s="46"/>
      <c r="EZ38" s="46"/>
      <c r="FA38" s="46"/>
      <c r="FB38" s="46"/>
      <c r="FC38" s="46"/>
      <c r="FD38" s="46"/>
      <c r="FE38" s="46"/>
      <c r="FG38" s="39"/>
      <c r="FH38" s="46"/>
      <c r="FI38" s="46"/>
      <c r="FJ38" s="46"/>
      <c r="FK38" s="46"/>
      <c r="FL38" s="46"/>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6"/>
      <c r="GK38" s="46"/>
      <c r="GL38" s="46"/>
      <c r="GM38" s="46"/>
      <c r="GN38" s="46"/>
      <c r="GO38" s="46"/>
      <c r="GP38" s="46"/>
      <c r="GQ38" s="46"/>
      <c r="GR38" s="46"/>
      <c r="GS38" s="46"/>
      <c r="GT38" s="46"/>
      <c r="GU38" s="46"/>
      <c r="GV38" s="46"/>
      <c r="GX38" s="39"/>
      <c r="GY38" s="46"/>
      <c r="GZ38" s="46"/>
      <c r="HA38" s="46"/>
      <c r="HB38" s="46"/>
      <c r="HC38" s="46"/>
      <c r="HD38" s="46"/>
      <c r="HE38" s="46"/>
      <c r="HF38" s="46"/>
      <c r="HG38" s="46"/>
      <c r="HH38" s="46"/>
      <c r="HI38" s="46"/>
      <c r="HJ38" s="46"/>
      <c r="HK38" s="46"/>
      <c r="HL38" s="46"/>
      <c r="HM38" s="46"/>
      <c r="HN38" s="46"/>
      <c r="HO38" s="46"/>
      <c r="HP38" s="46"/>
      <c r="HQ38" s="46"/>
      <c r="HR38" s="46"/>
      <c r="HS38" s="46"/>
      <c r="HT38" s="46"/>
      <c r="HU38" s="46"/>
      <c r="HV38" s="46"/>
      <c r="HW38" s="46"/>
      <c r="HX38" s="46"/>
      <c r="HY38" s="46"/>
      <c r="HZ38" s="46"/>
      <c r="IA38" s="46"/>
      <c r="IB38" s="46"/>
      <c r="IC38" s="46"/>
      <c r="ID38" s="46"/>
      <c r="IE38" s="46"/>
      <c r="IF38" s="46"/>
      <c r="IG38" s="46"/>
      <c r="IH38" s="46"/>
      <c r="II38" s="46"/>
      <c r="IJ38" s="46"/>
      <c r="IK38" s="46"/>
      <c r="IL38" s="46"/>
      <c r="IM38" s="46"/>
      <c r="IO38" s="39"/>
      <c r="IP38" s="46"/>
      <c r="IQ38" s="46"/>
      <c r="IR38" s="46"/>
      <c r="IS38" s="46"/>
      <c r="IT38" s="46"/>
      <c r="IU38" s="46"/>
      <c r="IV38" s="46"/>
      <c r="IW38" s="46"/>
      <c r="IX38" s="46"/>
      <c r="IY38" s="46"/>
      <c r="IZ38" s="46"/>
      <c r="JA38" s="46"/>
      <c r="JB38" s="46"/>
      <c r="JC38" s="46"/>
      <c r="JD38" s="46"/>
      <c r="JE38" s="46"/>
      <c r="JF38" s="46"/>
      <c r="JG38" s="46"/>
      <c r="JH38" s="46"/>
      <c r="JI38" s="46"/>
      <c r="JJ38" s="46"/>
      <c r="JK38" s="46"/>
      <c r="JL38" s="46"/>
      <c r="JM38" s="46"/>
      <c r="JN38" s="46"/>
      <c r="JO38" s="46"/>
      <c r="JP38" s="46"/>
      <c r="JQ38" s="46"/>
      <c r="JR38" s="46"/>
      <c r="JS38" s="46"/>
      <c r="JT38" s="46"/>
      <c r="JU38" s="46"/>
      <c r="JV38" s="46"/>
      <c r="JW38" s="46"/>
      <c r="JX38" s="46"/>
      <c r="JY38" s="46"/>
      <c r="JZ38" s="46"/>
      <c r="KA38" s="46"/>
      <c r="KB38" s="46"/>
      <c r="KC38" s="46"/>
      <c r="KD38" s="46"/>
      <c r="KF38" s="47"/>
      <c r="KG38" s="47"/>
      <c r="KH38" s="47"/>
      <c r="KI38" s="47"/>
      <c r="KJ38" s="47"/>
      <c r="KK38" s="47"/>
      <c r="KL38" s="47"/>
      <c r="KM38" s="47"/>
      <c r="KN38" s="47"/>
      <c r="KO38" s="47"/>
      <c r="KP38" s="47"/>
      <c r="KQ38" s="47"/>
      <c r="KR38" s="47"/>
      <c r="KS38" s="47"/>
      <c r="KT38" s="47"/>
      <c r="KU38" s="47"/>
      <c r="KV38" s="47"/>
      <c r="KW38" s="47"/>
      <c r="KX38" s="47"/>
      <c r="KY38" s="47"/>
      <c r="KZ38" s="47"/>
      <c r="LA38" s="47"/>
      <c r="LB38" s="47"/>
      <c r="LC38" s="47"/>
      <c r="LD38" s="47"/>
      <c r="LE38" s="47"/>
      <c r="LF38" s="47"/>
      <c r="LG38" s="47"/>
      <c r="LH38" s="47"/>
      <c r="LI38" s="47"/>
      <c r="LJ38" s="47"/>
      <c r="LK38" s="47"/>
      <c r="LL38" s="47"/>
      <c r="LM38" s="47"/>
      <c r="LN38" s="47"/>
      <c r="LO38" s="47"/>
      <c r="LP38" s="47"/>
      <c r="LQ38" s="47"/>
      <c r="LR38" s="47"/>
      <c r="LS38" s="47"/>
      <c r="LT38" s="47"/>
      <c r="LV38" s="63"/>
      <c r="LW38" s="67"/>
      <c r="LX38" s="5"/>
      <c r="LY38" s="5"/>
      <c r="MA38" s="48"/>
      <c r="MB38" s="48"/>
      <c r="MC38" s="48"/>
      <c r="MD38" s="48"/>
      <c r="ME38" s="48"/>
      <c r="MF38" s="48"/>
      <c r="MG38" s="48"/>
      <c r="MH38" s="48"/>
      <c r="MI38" s="48"/>
      <c r="MJ38" s="48"/>
      <c r="MK38" s="48"/>
      <c r="ML38" s="48"/>
      <c r="MM38" s="48"/>
      <c r="MN38" s="48"/>
      <c r="MO38" s="48"/>
      <c r="MP38" s="48"/>
      <c r="MQ38" s="48"/>
      <c r="MR38" s="48"/>
      <c r="MS38" s="48"/>
      <c r="MT38" s="48"/>
      <c r="MU38" s="48"/>
      <c r="MV38" s="48"/>
      <c r="MW38" s="48"/>
      <c r="MX38" s="48"/>
      <c r="MY38" s="48"/>
      <c r="MZ38" s="48"/>
      <c r="NA38" s="48"/>
      <c r="NB38" s="48"/>
      <c r="NC38" s="48"/>
      <c r="ND38" s="48"/>
      <c r="NE38" s="48"/>
      <c r="NF38" s="48"/>
      <c r="NG38" s="48"/>
      <c r="NH38" s="48"/>
      <c r="NI38" s="48"/>
      <c r="NJ38" s="48"/>
      <c r="NK38" s="48"/>
      <c r="NL38" s="48"/>
      <c r="NM38" s="48"/>
      <c r="NN38" s="48"/>
      <c r="NO38" s="48"/>
      <c r="NP38" s="49"/>
      <c r="NQ38" s="49"/>
      <c r="NR38" s="49"/>
      <c r="NS38" s="49"/>
      <c r="NT38" s="49"/>
      <c r="NU38" s="49"/>
      <c r="NV38" s="49"/>
      <c r="NW38" s="49"/>
      <c r="NX38" s="49"/>
      <c r="NY38" s="49"/>
      <c r="NZ38" s="49"/>
    </row>
    <row r="39" spans="1:390" s="23" customFormat="1" ht="13.8" x14ac:dyDescent="0.3">
      <c r="M39" s="11"/>
      <c r="N39" s="11"/>
      <c r="O39" s="11"/>
      <c r="P39" s="11"/>
      <c r="Q39" s="11"/>
      <c r="R39" s="12"/>
      <c r="S39" s="12"/>
      <c r="W39" s="42">
        <f t="shared" si="2"/>
        <v>0.4</v>
      </c>
      <c r="X39" s="23">
        <f>(W39-G20)*C34/G25</f>
        <v>1555.5555555555554</v>
      </c>
      <c r="AB39" s="42">
        <f t="shared" si="3"/>
        <v>0.75</v>
      </c>
      <c r="AC39" s="23">
        <f>(AB39-G19)*C35/J25</f>
        <v>2734.3749999999995</v>
      </c>
      <c r="AI39" s="5"/>
      <c r="AJ39" s="5"/>
      <c r="AK39" s="5"/>
      <c r="AL39" s="5"/>
      <c r="AM39" s="5"/>
      <c r="AN39" s="44">
        <f>AN38-AN38/20</f>
        <v>0.38</v>
      </c>
      <c r="AO39" s="44">
        <f t="shared" ref="AO39:AO58" si="5">AN39/2</f>
        <v>0.19</v>
      </c>
      <c r="AP39" s="44">
        <f>(AL17-AO39)</f>
        <v>0.21000000000000002</v>
      </c>
      <c r="AQ39" s="44">
        <f>AN39*AL18</f>
        <v>0.57000000000000006</v>
      </c>
      <c r="AR39" s="45">
        <f>C33*(AQ39*AP39)/(AL19*AL18)</f>
        <v>623.4375</v>
      </c>
      <c r="AS39" s="5"/>
      <c r="AT39" s="5"/>
      <c r="AU39" s="5"/>
      <c r="AV39" s="5"/>
      <c r="AW39" s="5"/>
      <c r="AX39" s="5"/>
      <c r="AY39" s="44">
        <f>AY38-AY38/20</f>
        <v>0.71250000000000002</v>
      </c>
      <c r="AZ39" s="44">
        <f t="shared" ref="AZ39:AZ58" si="6">AY39/2</f>
        <v>0.35625000000000001</v>
      </c>
      <c r="BA39" s="44">
        <f>(AW17-AZ39)</f>
        <v>0.39374999999999999</v>
      </c>
      <c r="BB39" s="44">
        <f>AY39*AW18</f>
        <v>0.57000000000000006</v>
      </c>
      <c r="BC39" s="45">
        <f>C32*(BB39*BA39)/(AW19*AW18)</f>
        <v>1246.8749999999998</v>
      </c>
      <c r="BD39" s="46"/>
      <c r="BE39" s="5"/>
      <c r="BF39" s="66"/>
      <c r="BG39" s="66"/>
      <c r="BH39" s="66"/>
      <c r="BI39" s="66"/>
      <c r="BJ39" s="66"/>
      <c r="BK39" s="66"/>
      <c r="BL39" s="66"/>
      <c r="BM39" s="66"/>
      <c r="BN39" s="66"/>
      <c r="BO39" s="66"/>
      <c r="BP39" s="46"/>
      <c r="BQ39" s="46"/>
      <c r="BR39" s="46"/>
      <c r="BS39" s="46"/>
      <c r="BT39" s="46"/>
      <c r="BU39" s="46"/>
      <c r="BV39" s="46"/>
      <c r="BW39" s="46"/>
      <c r="BX39" s="46"/>
      <c r="BY39" s="46"/>
      <c r="CA39" s="39"/>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P39" s="39"/>
      <c r="DQ39" s="46"/>
      <c r="DR39" s="46"/>
      <c r="DS39" s="46"/>
      <c r="DT39" s="46"/>
      <c r="DU39" s="46"/>
      <c r="DV39" s="46"/>
      <c r="DW39" s="46"/>
      <c r="DX39" s="46"/>
      <c r="DY39" s="46"/>
      <c r="DZ39" s="46"/>
      <c r="EA39" s="46"/>
      <c r="EB39" s="46"/>
      <c r="EC39" s="46"/>
      <c r="ED39" s="46"/>
      <c r="EE39" s="46"/>
      <c r="EF39" s="46"/>
      <c r="EG39" s="46"/>
      <c r="EH39" s="46"/>
      <c r="EI39" s="46"/>
      <c r="EJ39" s="46"/>
      <c r="EK39" s="46"/>
      <c r="EL39" s="46"/>
      <c r="EM39" s="46"/>
      <c r="EN39" s="46"/>
      <c r="EO39" s="46"/>
      <c r="EP39" s="46"/>
      <c r="EQ39" s="46"/>
      <c r="ER39" s="46"/>
      <c r="ES39" s="46"/>
      <c r="ET39" s="46"/>
      <c r="EU39" s="46"/>
      <c r="EV39" s="46"/>
      <c r="EW39" s="46"/>
      <c r="EX39" s="46"/>
      <c r="EY39" s="46"/>
      <c r="EZ39" s="46"/>
      <c r="FA39" s="46"/>
      <c r="FB39" s="46"/>
      <c r="FC39" s="46"/>
      <c r="FD39" s="46"/>
      <c r="FE39" s="46"/>
      <c r="FG39" s="39"/>
      <c r="FH39" s="46"/>
      <c r="FI39" s="46"/>
      <c r="FJ39" s="46"/>
      <c r="FK39" s="46"/>
      <c r="FL39" s="46"/>
      <c r="FM39" s="46"/>
      <c r="FN39" s="46"/>
      <c r="FO39" s="46"/>
      <c r="FP39" s="46"/>
      <c r="FQ39" s="46"/>
      <c r="FR39" s="46"/>
      <c r="FS39" s="46"/>
      <c r="FT39" s="46"/>
      <c r="FU39" s="46"/>
      <c r="FV39" s="46"/>
      <c r="FW39" s="46"/>
      <c r="FX39" s="46"/>
      <c r="FY39" s="46"/>
      <c r="FZ39" s="46"/>
      <c r="GA39" s="46"/>
      <c r="GB39" s="46"/>
      <c r="GC39" s="46"/>
      <c r="GD39" s="46"/>
      <c r="GE39" s="46"/>
      <c r="GF39" s="46"/>
      <c r="GG39" s="46"/>
      <c r="GH39" s="46"/>
      <c r="GI39" s="46"/>
      <c r="GJ39" s="46"/>
      <c r="GK39" s="46"/>
      <c r="GL39" s="46"/>
      <c r="GM39" s="46"/>
      <c r="GN39" s="46"/>
      <c r="GO39" s="46"/>
      <c r="GP39" s="46"/>
      <c r="GQ39" s="46"/>
      <c r="GR39" s="46"/>
      <c r="GS39" s="46"/>
      <c r="GT39" s="46"/>
      <c r="GU39" s="46"/>
      <c r="GV39" s="46"/>
      <c r="GX39" s="39"/>
      <c r="GY39" s="46"/>
      <c r="GZ39" s="46"/>
      <c r="HA39" s="46"/>
      <c r="HB39" s="46"/>
      <c r="HC39" s="46"/>
      <c r="HD39" s="46"/>
      <c r="HE39" s="46"/>
      <c r="HF39" s="46"/>
      <c r="HG39" s="46"/>
      <c r="HH39" s="46"/>
      <c r="HI39" s="46"/>
      <c r="HJ39" s="46"/>
      <c r="HK39" s="46"/>
      <c r="HL39" s="46"/>
      <c r="HM39" s="46"/>
      <c r="HN39" s="46"/>
      <c r="HO39" s="46"/>
      <c r="HP39" s="46"/>
      <c r="HQ39" s="46"/>
      <c r="HR39" s="46"/>
      <c r="HS39" s="46"/>
      <c r="HT39" s="46"/>
      <c r="HU39" s="46"/>
      <c r="HV39" s="46"/>
      <c r="HW39" s="46"/>
      <c r="HX39" s="46"/>
      <c r="HY39" s="46"/>
      <c r="HZ39" s="46"/>
      <c r="IA39" s="46"/>
      <c r="IB39" s="46"/>
      <c r="IC39" s="46"/>
      <c r="ID39" s="46"/>
      <c r="IE39" s="46"/>
      <c r="IF39" s="46"/>
      <c r="IG39" s="46"/>
      <c r="IH39" s="46"/>
      <c r="II39" s="46"/>
      <c r="IJ39" s="46"/>
      <c r="IK39" s="46"/>
      <c r="IL39" s="46"/>
      <c r="IM39" s="46"/>
      <c r="IO39" s="39"/>
      <c r="IP39" s="46"/>
      <c r="IQ39" s="46"/>
      <c r="IR39" s="46"/>
      <c r="IS39" s="46"/>
      <c r="IT39" s="46"/>
      <c r="IU39" s="46"/>
      <c r="IV39" s="46"/>
      <c r="IW39" s="46"/>
      <c r="IX39" s="46"/>
      <c r="IY39" s="46"/>
      <c r="IZ39" s="46"/>
      <c r="JA39" s="46"/>
      <c r="JB39" s="46"/>
      <c r="JC39" s="46"/>
      <c r="JD39" s="46"/>
      <c r="JE39" s="46"/>
      <c r="JF39" s="46"/>
      <c r="JG39" s="46"/>
      <c r="JH39" s="46"/>
      <c r="JI39" s="46"/>
      <c r="JJ39" s="46"/>
      <c r="JK39" s="46"/>
      <c r="JL39" s="46"/>
      <c r="JM39" s="46"/>
      <c r="JN39" s="46"/>
      <c r="JO39" s="46"/>
      <c r="JP39" s="46"/>
      <c r="JQ39" s="46"/>
      <c r="JR39" s="46"/>
      <c r="JS39" s="46"/>
      <c r="JT39" s="46"/>
      <c r="JU39" s="46"/>
      <c r="JV39" s="46"/>
      <c r="JW39" s="46"/>
      <c r="JX39" s="46"/>
      <c r="JY39" s="46"/>
      <c r="JZ39" s="46"/>
      <c r="KA39" s="46"/>
      <c r="KB39" s="46"/>
      <c r="KC39" s="46"/>
      <c r="KD39" s="46"/>
      <c r="KF39" s="47"/>
      <c r="KG39" s="47"/>
      <c r="KH39" s="47"/>
      <c r="KI39" s="47"/>
      <c r="KJ39" s="47"/>
      <c r="KK39" s="47"/>
      <c r="KL39" s="47"/>
      <c r="KM39" s="47"/>
      <c r="KN39" s="47"/>
      <c r="KO39" s="47"/>
      <c r="KP39" s="47"/>
      <c r="KQ39" s="47"/>
      <c r="KR39" s="47"/>
      <c r="KS39" s="47"/>
      <c r="KT39" s="47"/>
      <c r="KU39" s="47"/>
      <c r="KV39" s="47"/>
      <c r="KW39" s="47"/>
      <c r="KX39" s="47"/>
      <c r="KY39" s="47"/>
      <c r="KZ39" s="47"/>
      <c r="LA39" s="47"/>
      <c r="LB39" s="47"/>
      <c r="LC39" s="47"/>
      <c r="LD39" s="47"/>
      <c r="LE39" s="47"/>
      <c r="LF39" s="47"/>
      <c r="LG39" s="47"/>
      <c r="LH39" s="47"/>
      <c r="LI39" s="47"/>
      <c r="LJ39" s="47"/>
      <c r="LK39" s="47"/>
      <c r="LL39" s="47"/>
      <c r="LM39" s="47"/>
      <c r="LN39" s="47"/>
      <c r="LO39" s="47"/>
      <c r="LP39" s="47"/>
      <c r="LQ39" s="47"/>
      <c r="LR39" s="47"/>
      <c r="LS39" s="47"/>
      <c r="LT39" s="47"/>
      <c r="LW39" s="68"/>
      <c r="LX39" s="68"/>
      <c r="LY39" s="68"/>
      <c r="LZ39" s="5"/>
      <c r="MA39" s="48"/>
      <c r="MB39" s="48"/>
      <c r="MC39" s="48"/>
      <c r="MD39" s="48"/>
      <c r="ME39" s="48"/>
      <c r="MF39" s="48"/>
      <c r="MG39" s="48"/>
      <c r="MH39" s="48"/>
      <c r="MI39" s="48"/>
      <c r="MJ39" s="48"/>
      <c r="MK39" s="48"/>
      <c r="ML39" s="48"/>
      <c r="MM39" s="48"/>
      <c r="MN39" s="48"/>
      <c r="MO39" s="48"/>
      <c r="MP39" s="48"/>
      <c r="MQ39" s="48"/>
      <c r="MR39" s="48"/>
      <c r="MS39" s="48"/>
      <c r="MT39" s="48"/>
      <c r="MU39" s="48"/>
      <c r="MV39" s="48"/>
      <c r="MW39" s="48"/>
      <c r="MX39" s="48"/>
      <c r="MY39" s="48"/>
      <c r="MZ39" s="48"/>
      <c r="NA39" s="48"/>
      <c r="NB39" s="48"/>
      <c r="NC39" s="48"/>
      <c r="ND39" s="48"/>
      <c r="NE39" s="48"/>
      <c r="NF39" s="48"/>
      <c r="NG39" s="48"/>
      <c r="NH39" s="48"/>
      <c r="NI39" s="48"/>
      <c r="NJ39" s="48"/>
      <c r="NK39" s="48"/>
      <c r="NL39" s="48"/>
      <c r="NM39" s="48"/>
      <c r="NN39" s="48"/>
      <c r="NO39" s="48"/>
      <c r="NP39" s="49"/>
      <c r="NQ39" s="49"/>
      <c r="NR39" s="49"/>
      <c r="NS39" s="49"/>
      <c r="NT39" s="49"/>
      <c r="NU39" s="49"/>
      <c r="NV39" s="49"/>
      <c r="NW39" s="49"/>
      <c r="NX39" s="49"/>
      <c r="NY39" s="49"/>
      <c r="NZ39" s="49"/>
    </row>
    <row r="40" spans="1:390" s="23" customFormat="1" ht="13.8" x14ac:dyDescent="0.3">
      <c r="A40" s="71">
        <f>BO47</f>
        <v>208.33333333333394</v>
      </c>
      <c r="B40" s="69"/>
      <c r="C40" s="72">
        <f>BO48</f>
        <v>7606.7632399277818</v>
      </c>
      <c r="D40" s="69"/>
      <c r="E40" s="73">
        <f>BO49</f>
        <v>6458.3333333333321</v>
      </c>
      <c r="M40" s="11"/>
      <c r="N40" s="11"/>
      <c r="O40" s="11"/>
      <c r="P40" s="11"/>
      <c r="Q40" s="11"/>
      <c r="R40" s="12"/>
      <c r="S40" s="12"/>
      <c r="W40" s="42">
        <f t="shared" si="2"/>
        <v>0.38</v>
      </c>
      <c r="X40" s="23">
        <f>(W40-G20)*C34/G25</f>
        <v>1644.4444444444443</v>
      </c>
      <c r="AB40" s="42">
        <f t="shared" si="3"/>
        <v>0.71250000000000002</v>
      </c>
      <c r="AC40" s="23">
        <f>(AB40-G19)*C35/J25</f>
        <v>2441.4062499999995</v>
      </c>
      <c r="AI40" s="5"/>
      <c r="AJ40" s="5"/>
      <c r="AK40" s="5"/>
      <c r="AL40" s="5"/>
      <c r="AM40" s="5"/>
      <c r="AN40" s="44">
        <f>AN39-AN38/20</f>
        <v>0.36</v>
      </c>
      <c r="AO40" s="44">
        <f t="shared" si="5"/>
        <v>0.18</v>
      </c>
      <c r="AP40" s="44">
        <f>(AL17-AO40)</f>
        <v>0.22000000000000003</v>
      </c>
      <c r="AQ40" s="44">
        <f>AN40*AL18</f>
        <v>0.54</v>
      </c>
      <c r="AR40" s="45">
        <f>C33*(AQ40*AP40)/(AL19*AL18)</f>
        <v>618.74999999999989</v>
      </c>
      <c r="AS40" s="5"/>
      <c r="AT40" s="5"/>
      <c r="AU40" s="5"/>
      <c r="AV40" s="5"/>
      <c r="AW40" s="5"/>
      <c r="AX40" s="5"/>
      <c r="AY40" s="44">
        <f>AY39-AY38/20</f>
        <v>0.67500000000000004</v>
      </c>
      <c r="AZ40" s="44">
        <f t="shared" si="6"/>
        <v>0.33750000000000002</v>
      </c>
      <c r="BA40" s="44">
        <f>(AW17-AZ40)</f>
        <v>0.41249999999999998</v>
      </c>
      <c r="BB40" s="44">
        <f>AY40*AW18</f>
        <v>0.54</v>
      </c>
      <c r="BC40" s="45">
        <f>C32*(BB40*BA40)/(AW19*AW18)</f>
        <v>1237.4999999999998</v>
      </c>
      <c r="BD40" s="46"/>
      <c r="BE40" s="5"/>
      <c r="BF40" s="14" t="s">
        <v>113</v>
      </c>
      <c r="BG40" s="5"/>
      <c r="BH40" s="5"/>
      <c r="BI40" s="5"/>
      <c r="BJ40" s="5"/>
      <c r="BK40" s="5"/>
      <c r="BL40" s="5"/>
      <c r="BM40" s="5"/>
      <c r="BN40" s="5"/>
      <c r="BO40" s="5"/>
      <c r="BP40" s="46"/>
      <c r="BQ40" s="46"/>
      <c r="BR40" s="46"/>
      <c r="BS40" s="46"/>
      <c r="BT40" s="46"/>
      <c r="BU40" s="46"/>
      <c r="BV40" s="46"/>
      <c r="BW40" s="46"/>
      <c r="BX40" s="46"/>
      <c r="BY40" s="46"/>
      <c r="CA40" s="39"/>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P40" s="39"/>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G40" s="39"/>
      <c r="FH40" s="46"/>
      <c r="FI40" s="46"/>
      <c r="FJ40" s="46"/>
      <c r="FK40" s="46"/>
      <c r="FL40" s="46"/>
      <c r="FM40" s="46"/>
      <c r="FN40" s="46"/>
      <c r="FO40" s="46"/>
      <c r="FP40" s="46"/>
      <c r="FQ40" s="46"/>
      <c r="FR40" s="46"/>
      <c r="FS40" s="46"/>
      <c r="FT40" s="46"/>
      <c r="FU40" s="46"/>
      <c r="FV40" s="46"/>
      <c r="FW40" s="46"/>
      <c r="FX40" s="46"/>
      <c r="FY40" s="46"/>
      <c r="FZ40" s="46"/>
      <c r="GA40" s="46"/>
      <c r="GB40" s="46"/>
      <c r="GC40" s="46"/>
      <c r="GD40" s="46"/>
      <c r="GE40" s="46"/>
      <c r="GF40" s="46"/>
      <c r="GG40" s="46"/>
      <c r="GH40" s="46"/>
      <c r="GI40" s="46"/>
      <c r="GJ40" s="46"/>
      <c r="GK40" s="46"/>
      <c r="GL40" s="46"/>
      <c r="GM40" s="46"/>
      <c r="GN40" s="46"/>
      <c r="GO40" s="46"/>
      <c r="GP40" s="46"/>
      <c r="GQ40" s="46"/>
      <c r="GR40" s="46"/>
      <c r="GS40" s="46"/>
      <c r="GT40" s="46"/>
      <c r="GU40" s="46"/>
      <c r="GV40" s="46"/>
      <c r="GX40" s="39"/>
      <c r="GY40" s="46"/>
      <c r="GZ40" s="46"/>
      <c r="HA40" s="46"/>
      <c r="HB40" s="46"/>
      <c r="HC40" s="46"/>
      <c r="HD40" s="46"/>
      <c r="HE40" s="46"/>
      <c r="HF40" s="46"/>
      <c r="HG40" s="46"/>
      <c r="HH40" s="46"/>
      <c r="HI40" s="46"/>
      <c r="HJ40" s="46"/>
      <c r="HK40" s="46"/>
      <c r="HL40" s="46"/>
      <c r="HM40" s="46"/>
      <c r="HN40" s="46"/>
      <c r="HO40" s="46"/>
      <c r="HP40" s="46"/>
      <c r="HQ40" s="46"/>
      <c r="HR40" s="46"/>
      <c r="HS40" s="46"/>
      <c r="HT40" s="46"/>
      <c r="HU40" s="46"/>
      <c r="HV40" s="46"/>
      <c r="HW40" s="46"/>
      <c r="HX40" s="46"/>
      <c r="HY40" s="46"/>
      <c r="HZ40" s="46"/>
      <c r="IA40" s="46"/>
      <c r="IB40" s="46"/>
      <c r="IC40" s="46"/>
      <c r="ID40" s="46"/>
      <c r="IE40" s="46"/>
      <c r="IF40" s="46"/>
      <c r="IG40" s="46"/>
      <c r="IH40" s="46"/>
      <c r="II40" s="46"/>
      <c r="IJ40" s="46"/>
      <c r="IK40" s="46"/>
      <c r="IL40" s="46"/>
      <c r="IM40" s="46"/>
      <c r="IO40" s="39"/>
      <c r="IP40" s="46"/>
      <c r="IQ40" s="46"/>
      <c r="IR40" s="46"/>
      <c r="IS40" s="46"/>
      <c r="IT40" s="46"/>
      <c r="IU40" s="46"/>
      <c r="IV40" s="46"/>
      <c r="IW40" s="46"/>
      <c r="IX40" s="46"/>
      <c r="IY40" s="46"/>
      <c r="IZ40" s="46"/>
      <c r="JA40" s="46"/>
      <c r="JB40" s="46"/>
      <c r="JC40" s="46"/>
      <c r="JD40" s="46"/>
      <c r="JE40" s="46"/>
      <c r="JF40" s="46"/>
      <c r="JG40" s="46"/>
      <c r="JH40" s="46"/>
      <c r="JI40" s="46"/>
      <c r="JJ40" s="46"/>
      <c r="JK40" s="46"/>
      <c r="JL40" s="46"/>
      <c r="JM40" s="46"/>
      <c r="JN40" s="46"/>
      <c r="JO40" s="46"/>
      <c r="JP40" s="46"/>
      <c r="JQ40" s="46"/>
      <c r="JR40" s="46"/>
      <c r="JS40" s="46"/>
      <c r="JT40" s="46"/>
      <c r="JU40" s="46"/>
      <c r="JV40" s="46"/>
      <c r="JW40" s="46"/>
      <c r="JX40" s="46"/>
      <c r="JY40" s="46"/>
      <c r="JZ40" s="46"/>
      <c r="KA40" s="46"/>
      <c r="KB40" s="46"/>
      <c r="KC40" s="46"/>
      <c r="KD40" s="46"/>
      <c r="KF40" s="47"/>
      <c r="KG40" s="47"/>
      <c r="KH40" s="47"/>
      <c r="KI40" s="47"/>
      <c r="KJ40" s="47"/>
      <c r="KK40" s="47"/>
      <c r="KL40" s="47"/>
      <c r="KM40" s="47"/>
      <c r="KN40" s="47"/>
      <c r="KO40" s="47"/>
      <c r="KP40" s="47"/>
      <c r="KQ40" s="47"/>
      <c r="KR40" s="47"/>
      <c r="KS40" s="47"/>
      <c r="KT40" s="47"/>
      <c r="KU40" s="47"/>
      <c r="KV40" s="47"/>
      <c r="KW40" s="47"/>
      <c r="KX40" s="47"/>
      <c r="KY40" s="47"/>
      <c r="KZ40" s="47"/>
      <c r="LA40" s="47"/>
      <c r="LB40" s="47"/>
      <c r="LC40" s="47"/>
      <c r="LD40" s="47"/>
      <c r="LE40" s="47"/>
      <c r="LF40" s="47"/>
      <c r="LG40" s="47"/>
      <c r="LH40" s="47"/>
      <c r="LI40" s="47"/>
      <c r="LJ40" s="47"/>
      <c r="LK40" s="47"/>
      <c r="LL40" s="47"/>
      <c r="LM40" s="47"/>
      <c r="LN40" s="47"/>
      <c r="LO40" s="47"/>
      <c r="LP40" s="47"/>
      <c r="LQ40" s="47"/>
      <c r="LR40" s="47"/>
      <c r="LS40" s="47"/>
      <c r="LT40" s="47"/>
      <c r="LW40" s="70"/>
      <c r="LX40" s="68"/>
      <c r="LY40" s="68"/>
      <c r="LZ40" s="5"/>
      <c r="MA40" s="48"/>
      <c r="MB40" s="48"/>
      <c r="MC40" s="48"/>
      <c r="MD40" s="48"/>
      <c r="ME40" s="48"/>
      <c r="MF40" s="48"/>
      <c r="MG40" s="48"/>
      <c r="MH40" s="48"/>
      <c r="MI40" s="48"/>
      <c r="MJ40" s="48"/>
      <c r="MK40" s="48"/>
      <c r="ML40" s="48"/>
      <c r="MM40" s="48"/>
      <c r="MN40" s="48"/>
      <c r="MO40" s="48"/>
      <c r="MP40" s="48"/>
      <c r="MQ40" s="48"/>
      <c r="MR40" s="48"/>
      <c r="MS40" s="48"/>
      <c r="MT40" s="48"/>
      <c r="MU40" s="48"/>
      <c r="MV40" s="48"/>
      <c r="MW40" s="48"/>
      <c r="MX40" s="48"/>
      <c r="MY40" s="48"/>
      <c r="MZ40" s="48"/>
      <c r="NA40" s="48"/>
      <c r="NB40" s="48"/>
      <c r="NC40" s="48"/>
      <c r="ND40" s="48"/>
      <c r="NE40" s="48"/>
      <c r="NF40" s="48"/>
      <c r="NG40" s="48"/>
      <c r="NH40" s="48"/>
      <c r="NI40" s="48"/>
      <c r="NJ40" s="48"/>
      <c r="NK40" s="48"/>
      <c r="NL40" s="48"/>
      <c r="NM40" s="48"/>
      <c r="NN40" s="48"/>
      <c r="NO40" s="48"/>
      <c r="NP40" s="49"/>
      <c r="NQ40" s="49"/>
      <c r="NR40" s="49"/>
      <c r="NS40" s="49"/>
      <c r="NT40" s="49"/>
      <c r="NU40" s="49"/>
      <c r="NV40" s="49"/>
      <c r="NW40" s="49"/>
      <c r="NX40" s="49"/>
      <c r="NY40" s="49"/>
      <c r="NZ40" s="49"/>
    </row>
    <row r="41" spans="1:390" s="23" customFormat="1" ht="13.8" x14ac:dyDescent="0.3">
      <c r="A41" s="69"/>
      <c r="B41" s="69"/>
      <c r="C41" s="93"/>
      <c r="D41" s="69"/>
      <c r="E41" s="74"/>
      <c r="F41" s="96" t="s">
        <v>93</v>
      </c>
      <c r="G41" s="94"/>
      <c r="M41" s="11"/>
      <c r="N41" s="11"/>
      <c r="O41" s="11"/>
      <c r="P41" s="11"/>
      <c r="Q41" s="11"/>
      <c r="R41" s="12"/>
      <c r="S41" s="12"/>
      <c r="W41" s="42">
        <f t="shared" si="2"/>
        <v>0.36</v>
      </c>
      <c r="X41" s="23">
        <f>(W41-G20)*C34/G25</f>
        <v>1733.3333333333333</v>
      </c>
      <c r="AB41" s="42">
        <f t="shared" si="3"/>
        <v>0.67500000000000004</v>
      </c>
      <c r="AC41" s="23">
        <f>(AB41-G19)*C35/J25</f>
        <v>2148.4374999999995</v>
      </c>
      <c r="AI41" s="5"/>
      <c r="AJ41" s="5"/>
      <c r="AK41" s="5"/>
      <c r="AL41" s="5"/>
      <c r="AM41" s="5"/>
      <c r="AN41" s="44">
        <f>AN40-AN38/20</f>
        <v>0.33999999999999997</v>
      </c>
      <c r="AO41" s="44">
        <f t="shared" si="5"/>
        <v>0.16999999999999998</v>
      </c>
      <c r="AP41" s="44">
        <f>(AL17-AO41)</f>
        <v>0.23000000000000004</v>
      </c>
      <c r="AQ41" s="44">
        <f>AN41*AL18</f>
        <v>0.51</v>
      </c>
      <c r="AR41" s="45">
        <f>C33*(AQ41*AP41)/(AL19*AL18)</f>
        <v>610.93749999999989</v>
      </c>
      <c r="AS41" s="5"/>
      <c r="AT41" s="5"/>
      <c r="AU41" s="5"/>
      <c r="AV41" s="5"/>
      <c r="AW41" s="5"/>
      <c r="AX41" s="5"/>
      <c r="AY41" s="44">
        <f>AY40-AY38/20</f>
        <v>0.63750000000000007</v>
      </c>
      <c r="AZ41" s="44">
        <f t="shared" si="6"/>
        <v>0.31875000000000003</v>
      </c>
      <c r="BA41" s="44">
        <f>(AW17-AZ41)</f>
        <v>0.43124999999999997</v>
      </c>
      <c r="BB41" s="44">
        <f>AY41*AW18</f>
        <v>0.51000000000000012</v>
      </c>
      <c r="BC41" s="45">
        <f>C32*(BB41*BA41)/(AW19*AW18)</f>
        <v>1221.875</v>
      </c>
      <c r="BD41" s="46"/>
      <c r="BE41" s="5"/>
      <c r="BF41" s="5"/>
      <c r="BG41" s="5"/>
      <c r="BH41" s="5"/>
      <c r="BI41" s="5"/>
      <c r="BJ41" s="5"/>
      <c r="BK41" s="5"/>
      <c r="BL41" s="5"/>
      <c r="BM41" s="5"/>
      <c r="BN41" s="5"/>
      <c r="BO41" s="5"/>
      <c r="BP41" s="46"/>
      <c r="BQ41" s="46"/>
      <c r="BR41" s="46"/>
      <c r="BS41" s="46"/>
      <c r="BT41" s="46"/>
      <c r="BU41" s="46"/>
      <c r="BV41" s="46"/>
      <c r="BW41" s="46"/>
      <c r="BX41" s="46"/>
      <c r="BY41" s="46"/>
      <c r="CA41" s="39"/>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P41" s="39"/>
      <c r="DQ41" s="46"/>
      <c r="DR41" s="46"/>
      <c r="DS41" s="46"/>
      <c r="DT41" s="46"/>
      <c r="DU41" s="46"/>
      <c r="DV41" s="46"/>
      <c r="DW41" s="46"/>
      <c r="DX41" s="46"/>
      <c r="DY41" s="46"/>
      <c r="DZ41" s="46"/>
      <c r="EA41" s="46"/>
      <c r="EB41" s="46"/>
      <c r="EC41" s="46"/>
      <c r="ED41" s="46"/>
      <c r="EE41" s="46"/>
      <c r="EF41" s="46"/>
      <c r="EG41" s="46"/>
      <c r="EH41" s="46"/>
      <c r="EI41" s="46"/>
      <c r="EJ41" s="46"/>
      <c r="EK41" s="46"/>
      <c r="EL41" s="46"/>
      <c r="EM41" s="46"/>
      <c r="EN41" s="46"/>
      <c r="EO41" s="46"/>
      <c r="EP41" s="46"/>
      <c r="EQ41" s="46"/>
      <c r="ER41" s="46"/>
      <c r="ES41" s="46"/>
      <c r="ET41" s="46"/>
      <c r="EU41" s="46"/>
      <c r="EV41" s="46"/>
      <c r="EW41" s="46"/>
      <c r="EX41" s="46"/>
      <c r="EY41" s="46"/>
      <c r="EZ41" s="46"/>
      <c r="FA41" s="46"/>
      <c r="FB41" s="46"/>
      <c r="FC41" s="46"/>
      <c r="FD41" s="46"/>
      <c r="FE41" s="46"/>
      <c r="FG41" s="39"/>
      <c r="FH41" s="46"/>
      <c r="FI41" s="46"/>
      <c r="FJ41" s="46"/>
      <c r="FK41" s="46"/>
      <c r="FL41" s="46"/>
      <c r="FM41" s="46"/>
      <c r="FN41" s="46"/>
      <c r="FO41" s="46"/>
      <c r="FP41" s="46"/>
      <c r="FQ41" s="46"/>
      <c r="FR41" s="46"/>
      <c r="FS41" s="46"/>
      <c r="FT41" s="46"/>
      <c r="FU41" s="46"/>
      <c r="FV41" s="46"/>
      <c r="FW41" s="46"/>
      <c r="FX41" s="46"/>
      <c r="FY41" s="46"/>
      <c r="FZ41" s="46"/>
      <c r="GA41" s="46"/>
      <c r="GB41" s="46"/>
      <c r="GC41" s="46"/>
      <c r="GD41" s="46"/>
      <c r="GE41" s="46"/>
      <c r="GF41" s="46"/>
      <c r="GG41" s="46"/>
      <c r="GH41" s="46"/>
      <c r="GI41" s="46"/>
      <c r="GJ41" s="46"/>
      <c r="GK41" s="46"/>
      <c r="GL41" s="46"/>
      <c r="GM41" s="46"/>
      <c r="GN41" s="46"/>
      <c r="GO41" s="46"/>
      <c r="GP41" s="46"/>
      <c r="GQ41" s="46"/>
      <c r="GR41" s="46"/>
      <c r="GS41" s="46"/>
      <c r="GT41" s="46"/>
      <c r="GU41" s="46"/>
      <c r="GV41" s="46"/>
      <c r="GX41" s="39"/>
      <c r="GY41" s="46"/>
      <c r="GZ41" s="46"/>
      <c r="HA41" s="46"/>
      <c r="HB41" s="46"/>
      <c r="HC41" s="46"/>
      <c r="HD41" s="46"/>
      <c r="HE41" s="46"/>
      <c r="HF41" s="46"/>
      <c r="HG41" s="46"/>
      <c r="HH41" s="46"/>
      <c r="HI41" s="46"/>
      <c r="HJ41" s="46"/>
      <c r="HK41" s="46"/>
      <c r="HL41" s="46"/>
      <c r="HM41" s="46"/>
      <c r="HN41" s="46"/>
      <c r="HO41" s="46"/>
      <c r="HP41" s="46"/>
      <c r="HQ41" s="46"/>
      <c r="HR41" s="46"/>
      <c r="HS41" s="46"/>
      <c r="HT41" s="46"/>
      <c r="HU41" s="46"/>
      <c r="HV41" s="46"/>
      <c r="HW41" s="46"/>
      <c r="HX41" s="46"/>
      <c r="HY41" s="46"/>
      <c r="HZ41" s="46"/>
      <c r="IA41" s="46"/>
      <c r="IB41" s="46"/>
      <c r="IC41" s="46"/>
      <c r="ID41" s="46"/>
      <c r="IE41" s="46"/>
      <c r="IF41" s="46"/>
      <c r="IG41" s="46"/>
      <c r="IH41" s="46"/>
      <c r="II41" s="46"/>
      <c r="IJ41" s="46"/>
      <c r="IK41" s="46"/>
      <c r="IL41" s="46"/>
      <c r="IM41" s="46"/>
      <c r="IO41" s="39"/>
      <c r="IP41" s="46"/>
      <c r="IQ41" s="46"/>
      <c r="IR41" s="46"/>
      <c r="IS41" s="46"/>
      <c r="IT41" s="46"/>
      <c r="IU41" s="46"/>
      <c r="IV41" s="46"/>
      <c r="IW41" s="46"/>
      <c r="IX41" s="46"/>
      <c r="IY41" s="46"/>
      <c r="IZ41" s="46"/>
      <c r="JA41" s="46"/>
      <c r="JB41" s="46"/>
      <c r="JC41" s="46"/>
      <c r="JD41" s="46"/>
      <c r="JE41" s="46"/>
      <c r="JF41" s="46"/>
      <c r="JG41" s="46"/>
      <c r="JH41" s="46"/>
      <c r="JI41" s="46"/>
      <c r="JJ41" s="46"/>
      <c r="JK41" s="46"/>
      <c r="JL41" s="46"/>
      <c r="JM41" s="46"/>
      <c r="JN41" s="46"/>
      <c r="JO41" s="46"/>
      <c r="JP41" s="46"/>
      <c r="JQ41" s="46"/>
      <c r="JR41" s="46"/>
      <c r="JS41" s="46"/>
      <c r="JT41" s="46"/>
      <c r="JU41" s="46"/>
      <c r="JV41" s="46"/>
      <c r="JW41" s="46"/>
      <c r="JX41" s="46"/>
      <c r="JY41" s="46"/>
      <c r="JZ41" s="46"/>
      <c r="KA41" s="46"/>
      <c r="KB41" s="46"/>
      <c r="KC41" s="46"/>
      <c r="KD41" s="46"/>
      <c r="KF41" s="47"/>
      <c r="KG41" s="47"/>
      <c r="KH41" s="47"/>
      <c r="KI41" s="47"/>
      <c r="KJ41" s="47"/>
      <c r="KK41" s="47"/>
      <c r="KL41" s="47"/>
      <c r="KM41" s="47"/>
      <c r="KN41" s="47"/>
      <c r="KO41" s="47"/>
      <c r="KP41" s="47"/>
      <c r="KQ41" s="47"/>
      <c r="KR41" s="47"/>
      <c r="KS41" s="47"/>
      <c r="KT41" s="47"/>
      <c r="KU41" s="47"/>
      <c r="KV41" s="47"/>
      <c r="KW41" s="47"/>
      <c r="KX41" s="47"/>
      <c r="KY41" s="47"/>
      <c r="KZ41" s="47"/>
      <c r="LA41" s="47"/>
      <c r="LB41" s="47"/>
      <c r="LC41" s="47"/>
      <c r="LD41" s="47"/>
      <c r="LE41" s="47"/>
      <c r="LF41" s="47"/>
      <c r="LG41" s="47"/>
      <c r="LH41" s="47"/>
      <c r="LI41" s="47"/>
      <c r="LJ41" s="47"/>
      <c r="LK41" s="47"/>
      <c r="LL41" s="47"/>
      <c r="LM41" s="47"/>
      <c r="LN41" s="47"/>
      <c r="LO41" s="47"/>
      <c r="LP41" s="47"/>
      <c r="LQ41" s="47"/>
      <c r="LR41" s="47"/>
      <c r="LS41" s="47"/>
      <c r="LT41" s="47"/>
      <c r="LW41" s="63"/>
      <c r="LX41" s="68"/>
      <c r="LY41" s="68"/>
      <c r="LZ41" s="5"/>
      <c r="MA41" s="48"/>
      <c r="MB41" s="48"/>
      <c r="MC41" s="48"/>
      <c r="MD41" s="48"/>
      <c r="ME41" s="48"/>
      <c r="MF41" s="48"/>
      <c r="MG41" s="48"/>
      <c r="MH41" s="48"/>
      <c r="MI41" s="48"/>
      <c r="MJ41" s="48"/>
      <c r="MK41" s="48"/>
      <c r="ML41" s="48"/>
      <c r="MM41" s="48"/>
      <c r="MN41" s="48"/>
      <c r="MO41" s="48"/>
      <c r="MP41" s="48"/>
      <c r="MQ41" s="48"/>
      <c r="MR41" s="48"/>
      <c r="MS41" s="48"/>
      <c r="MT41" s="48"/>
      <c r="MU41" s="48"/>
      <c r="MV41" s="48"/>
      <c r="MW41" s="48"/>
      <c r="MX41" s="48"/>
      <c r="MY41" s="48"/>
      <c r="MZ41" s="48"/>
      <c r="NA41" s="48"/>
      <c r="NB41" s="48"/>
      <c r="NC41" s="48"/>
      <c r="ND41" s="48"/>
      <c r="NE41" s="48"/>
      <c r="NF41" s="48"/>
      <c r="NG41" s="48"/>
      <c r="NH41" s="48"/>
      <c r="NI41" s="48"/>
      <c r="NJ41" s="48"/>
      <c r="NK41" s="48"/>
      <c r="NL41" s="48"/>
      <c r="NM41" s="48"/>
      <c r="NN41" s="48"/>
      <c r="NO41" s="48"/>
      <c r="NP41" s="49"/>
      <c r="NQ41" s="49"/>
      <c r="NR41" s="49"/>
      <c r="NS41" s="49"/>
      <c r="NT41" s="49"/>
      <c r="NU41" s="49"/>
      <c r="NV41" s="49"/>
      <c r="NW41" s="49"/>
      <c r="NX41" s="49"/>
      <c r="NY41" s="49"/>
      <c r="NZ41" s="49"/>
    </row>
    <row r="42" spans="1:390" s="23" customFormat="1" ht="12.75" customHeight="1" x14ac:dyDescent="0.3">
      <c r="A42" s="69"/>
      <c r="B42" s="69"/>
      <c r="C42" s="93"/>
      <c r="D42" s="69"/>
      <c r="E42" s="74"/>
      <c r="F42" s="94"/>
      <c r="G42" s="94"/>
      <c r="M42" s="11"/>
      <c r="N42" s="11"/>
      <c r="O42" s="11"/>
      <c r="P42" s="11"/>
      <c r="Q42" s="11"/>
      <c r="R42" s="12"/>
      <c r="S42" s="12"/>
      <c r="W42" s="42">
        <f t="shared" si="2"/>
        <v>0.33999999999999997</v>
      </c>
      <c r="X42" s="23">
        <f>(W42-G20)*C34/G25</f>
        <v>1822.2222222222224</v>
      </c>
      <c r="AB42" s="42">
        <f t="shared" si="3"/>
        <v>0.63750000000000007</v>
      </c>
      <c r="AC42" s="23">
        <f>(AB42-G19)*C35/J25</f>
        <v>1855.46875</v>
      </c>
      <c r="AI42" s="5"/>
      <c r="AJ42" s="5"/>
      <c r="AK42" s="5"/>
      <c r="AL42" s="5"/>
      <c r="AM42" s="5"/>
      <c r="AN42" s="44">
        <f>AN41-AN38/20</f>
        <v>0.31999999999999995</v>
      </c>
      <c r="AO42" s="44">
        <f t="shared" si="5"/>
        <v>0.15999999999999998</v>
      </c>
      <c r="AP42" s="44">
        <f>(AL17-AO42)</f>
        <v>0.24000000000000005</v>
      </c>
      <c r="AQ42" s="44">
        <f>AN42*AL18</f>
        <v>0.47999999999999993</v>
      </c>
      <c r="AR42" s="45">
        <f>C33*(AQ42*AP42)/(AL19*AL18)</f>
        <v>599.99999999999989</v>
      </c>
      <c r="AS42" s="5"/>
      <c r="AT42" s="5"/>
      <c r="AU42" s="5"/>
      <c r="AV42" s="5"/>
      <c r="AW42" s="5"/>
      <c r="AX42" s="5"/>
      <c r="AY42" s="44">
        <f>AY41-AY38/20</f>
        <v>0.60000000000000009</v>
      </c>
      <c r="AZ42" s="44">
        <f t="shared" si="6"/>
        <v>0.30000000000000004</v>
      </c>
      <c r="BA42" s="44">
        <f>(AW17-AZ42)</f>
        <v>0.44999999999999996</v>
      </c>
      <c r="BB42" s="44">
        <f>AY42*AW18</f>
        <v>0.48000000000000009</v>
      </c>
      <c r="BC42" s="45">
        <f>C32*(BB42*BA42)/(AW19*AW18)</f>
        <v>1200</v>
      </c>
      <c r="BD42" s="46"/>
      <c r="BE42" s="5"/>
      <c r="BF42" s="14"/>
      <c r="BG42" s="81" t="s">
        <v>114</v>
      </c>
      <c r="BH42" s="81" t="s">
        <v>114</v>
      </c>
      <c r="BI42" s="81" t="s">
        <v>115</v>
      </c>
      <c r="BJ42" s="81" t="s">
        <v>115</v>
      </c>
      <c r="BK42" s="14"/>
      <c r="BL42" s="14"/>
      <c r="BM42" s="14"/>
      <c r="BN42" s="14"/>
      <c r="BO42" s="14"/>
      <c r="BP42" s="46"/>
      <c r="BQ42" s="46"/>
      <c r="BR42" s="46"/>
      <c r="BS42" s="46"/>
      <c r="BT42" s="46"/>
      <c r="BU42" s="46"/>
      <c r="BV42" s="46"/>
      <c r="BW42" s="46"/>
      <c r="BX42" s="46"/>
      <c r="BY42" s="46"/>
      <c r="CA42" s="39"/>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P42" s="39"/>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G42" s="39"/>
      <c r="FH42" s="46"/>
      <c r="FI42" s="46"/>
      <c r="FJ42" s="46"/>
      <c r="FK42" s="46"/>
      <c r="FL42" s="46"/>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6"/>
      <c r="GK42" s="46"/>
      <c r="GL42" s="46"/>
      <c r="GM42" s="46"/>
      <c r="GN42" s="46"/>
      <c r="GO42" s="46"/>
      <c r="GP42" s="46"/>
      <c r="GQ42" s="46"/>
      <c r="GR42" s="46"/>
      <c r="GS42" s="46"/>
      <c r="GT42" s="46"/>
      <c r="GU42" s="46"/>
      <c r="GV42" s="46"/>
      <c r="GX42" s="39"/>
      <c r="GY42" s="46"/>
      <c r="GZ42" s="46"/>
      <c r="HA42" s="46"/>
      <c r="HB42" s="46"/>
      <c r="HC42" s="46"/>
      <c r="HD42" s="46"/>
      <c r="HE42" s="46"/>
      <c r="HF42" s="46"/>
      <c r="HG42" s="46"/>
      <c r="HH42" s="46"/>
      <c r="HI42" s="46"/>
      <c r="HJ42" s="46"/>
      <c r="HK42" s="46"/>
      <c r="HL42" s="46"/>
      <c r="HM42" s="46"/>
      <c r="HN42" s="46"/>
      <c r="HO42" s="46"/>
      <c r="HP42" s="46"/>
      <c r="HQ42" s="46"/>
      <c r="HR42" s="46"/>
      <c r="HS42" s="46"/>
      <c r="HT42" s="46"/>
      <c r="HU42" s="46"/>
      <c r="HV42" s="46"/>
      <c r="HW42" s="46"/>
      <c r="HX42" s="46"/>
      <c r="HY42" s="46"/>
      <c r="HZ42" s="46"/>
      <c r="IA42" s="46"/>
      <c r="IB42" s="46"/>
      <c r="IC42" s="46"/>
      <c r="ID42" s="46"/>
      <c r="IE42" s="46"/>
      <c r="IF42" s="46"/>
      <c r="IG42" s="46"/>
      <c r="IH42" s="46"/>
      <c r="II42" s="46"/>
      <c r="IJ42" s="46"/>
      <c r="IK42" s="46"/>
      <c r="IL42" s="46"/>
      <c r="IM42" s="46"/>
      <c r="IO42" s="39"/>
      <c r="IP42" s="46"/>
      <c r="IQ42" s="46"/>
      <c r="IR42" s="46"/>
      <c r="IS42" s="46"/>
      <c r="IT42" s="46"/>
      <c r="IU42" s="46"/>
      <c r="IV42" s="46"/>
      <c r="IW42" s="46"/>
      <c r="IX42" s="46"/>
      <c r="IY42" s="46"/>
      <c r="IZ42" s="46"/>
      <c r="JA42" s="46"/>
      <c r="JB42" s="46"/>
      <c r="JC42" s="46"/>
      <c r="JD42" s="46"/>
      <c r="JE42" s="46"/>
      <c r="JF42" s="46"/>
      <c r="JG42" s="46"/>
      <c r="JH42" s="46"/>
      <c r="JI42" s="46"/>
      <c r="JJ42" s="46"/>
      <c r="JK42" s="46"/>
      <c r="JL42" s="46"/>
      <c r="JM42" s="46"/>
      <c r="JN42" s="46"/>
      <c r="JO42" s="46"/>
      <c r="JP42" s="46"/>
      <c r="JQ42" s="46"/>
      <c r="JR42" s="46"/>
      <c r="JS42" s="46"/>
      <c r="JT42" s="46"/>
      <c r="JU42" s="46"/>
      <c r="JV42" s="46"/>
      <c r="JW42" s="46"/>
      <c r="JX42" s="46"/>
      <c r="JY42" s="46"/>
      <c r="JZ42" s="46"/>
      <c r="KA42" s="46"/>
      <c r="KB42" s="46"/>
      <c r="KC42" s="46"/>
      <c r="KD42" s="46"/>
      <c r="KF42" s="47"/>
      <c r="KG42" s="47"/>
      <c r="KH42" s="47"/>
      <c r="KI42" s="47"/>
      <c r="KJ42" s="47"/>
      <c r="KK42" s="47"/>
      <c r="KL42" s="47"/>
      <c r="KM42" s="47"/>
      <c r="KN42" s="47"/>
      <c r="KO42" s="47"/>
      <c r="KP42" s="47"/>
      <c r="KQ42" s="47"/>
      <c r="KR42" s="47"/>
      <c r="KS42" s="47"/>
      <c r="KT42" s="47"/>
      <c r="KU42" s="47"/>
      <c r="KV42" s="47"/>
      <c r="KW42" s="47"/>
      <c r="KX42" s="47"/>
      <c r="KY42" s="47"/>
      <c r="KZ42" s="47"/>
      <c r="LA42" s="47"/>
      <c r="LB42" s="47"/>
      <c r="LC42" s="47"/>
      <c r="LD42" s="47"/>
      <c r="LE42" s="47"/>
      <c r="LF42" s="47"/>
      <c r="LG42" s="47"/>
      <c r="LH42" s="47"/>
      <c r="LI42" s="47"/>
      <c r="LJ42" s="47"/>
      <c r="LK42" s="47"/>
      <c r="LL42" s="47"/>
      <c r="LM42" s="47"/>
      <c r="LN42" s="47"/>
      <c r="LO42" s="47"/>
      <c r="LP42" s="47"/>
      <c r="LQ42" s="47"/>
      <c r="LR42" s="47"/>
      <c r="LS42" s="47"/>
      <c r="LT42" s="47"/>
      <c r="LW42" s="63"/>
      <c r="LX42" s="75"/>
      <c r="LY42" s="75"/>
      <c r="LZ42" s="75"/>
      <c r="MA42" s="48"/>
      <c r="MB42" s="48"/>
      <c r="MC42" s="48"/>
      <c r="MD42" s="48"/>
      <c r="ME42" s="48"/>
      <c r="MF42" s="48"/>
      <c r="MG42" s="48"/>
      <c r="MH42" s="48"/>
      <c r="MI42" s="48"/>
      <c r="MJ42" s="48"/>
      <c r="MK42" s="48"/>
      <c r="ML42" s="48"/>
      <c r="MM42" s="48"/>
      <c r="MN42" s="48"/>
      <c r="MO42" s="48"/>
      <c r="MP42" s="48"/>
      <c r="MQ42" s="48"/>
      <c r="MR42" s="48"/>
      <c r="MS42" s="48"/>
      <c r="MT42" s="48"/>
      <c r="MU42" s="48"/>
      <c r="MV42" s="48"/>
      <c r="MW42" s="48"/>
      <c r="MX42" s="48"/>
      <c r="MY42" s="48"/>
      <c r="MZ42" s="48"/>
      <c r="NA42" s="48"/>
      <c r="NB42" s="48"/>
      <c r="NC42" s="48"/>
      <c r="ND42" s="48"/>
      <c r="NE42" s="48"/>
      <c r="NF42" s="48"/>
      <c r="NG42" s="48"/>
      <c r="NH42" s="48"/>
      <c r="NI42" s="48"/>
      <c r="NJ42" s="48"/>
      <c r="NK42" s="48"/>
      <c r="NL42" s="48"/>
      <c r="NM42" s="48"/>
      <c r="NN42" s="48"/>
      <c r="NO42" s="48"/>
      <c r="NP42" s="49"/>
      <c r="NQ42" s="49"/>
      <c r="NR42" s="49"/>
      <c r="NS42" s="49"/>
      <c r="NT42" s="49"/>
      <c r="NU42" s="49"/>
      <c r="NV42" s="49"/>
      <c r="NW42" s="49"/>
      <c r="NX42" s="49"/>
      <c r="NY42" s="49"/>
      <c r="NZ42" s="49"/>
    </row>
    <row r="43" spans="1:390" s="23" customFormat="1" ht="13.8" x14ac:dyDescent="0.3">
      <c r="A43" s="69"/>
      <c r="B43" s="69"/>
      <c r="C43" s="93"/>
      <c r="D43" s="69"/>
      <c r="E43" s="74"/>
      <c r="F43" s="78">
        <f>MAX(BO47:BO55)</f>
        <v>12673.005619725456</v>
      </c>
      <c r="G43" s="49" t="s">
        <v>80</v>
      </c>
      <c r="M43" s="11"/>
      <c r="N43" s="11"/>
      <c r="O43" s="11"/>
      <c r="P43" s="11"/>
      <c r="Q43" s="11"/>
      <c r="R43" s="12"/>
      <c r="S43" s="12"/>
      <c r="W43" s="42">
        <f t="shared" si="2"/>
        <v>0.31999999999999995</v>
      </c>
      <c r="X43" s="23">
        <f>(W43-G20)*C34/G25</f>
        <v>1911.1111111111113</v>
      </c>
      <c r="AB43" s="42">
        <f t="shared" si="3"/>
        <v>0.60000000000000009</v>
      </c>
      <c r="AC43" s="23">
        <f>(AB43-G19)*C35/J25</f>
        <v>1562.5</v>
      </c>
      <c r="AI43" s="5"/>
      <c r="AJ43" s="5"/>
      <c r="AK43" s="5"/>
      <c r="AL43" s="5"/>
      <c r="AM43" s="5"/>
      <c r="AN43" s="44">
        <f>AN42-AN38/20</f>
        <v>0.29999999999999993</v>
      </c>
      <c r="AO43" s="44">
        <f t="shared" si="5"/>
        <v>0.14999999999999997</v>
      </c>
      <c r="AP43" s="44">
        <f>(AL17-AO43)</f>
        <v>0.25000000000000006</v>
      </c>
      <c r="AQ43" s="44">
        <f>AN43*AL18</f>
        <v>0.4499999999999999</v>
      </c>
      <c r="AR43" s="45">
        <f>C33*(AQ43*AP43)/(AL19*AL18)</f>
        <v>585.93749999999977</v>
      </c>
      <c r="AS43" s="5"/>
      <c r="AT43" s="5"/>
      <c r="AU43" s="5"/>
      <c r="AV43" s="5"/>
      <c r="AW43" s="5"/>
      <c r="AX43" s="5"/>
      <c r="AY43" s="44">
        <f>AY42-AY38/20</f>
        <v>0.56250000000000011</v>
      </c>
      <c r="AZ43" s="44">
        <f t="shared" si="6"/>
        <v>0.28125000000000006</v>
      </c>
      <c r="BA43" s="44">
        <f>(AW17-AZ43)</f>
        <v>0.46874999999999994</v>
      </c>
      <c r="BB43" s="44">
        <f>AY43*AW18</f>
        <v>0.45000000000000012</v>
      </c>
      <c r="BC43" s="45">
        <f>C32*(BB43*BA43)/(AW19*AW18)</f>
        <v>1171.875</v>
      </c>
      <c r="BD43" s="46"/>
      <c r="BE43" s="5"/>
      <c r="BF43" s="81" t="s">
        <v>96</v>
      </c>
      <c r="BG43" s="81" t="s">
        <v>48</v>
      </c>
      <c r="BH43" s="81" t="s">
        <v>48</v>
      </c>
      <c r="BI43" s="81" t="s">
        <v>48</v>
      </c>
      <c r="BJ43" s="81" t="s">
        <v>48</v>
      </c>
      <c r="BK43" s="14"/>
      <c r="BL43" s="14"/>
      <c r="BM43" s="14"/>
      <c r="BN43" s="14"/>
      <c r="BO43" s="14"/>
      <c r="BP43" s="46"/>
      <c r="BQ43" s="46"/>
      <c r="BR43" s="46"/>
      <c r="BS43" s="46"/>
      <c r="BT43" s="46"/>
      <c r="BU43" s="46"/>
      <c r="BV43" s="46"/>
      <c r="BW43" s="46"/>
      <c r="BX43" s="46"/>
      <c r="BY43" s="46"/>
      <c r="CA43" s="39"/>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P43" s="39"/>
      <c r="DQ43" s="46"/>
      <c r="DR43" s="46"/>
      <c r="DS43" s="46"/>
      <c r="DT43" s="46"/>
      <c r="DU43" s="46"/>
      <c r="DV43" s="46"/>
      <c r="DW43" s="46"/>
      <c r="DX43" s="46"/>
      <c r="DY43" s="46"/>
      <c r="DZ43" s="46"/>
      <c r="EA43" s="46"/>
      <c r="EB43" s="46"/>
      <c r="EC43" s="46"/>
      <c r="ED43" s="46"/>
      <c r="EE43" s="46"/>
      <c r="EF43" s="46"/>
      <c r="EG43" s="46"/>
      <c r="EH43" s="46"/>
      <c r="EI43" s="46"/>
      <c r="EJ43" s="46"/>
      <c r="EK43" s="46"/>
      <c r="EL43" s="46"/>
      <c r="EM43" s="46"/>
      <c r="EN43" s="46"/>
      <c r="EO43" s="46"/>
      <c r="EP43" s="46"/>
      <c r="EQ43" s="46"/>
      <c r="ER43" s="46"/>
      <c r="ES43" s="46"/>
      <c r="ET43" s="46"/>
      <c r="EU43" s="46"/>
      <c r="EV43" s="46"/>
      <c r="EW43" s="46"/>
      <c r="EX43" s="46"/>
      <c r="EY43" s="46"/>
      <c r="EZ43" s="46"/>
      <c r="FA43" s="46"/>
      <c r="FB43" s="46"/>
      <c r="FC43" s="46"/>
      <c r="FD43" s="46"/>
      <c r="FE43" s="46"/>
      <c r="FG43" s="39"/>
      <c r="FH43" s="46"/>
      <c r="FI43" s="46"/>
      <c r="FJ43" s="46"/>
      <c r="FK43" s="46"/>
      <c r="FL43" s="46"/>
      <c r="FM43" s="46"/>
      <c r="FN43" s="46"/>
      <c r="FO43" s="46"/>
      <c r="FP43" s="46"/>
      <c r="FQ43" s="46"/>
      <c r="FR43" s="46"/>
      <c r="FS43" s="46"/>
      <c r="FT43" s="46"/>
      <c r="FU43" s="46"/>
      <c r="FV43" s="46"/>
      <c r="FW43" s="46"/>
      <c r="FX43" s="46"/>
      <c r="FY43" s="46"/>
      <c r="FZ43" s="46"/>
      <c r="GA43" s="46"/>
      <c r="GB43" s="46"/>
      <c r="GC43" s="46"/>
      <c r="GD43" s="46"/>
      <c r="GE43" s="46"/>
      <c r="GF43" s="46"/>
      <c r="GG43" s="46"/>
      <c r="GH43" s="46"/>
      <c r="GI43" s="46"/>
      <c r="GJ43" s="46"/>
      <c r="GK43" s="46"/>
      <c r="GL43" s="46"/>
      <c r="GM43" s="46"/>
      <c r="GN43" s="46"/>
      <c r="GO43" s="46"/>
      <c r="GP43" s="46"/>
      <c r="GQ43" s="46"/>
      <c r="GR43" s="46"/>
      <c r="GS43" s="46"/>
      <c r="GT43" s="46"/>
      <c r="GU43" s="46"/>
      <c r="GV43" s="46"/>
      <c r="GX43" s="39"/>
      <c r="GY43" s="46"/>
      <c r="GZ43" s="46"/>
      <c r="HA43" s="46"/>
      <c r="HB43" s="46"/>
      <c r="HC43" s="46"/>
      <c r="HD43" s="46"/>
      <c r="HE43" s="46"/>
      <c r="HF43" s="46"/>
      <c r="HG43" s="46"/>
      <c r="HH43" s="46"/>
      <c r="HI43" s="46"/>
      <c r="HJ43" s="46"/>
      <c r="HK43" s="46"/>
      <c r="HL43" s="46"/>
      <c r="HM43" s="46"/>
      <c r="HN43" s="46"/>
      <c r="HO43" s="46"/>
      <c r="HP43" s="46"/>
      <c r="HQ43" s="46"/>
      <c r="HR43" s="46"/>
      <c r="HS43" s="46"/>
      <c r="HT43" s="46"/>
      <c r="HU43" s="46"/>
      <c r="HV43" s="46"/>
      <c r="HW43" s="46"/>
      <c r="HX43" s="46"/>
      <c r="HY43" s="46"/>
      <c r="HZ43" s="46"/>
      <c r="IA43" s="46"/>
      <c r="IB43" s="46"/>
      <c r="IC43" s="46"/>
      <c r="ID43" s="46"/>
      <c r="IE43" s="46"/>
      <c r="IF43" s="46"/>
      <c r="IG43" s="46"/>
      <c r="IH43" s="46"/>
      <c r="II43" s="46"/>
      <c r="IJ43" s="46"/>
      <c r="IK43" s="46"/>
      <c r="IL43" s="46"/>
      <c r="IM43" s="46"/>
      <c r="IO43" s="39"/>
      <c r="IP43" s="46"/>
      <c r="IQ43" s="46"/>
      <c r="IR43" s="46"/>
      <c r="IS43" s="46"/>
      <c r="IT43" s="46"/>
      <c r="IU43" s="46"/>
      <c r="IV43" s="46"/>
      <c r="IW43" s="46"/>
      <c r="IX43" s="46"/>
      <c r="IY43" s="46"/>
      <c r="IZ43" s="46"/>
      <c r="JA43" s="46"/>
      <c r="JB43" s="46"/>
      <c r="JC43" s="46"/>
      <c r="JD43" s="46"/>
      <c r="JE43" s="46"/>
      <c r="JF43" s="46"/>
      <c r="JG43" s="46"/>
      <c r="JH43" s="46"/>
      <c r="JI43" s="46"/>
      <c r="JJ43" s="46"/>
      <c r="JK43" s="46"/>
      <c r="JL43" s="46"/>
      <c r="JM43" s="46"/>
      <c r="JN43" s="46"/>
      <c r="JO43" s="46"/>
      <c r="JP43" s="46"/>
      <c r="JQ43" s="46"/>
      <c r="JR43" s="46"/>
      <c r="JS43" s="46"/>
      <c r="JT43" s="46"/>
      <c r="JU43" s="46"/>
      <c r="JV43" s="46"/>
      <c r="JW43" s="46"/>
      <c r="JX43" s="46"/>
      <c r="JY43" s="46"/>
      <c r="JZ43" s="46"/>
      <c r="KA43" s="46"/>
      <c r="KB43" s="46"/>
      <c r="KC43" s="46"/>
      <c r="KD43" s="46"/>
      <c r="KF43" s="47"/>
      <c r="KG43" s="47"/>
      <c r="KH43" s="47"/>
      <c r="KI43" s="47"/>
      <c r="KJ43" s="47"/>
      <c r="KK43" s="47"/>
      <c r="KL43" s="47"/>
      <c r="KM43" s="47"/>
      <c r="KN43" s="47"/>
      <c r="KO43" s="47"/>
      <c r="KP43" s="47"/>
      <c r="KQ43" s="47"/>
      <c r="KR43" s="47"/>
      <c r="KS43" s="47"/>
      <c r="KT43" s="47"/>
      <c r="KU43" s="47"/>
      <c r="KV43" s="47"/>
      <c r="KW43" s="47"/>
      <c r="KX43" s="47"/>
      <c r="KY43" s="47"/>
      <c r="KZ43" s="47"/>
      <c r="LA43" s="47"/>
      <c r="LB43" s="47"/>
      <c r="LC43" s="47"/>
      <c r="LD43" s="47"/>
      <c r="LE43" s="47"/>
      <c r="LF43" s="47"/>
      <c r="LG43" s="47"/>
      <c r="LH43" s="47"/>
      <c r="LI43" s="47"/>
      <c r="LJ43" s="47"/>
      <c r="LK43" s="47"/>
      <c r="LL43" s="47"/>
      <c r="LM43" s="47"/>
      <c r="LN43" s="47"/>
      <c r="LO43" s="47"/>
      <c r="LP43" s="47"/>
      <c r="LQ43" s="47"/>
      <c r="LR43" s="47"/>
      <c r="LS43" s="47"/>
      <c r="LT43" s="47"/>
      <c r="LW43" s="76"/>
      <c r="LX43" s="75"/>
      <c r="LY43" s="75"/>
      <c r="LZ43" s="75"/>
      <c r="MA43" s="48"/>
      <c r="MB43" s="48"/>
      <c r="MC43" s="48"/>
      <c r="MD43" s="48"/>
      <c r="ME43" s="48"/>
      <c r="MF43" s="48"/>
      <c r="MG43" s="48"/>
      <c r="MH43" s="48"/>
      <c r="MI43" s="48"/>
      <c r="MJ43" s="48"/>
      <c r="MK43" s="48"/>
      <c r="ML43" s="48"/>
      <c r="MM43" s="48"/>
      <c r="MN43" s="48"/>
      <c r="MO43" s="48"/>
      <c r="MP43" s="48"/>
      <c r="MQ43" s="48"/>
      <c r="MR43" s="48"/>
      <c r="MS43" s="48"/>
      <c r="MT43" s="48"/>
      <c r="MU43" s="48"/>
      <c r="MV43" s="48"/>
      <c r="MW43" s="48"/>
      <c r="MX43" s="48"/>
      <c r="MY43" s="48"/>
      <c r="MZ43" s="48"/>
      <c r="NA43" s="48"/>
      <c r="NB43" s="48"/>
      <c r="NC43" s="48"/>
      <c r="ND43" s="48"/>
      <c r="NE43" s="48"/>
      <c r="NF43" s="48"/>
      <c r="NG43" s="48"/>
      <c r="NH43" s="48"/>
      <c r="NI43" s="48"/>
      <c r="NJ43" s="48"/>
      <c r="NK43" s="48"/>
      <c r="NL43" s="48"/>
      <c r="NM43" s="48"/>
      <c r="NN43" s="48"/>
      <c r="NO43" s="48"/>
      <c r="NP43" s="49"/>
      <c r="NQ43" s="49"/>
      <c r="NR43" s="49"/>
      <c r="NS43" s="49"/>
      <c r="NT43" s="49"/>
      <c r="NU43" s="49"/>
      <c r="NV43" s="49"/>
      <c r="NW43" s="49"/>
      <c r="NX43" s="49"/>
      <c r="NY43" s="49"/>
      <c r="NZ43" s="49"/>
    </row>
    <row r="44" spans="1:390" s="23" customFormat="1" ht="13.8" x14ac:dyDescent="0.3">
      <c r="A44" s="69"/>
      <c r="B44" s="69"/>
      <c r="C44" s="93"/>
      <c r="D44" s="69"/>
      <c r="E44" s="74"/>
      <c r="F44" s="49"/>
      <c r="G44" s="49"/>
      <c r="M44" s="11"/>
      <c r="N44" s="11"/>
      <c r="O44" s="11"/>
      <c r="P44" s="11"/>
      <c r="Q44" s="11"/>
      <c r="R44" s="12"/>
      <c r="S44" s="12"/>
      <c r="W44" s="42">
        <f t="shared" si="2"/>
        <v>0.29999999999999993</v>
      </c>
      <c r="X44" s="23">
        <f>(W44-G20)*C34/G25</f>
        <v>2000.0000000000002</v>
      </c>
      <c r="AB44" s="42">
        <f t="shared" si="3"/>
        <v>0.56250000000000011</v>
      </c>
      <c r="AC44" s="23">
        <f>(AB44-G19)*C35/J25</f>
        <v>1269.5312500000005</v>
      </c>
      <c r="AI44" s="5"/>
      <c r="AJ44" s="5"/>
      <c r="AK44" s="5"/>
      <c r="AL44" s="5"/>
      <c r="AM44" s="5"/>
      <c r="AN44" s="44">
        <f>AN43-AN38/20</f>
        <v>0.27999999999999992</v>
      </c>
      <c r="AO44" s="44">
        <f t="shared" si="5"/>
        <v>0.13999999999999996</v>
      </c>
      <c r="AP44" s="44">
        <f>(AL17-AO44)</f>
        <v>0.26000000000000006</v>
      </c>
      <c r="AQ44" s="44">
        <f>AN44*AL18</f>
        <v>0.41999999999999987</v>
      </c>
      <c r="AR44" s="45">
        <f>C33*(AQ44*AP44)/(AL19*AL18)</f>
        <v>568.74999999999977</v>
      </c>
      <c r="AS44" s="5"/>
      <c r="AT44" s="5"/>
      <c r="AU44" s="5"/>
      <c r="AV44" s="5"/>
      <c r="AW44" s="5"/>
      <c r="AX44" s="5"/>
      <c r="AY44" s="44">
        <f>AY43-AY38/20</f>
        <v>0.52500000000000013</v>
      </c>
      <c r="AZ44" s="44">
        <f t="shared" si="6"/>
        <v>0.26250000000000007</v>
      </c>
      <c r="BA44" s="44">
        <f>(AW17-AZ44)</f>
        <v>0.48749999999999993</v>
      </c>
      <c r="BB44" s="44">
        <f>AY44*AW18</f>
        <v>0.42000000000000015</v>
      </c>
      <c r="BC44" s="45">
        <f>C32*(BB44*BA44)/(AW19*AW18)</f>
        <v>1137.5000000000002</v>
      </c>
      <c r="BD44" s="46"/>
      <c r="BE44" s="5"/>
      <c r="BF44" s="14"/>
      <c r="BG44" s="81" t="s">
        <v>57</v>
      </c>
      <c r="BH44" s="81" t="s">
        <v>57</v>
      </c>
      <c r="BI44" s="81" t="s">
        <v>57</v>
      </c>
      <c r="BJ44" s="81" t="s">
        <v>57</v>
      </c>
      <c r="BK44" s="81" t="s">
        <v>99</v>
      </c>
      <c r="BL44" s="14"/>
      <c r="BM44" s="14"/>
      <c r="BN44" s="14"/>
      <c r="BO44" s="81" t="s">
        <v>116</v>
      </c>
      <c r="BP44" s="46"/>
      <c r="BQ44" s="46"/>
      <c r="BR44" s="46"/>
      <c r="BS44" s="46"/>
      <c r="BT44" s="46"/>
      <c r="BU44" s="46"/>
      <c r="BV44" s="46"/>
      <c r="BW44" s="46"/>
      <c r="BX44" s="46"/>
      <c r="BY44" s="46"/>
      <c r="CA44" s="39"/>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P44" s="39"/>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G44" s="39"/>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X44" s="39"/>
      <c r="GY44" s="46"/>
      <c r="GZ44" s="46"/>
      <c r="HA44" s="46"/>
      <c r="HB44" s="46"/>
      <c r="HC44" s="46"/>
      <c r="HD44" s="46"/>
      <c r="HE44" s="46"/>
      <c r="HF44" s="46"/>
      <c r="HG44" s="46"/>
      <c r="HH44" s="46"/>
      <c r="HI44" s="46"/>
      <c r="HJ44" s="46"/>
      <c r="HK44" s="46"/>
      <c r="HL44" s="46"/>
      <c r="HM44" s="46"/>
      <c r="HN44" s="46"/>
      <c r="HO44" s="46"/>
      <c r="HP44" s="46"/>
      <c r="HQ44" s="46"/>
      <c r="HR44" s="46"/>
      <c r="HS44" s="46"/>
      <c r="HT44" s="46"/>
      <c r="HU44" s="46"/>
      <c r="HV44" s="46"/>
      <c r="HW44" s="46"/>
      <c r="HX44" s="46"/>
      <c r="HY44" s="46"/>
      <c r="HZ44" s="46"/>
      <c r="IA44" s="46"/>
      <c r="IB44" s="46"/>
      <c r="IC44" s="46"/>
      <c r="ID44" s="46"/>
      <c r="IE44" s="46"/>
      <c r="IF44" s="46"/>
      <c r="IG44" s="46"/>
      <c r="IH44" s="46"/>
      <c r="II44" s="46"/>
      <c r="IJ44" s="46"/>
      <c r="IK44" s="46"/>
      <c r="IL44" s="46"/>
      <c r="IM44" s="46"/>
      <c r="IO44" s="39"/>
      <c r="IP44" s="46"/>
      <c r="IQ44" s="46"/>
      <c r="IR44" s="46"/>
      <c r="IS44" s="46"/>
      <c r="IT44" s="46"/>
      <c r="IU44" s="46"/>
      <c r="IV44" s="46"/>
      <c r="IW44" s="46"/>
      <c r="IX44" s="46"/>
      <c r="IY44" s="46"/>
      <c r="IZ44" s="46"/>
      <c r="JA44" s="46"/>
      <c r="JB44" s="46"/>
      <c r="JC44" s="46"/>
      <c r="JD44" s="46"/>
      <c r="JE44" s="46"/>
      <c r="JF44" s="46"/>
      <c r="JG44" s="46"/>
      <c r="JH44" s="46"/>
      <c r="JI44" s="46"/>
      <c r="JJ44" s="46"/>
      <c r="JK44" s="46"/>
      <c r="JL44" s="46"/>
      <c r="JM44" s="46"/>
      <c r="JN44" s="46"/>
      <c r="JO44" s="46"/>
      <c r="JP44" s="46"/>
      <c r="JQ44" s="46"/>
      <c r="JR44" s="46"/>
      <c r="JS44" s="46"/>
      <c r="JT44" s="46"/>
      <c r="JU44" s="46"/>
      <c r="JV44" s="46"/>
      <c r="JW44" s="46"/>
      <c r="JX44" s="46"/>
      <c r="JY44" s="46"/>
      <c r="JZ44" s="46"/>
      <c r="KA44" s="46"/>
      <c r="KB44" s="46"/>
      <c r="KC44" s="46"/>
      <c r="KD44" s="46"/>
      <c r="KF44" s="47"/>
      <c r="KG44" s="47"/>
      <c r="KH44" s="47"/>
      <c r="KI44" s="47"/>
      <c r="KJ44" s="47"/>
      <c r="KK44" s="47"/>
      <c r="KL44" s="47"/>
      <c r="KM44" s="47"/>
      <c r="KN44" s="47"/>
      <c r="KO44" s="47"/>
      <c r="KP44" s="47"/>
      <c r="KQ44" s="47"/>
      <c r="KR44" s="47"/>
      <c r="KS44" s="47"/>
      <c r="KT44" s="47"/>
      <c r="KU44" s="47"/>
      <c r="KV44" s="47"/>
      <c r="KW44" s="47"/>
      <c r="KX44" s="47"/>
      <c r="KY44" s="47"/>
      <c r="KZ44" s="47"/>
      <c r="LA44" s="47"/>
      <c r="LB44" s="47"/>
      <c r="LC44" s="47"/>
      <c r="LD44" s="47"/>
      <c r="LE44" s="47"/>
      <c r="LF44" s="47"/>
      <c r="LG44" s="47"/>
      <c r="LH44" s="47"/>
      <c r="LI44" s="47"/>
      <c r="LJ44" s="47"/>
      <c r="LK44" s="47"/>
      <c r="LL44" s="47"/>
      <c r="LM44" s="47"/>
      <c r="LN44" s="47"/>
      <c r="LO44" s="47"/>
      <c r="LP44" s="47"/>
      <c r="LQ44" s="47"/>
      <c r="LR44" s="47"/>
      <c r="LS44" s="47"/>
      <c r="LT44" s="47"/>
      <c r="LW44" s="76"/>
      <c r="LX44" s="77"/>
      <c r="LY44" s="76"/>
      <c r="LZ44" s="5"/>
      <c r="MA44" s="48"/>
      <c r="MB44" s="48"/>
      <c r="MC44" s="48"/>
      <c r="MD44" s="48"/>
      <c r="ME44" s="48"/>
      <c r="MF44" s="48"/>
      <c r="MG44" s="48"/>
      <c r="MH44" s="48"/>
      <c r="MI44" s="48"/>
      <c r="MJ44" s="48"/>
      <c r="MK44" s="48"/>
      <c r="ML44" s="48"/>
      <c r="MM44" s="48"/>
      <c r="MN44" s="48"/>
      <c r="MO44" s="48"/>
      <c r="MP44" s="48"/>
      <c r="MQ44" s="48"/>
      <c r="MR44" s="48"/>
      <c r="MS44" s="48"/>
      <c r="MT44" s="48"/>
      <c r="MU44" s="48"/>
      <c r="MV44" s="48"/>
      <c r="MW44" s="48"/>
      <c r="MX44" s="48"/>
      <c r="MY44" s="48"/>
      <c r="MZ44" s="48"/>
      <c r="NA44" s="48"/>
      <c r="NB44" s="48"/>
      <c r="NC44" s="48"/>
      <c r="ND44" s="48"/>
      <c r="NE44" s="48"/>
      <c r="NF44" s="48"/>
      <c r="NG44" s="48"/>
      <c r="NH44" s="48"/>
      <c r="NI44" s="48"/>
      <c r="NJ44" s="48"/>
      <c r="NK44" s="48"/>
      <c r="NL44" s="48"/>
      <c r="NM44" s="48"/>
      <c r="NN44" s="48"/>
      <c r="NO44" s="48"/>
      <c r="NP44" s="49"/>
      <c r="NQ44" s="49"/>
      <c r="NR44" s="49"/>
      <c r="NS44" s="49"/>
      <c r="NT44" s="49"/>
      <c r="NU44" s="49"/>
      <c r="NV44" s="49"/>
      <c r="NW44" s="49"/>
      <c r="NX44" s="49"/>
      <c r="NY44" s="49"/>
      <c r="NZ44" s="49"/>
    </row>
    <row r="45" spans="1:390" s="23" customFormat="1" ht="13.8" x14ac:dyDescent="0.3">
      <c r="A45" s="69"/>
      <c r="B45" s="69"/>
      <c r="C45" s="93"/>
      <c r="D45" s="69"/>
      <c r="E45" s="74"/>
      <c r="F45" s="97" t="s">
        <v>121</v>
      </c>
      <c r="G45" s="95"/>
      <c r="M45" s="11"/>
      <c r="N45" s="11"/>
      <c r="O45" s="11"/>
      <c r="P45" s="11"/>
      <c r="Q45" s="11"/>
      <c r="R45" s="12"/>
      <c r="S45" s="12"/>
      <c r="W45" s="42">
        <f t="shared" si="2"/>
        <v>0.27999999999999992</v>
      </c>
      <c r="X45" s="23">
        <f>(W45-G20)*C34/G25</f>
        <v>2088.8888888888891</v>
      </c>
      <c r="AB45" s="42">
        <f t="shared" si="3"/>
        <v>0.52500000000000013</v>
      </c>
      <c r="AC45" s="23">
        <f>(AB45-G19)*C35/J25</f>
        <v>976.56250000000068</v>
      </c>
      <c r="AI45" s="5"/>
      <c r="AJ45" s="5"/>
      <c r="AK45" s="5"/>
      <c r="AL45" s="5"/>
      <c r="AM45" s="5"/>
      <c r="AN45" s="44">
        <f>AN44-AN38/20</f>
        <v>0.2599999999999999</v>
      </c>
      <c r="AO45" s="44">
        <f t="shared" si="5"/>
        <v>0.12999999999999995</v>
      </c>
      <c r="AP45" s="44">
        <f>(AL17-AO45)</f>
        <v>0.27000000000000007</v>
      </c>
      <c r="AQ45" s="44">
        <f>AN45*AL18</f>
        <v>0.38999999999999985</v>
      </c>
      <c r="AR45" s="45">
        <f>C33*(AQ45*AP45)/(AL19*AL18)</f>
        <v>548.43749999999977</v>
      </c>
      <c r="AS45" s="5"/>
      <c r="AT45" s="5"/>
      <c r="AU45" s="5"/>
      <c r="AV45" s="5"/>
      <c r="AW45" s="5"/>
      <c r="AX45" s="5"/>
      <c r="AY45" s="44">
        <f>AY44-AY38/20</f>
        <v>0.48750000000000016</v>
      </c>
      <c r="AZ45" s="44">
        <f t="shared" si="6"/>
        <v>0.24375000000000008</v>
      </c>
      <c r="BA45" s="44">
        <f>(AW17-AZ45)</f>
        <v>0.50624999999999987</v>
      </c>
      <c r="BB45" s="44">
        <f>AY45*AW18</f>
        <v>0.39000000000000012</v>
      </c>
      <c r="BC45" s="45">
        <f>C32*(BB45*BA45)/(AW19*AW18)</f>
        <v>1096.875</v>
      </c>
      <c r="BD45" s="46"/>
      <c r="BE45" s="5"/>
      <c r="BF45" s="81"/>
      <c r="BG45" s="82" t="s">
        <v>117</v>
      </c>
      <c r="BH45" s="81" t="s">
        <v>118</v>
      </c>
      <c r="BI45" s="82" t="s">
        <v>119</v>
      </c>
      <c r="BJ45" s="81" t="s">
        <v>118</v>
      </c>
      <c r="BK45" s="81" t="s">
        <v>114</v>
      </c>
      <c r="BL45" s="81" t="s">
        <v>120</v>
      </c>
      <c r="BM45" s="81" t="s">
        <v>115</v>
      </c>
      <c r="BN45" s="14"/>
      <c r="BO45" s="81" t="s">
        <v>57</v>
      </c>
      <c r="BP45" s="46"/>
      <c r="BQ45" s="46"/>
      <c r="BR45" s="46"/>
      <c r="BS45" s="46"/>
      <c r="BT45" s="46"/>
      <c r="BU45" s="46"/>
      <c r="BV45" s="46"/>
      <c r="BW45" s="46"/>
      <c r="BX45" s="46"/>
      <c r="BY45" s="46"/>
      <c r="CA45" s="39"/>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P45" s="39"/>
      <c r="DQ45" s="46"/>
      <c r="DR45" s="46"/>
      <c r="DS45" s="46"/>
      <c r="DT45" s="46"/>
      <c r="DU45" s="46"/>
      <c r="DV45" s="46"/>
      <c r="DW45" s="46"/>
      <c r="DX45" s="46"/>
      <c r="DY45" s="46"/>
      <c r="DZ45" s="46"/>
      <c r="EA45" s="46"/>
      <c r="EB45" s="46"/>
      <c r="EC45" s="46"/>
      <c r="ED45" s="46"/>
      <c r="EE45" s="46"/>
      <c r="EF45" s="46"/>
      <c r="EG45" s="46"/>
      <c r="EH45" s="46"/>
      <c r="EI45" s="46"/>
      <c r="EJ45" s="46"/>
      <c r="EK45" s="46"/>
      <c r="EL45" s="46"/>
      <c r="EM45" s="46"/>
      <c r="EN45" s="46"/>
      <c r="EO45" s="46"/>
      <c r="EP45" s="46"/>
      <c r="EQ45" s="46"/>
      <c r="ER45" s="46"/>
      <c r="ES45" s="46"/>
      <c r="ET45" s="46"/>
      <c r="EU45" s="46"/>
      <c r="EV45" s="46"/>
      <c r="EW45" s="46"/>
      <c r="EX45" s="46"/>
      <c r="EY45" s="46"/>
      <c r="EZ45" s="46"/>
      <c r="FA45" s="46"/>
      <c r="FB45" s="46"/>
      <c r="FC45" s="46"/>
      <c r="FD45" s="46"/>
      <c r="FE45" s="46"/>
      <c r="FG45" s="39"/>
      <c r="FH45" s="46"/>
      <c r="FI45" s="46"/>
      <c r="FJ45" s="46"/>
      <c r="FK45" s="46"/>
      <c r="FL45" s="46"/>
      <c r="FM45" s="46"/>
      <c r="FN45" s="46"/>
      <c r="FO45" s="46"/>
      <c r="FP45" s="46"/>
      <c r="FQ45" s="46"/>
      <c r="FR45" s="46"/>
      <c r="FS45" s="46"/>
      <c r="FT45" s="46"/>
      <c r="FU45" s="46"/>
      <c r="FV45" s="46"/>
      <c r="FW45" s="46"/>
      <c r="FX45" s="46"/>
      <c r="FY45" s="46"/>
      <c r="FZ45" s="46"/>
      <c r="GA45" s="46"/>
      <c r="GB45" s="46"/>
      <c r="GC45" s="46"/>
      <c r="GD45" s="46"/>
      <c r="GE45" s="46"/>
      <c r="GF45" s="46"/>
      <c r="GG45" s="46"/>
      <c r="GH45" s="46"/>
      <c r="GI45" s="46"/>
      <c r="GJ45" s="46"/>
      <c r="GK45" s="46"/>
      <c r="GL45" s="46"/>
      <c r="GM45" s="46"/>
      <c r="GN45" s="46"/>
      <c r="GO45" s="46"/>
      <c r="GP45" s="46"/>
      <c r="GQ45" s="46"/>
      <c r="GR45" s="46"/>
      <c r="GS45" s="46"/>
      <c r="GT45" s="46"/>
      <c r="GU45" s="46"/>
      <c r="GV45" s="46"/>
      <c r="GX45" s="39"/>
      <c r="GY45" s="46"/>
      <c r="GZ45" s="46"/>
      <c r="HA45" s="46"/>
      <c r="HB45" s="46"/>
      <c r="HC45" s="46"/>
      <c r="HD45" s="46"/>
      <c r="HE45" s="46"/>
      <c r="HF45" s="46"/>
      <c r="HG45" s="46"/>
      <c r="HH45" s="46"/>
      <c r="HI45" s="46"/>
      <c r="HJ45" s="46"/>
      <c r="HK45" s="46"/>
      <c r="HL45" s="46"/>
      <c r="HM45" s="46"/>
      <c r="HN45" s="46"/>
      <c r="HO45" s="46"/>
      <c r="HP45" s="46"/>
      <c r="HQ45" s="46"/>
      <c r="HR45" s="46"/>
      <c r="HS45" s="46"/>
      <c r="HT45" s="46"/>
      <c r="HU45" s="46"/>
      <c r="HV45" s="46"/>
      <c r="HW45" s="46"/>
      <c r="HX45" s="46"/>
      <c r="HY45" s="46"/>
      <c r="HZ45" s="46"/>
      <c r="IA45" s="46"/>
      <c r="IB45" s="46"/>
      <c r="IC45" s="46"/>
      <c r="ID45" s="46"/>
      <c r="IE45" s="46"/>
      <c r="IF45" s="46"/>
      <c r="IG45" s="46"/>
      <c r="IH45" s="46"/>
      <c r="II45" s="46"/>
      <c r="IJ45" s="46"/>
      <c r="IK45" s="46"/>
      <c r="IL45" s="46"/>
      <c r="IM45" s="46"/>
      <c r="IO45" s="39"/>
      <c r="IP45" s="46"/>
      <c r="IQ45" s="46"/>
      <c r="IR45" s="46"/>
      <c r="IS45" s="46"/>
      <c r="IT45" s="46"/>
      <c r="IU45" s="46"/>
      <c r="IV45" s="46"/>
      <c r="IW45" s="46"/>
      <c r="IX45" s="46"/>
      <c r="IY45" s="46"/>
      <c r="IZ45" s="46"/>
      <c r="JA45" s="46"/>
      <c r="JB45" s="46"/>
      <c r="JC45" s="46"/>
      <c r="JD45" s="46"/>
      <c r="JE45" s="46"/>
      <c r="JF45" s="46"/>
      <c r="JG45" s="46"/>
      <c r="JH45" s="46"/>
      <c r="JI45" s="46"/>
      <c r="JJ45" s="46"/>
      <c r="JK45" s="46"/>
      <c r="JL45" s="46"/>
      <c r="JM45" s="46"/>
      <c r="JN45" s="46"/>
      <c r="JO45" s="46"/>
      <c r="JP45" s="46"/>
      <c r="JQ45" s="46"/>
      <c r="JR45" s="46"/>
      <c r="JS45" s="46"/>
      <c r="JT45" s="46"/>
      <c r="JU45" s="46"/>
      <c r="JV45" s="46"/>
      <c r="JW45" s="46"/>
      <c r="JX45" s="46"/>
      <c r="JY45" s="46"/>
      <c r="JZ45" s="46"/>
      <c r="KA45" s="46"/>
      <c r="KB45" s="46"/>
      <c r="KC45" s="46"/>
      <c r="KD45" s="46"/>
      <c r="KF45" s="47"/>
      <c r="KG45" s="47"/>
      <c r="KH45" s="47"/>
      <c r="KI45" s="47"/>
      <c r="KJ45" s="47"/>
      <c r="KK45" s="47"/>
      <c r="KL45" s="47"/>
      <c r="KM45" s="47"/>
      <c r="KN45" s="47"/>
      <c r="KO45" s="47"/>
      <c r="KP45" s="47"/>
      <c r="KQ45" s="47"/>
      <c r="KR45" s="47"/>
      <c r="KS45" s="47"/>
      <c r="KT45" s="47"/>
      <c r="KU45" s="47"/>
      <c r="KV45" s="47"/>
      <c r="KW45" s="47"/>
      <c r="KX45" s="47"/>
      <c r="KY45" s="47"/>
      <c r="KZ45" s="47"/>
      <c r="LA45" s="47"/>
      <c r="LB45" s="47"/>
      <c r="LC45" s="47"/>
      <c r="LD45" s="47"/>
      <c r="LE45" s="47"/>
      <c r="LF45" s="47"/>
      <c r="LG45" s="47"/>
      <c r="LH45" s="47"/>
      <c r="LI45" s="47"/>
      <c r="LJ45" s="47"/>
      <c r="LK45" s="47"/>
      <c r="LL45" s="47"/>
      <c r="LM45" s="47"/>
      <c r="LN45" s="47"/>
      <c r="LO45" s="47"/>
      <c r="LP45" s="47"/>
      <c r="LQ45" s="47"/>
      <c r="LR45" s="47"/>
      <c r="LS45" s="47"/>
      <c r="LT45" s="47"/>
      <c r="MA45" s="48"/>
      <c r="MB45" s="48"/>
      <c r="MC45" s="48"/>
      <c r="MD45" s="48"/>
      <c r="ME45" s="48"/>
      <c r="MF45" s="48"/>
      <c r="MG45" s="48"/>
      <c r="MH45" s="48"/>
      <c r="MI45" s="48"/>
      <c r="MJ45" s="48"/>
      <c r="MK45" s="48"/>
      <c r="ML45" s="48"/>
      <c r="MM45" s="48"/>
      <c r="MN45" s="48"/>
      <c r="MO45" s="48"/>
      <c r="MP45" s="48"/>
      <c r="MQ45" s="48"/>
      <c r="MR45" s="48"/>
      <c r="MS45" s="48"/>
      <c r="MT45" s="48"/>
      <c r="MU45" s="48"/>
      <c r="MV45" s="48"/>
      <c r="MW45" s="48"/>
      <c r="MX45" s="48"/>
      <c r="MY45" s="48"/>
      <c r="MZ45" s="48"/>
      <c r="NA45" s="48"/>
      <c r="NB45" s="48"/>
      <c r="NC45" s="48"/>
      <c r="ND45" s="48"/>
      <c r="NE45" s="48"/>
      <c r="NF45" s="48"/>
      <c r="NG45" s="48"/>
      <c r="NH45" s="48"/>
      <c r="NI45" s="48"/>
      <c r="NJ45" s="48"/>
      <c r="NK45" s="48"/>
      <c r="NL45" s="48"/>
      <c r="NM45" s="48"/>
      <c r="NN45" s="48"/>
      <c r="NO45" s="48"/>
      <c r="NP45" s="49"/>
      <c r="NQ45" s="49"/>
      <c r="NR45" s="49"/>
      <c r="NS45" s="49"/>
      <c r="NT45" s="49"/>
      <c r="NU45" s="49"/>
      <c r="NV45" s="49"/>
      <c r="NW45" s="49"/>
      <c r="NX45" s="49"/>
      <c r="NY45" s="49"/>
      <c r="NZ45" s="49"/>
    </row>
    <row r="46" spans="1:390" s="23" customFormat="1" ht="12.75" customHeight="1" x14ac:dyDescent="0.3">
      <c r="A46" s="69"/>
      <c r="B46" s="69"/>
      <c r="C46" s="93"/>
      <c r="D46" s="69"/>
      <c r="E46" s="74"/>
      <c r="F46" s="95"/>
      <c r="G46" s="95"/>
      <c r="M46" s="11"/>
      <c r="N46" s="11"/>
      <c r="O46" s="11"/>
      <c r="P46" s="11"/>
      <c r="Q46" s="11"/>
      <c r="R46" s="12"/>
      <c r="S46" s="12"/>
      <c r="W46" s="42">
        <f t="shared" si="2"/>
        <v>0.2599999999999999</v>
      </c>
      <c r="X46" s="23">
        <f>(W46-G20)*C34/G25</f>
        <v>2177.7777777777783</v>
      </c>
      <c r="AB46" s="42">
        <f t="shared" si="3"/>
        <v>0.48750000000000016</v>
      </c>
      <c r="AC46" s="23">
        <f>(AB46-G19)*C35/J25</f>
        <v>683.5937500000008</v>
      </c>
      <c r="AI46" s="5"/>
      <c r="AJ46" s="5"/>
      <c r="AK46" s="5"/>
      <c r="AL46" s="5"/>
      <c r="AM46" s="5"/>
      <c r="AN46" s="44">
        <f>AN45-AN38/20</f>
        <v>0.23999999999999991</v>
      </c>
      <c r="AO46" s="44">
        <f t="shared" si="5"/>
        <v>0.11999999999999995</v>
      </c>
      <c r="AP46" s="44">
        <f>(AL17-AO46)</f>
        <v>0.28000000000000008</v>
      </c>
      <c r="AQ46" s="44">
        <f>AN46*AL18</f>
        <v>0.35999999999999988</v>
      </c>
      <c r="AR46" s="45">
        <f>C33*(AQ46*AP46)/(AL19*AL18)</f>
        <v>524.99999999999977</v>
      </c>
      <c r="AS46" s="5"/>
      <c r="AT46" s="5"/>
      <c r="AU46" s="5"/>
      <c r="AV46" s="5"/>
      <c r="AW46" s="5"/>
      <c r="AX46" s="5"/>
      <c r="AY46" s="44">
        <f>AY45-AY38/20</f>
        <v>0.45000000000000018</v>
      </c>
      <c r="AZ46" s="44">
        <f t="shared" si="6"/>
        <v>0.22500000000000009</v>
      </c>
      <c r="BA46" s="44">
        <f>(AW17-AZ46)</f>
        <v>0.52499999999999991</v>
      </c>
      <c r="BB46" s="44">
        <f>AY46*AW18</f>
        <v>0.36000000000000015</v>
      </c>
      <c r="BC46" s="45">
        <f>C32*(BB46*BA46)/(AW19*AW18)</f>
        <v>1050.0000000000002</v>
      </c>
      <c r="BD46" s="46"/>
      <c r="BE46" s="5"/>
      <c r="BF46" s="14"/>
      <c r="BG46" s="81" t="s">
        <v>62</v>
      </c>
      <c r="BH46" s="81" t="s">
        <v>62</v>
      </c>
      <c r="BI46" s="81" t="s">
        <v>62</v>
      </c>
      <c r="BJ46" s="81" t="s">
        <v>62</v>
      </c>
      <c r="BK46" s="81" t="s">
        <v>62</v>
      </c>
      <c r="BL46" s="81" t="s">
        <v>62</v>
      </c>
      <c r="BM46" s="81" t="s">
        <v>62</v>
      </c>
      <c r="BN46" s="14"/>
      <c r="BO46" s="81" t="s">
        <v>62</v>
      </c>
      <c r="BP46" s="46"/>
      <c r="BQ46" s="46"/>
      <c r="BR46" s="46"/>
      <c r="BS46" s="46"/>
      <c r="BT46" s="46"/>
      <c r="BU46" s="46"/>
      <c r="BV46" s="46"/>
      <c r="BW46" s="46"/>
      <c r="BX46" s="46"/>
      <c r="BY46" s="46"/>
      <c r="CA46" s="39"/>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46"/>
      <c r="DD46" s="46"/>
      <c r="DE46" s="46"/>
      <c r="DF46" s="46"/>
      <c r="DG46" s="46"/>
      <c r="DH46" s="46"/>
      <c r="DI46" s="46"/>
      <c r="DJ46" s="46"/>
      <c r="DK46" s="46"/>
      <c r="DL46" s="46"/>
      <c r="DM46" s="46"/>
      <c r="DN46" s="46"/>
      <c r="DP46" s="39"/>
      <c r="DQ46" s="46"/>
      <c r="DR46" s="46"/>
      <c r="DS46" s="46"/>
      <c r="DT46" s="46"/>
      <c r="DU46" s="46"/>
      <c r="DV46" s="46"/>
      <c r="DW46" s="46"/>
      <c r="DX46" s="46"/>
      <c r="DY46" s="46"/>
      <c r="DZ46" s="46"/>
      <c r="EA46" s="46"/>
      <c r="EB46" s="46"/>
      <c r="EC46" s="46"/>
      <c r="ED46" s="46"/>
      <c r="EE46" s="46"/>
      <c r="EF46" s="46"/>
      <c r="EG46" s="46"/>
      <c r="EH46" s="46"/>
      <c r="EI46" s="46"/>
      <c r="EJ46" s="46"/>
      <c r="EK46" s="46"/>
      <c r="EL46" s="46"/>
      <c r="EM46" s="46"/>
      <c r="EN46" s="46"/>
      <c r="EO46" s="46"/>
      <c r="EP46" s="46"/>
      <c r="EQ46" s="46"/>
      <c r="ER46" s="46"/>
      <c r="ES46" s="46"/>
      <c r="ET46" s="46"/>
      <c r="EU46" s="46"/>
      <c r="EV46" s="46"/>
      <c r="EW46" s="46"/>
      <c r="EX46" s="46"/>
      <c r="EY46" s="46"/>
      <c r="EZ46" s="46"/>
      <c r="FA46" s="46"/>
      <c r="FB46" s="46"/>
      <c r="FC46" s="46"/>
      <c r="FD46" s="46"/>
      <c r="FE46" s="46"/>
      <c r="FG46" s="39"/>
      <c r="FH46" s="46"/>
      <c r="FI46" s="46"/>
      <c r="FJ46" s="46"/>
      <c r="FK46" s="46"/>
      <c r="FL46" s="46"/>
      <c r="FM46" s="46"/>
      <c r="FN46" s="46"/>
      <c r="FO46" s="46"/>
      <c r="FP46" s="46"/>
      <c r="FQ46" s="46"/>
      <c r="FR46" s="46"/>
      <c r="FS46" s="46"/>
      <c r="FT46" s="46"/>
      <c r="FU46" s="46"/>
      <c r="FV46" s="46"/>
      <c r="FW46" s="46"/>
      <c r="FX46" s="46"/>
      <c r="FY46" s="46"/>
      <c r="FZ46" s="46"/>
      <c r="GA46" s="46"/>
      <c r="GB46" s="46"/>
      <c r="GC46" s="46"/>
      <c r="GD46" s="46"/>
      <c r="GE46" s="46"/>
      <c r="GF46" s="46"/>
      <c r="GG46" s="46"/>
      <c r="GH46" s="46"/>
      <c r="GI46" s="46"/>
      <c r="GJ46" s="46"/>
      <c r="GK46" s="46"/>
      <c r="GL46" s="46"/>
      <c r="GM46" s="46"/>
      <c r="GN46" s="46"/>
      <c r="GO46" s="46"/>
      <c r="GP46" s="46"/>
      <c r="GQ46" s="46"/>
      <c r="GR46" s="46"/>
      <c r="GS46" s="46"/>
      <c r="GT46" s="46"/>
      <c r="GU46" s="46"/>
      <c r="GV46" s="46"/>
      <c r="GX46" s="39"/>
      <c r="GY46" s="46"/>
      <c r="GZ46" s="46"/>
      <c r="HA46" s="46"/>
      <c r="HB46" s="46"/>
      <c r="HC46" s="46"/>
      <c r="HD46" s="46"/>
      <c r="HE46" s="46"/>
      <c r="HF46" s="46"/>
      <c r="HG46" s="46"/>
      <c r="HH46" s="46"/>
      <c r="HI46" s="46"/>
      <c r="HJ46" s="46"/>
      <c r="HK46" s="46"/>
      <c r="HL46" s="46"/>
      <c r="HM46" s="46"/>
      <c r="HN46" s="46"/>
      <c r="HO46" s="46"/>
      <c r="HP46" s="46"/>
      <c r="HQ46" s="46"/>
      <c r="HR46" s="46"/>
      <c r="HS46" s="46"/>
      <c r="HT46" s="46"/>
      <c r="HU46" s="46"/>
      <c r="HV46" s="46"/>
      <c r="HW46" s="46"/>
      <c r="HX46" s="46"/>
      <c r="HY46" s="46"/>
      <c r="HZ46" s="46"/>
      <c r="IA46" s="46"/>
      <c r="IB46" s="46"/>
      <c r="IC46" s="46"/>
      <c r="ID46" s="46"/>
      <c r="IE46" s="46"/>
      <c r="IF46" s="46"/>
      <c r="IG46" s="46"/>
      <c r="IH46" s="46"/>
      <c r="II46" s="46"/>
      <c r="IJ46" s="46"/>
      <c r="IK46" s="46"/>
      <c r="IL46" s="46"/>
      <c r="IM46" s="46"/>
      <c r="IO46" s="39"/>
      <c r="IP46" s="46"/>
      <c r="IQ46" s="46"/>
      <c r="IR46" s="46"/>
      <c r="IS46" s="46"/>
      <c r="IT46" s="46"/>
      <c r="IU46" s="46"/>
      <c r="IV46" s="46"/>
      <c r="IW46" s="46"/>
      <c r="IX46" s="46"/>
      <c r="IY46" s="46"/>
      <c r="IZ46" s="46"/>
      <c r="JA46" s="46"/>
      <c r="JB46" s="46"/>
      <c r="JC46" s="46"/>
      <c r="JD46" s="46"/>
      <c r="JE46" s="46"/>
      <c r="JF46" s="46"/>
      <c r="JG46" s="46"/>
      <c r="JH46" s="46"/>
      <c r="JI46" s="46"/>
      <c r="JJ46" s="46"/>
      <c r="JK46" s="46"/>
      <c r="JL46" s="46"/>
      <c r="JM46" s="46"/>
      <c r="JN46" s="46"/>
      <c r="JO46" s="46"/>
      <c r="JP46" s="46"/>
      <c r="JQ46" s="46"/>
      <c r="JR46" s="46"/>
      <c r="JS46" s="46"/>
      <c r="JT46" s="46"/>
      <c r="JU46" s="46"/>
      <c r="JV46" s="46"/>
      <c r="JW46" s="46"/>
      <c r="JX46" s="46"/>
      <c r="JY46" s="46"/>
      <c r="JZ46" s="46"/>
      <c r="KA46" s="46"/>
      <c r="KB46" s="46"/>
      <c r="KC46" s="46"/>
      <c r="KD46" s="46"/>
      <c r="KF46" s="47"/>
      <c r="KG46" s="47"/>
      <c r="KH46" s="47"/>
      <c r="KI46" s="47"/>
      <c r="KJ46" s="47"/>
      <c r="KK46" s="47"/>
      <c r="KL46" s="47"/>
      <c r="KM46" s="47"/>
      <c r="KN46" s="47"/>
      <c r="KO46" s="47"/>
      <c r="KP46" s="47"/>
      <c r="KQ46" s="47"/>
      <c r="KR46" s="47"/>
      <c r="KS46" s="47"/>
      <c r="KT46" s="47"/>
      <c r="KU46" s="47"/>
      <c r="KV46" s="47"/>
      <c r="KW46" s="47"/>
      <c r="KX46" s="47"/>
      <c r="KY46" s="47"/>
      <c r="KZ46" s="47"/>
      <c r="LA46" s="47"/>
      <c r="LB46" s="47"/>
      <c r="LC46" s="47"/>
      <c r="LD46" s="47"/>
      <c r="LE46" s="47"/>
      <c r="LF46" s="47"/>
      <c r="LG46" s="47"/>
      <c r="LH46" s="47"/>
      <c r="LI46" s="47"/>
      <c r="LJ46" s="47"/>
      <c r="LK46" s="47"/>
      <c r="LL46" s="47"/>
      <c r="LM46" s="47"/>
      <c r="LN46" s="47"/>
      <c r="LO46" s="47"/>
      <c r="LP46" s="47"/>
      <c r="LQ46" s="47"/>
      <c r="LR46" s="47"/>
      <c r="LS46" s="47"/>
      <c r="LT46" s="47"/>
      <c r="MA46" s="48"/>
      <c r="MB46" s="48"/>
      <c r="MC46" s="48"/>
      <c r="MD46" s="48"/>
      <c r="ME46" s="48"/>
      <c r="MF46" s="48"/>
      <c r="MG46" s="48"/>
      <c r="MH46" s="48"/>
      <c r="MI46" s="48"/>
      <c r="MJ46" s="48"/>
      <c r="MK46" s="48"/>
      <c r="ML46" s="48"/>
      <c r="MM46" s="48"/>
      <c r="MN46" s="48"/>
      <c r="MO46" s="48"/>
      <c r="MP46" s="48"/>
      <c r="MQ46" s="48"/>
      <c r="MR46" s="48"/>
      <c r="MS46" s="48"/>
      <c r="MT46" s="48"/>
      <c r="MU46" s="48"/>
      <c r="MV46" s="48"/>
      <c r="MW46" s="48"/>
      <c r="MX46" s="48"/>
      <c r="MY46" s="48"/>
      <c r="MZ46" s="48"/>
      <c r="NA46" s="48"/>
      <c r="NB46" s="48"/>
      <c r="NC46" s="48"/>
      <c r="ND46" s="48"/>
      <c r="NE46" s="48"/>
      <c r="NF46" s="48"/>
      <c r="NG46" s="48"/>
      <c r="NH46" s="48"/>
      <c r="NI46" s="48"/>
      <c r="NJ46" s="48"/>
      <c r="NK46" s="48"/>
      <c r="NL46" s="48"/>
      <c r="NM46" s="48"/>
      <c r="NN46" s="48"/>
      <c r="NO46" s="48"/>
      <c r="NP46" s="49"/>
      <c r="NQ46" s="49"/>
      <c r="NR46" s="49"/>
      <c r="NS46" s="49"/>
      <c r="NT46" s="49"/>
      <c r="NU46" s="49"/>
      <c r="NV46" s="49"/>
      <c r="NW46" s="49"/>
      <c r="NX46" s="49"/>
      <c r="NY46" s="49"/>
      <c r="NZ46" s="49"/>
    </row>
    <row r="47" spans="1:390" s="23" customFormat="1" ht="13.8" x14ac:dyDescent="0.3">
      <c r="A47" s="69"/>
      <c r="B47" s="69"/>
      <c r="C47" s="93"/>
      <c r="D47" s="69"/>
      <c r="E47" s="74"/>
      <c r="F47" s="78">
        <f>MAX(BM21:BM29)</f>
        <v>6458.3333333333321</v>
      </c>
      <c r="G47" s="49" t="s">
        <v>80</v>
      </c>
      <c r="M47" s="11"/>
      <c r="N47" s="11"/>
      <c r="O47" s="11"/>
      <c r="P47" s="11"/>
      <c r="Q47" s="11"/>
      <c r="R47" s="12"/>
      <c r="S47" s="12"/>
      <c r="W47" s="42">
        <f t="shared" si="2"/>
        <v>0.23999999999999991</v>
      </c>
      <c r="X47" s="23">
        <f>(W47-G20)*C34/G25</f>
        <v>2266.666666666667</v>
      </c>
      <c r="AB47" s="42">
        <f t="shared" si="3"/>
        <v>0.45000000000000018</v>
      </c>
      <c r="AC47" s="23">
        <f>(AB47-G19)*C35/J25</f>
        <v>390.62500000000114</v>
      </c>
      <c r="AI47" s="5"/>
      <c r="AJ47" s="5"/>
      <c r="AK47" s="5"/>
      <c r="AL47" s="5"/>
      <c r="AM47" s="5"/>
      <c r="AN47" s="44">
        <f>AN46-AN38/20</f>
        <v>0.21999999999999992</v>
      </c>
      <c r="AO47" s="44">
        <f t="shared" si="5"/>
        <v>0.10999999999999996</v>
      </c>
      <c r="AP47" s="44">
        <f>(AL17-AO47)</f>
        <v>0.29000000000000004</v>
      </c>
      <c r="AQ47" s="44">
        <f>AN47*AL18</f>
        <v>0.32999999999999985</v>
      </c>
      <c r="AR47" s="45">
        <f>C33*(AQ47*AP47)/(AL19*AL18)</f>
        <v>498.43749999999966</v>
      </c>
      <c r="AS47" s="5"/>
      <c r="AT47" s="5"/>
      <c r="AU47" s="5"/>
      <c r="AV47" s="5"/>
      <c r="AW47" s="5"/>
      <c r="AX47" s="5"/>
      <c r="AY47" s="44">
        <f>AY46-AY38/20</f>
        <v>0.4125000000000002</v>
      </c>
      <c r="AZ47" s="44">
        <f t="shared" si="6"/>
        <v>0.2062500000000001</v>
      </c>
      <c r="BA47" s="44">
        <f>(AW17-AZ47)</f>
        <v>0.54374999999999996</v>
      </c>
      <c r="BB47" s="44">
        <f>AY47*AW18</f>
        <v>0.33000000000000018</v>
      </c>
      <c r="BC47" s="45">
        <f>C32*(BB47*BA47)/(AW19*AW18)</f>
        <v>996.87500000000034</v>
      </c>
      <c r="BD47" s="46"/>
      <c r="BE47" s="5"/>
      <c r="BF47" s="15">
        <v>1</v>
      </c>
      <c r="BG47" s="15">
        <v>0</v>
      </c>
      <c r="BH47" s="15">
        <v>0</v>
      </c>
      <c r="BI47" s="15">
        <v>0</v>
      </c>
      <c r="BJ47" s="15">
        <v>0</v>
      </c>
      <c r="BK47" s="15">
        <f t="shared" ref="BK47:BK55" si="7">BG47+BH47</f>
        <v>0</v>
      </c>
      <c r="BL47" s="15">
        <v>0</v>
      </c>
      <c r="BM47" s="15">
        <f t="shared" ref="BM47:BM55" si="8">BI47+BJ47</f>
        <v>0</v>
      </c>
      <c r="BN47" s="5"/>
      <c r="BO47" s="87">
        <f>SQRT(0.5*((BM21-BN21)^2+(BN21-BO21)^2+(BO21-BM21)^2+6*(BK47^2+BL47^2+BM47^2)))</f>
        <v>208.33333333333394</v>
      </c>
      <c r="BP47" s="46"/>
      <c r="BQ47" s="46"/>
      <c r="BR47" s="46"/>
      <c r="BS47" s="46"/>
      <c r="BT47" s="46"/>
      <c r="BU47" s="46"/>
      <c r="BV47" s="46"/>
      <c r="BW47" s="46"/>
      <c r="BX47" s="46"/>
      <c r="BY47" s="46"/>
      <c r="CA47" s="39"/>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6"/>
      <c r="DD47" s="46"/>
      <c r="DE47" s="46"/>
      <c r="DF47" s="46"/>
      <c r="DG47" s="46"/>
      <c r="DH47" s="46"/>
      <c r="DI47" s="46"/>
      <c r="DJ47" s="46"/>
      <c r="DK47" s="46"/>
      <c r="DL47" s="46"/>
      <c r="DM47" s="46"/>
      <c r="DN47" s="46"/>
      <c r="DP47" s="39"/>
      <c r="DQ47" s="46"/>
      <c r="DR47" s="46"/>
      <c r="DS47" s="46"/>
      <c r="DT47" s="46"/>
      <c r="DU47" s="46"/>
      <c r="DV47" s="46"/>
      <c r="DW47" s="46"/>
      <c r="DX47" s="46"/>
      <c r="DY47" s="46"/>
      <c r="DZ47" s="46"/>
      <c r="EA47" s="46"/>
      <c r="EB47" s="46"/>
      <c r="EC47" s="46"/>
      <c r="ED47" s="46"/>
      <c r="EE47" s="46"/>
      <c r="EF47" s="46"/>
      <c r="EG47" s="46"/>
      <c r="EH47" s="46"/>
      <c r="EI47" s="46"/>
      <c r="EJ47" s="46"/>
      <c r="EK47" s="46"/>
      <c r="EL47" s="46"/>
      <c r="EM47" s="46"/>
      <c r="EN47" s="46"/>
      <c r="EO47" s="46"/>
      <c r="EP47" s="46"/>
      <c r="EQ47" s="46"/>
      <c r="ER47" s="46"/>
      <c r="ES47" s="46"/>
      <c r="ET47" s="46"/>
      <c r="EU47" s="46"/>
      <c r="EV47" s="46"/>
      <c r="EW47" s="46"/>
      <c r="EX47" s="46"/>
      <c r="EY47" s="46"/>
      <c r="EZ47" s="46"/>
      <c r="FA47" s="46"/>
      <c r="FB47" s="46"/>
      <c r="FC47" s="46"/>
      <c r="FD47" s="46"/>
      <c r="FE47" s="46"/>
      <c r="FG47" s="39"/>
      <c r="FH47" s="46"/>
      <c r="FI47" s="46"/>
      <c r="FJ47" s="46"/>
      <c r="FK47" s="46"/>
      <c r="FL47" s="46"/>
      <c r="FM47" s="46"/>
      <c r="FN47" s="46"/>
      <c r="FO47" s="46"/>
      <c r="FP47" s="46"/>
      <c r="FQ47" s="46"/>
      <c r="FR47" s="46"/>
      <c r="FS47" s="46"/>
      <c r="FT47" s="46"/>
      <c r="FU47" s="46"/>
      <c r="FV47" s="46"/>
      <c r="FW47" s="46"/>
      <c r="FX47" s="46"/>
      <c r="FY47" s="46"/>
      <c r="FZ47" s="46"/>
      <c r="GA47" s="46"/>
      <c r="GB47" s="46"/>
      <c r="GC47" s="46"/>
      <c r="GD47" s="46"/>
      <c r="GE47" s="46"/>
      <c r="GF47" s="46"/>
      <c r="GG47" s="46"/>
      <c r="GH47" s="46"/>
      <c r="GI47" s="46"/>
      <c r="GJ47" s="46"/>
      <c r="GK47" s="46"/>
      <c r="GL47" s="46"/>
      <c r="GM47" s="46"/>
      <c r="GN47" s="46"/>
      <c r="GO47" s="46"/>
      <c r="GP47" s="46"/>
      <c r="GQ47" s="46"/>
      <c r="GR47" s="46"/>
      <c r="GS47" s="46"/>
      <c r="GT47" s="46"/>
      <c r="GU47" s="46"/>
      <c r="GV47" s="46"/>
      <c r="GX47" s="39"/>
      <c r="GY47" s="46"/>
      <c r="GZ47" s="46"/>
      <c r="HA47" s="46"/>
      <c r="HB47" s="46"/>
      <c r="HC47" s="46"/>
      <c r="HD47" s="46"/>
      <c r="HE47" s="46"/>
      <c r="HF47" s="46"/>
      <c r="HG47" s="46"/>
      <c r="HH47" s="46"/>
      <c r="HI47" s="46"/>
      <c r="HJ47" s="46"/>
      <c r="HK47" s="46"/>
      <c r="HL47" s="46"/>
      <c r="HM47" s="46"/>
      <c r="HN47" s="46"/>
      <c r="HO47" s="46"/>
      <c r="HP47" s="46"/>
      <c r="HQ47" s="46"/>
      <c r="HR47" s="46"/>
      <c r="HS47" s="46"/>
      <c r="HT47" s="46"/>
      <c r="HU47" s="46"/>
      <c r="HV47" s="46"/>
      <c r="HW47" s="46"/>
      <c r="HX47" s="46"/>
      <c r="HY47" s="46"/>
      <c r="HZ47" s="46"/>
      <c r="IA47" s="46"/>
      <c r="IB47" s="46"/>
      <c r="IC47" s="46"/>
      <c r="ID47" s="46"/>
      <c r="IE47" s="46"/>
      <c r="IF47" s="46"/>
      <c r="IG47" s="46"/>
      <c r="IH47" s="46"/>
      <c r="II47" s="46"/>
      <c r="IJ47" s="46"/>
      <c r="IK47" s="46"/>
      <c r="IL47" s="46"/>
      <c r="IM47" s="46"/>
      <c r="IO47" s="39"/>
      <c r="IP47" s="46"/>
      <c r="IQ47" s="46"/>
      <c r="IR47" s="46"/>
      <c r="IS47" s="46"/>
      <c r="IT47" s="46"/>
      <c r="IU47" s="46"/>
      <c r="IV47" s="46"/>
      <c r="IW47" s="46"/>
      <c r="IX47" s="46"/>
      <c r="IY47" s="46"/>
      <c r="IZ47" s="46"/>
      <c r="JA47" s="46"/>
      <c r="JB47" s="46"/>
      <c r="JC47" s="46"/>
      <c r="JD47" s="46"/>
      <c r="JE47" s="46"/>
      <c r="JF47" s="46"/>
      <c r="JG47" s="46"/>
      <c r="JH47" s="46"/>
      <c r="JI47" s="46"/>
      <c r="JJ47" s="46"/>
      <c r="JK47" s="46"/>
      <c r="JL47" s="46"/>
      <c r="JM47" s="46"/>
      <c r="JN47" s="46"/>
      <c r="JO47" s="46"/>
      <c r="JP47" s="46"/>
      <c r="JQ47" s="46"/>
      <c r="JR47" s="46"/>
      <c r="JS47" s="46"/>
      <c r="JT47" s="46"/>
      <c r="JU47" s="46"/>
      <c r="JV47" s="46"/>
      <c r="JW47" s="46"/>
      <c r="JX47" s="46"/>
      <c r="JY47" s="46"/>
      <c r="JZ47" s="46"/>
      <c r="KA47" s="46"/>
      <c r="KB47" s="46"/>
      <c r="KC47" s="46"/>
      <c r="KD47" s="46"/>
      <c r="KF47" s="47"/>
      <c r="KG47" s="47"/>
      <c r="KH47" s="47"/>
      <c r="KI47" s="47"/>
      <c r="KJ47" s="47"/>
      <c r="KK47" s="47"/>
      <c r="KL47" s="47"/>
      <c r="KM47" s="47"/>
      <c r="KN47" s="47"/>
      <c r="KO47" s="47"/>
      <c r="KP47" s="47"/>
      <c r="KQ47" s="47"/>
      <c r="KR47" s="47"/>
      <c r="KS47" s="47"/>
      <c r="KT47" s="47"/>
      <c r="KU47" s="47"/>
      <c r="KV47" s="47"/>
      <c r="KW47" s="47"/>
      <c r="KX47" s="47"/>
      <c r="KY47" s="47"/>
      <c r="KZ47" s="47"/>
      <c r="LA47" s="47"/>
      <c r="LB47" s="47"/>
      <c r="LC47" s="47"/>
      <c r="LD47" s="47"/>
      <c r="LE47" s="47"/>
      <c r="LF47" s="47"/>
      <c r="LG47" s="47"/>
      <c r="LH47" s="47"/>
      <c r="LI47" s="47"/>
      <c r="LJ47" s="47"/>
      <c r="LK47" s="47"/>
      <c r="LL47" s="47"/>
      <c r="LM47" s="47"/>
      <c r="LN47" s="47"/>
      <c r="LO47" s="47"/>
      <c r="LP47" s="47"/>
      <c r="LQ47" s="47"/>
      <c r="LR47" s="47"/>
      <c r="LS47" s="47"/>
      <c r="LT47" s="47"/>
      <c r="MA47" s="48"/>
      <c r="MB47" s="48"/>
      <c r="MC47" s="48"/>
      <c r="MD47" s="48"/>
      <c r="ME47" s="48"/>
      <c r="MF47" s="48"/>
      <c r="MG47" s="48"/>
      <c r="MH47" s="48"/>
      <c r="MI47" s="48"/>
      <c r="MJ47" s="48"/>
      <c r="MK47" s="48"/>
      <c r="ML47" s="48"/>
      <c r="MM47" s="48"/>
      <c r="MN47" s="48"/>
      <c r="MO47" s="48"/>
      <c r="MP47" s="48"/>
      <c r="MQ47" s="48"/>
      <c r="MR47" s="48"/>
      <c r="MS47" s="48"/>
      <c r="MT47" s="48"/>
      <c r="MU47" s="48"/>
      <c r="MV47" s="48"/>
      <c r="MW47" s="48"/>
      <c r="MX47" s="48"/>
      <c r="MY47" s="48"/>
      <c r="MZ47" s="48"/>
      <c r="NA47" s="48"/>
      <c r="NB47" s="48"/>
      <c r="NC47" s="48"/>
      <c r="ND47" s="48"/>
      <c r="NE47" s="48"/>
      <c r="NF47" s="48"/>
      <c r="NG47" s="48"/>
      <c r="NH47" s="48"/>
      <c r="NI47" s="48"/>
      <c r="NJ47" s="48"/>
      <c r="NK47" s="48"/>
      <c r="NL47" s="48"/>
      <c r="NM47" s="48"/>
      <c r="NN47" s="48"/>
      <c r="NO47" s="48"/>
      <c r="NP47" s="49"/>
      <c r="NQ47" s="49"/>
      <c r="NR47" s="49"/>
      <c r="NS47" s="49"/>
      <c r="NT47" s="49"/>
      <c r="NU47" s="49"/>
      <c r="NV47" s="49"/>
      <c r="NW47" s="49"/>
      <c r="NX47" s="49"/>
      <c r="NY47" s="49"/>
      <c r="NZ47" s="49"/>
    </row>
    <row r="48" spans="1:390" s="23" customFormat="1" ht="13.8" x14ac:dyDescent="0.3">
      <c r="A48" s="71">
        <f>BO50</f>
        <v>10588.26592592262</v>
      </c>
      <c r="B48" s="69"/>
      <c r="C48" s="93"/>
      <c r="D48" s="69"/>
      <c r="E48" s="73">
        <f>BO52</f>
        <v>12673.005619725456</v>
      </c>
      <c r="F48" s="49"/>
      <c r="G48" s="49"/>
      <c r="M48" s="11"/>
      <c r="N48" s="11"/>
      <c r="O48" s="11"/>
      <c r="P48" s="11"/>
      <c r="Q48" s="11"/>
      <c r="R48" s="12"/>
      <c r="S48" s="12"/>
      <c r="W48" s="42">
        <f t="shared" si="2"/>
        <v>0.21999999999999992</v>
      </c>
      <c r="X48" s="23">
        <f>(W48-G20)*C34/G25</f>
        <v>2355.5555555555557</v>
      </c>
      <c r="AB48" s="42">
        <f t="shared" si="3"/>
        <v>0.4125000000000002</v>
      </c>
      <c r="AC48" s="23">
        <f>(AB48-G19)*C35/J25</f>
        <v>97.656250000001364</v>
      </c>
      <c r="AI48" s="5"/>
      <c r="AJ48" s="5"/>
      <c r="AK48" s="5"/>
      <c r="AL48" s="5"/>
      <c r="AM48" s="5"/>
      <c r="AN48" s="44">
        <f>AN47-AN38/20</f>
        <v>0.19999999999999993</v>
      </c>
      <c r="AO48" s="44">
        <f t="shared" si="5"/>
        <v>9.9999999999999964E-2</v>
      </c>
      <c r="AP48" s="44">
        <f>(AL17-AO48)</f>
        <v>0.30000000000000004</v>
      </c>
      <c r="AQ48" s="44">
        <f>AN48*AL18</f>
        <v>0.29999999999999988</v>
      </c>
      <c r="AR48" s="45">
        <f>C33*(AQ48*AP48)/(AL19*AL18)</f>
        <v>468.74999999999977</v>
      </c>
      <c r="AS48" s="5"/>
      <c r="AT48" s="5"/>
      <c r="AU48" s="5"/>
      <c r="AV48" s="5"/>
      <c r="AW48" s="5"/>
      <c r="AX48" s="5"/>
      <c r="AY48" s="44">
        <f>AY47-AY38/20</f>
        <v>0.37500000000000022</v>
      </c>
      <c r="AZ48" s="44">
        <f t="shared" si="6"/>
        <v>0.18750000000000011</v>
      </c>
      <c r="BA48" s="44">
        <f>(AW17-AZ48)</f>
        <v>0.56249999999999989</v>
      </c>
      <c r="BB48" s="44">
        <f>AY48*AW18</f>
        <v>0.30000000000000021</v>
      </c>
      <c r="BC48" s="45">
        <f>C32*(BB48*BA48)/(AW19*AW18)</f>
        <v>937.50000000000034</v>
      </c>
      <c r="BD48" s="46"/>
      <c r="BE48" s="5"/>
      <c r="BF48" s="15">
        <v>2</v>
      </c>
      <c r="BG48" s="45">
        <f>BC38</f>
        <v>1250</v>
      </c>
      <c r="BH48" s="15">
        <f>-C36/(AG24*J28*J27^2)</f>
        <v>-5197.6463822217538</v>
      </c>
      <c r="BI48" s="15">
        <v>0</v>
      </c>
      <c r="BJ48" s="15">
        <v>0</v>
      </c>
      <c r="BK48" s="15">
        <f t="shared" si="7"/>
        <v>-3947.6463822217538</v>
      </c>
      <c r="BL48" s="15">
        <v>0</v>
      </c>
      <c r="BM48" s="15">
        <f t="shared" si="8"/>
        <v>0</v>
      </c>
      <c r="BN48" s="5"/>
      <c r="BO48" s="87">
        <f t="shared" ref="BO48:BO55" si="9">SQRT(0.5*((BM22-BN22)^2+(BN22-BO22)^2+(BO22-BM22)^2+6*(BK48^2+BL48^2+BM48^2)))</f>
        <v>7606.7632399277818</v>
      </c>
      <c r="BP48" s="46"/>
      <c r="BQ48" s="46"/>
      <c r="BR48" s="92"/>
      <c r="BS48" s="46"/>
      <c r="BT48" s="46"/>
      <c r="BU48" s="46"/>
      <c r="BV48" s="46"/>
      <c r="BW48" s="46"/>
      <c r="BX48" s="46"/>
      <c r="BY48" s="46"/>
      <c r="CA48" s="39"/>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46"/>
      <c r="DJ48" s="46"/>
      <c r="DK48" s="46"/>
      <c r="DL48" s="46"/>
      <c r="DM48" s="46"/>
      <c r="DN48" s="46"/>
      <c r="DP48" s="39"/>
      <c r="DQ48" s="46"/>
      <c r="DR48" s="46"/>
      <c r="DS48" s="46"/>
      <c r="DT48" s="46"/>
      <c r="DU48" s="46"/>
      <c r="DV48" s="46"/>
      <c r="DW48" s="46"/>
      <c r="DX48" s="46"/>
      <c r="DY48" s="46"/>
      <c r="DZ48" s="46"/>
      <c r="EA48" s="46"/>
      <c r="EB48" s="46"/>
      <c r="EC48" s="46"/>
      <c r="ED48" s="46"/>
      <c r="EE48" s="46"/>
      <c r="EF48" s="46"/>
      <c r="EG48" s="46"/>
      <c r="EH48" s="46"/>
      <c r="EI48" s="46"/>
      <c r="EJ48" s="46"/>
      <c r="EK48" s="46"/>
      <c r="EL48" s="46"/>
      <c r="EM48" s="46"/>
      <c r="EN48" s="46"/>
      <c r="EO48" s="46"/>
      <c r="EP48" s="46"/>
      <c r="EQ48" s="46"/>
      <c r="ER48" s="46"/>
      <c r="ES48" s="46"/>
      <c r="ET48" s="46"/>
      <c r="EU48" s="46"/>
      <c r="EV48" s="46"/>
      <c r="EW48" s="46"/>
      <c r="EX48" s="46"/>
      <c r="EY48" s="46"/>
      <c r="EZ48" s="46"/>
      <c r="FA48" s="46"/>
      <c r="FB48" s="46"/>
      <c r="FC48" s="46"/>
      <c r="FD48" s="46"/>
      <c r="FE48" s="46"/>
      <c r="FG48" s="39"/>
      <c r="FH48" s="46"/>
      <c r="FI48" s="46"/>
      <c r="FJ48" s="46"/>
      <c r="FK48" s="46"/>
      <c r="FL48" s="46"/>
      <c r="FM48" s="46"/>
      <c r="FN48" s="46"/>
      <c r="FO48" s="46"/>
      <c r="FP48" s="46"/>
      <c r="FQ48" s="46"/>
      <c r="FR48" s="46"/>
      <c r="FS48" s="46"/>
      <c r="FT48" s="46"/>
      <c r="FU48" s="46"/>
      <c r="FV48" s="46"/>
      <c r="FW48" s="46"/>
      <c r="FX48" s="46"/>
      <c r="FY48" s="46"/>
      <c r="FZ48" s="46"/>
      <c r="GA48" s="46"/>
      <c r="GB48" s="46"/>
      <c r="GC48" s="46"/>
      <c r="GD48" s="46"/>
      <c r="GE48" s="46"/>
      <c r="GF48" s="46"/>
      <c r="GG48" s="46"/>
      <c r="GH48" s="46"/>
      <c r="GI48" s="46"/>
      <c r="GJ48" s="46"/>
      <c r="GK48" s="46"/>
      <c r="GL48" s="46"/>
      <c r="GM48" s="46"/>
      <c r="GN48" s="46"/>
      <c r="GO48" s="46"/>
      <c r="GP48" s="46"/>
      <c r="GQ48" s="46"/>
      <c r="GR48" s="46"/>
      <c r="GS48" s="46"/>
      <c r="GT48" s="46"/>
      <c r="GU48" s="46"/>
      <c r="GV48" s="46"/>
      <c r="GX48" s="39"/>
      <c r="GY48" s="46"/>
      <c r="GZ48" s="46"/>
      <c r="HA48" s="46"/>
      <c r="HB48" s="46"/>
      <c r="HC48" s="46"/>
      <c r="HD48" s="46"/>
      <c r="HE48" s="46"/>
      <c r="HF48" s="46"/>
      <c r="HG48" s="46"/>
      <c r="HH48" s="46"/>
      <c r="HI48" s="46"/>
      <c r="HJ48" s="46"/>
      <c r="HK48" s="46"/>
      <c r="HL48" s="46"/>
      <c r="HM48" s="46"/>
      <c r="HN48" s="46"/>
      <c r="HO48" s="46"/>
      <c r="HP48" s="46"/>
      <c r="HQ48" s="46"/>
      <c r="HR48" s="46"/>
      <c r="HS48" s="46"/>
      <c r="HT48" s="46"/>
      <c r="HU48" s="46"/>
      <c r="HV48" s="46"/>
      <c r="HW48" s="46"/>
      <c r="HX48" s="46"/>
      <c r="HY48" s="46"/>
      <c r="HZ48" s="46"/>
      <c r="IA48" s="46"/>
      <c r="IB48" s="46"/>
      <c r="IC48" s="46"/>
      <c r="ID48" s="46"/>
      <c r="IE48" s="46"/>
      <c r="IF48" s="46"/>
      <c r="IG48" s="46"/>
      <c r="IH48" s="46"/>
      <c r="II48" s="46"/>
      <c r="IJ48" s="46"/>
      <c r="IK48" s="46"/>
      <c r="IL48" s="46"/>
      <c r="IM48" s="46"/>
      <c r="IO48" s="39"/>
      <c r="IP48" s="46"/>
      <c r="IQ48" s="46"/>
      <c r="IR48" s="46"/>
      <c r="IS48" s="46"/>
      <c r="IT48" s="46"/>
      <c r="IU48" s="46"/>
      <c r="IV48" s="46"/>
      <c r="IW48" s="46"/>
      <c r="IX48" s="46"/>
      <c r="IY48" s="46"/>
      <c r="IZ48" s="46"/>
      <c r="JA48" s="46"/>
      <c r="JB48" s="46"/>
      <c r="JC48" s="46"/>
      <c r="JD48" s="46"/>
      <c r="JE48" s="46"/>
      <c r="JF48" s="46"/>
      <c r="JG48" s="46"/>
      <c r="JH48" s="46"/>
      <c r="JI48" s="46"/>
      <c r="JJ48" s="46"/>
      <c r="JK48" s="46"/>
      <c r="JL48" s="46"/>
      <c r="JM48" s="46"/>
      <c r="JN48" s="46"/>
      <c r="JO48" s="46"/>
      <c r="JP48" s="46"/>
      <c r="JQ48" s="46"/>
      <c r="JR48" s="46"/>
      <c r="JS48" s="46"/>
      <c r="JT48" s="46"/>
      <c r="JU48" s="46"/>
      <c r="JV48" s="46"/>
      <c r="JW48" s="46"/>
      <c r="JX48" s="46"/>
      <c r="JY48" s="46"/>
      <c r="JZ48" s="46"/>
      <c r="KA48" s="46"/>
      <c r="KB48" s="46"/>
      <c r="KC48" s="46"/>
      <c r="KD48" s="46"/>
      <c r="KF48" s="47"/>
      <c r="KG48" s="47"/>
      <c r="KH48" s="47"/>
      <c r="KI48" s="47"/>
      <c r="KJ48" s="47"/>
      <c r="KK48" s="47"/>
      <c r="KL48" s="47"/>
      <c r="KM48" s="47"/>
      <c r="KN48" s="47"/>
      <c r="KO48" s="47"/>
      <c r="KP48" s="47"/>
      <c r="KQ48" s="47"/>
      <c r="KR48" s="47"/>
      <c r="KS48" s="47"/>
      <c r="KT48" s="47"/>
      <c r="KU48" s="47"/>
      <c r="KV48" s="47"/>
      <c r="KW48" s="47"/>
      <c r="KX48" s="47"/>
      <c r="KY48" s="47"/>
      <c r="KZ48" s="47"/>
      <c r="LA48" s="47"/>
      <c r="LB48" s="47"/>
      <c r="LC48" s="47"/>
      <c r="LD48" s="47"/>
      <c r="LE48" s="47"/>
      <c r="LF48" s="47"/>
      <c r="LG48" s="47"/>
      <c r="LH48" s="47"/>
      <c r="LI48" s="47"/>
      <c r="LJ48" s="47"/>
      <c r="LK48" s="47"/>
      <c r="LL48" s="47"/>
      <c r="LM48" s="47"/>
      <c r="LN48" s="47"/>
      <c r="LO48" s="47"/>
      <c r="LP48" s="47"/>
      <c r="LQ48" s="47"/>
      <c r="LR48" s="47"/>
      <c r="LS48" s="47"/>
      <c r="LT48" s="47"/>
      <c r="MA48" s="48"/>
      <c r="MB48" s="48"/>
      <c r="MC48" s="48"/>
      <c r="MD48" s="48"/>
      <c r="ME48" s="48"/>
      <c r="MF48" s="48"/>
      <c r="MG48" s="48"/>
      <c r="MH48" s="48"/>
      <c r="MI48" s="48"/>
      <c r="MJ48" s="48"/>
      <c r="MK48" s="48"/>
      <c r="ML48" s="48"/>
      <c r="MM48" s="48"/>
      <c r="MN48" s="48"/>
      <c r="MO48" s="48"/>
      <c r="MP48" s="48"/>
      <c r="MQ48" s="48"/>
      <c r="MR48" s="48"/>
      <c r="MS48" s="48"/>
      <c r="MT48" s="48"/>
      <c r="MU48" s="48"/>
      <c r="MV48" s="48"/>
      <c r="MW48" s="48"/>
      <c r="MX48" s="48"/>
      <c r="MY48" s="48"/>
      <c r="MZ48" s="48"/>
      <c r="NA48" s="48"/>
      <c r="NB48" s="48"/>
      <c r="NC48" s="48"/>
      <c r="ND48" s="48"/>
      <c r="NE48" s="48"/>
      <c r="NF48" s="48"/>
      <c r="NG48" s="48"/>
      <c r="NH48" s="48"/>
      <c r="NI48" s="48"/>
      <c r="NJ48" s="48"/>
      <c r="NK48" s="48"/>
      <c r="NL48" s="48"/>
      <c r="NM48" s="48"/>
      <c r="NN48" s="48"/>
      <c r="NO48" s="48"/>
      <c r="NP48" s="49"/>
      <c r="NQ48" s="49"/>
      <c r="NR48" s="49"/>
      <c r="NS48" s="49"/>
      <c r="NT48" s="49"/>
      <c r="NU48" s="49"/>
      <c r="NV48" s="49"/>
      <c r="NW48" s="49"/>
      <c r="NX48" s="49"/>
      <c r="NY48" s="49"/>
      <c r="NZ48" s="49"/>
    </row>
    <row r="49" spans="1:390" s="23" customFormat="1" ht="13.8" x14ac:dyDescent="0.3">
      <c r="A49" s="69"/>
      <c r="B49" s="69"/>
      <c r="C49" s="93"/>
      <c r="D49" s="69"/>
      <c r="E49" s="74"/>
      <c r="F49" s="97" t="s">
        <v>122</v>
      </c>
      <c r="G49" s="95"/>
      <c r="M49" s="11"/>
      <c r="N49" s="11"/>
      <c r="O49" s="11"/>
      <c r="P49" s="11"/>
      <c r="Q49" s="11"/>
      <c r="R49" s="12"/>
      <c r="S49" s="12"/>
      <c r="W49" s="42">
        <f t="shared" si="2"/>
        <v>0.19999999999999993</v>
      </c>
      <c r="X49" s="23">
        <f>(W49-G20)*C34/G25</f>
        <v>2444.4444444444443</v>
      </c>
      <c r="AB49" s="42">
        <f t="shared" si="3"/>
        <v>0.37500000000000022</v>
      </c>
      <c r="AC49" s="23">
        <f>(AB49-G19)*C35/J25</f>
        <v>-195.31249999999841</v>
      </c>
      <c r="AI49" s="5"/>
      <c r="AJ49" s="5"/>
      <c r="AK49" s="5"/>
      <c r="AL49" s="5"/>
      <c r="AM49" s="5"/>
      <c r="AN49" s="44">
        <f>AN48-AN38/20</f>
        <v>0.17999999999999994</v>
      </c>
      <c r="AO49" s="44">
        <f t="shared" si="5"/>
        <v>8.9999999999999969E-2</v>
      </c>
      <c r="AP49" s="44">
        <f>(AL17-AO49)</f>
        <v>0.31000000000000005</v>
      </c>
      <c r="AQ49" s="44">
        <f>AN49*AL18</f>
        <v>0.26999999999999991</v>
      </c>
      <c r="AR49" s="45">
        <f>C33*(AQ49*AP49)/(AL19*AL18)</f>
        <v>435.93749999999983</v>
      </c>
      <c r="AS49" s="5"/>
      <c r="AT49" s="5"/>
      <c r="AU49" s="5"/>
      <c r="AV49" s="5"/>
      <c r="AW49" s="5"/>
      <c r="AX49" s="5"/>
      <c r="AY49" s="44">
        <f>AY48-AY38/20</f>
        <v>0.33750000000000024</v>
      </c>
      <c r="AZ49" s="44">
        <f t="shared" si="6"/>
        <v>0.16875000000000012</v>
      </c>
      <c r="BA49" s="44">
        <f>(AW17-AZ49)</f>
        <v>0.58124999999999982</v>
      </c>
      <c r="BB49" s="44">
        <f>AY49*AW18</f>
        <v>0.27000000000000018</v>
      </c>
      <c r="BC49" s="45">
        <f>C32*(BB49*BA49)/(AW19*AW18)</f>
        <v>871.87500000000023</v>
      </c>
      <c r="BD49" s="46"/>
      <c r="BE49" s="5"/>
      <c r="BF49" s="15">
        <v>3</v>
      </c>
      <c r="BG49" s="15">
        <v>0</v>
      </c>
      <c r="BH49" s="15">
        <v>0</v>
      </c>
      <c r="BI49" s="45">
        <v>0</v>
      </c>
      <c r="BJ49" s="15">
        <v>0</v>
      </c>
      <c r="BK49" s="15">
        <f t="shared" si="7"/>
        <v>0</v>
      </c>
      <c r="BL49" s="15">
        <v>0</v>
      </c>
      <c r="BM49" s="15">
        <f t="shared" si="8"/>
        <v>0</v>
      </c>
      <c r="BN49" s="5"/>
      <c r="BO49" s="87">
        <f t="shared" si="9"/>
        <v>6458.3333333333321</v>
      </c>
      <c r="BP49" s="46"/>
      <c r="BQ49" s="46"/>
      <c r="BR49" s="46"/>
      <c r="BS49" s="46"/>
      <c r="BT49" s="46"/>
      <c r="BU49" s="46"/>
      <c r="BV49" s="46"/>
      <c r="BW49" s="46"/>
      <c r="BX49" s="46"/>
      <c r="BY49" s="46"/>
      <c r="CA49" s="39"/>
      <c r="CB49" s="46"/>
      <c r="CC49" s="46"/>
      <c r="CD49" s="46"/>
      <c r="CE49" s="46"/>
      <c r="CF49" s="46"/>
      <c r="CG49" s="46"/>
      <c r="CH49" s="46"/>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c r="DM49" s="46"/>
      <c r="DN49" s="46"/>
      <c r="DP49" s="39"/>
      <c r="DQ49" s="46"/>
      <c r="DR49" s="46"/>
      <c r="DS49" s="46"/>
      <c r="DT49" s="46"/>
      <c r="DU49" s="46"/>
      <c r="DV49" s="46"/>
      <c r="DW49" s="46"/>
      <c r="DX49" s="46"/>
      <c r="DY49" s="46"/>
      <c r="DZ49" s="46"/>
      <c r="EA49" s="46"/>
      <c r="EB49" s="46"/>
      <c r="EC49" s="46"/>
      <c r="ED49" s="46"/>
      <c r="EE49" s="46"/>
      <c r="EF49" s="46"/>
      <c r="EG49" s="46"/>
      <c r="EH49" s="46"/>
      <c r="EI49" s="46"/>
      <c r="EJ49" s="46"/>
      <c r="EK49" s="46"/>
      <c r="EL49" s="46"/>
      <c r="EM49" s="46"/>
      <c r="EN49" s="46"/>
      <c r="EO49" s="46"/>
      <c r="EP49" s="46"/>
      <c r="EQ49" s="46"/>
      <c r="ER49" s="46"/>
      <c r="ES49" s="46"/>
      <c r="ET49" s="46"/>
      <c r="EU49" s="46"/>
      <c r="EV49" s="46"/>
      <c r="EW49" s="46"/>
      <c r="EX49" s="46"/>
      <c r="EY49" s="46"/>
      <c r="EZ49" s="46"/>
      <c r="FA49" s="46"/>
      <c r="FB49" s="46"/>
      <c r="FC49" s="46"/>
      <c r="FD49" s="46"/>
      <c r="FE49" s="46"/>
      <c r="FG49" s="39"/>
      <c r="FH49" s="46"/>
      <c r="FI49" s="46"/>
      <c r="FJ49" s="46"/>
      <c r="FK49" s="46"/>
      <c r="FL49" s="46"/>
      <c r="FM49" s="46"/>
      <c r="FN49" s="46"/>
      <c r="FO49" s="46"/>
      <c r="FP49" s="46"/>
      <c r="FQ49" s="46"/>
      <c r="FR49" s="46"/>
      <c r="FS49" s="46"/>
      <c r="FT49" s="46"/>
      <c r="FU49" s="46"/>
      <c r="FV49" s="46"/>
      <c r="FW49" s="46"/>
      <c r="FX49" s="46"/>
      <c r="FY49" s="46"/>
      <c r="FZ49" s="46"/>
      <c r="GA49" s="46"/>
      <c r="GB49" s="46"/>
      <c r="GC49" s="46"/>
      <c r="GD49" s="46"/>
      <c r="GE49" s="46"/>
      <c r="GF49" s="46"/>
      <c r="GG49" s="46"/>
      <c r="GH49" s="46"/>
      <c r="GI49" s="46"/>
      <c r="GJ49" s="46"/>
      <c r="GK49" s="46"/>
      <c r="GL49" s="46"/>
      <c r="GM49" s="46"/>
      <c r="GN49" s="46"/>
      <c r="GO49" s="46"/>
      <c r="GP49" s="46"/>
      <c r="GQ49" s="46"/>
      <c r="GR49" s="46"/>
      <c r="GS49" s="46"/>
      <c r="GT49" s="46"/>
      <c r="GU49" s="46"/>
      <c r="GV49" s="46"/>
      <c r="GX49" s="39"/>
      <c r="GY49" s="46"/>
      <c r="GZ49" s="46"/>
      <c r="HA49" s="46"/>
      <c r="HB49" s="46"/>
      <c r="HC49" s="46"/>
      <c r="HD49" s="46"/>
      <c r="HE49" s="46"/>
      <c r="HF49" s="46"/>
      <c r="HG49" s="46"/>
      <c r="HH49" s="46"/>
      <c r="HI49" s="46"/>
      <c r="HJ49" s="46"/>
      <c r="HK49" s="46"/>
      <c r="HL49" s="46"/>
      <c r="HM49" s="46"/>
      <c r="HN49" s="46"/>
      <c r="HO49" s="46"/>
      <c r="HP49" s="46"/>
      <c r="HQ49" s="46"/>
      <c r="HR49" s="46"/>
      <c r="HS49" s="46"/>
      <c r="HT49" s="46"/>
      <c r="HU49" s="46"/>
      <c r="HV49" s="46"/>
      <c r="HW49" s="46"/>
      <c r="HX49" s="46"/>
      <c r="HY49" s="46"/>
      <c r="HZ49" s="46"/>
      <c r="IA49" s="46"/>
      <c r="IB49" s="46"/>
      <c r="IC49" s="46"/>
      <c r="ID49" s="46"/>
      <c r="IE49" s="46"/>
      <c r="IF49" s="46"/>
      <c r="IG49" s="46"/>
      <c r="IH49" s="46"/>
      <c r="II49" s="46"/>
      <c r="IJ49" s="46"/>
      <c r="IK49" s="46"/>
      <c r="IL49" s="46"/>
      <c r="IM49" s="46"/>
      <c r="IO49" s="39"/>
      <c r="IP49" s="46"/>
      <c r="IQ49" s="46"/>
      <c r="IR49" s="46"/>
      <c r="IS49" s="46"/>
      <c r="IT49" s="46"/>
      <c r="IU49" s="46"/>
      <c r="IV49" s="46"/>
      <c r="IW49" s="46"/>
      <c r="IX49" s="46"/>
      <c r="IY49" s="46"/>
      <c r="IZ49" s="46"/>
      <c r="JA49" s="46"/>
      <c r="JB49" s="46"/>
      <c r="JC49" s="46"/>
      <c r="JD49" s="46"/>
      <c r="JE49" s="46"/>
      <c r="JF49" s="46"/>
      <c r="JG49" s="46"/>
      <c r="JH49" s="46"/>
      <c r="JI49" s="46"/>
      <c r="JJ49" s="46"/>
      <c r="JK49" s="46"/>
      <c r="JL49" s="46"/>
      <c r="JM49" s="46"/>
      <c r="JN49" s="46"/>
      <c r="JO49" s="46"/>
      <c r="JP49" s="46"/>
      <c r="JQ49" s="46"/>
      <c r="JR49" s="46"/>
      <c r="JS49" s="46"/>
      <c r="JT49" s="46"/>
      <c r="JU49" s="46"/>
      <c r="JV49" s="46"/>
      <c r="JW49" s="46"/>
      <c r="JX49" s="46"/>
      <c r="JY49" s="46"/>
      <c r="JZ49" s="46"/>
      <c r="KA49" s="46"/>
      <c r="KB49" s="46"/>
      <c r="KC49" s="46"/>
      <c r="KD49" s="46"/>
      <c r="KF49" s="47"/>
      <c r="KG49" s="47"/>
      <c r="KH49" s="47"/>
      <c r="KI49" s="47"/>
      <c r="KJ49" s="47"/>
      <c r="KK49" s="47"/>
      <c r="KL49" s="47"/>
      <c r="KM49" s="47"/>
      <c r="KN49" s="47"/>
      <c r="KO49" s="47"/>
      <c r="KP49" s="47"/>
      <c r="KQ49" s="47"/>
      <c r="KR49" s="47"/>
      <c r="KS49" s="47"/>
      <c r="KT49" s="47"/>
      <c r="KU49" s="47"/>
      <c r="KV49" s="47"/>
      <c r="KW49" s="47"/>
      <c r="KX49" s="47"/>
      <c r="KY49" s="47"/>
      <c r="KZ49" s="47"/>
      <c r="LA49" s="47"/>
      <c r="LB49" s="47"/>
      <c r="LC49" s="47"/>
      <c r="LD49" s="47"/>
      <c r="LE49" s="47"/>
      <c r="LF49" s="47"/>
      <c r="LG49" s="47"/>
      <c r="LH49" s="47"/>
      <c r="LI49" s="47"/>
      <c r="LJ49" s="47"/>
      <c r="LK49" s="47"/>
      <c r="LL49" s="47"/>
      <c r="LM49" s="47"/>
      <c r="LN49" s="47"/>
      <c r="LO49" s="47"/>
      <c r="LP49" s="47"/>
      <c r="LQ49" s="47"/>
      <c r="LR49" s="47"/>
      <c r="LS49" s="47"/>
      <c r="LT49" s="47"/>
      <c r="MA49" s="48"/>
      <c r="MB49" s="48"/>
      <c r="MC49" s="48"/>
      <c r="MD49" s="48"/>
      <c r="ME49" s="48"/>
      <c r="MF49" s="48"/>
      <c r="MG49" s="48"/>
      <c r="MH49" s="48"/>
      <c r="MI49" s="48"/>
      <c r="MJ49" s="48"/>
      <c r="MK49" s="48"/>
      <c r="ML49" s="48"/>
      <c r="MM49" s="48"/>
      <c r="MN49" s="48"/>
      <c r="MO49" s="48"/>
      <c r="MP49" s="48"/>
      <c r="MQ49" s="48"/>
      <c r="MR49" s="48"/>
      <c r="MS49" s="48"/>
      <c r="MT49" s="48"/>
      <c r="MU49" s="48"/>
      <c r="MV49" s="48"/>
      <c r="MW49" s="48"/>
      <c r="MX49" s="48"/>
      <c r="MY49" s="48"/>
      <c r="MZ49" s="48"/>
      <c r="NA49" s="48"/>
      <c r="NB49" s="48"/>
      <c r="NC49" s="48"/>
      <c r="ND49" s="48"/>
      <c r="NE49" s="48"/>
      <c r="NF49" s="48"/>
      <c r="NG49" s="48"/>
      <c r="NH49" s="48"/>
      <c r="NI49" s="48"/>
      <c r="NJ49" s="48"/>
      <c r="NK49" s="48"/>
      <c r="NL49" s="48"/>
      <c r="NM49" s="48"/>
      <c r="NN49" s="48"/>
      <c r="NO49" s="48"/>
      <c r="NP49" s="49"/>
      <c r="NQ49" s="49"/>
      <c r="NR49" s="49"/>
      <c r="NS49" s="49"/>
      <c r="NT49" s="49"/>
      <c r="NU49" s="49"/>
      <c r="NV49" s="49"/>
      <c r="NW49" s="49"/>
      <c r="NX49" s="49"/>
      <c r="NY49" s="49"/>
      <c r="NZ49" s="49"/>
    </row>
    <row r="50" spans="1:390" s="23" customFormat="1" ht="12.75" customHeight="1" x14ac:dyDescent="0.3">
      <c r="A50" s="69"/>
      <c r="B50" s="69"/>
      <c r="C50" s="93"/>
      <c r="D50" s="69"/>
      <c r="E50" s="74"/>
      <c r="F50" s="95"/>
      <c r="G50" s="95"/>
      <c r="M50" s="11"/>
      <c r="N50" s="11"/>
      <c r="O50" s="11"/>
      <c r="P50" s="11"/>
      <c r="Q50" s="11"/>
      <c r="R50" s="12"/>
      <c r="S50" s="12"/>
      <c r="W50" s="42">
        <f t="shared" si="2"/>
        <v>0.17999999999999994</v>
      </c>
      <c r="X50" s="23">
        <f>(W50-G20)*C34/G25</f>
        <v>2533.3333333333339</v>
      </c>
      <c r="AB50" s="42">
        <f t="shared" si="3"/>
        <v>0.33750000000000024</v>
      </c>
      <c r="AC50" s="23">
        <f>(AB50-G19)*C35/J25</f>
        <v>-488.28124999999818</v>
      </c>
      <c r="AI50" s="5"/>
      <c r="AJ50" s="5"/>
      <c r="AK50" s="5"/>
      <c r="AL50" s="5"/>
      <c r="AM50" s="5"/>
      <c r="AN50" s="44">
        <f>AN49-AN38/20</f>
        <v>0.15999999999999995</v>
      </c>
      <c r="AO50" s="44">
        <f t="shared" si="5"/>
        <v>7.9999999999999974E-2</v>
      </c>
      <c r="AP50" s="44">
        <f>(AL17-AO50)</f>
        <v>0.32000000000000006</v>
      </c>
      <c r="AQ50" s="44">
        <f>AN50*AL18</f>
        <v>0.23999999999999994</v>
      </c>
      <c r="AR50" s="45">
        <f>C33*(AQ50*AP50)/(AL19*AL18)</f>
        <v>399.99999999999989</v>
      </c>
      <c r="AS50" s="5"/>
      <c r="AT50" s="5"/>
      <c r="AU50" s="5"/>
      <c r="AV50" s="5"/>
      <c r="AW50" s="5"/>
      <c r="AX50" s="5"/>
      <c r="AY50" s="44">
        <f>AY49-AY38/20</f>
        <v>0.30000000000000027</v>
      </c>
      <c r="AZ50" s="44">
        <f t="shared" si="6"/>
        <v>0.15000000000000013</v>
      </c>
      <c r="BA50" s="44">
        <f>(AW17-AZ50)</f>
        <v>0.59999999999999987</v>
      </c>
      <c r="BB50" s="44">
        <f>AY50*AW18</f>
        <v>0.24000000000000021</v>
      </c>
      <c r="BC50" s="45">
        <f>C32*(BB50*BA50)/(AW19*AW18)</f>
        <v>800.00000000000057</v>
      </c>
      <c r="BD50" s="46"/>
      <c r="BE50" s="5"/>
      <c r="BF50" s="15">
        <v>4</v>
      </c>
      <c r="BG50" s="15">
        <v>0</v>
      </c>
      <c r="BH50" s="15">
        <v>0</v>
      </c>
      <c r="BI50" s="45">
        <f>AR38</f>
        <v>625</v>
      </c>
      <c r="BJ50" s="15">
        <f>-C36/(AF24*J28*J27^2)</f>
        <v>-6465.8261492718648</v>
      </c>
      <c r="BK50" s="15">
        <f t="shared" si="7"/>
        <v>0</v>
      </c>
      <c r="BL50" s="15">
        <v>0</v>
      </c>
      <c r="BM50" s="15">
        <f t="shared" si="8"/>
        <v>-5840.8261492718648</v>
      </c>
      <c r="BN50" s="5"/>
      <c r="BO50" s="87">
        <f t="shared" si="9"/>
        <v>10588.26592592262</v>
      </c>
      <c r="BP50" s="46"/>
      <c r="BQ50" s="46"/>
      <c r="BR50" s="46"/>
      <c r="BS50" s="46"/>
      <c r="BT50" s="46"/>
      <c r="BU50" s="46"/>
      <c r="BV50" s="46"/>
      <c r="BW50" s="46"/>
      <c r="BX50" s="46"/>
      <c r="BY50" s="46"/>
      <c r="CA50" s="39"/>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c r="DM50" s="46"/>
      <c r="DN50" s="46"/>
      <c r="DP50" s="39"/>
      <c r="DQ50" s="46"/>
      <c r="DR50" s="46"/>
      <c r="DS50" s="46"/>
      <c r="DT50" s="46"/>
      <c r="DU50" s="46"/>
      <c r="DV50" s="46"/>
      <c r="DW50" s="46"/>
      <c r="DX50" s="46"/>
      <c r="DY50" s="46"/>
      <c r="DZ50" s="46"/>
      <c r="EA50" s="46"/>
      <c r="EB50" s="46"/>
      <c r="EC50" s="46"/>
      <c r="ED50" s="46"/>
      <c r="EE50" s="46"/>
      <c r="EF50" s="46"/>
      <c r="EG50" s="46"/>
      <c r="EH50" s="46"/>
      <c r="EI50" s="46"/>
      <c r="EJ50" s="46"/>
      <c r="EK50" s="46"/>
      <c r="EL50" s="46"/>
      <c r="EM50" s="46"/>
      <c r="EN50" s="46"/>
      <c r="EO50" s="46"/>
      <c r="EP50" s="46"/>
      <c r="EQ50" s="46"/>
      <c r="ER50" s="46"/>
      <c r="ES50" s="46"/>
      <c r="ET50" s="46"/>
      <c r="EU50" s="46"/>
      <c r="EV50" s="46"/>
      <c r="EW50" s="46"/>
      <c r="EX50" s="46"/>
      <c r="EY50" s="46"/>
      <c r="EZ50" s="46"/>
      <c r="FA50" s="46"/>
      <c r="FB50" s="46"/>
      <c r="FC50" s="46"/>
      <c r="FD50" s="46"/>
      <c r="FE50" s="46"/>
      <c r="FG50" s="39"/>
      <c r="FH50" s="46"/>
      <c r="FI50" s="46"/>
      <c r="FJ50" s="46"/>
      <c r="FK50" s="46"/>
      <c r="FL50" s="46"/>
      <c r="FM50" s="46"/>
      <c r="FN50" s="46"/>
      <c r="FO50" s="46"/>
      <c r="FP50" s="46"/>
      <c r="FQ50" s="46"/>
      <c r="FR50" s="46"/>
      <c r="FS50" s="46"/>
      <c r="FT50" s="46"/>
      <c r="FU50" s="46"/>
      <c r="FV50" s="46"/>
      <c r="FW50" s="46"/>
      <c r="FX50" s="46"/>
      <c r="FY50" s="46"/>
      <c r="FZ50" s="46"/>
      <c r="GA50" s="46"/>
      <c r="GB50" s="46"/>
      <c r="GC50" s="46"/>
      <c r="GD50" s="46"/>
      <c r="GE50" s="46"/>
      <c r="GF50" s="46"/>
      <c r="GG50" s="46"/>
      <c r="GH50" s="46"/>
      <c r="GI50" s="46"/>
      <c r="GJ50" s="46"/>
      <c r="GK50" s="46"/>
      <c r="GL50" s="46"/>
      <c r="GM50" s="46"/>
      <c r="GN50" s="46"/>
      <c r="GO50" s="46"/>
      <c r="GP50" s="46"/>
      <c r="GQ50" s="46"/>
      <c r="GR50" s="46"/>
      <c r="GS50" s="46"/>
      <c r="GT50" s="46"/>
      <c r="GU50" s="46"/>
      <c r="GV50" s="46"/>
      <c r="GX50" s="39"/>
      <c r="GY50" s="46"/>
      <c r="GZ50" s="46"/>
      <c r="HA50" s="46"/>
      <c r="HB50" s="46"/>
      <c r="HC50" s="46"/>
      <c r="HD50" s="46"/>
      <c r="HE50" s="46"/>
      <c r="HF50" s="46"/>
      <c r="HG50" s="46"/>
      <c r="HH50" s="46"/>
      <c r="HI50" s="46"/>
      <c r="HJ50" s="46"/>
      <c r="HK50" s="46"/>
      <c r="HL50" s="46"/>
      <c r="HM50" s="46"/>
      <c r="HN50" s="46"/>
      <c r="HO50" s="46"/>
      <c r="HP50" s="46"/>
      <c r="HQ50" s="46"/>
      <c r="HR50" s="46"/>
      <c r="HS50" s="46"/>
      <c r="HT50" s="46"/>
      <c r="HU50" s="46"/>
      <c r="HV50" s="46"/>
      <c r="HW50" s="46"/>
      <c r="HX50" s="46"/>
      <c r="HY50" s="46"/>
      <c r="HZ50" s="46"/>
      <c r="IA50" s="46"/>
      <c r="IB50" s="46"/>
      <c r="IC50" s="46"/>
      <c r="ID50" s="46"/>
      <c r="IE50" s="46"/>
      <c r="IF50" s="46"/>
      <c r="IG50" s="46"/>
      <c r="IH50" s="46"/>
      <c r="II50" s="46"/>
      <c r="IJ50" s="46"/>
      <c r="IK50" s="46"/>
      <c r="IL50" s="46"/>
      <c r="IM50" s="46"/>
      <c r="IO50" s="39"/>
      <c r="IP50" s="46"/>
      <c r="IQ50" s="46"/>
      <c r="IR50" s="46"/>
      <c r="IS50" s="46"/>
      <c r="IT50" s="46"/>
      <c r="IU50" s="46"/>
      <c r="IV50" s="46"/>
      <c r="IW50" s="46"/>
      <c r="IX50" s="46"/>
      <c r="IY50" s="46"/>
      <c r="IZ50" s="46"/>
      <c r="JA50" s="46"/>
      <c r="JB50" s="46"/>
      <c r="JC50" s="46"/>
      <c r="JD50" s="46"/>
      <c r="JE50" s="46"/>
      <c r="JF50" s="46"/>
      <c r="JG50" s="46"/>
      <c r="JH50" s="46"/>
      <c r="JI50" s="46"/>
      <c r="JJ50" s="46"/>
      <c r="JK50" s="46"/>
      <c r="JL50" s="46"/>
      <c r="JM50" s="46"/>
      <c r="JN50" s="46"/>
      <c r="JO50" s="46"/>
      <c r="JP50" s="46"/>
      <c r="JQ50" s="46"/>
      <c r="JR50" s="46"/>
      <c r="JS50" s="46"/>
      <c r="JT50" s="46"/>
      <c r="JU50" s="46"/>
      <c r="JV50" s="46"/>
      <c r="JW50" s="46"/>
      <c r="JX50" s="46"/>
      <c r="JY50" s="46"/>
      <c r="JZ50" s="46"/>
      <c r="KA50" s="46"/>
      <c r="KB50" s="46"/>
      <c r="KC50" s="46"/>
      <c r="KD50" s="46"/>
      <c r="KF50" s="47"/>
      <c r="KG50" s="47"/>
      <c r="KH50" s="47"/>
      <c r="KI50" s="47"/>
      <c r="KJ50" s="47"/>
      <c r="KK50" s="47"/>
      <c r="KL50" s="47"/>
      <c r="KM50" s="47"/>
      <c r="KN50" s="47"/>
      <c r="KO50" s="47"/>
      <c r="KP50" s="47"/>
      <c r="KQ50" s="47"/>
      <c r="KR50" s="47"/>
      <c r="KS50" s="47"/>
      <c r="KT50" s="47"/>
      <c r="KU50" s="47"/>
      <c r="KV50" s="47"/>
      <c r="KW50" s="47"/>
      <c r="KX50" s="47"/>
      <c r="KY50" s="47"/>
      <c r="KZ50" s="47"/>
      <c r="LA50" s="47"/>
      <c r="LB50" s="47"/>
      <c r="LC50" s="47"/>
      <c r="LD50" s="47"/>
      <c r="LE50" s="47"/>
      <c r="LF50" s="47"/>
      <c r="LG50" s="47"/>
      <c r="LH50" s="47"/>
      <c r="LI50" s="47"/>
      <c r="LJ50" s="47"/>
      <c r="LK50" s="47"/>
      <c r="LL50" s="47"/>
      <c r="LM50" s="47"/>
      <c r="LN50" s="47"/>
      <c r="LO50" s="47"/>
      <c r="LP50" s="47"/>
      <c r="LQ50" s="47"/>
      <c r="LR50" s="47"/>
      <c r="LS50" s="47"/>
      <c r="LT50" s="47"/>
      <c r="MA50" s="48"/>
      <c r="MB50" s="48"/>
      <c r="MC50" s="48"/>
      <c r="MD50" s="48"/>
      <c r="ME50" s="48"/>
      <c r="MF50" s="48"/>
      <c r="MG50" s="48"/>
      <c r="MH50" s="48"/>
      <c r="MI50" s="48"/>
      <c r="MJ50" s="48"/>
      <c r="MK50" s="48"/>
      <c r="ML50" s="48"/>
      <c r="MM50" s="48"/>
      <c r="MN50" s="48"/>
      <c r="MO50" s="48"/>
      <c r="MP50" s="48"/>
      <c r="MQ50" s="48"/>
      <c r="MR50" s="48"/>
      <c r="MS50" s="48"/>
      <c r="MT50" s="48"/>
      <c r="MU50" s="48"/>
      <c r="MV50" s="48"/>
      <c r="MW50" s="48"/>
      <c r="MX50" s="48"/>
      <c r="MY50" s="48"/>
      <c r="MZ50" s="48"/>
      <c r="NA50" s="48"/>
      <c r="NB50" s="48"/>
      <c r="NC50" s="48"/>
      <c r="ND50" s="48"/>
      <c r="NE50" s="48"/>
      <c r="NF50" s="48"/>
      <c r="NG50" s="48"/>
      <c r="NH50" s="48"/>
      <c r="NI50" s="48"/>
      <c r="NJ50" s="48"/>
      <c r="NK50" s="48"/>
      <c r="NL50" s="48"/>
      <c r="NM50" s="48"/>
      <c r="NN50" s="48"/>
      <c r="NO50" s="48"/>
      <c r="NP50" s="49"/>
      <c r="NQ50" s="49"/>
      <c r="NR50" s="49"/>
      <c r="NS50" s="49"/>
      <c r="NT50" s="49"/>
      <c r="NU50" s="49"/>
      <c r="NV50" s="49"/>
      <c r="NW50" s="49"/>
      <c r="NX50" s="49"/>
      <c r="NY50" s="49"/>
      <c r="NZ50" s="49"/>
    </row>
    <row r="51" spans="1:390" s="23" customFormat="1" ht="13.8" x14ac:dyDescent="0.3">
      <c r="A51" s="69"/>
      <c r="B51" s="69"/>
      <c r="C51" s="93"/>
      <c r="D51" s="69"/>
      <c r="E51" s="74"/>
      <c r="F51" s="78">
        <f>MIN(BM21:BM29)</f>
        <v>-6458.3333333333321</v>
      </c>
      <c r="G51" s="49" t="s">
        <v>80</v>
      </c>
      <c r="M51" s="11"/>
      <c r="N51" s="11"/>
      <c r="O51" s="11"/>
      <c r="P51" s="11"/>
      <c r="Q51" s="11"/>
      <c r="R51" s="12"/>
      <c r="S51" s="12"/>
      <c r="W51" s="42">
        <f t="shared" si="2"/>
        <v>0.15999999999999995</v>
      </c>
      <c r="X51" s="23">
        <f>(W51-G20)*C34/G25</f>
        <v>2622.2222222222226</v>
      </c>
      <c r="AB51" s="42">
        <f t="shared" si="3"/>
        <v>0.30000000000000027</v>
      </c>
      <c r="AC51" s="23">
        <f>(AB51-G19)*C35/J25</f>
        <v>-781.24999999999795</v>
      </c>
      <c r="AI51" s="5"/>
      <c r="AJ51" s="5"/>
      <c r="AK51" s="5"/>
      <c r="AL51" s="5"/>
      <c r="AM51" s="5"/>
      <c r="AN51" s="44">
        <f>AN50-AN38/20</f>
        <v>0.13999999999999996</v>
      </c>
      <c r="AO51" s="44">
        <f t="shared" si="5"/>
        <v>6.9999999999999979E-2</v>
      </c>
      <c r="AP51" s="44">
        <f>(AL17-AO51)</f>
        <v>0.33000000000000007</v>
      </c>
      <c r="AQ51" s="44">
        <f>AN51*AL18</f>
        <v>0.20999999999999994</v>
      </c>
      <c r="AR51" s="45">
        <f>C33*(AQ51*AP51)/(AL19*AL18)</f>
        <v>360.93749999999989</v>
      </c>
      <c r="AS51" s="5"/>
      <c r="AT51" s="5"/>
      <c r="AU51" s="5"/>
      <c r="AV51" s="5"/>
      <c r="AW51" s="5"/>
      <c r="AX51" s="5"/>
      <c r="AY51" s="44">
        <f>AY50-AY38/20</f>
        <v>0.26250000000000029</v>
      </c>
      <c r="AZ51" s="44">
        <f t="shared" si="6"/>
        <v>0.13125000000000014</v>
      </c>
      <c r="BA51" s="44">
        <f>(AW17-AZ51)</f>
        <v>0.61874999999999991</v>
      </c>
      <c r="BB51" s="44">
        <f>AY51*AW18</f>
        <v>0.21000000000000024</v>
      </c>
      <c r="BC51" s="45">
        <f>C32*(BB51*BA51)/(AW19*AW18)</f>
        <v>721.87500000000057</v>
      </c>
      <c r="BD51" s="46"/>
      <c r="BE51" s="5"/>
      <c r="BF51" s="15">
        <v>5</v>
      </c>
      <c r="BG51" s="45">
        <f>BG48</f>
        <v>1250</v>
      </c>
      <c r="BH51" s="15">
        <v>0</v>
      </c>
      <c r="BI51" s="45">
        <f>BI50</f>
        <v>625</v>
      </c>
      <c r="BJ51" s="15">
        <v>0</v>
      </c>
      <c r="BK51" s="15">
        <f t="shared" si="7"/>
        <v>1250</v>
      </c>
      <c r="BL51" s="15">
        <v>0</v>
      </c>
      <c r="BM51" s="15">
        <f t="shared" si="8"/>
        <v>625</v>
      </c>
      <c r="BN51" s="5"/>
      <c r="BO51" s="87">
        <f t="shared" si="9"/>
        <v>2420.6145913796354</v>
      </c>
      <c r="BP51" s="46"/>
      <c r="BQ51" s="46"/>
      <c r="BR51" s="46"/>
      <c r="BS51" s="46"/>
      <c r="BT51" s="46"/>
      <c r="BU51" s="46"/>
      <c r="BV51" s="46"/>
      <c r="BW51" s="46"/>
      <c r="BX51" s="46"/>
      <c r="BY51" s="46"/>
      <c r="CA51" s="39"/>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P51" s="39"/>
      <c r="DQ51" s="46"/>
      <c r="DR51" s="46"/>
      <c r="DS51" s="46"/>
      <c r="DT51" s="46"/>
      <c r="DU51" s="46"/>
      <c r="DV51" s="46"/>
      <c r="DW51" s="46"/>
      <c r="DX51" s="46"/>
      <c r="DY51" s="46"/>
      <c r="DZ51" s="46"/>
      <c r="EA51" s="46"/>
      <c r="EB51" s="46"/>
      <c r="EC51" s="46"/>
      <c r="ED51" s="46"/>
      <c r="EE51" s="46"/>
      <c r="EF51" s="46"/>
      <c r="EG51" s="46"/>
      <c r="EH51" s="46"/>
      <c r="EI51" s="46"/>
      <c r="EJ51" s="46"/>
      <c r="EK51" s="46"/>
      <c r="EL51" s="46"/>
      <c r="EM51" s="46"/>
      <c r="EN51" s="46"/>
      <c r="EO51" s="46"/>
      <c r="EP51" s="46"/>
      <c r="EQ51" s="46"/>
      <c r="ER51" s="46"/>
      <c r="ES51" s="46"/>
      <c r="ET51" s="46"/>
      <c r="EU51" s="46"/>
      <c r="EV51" s="46"/>
      <c r="EW51" s="46"/>
      <c r="EX51" s="46"/>
      <c r="EY51" s="46"/>
      <c r="EZ51" s="46"/>
      <c r="FA51" s="46"/>
      <c r="FB51" s="46"/>
      <c r="FC51" s="46"/>
      <c r="FD51" s="46"/>
      <c r="FE51" s="46"/>
      <c r="FG51" s="39"/>
      <c r="FH51" s="46"/>
      <c r="FI51" s="46"/>
      <c r="FJ51" s="46"/>
      <c r="FK51" s="46"/>
      <c r="FL51" s="46"/>
      <c r="FM51" s="46"/>
      <c r="FN51" s="46"/>
      <c r="FO51" s="46"/>
      <c r="FP51" s="46"/>
      <c r="FQ51" s="46"/>
      <c r="FR51" s="46"/>
      <c r="FS51" s="46"/>
      <c r="FT51" s="46"/>
      <c r="FU51" s="46"/>
      <c r="FV51" s="46"/>
      <c r="FW51" s="46"/>
      <c r="FX51" s="46"/>
      <c r="FY51" s="46"/>
      <c r="FZ51" s="46"/>
      <c r="GA51" s="46"/>
      <c r="GB51" s="46"/>
      <c r="GC51" s="46"/>
      <c r="GD51" s="46"/>
      <c r="GE51" s="46"/>
      <c r="GF51" s="46"/>
      <c r="GG51" s="46"/>
      <c r="GH51" s="46"/>
      <c r="GI51" s="46"/>
      <c r="GJ51" s="46"/>
      <c r="GK51" s="46"/>
      <c r="GL51" s="46"/>
      <c r="GM51" s="46"/>
      <c r="GN51" s="46"/>
      <c r="GO51" s="46"/>
      <c r="GP51" s="46"/>
      <c r="GQ51" s="46"/>
      <c r="GR51" s="46"/>
      <c r="GS51" s="46"/>
      <c r="GT51" s="46"/>
      <c r="GU51" s="46"/>
      <c r="GV51" s="46"/>
      <c r="GX51" s="39"/>
      <c r="GY51" s="46"/>
      <c r="GZ51" s="46"/>
      <c r="HA51" s="46"/>
      <c r="HB51" s="46"/>
      <c r="HC51" s="46"/>
      <c r="HD51" s="46"/>
      <c r="HE51" s="46"/>
      <c r="HF51" s="46"/>
      <c r="HG51" s="46"/>
      <c r="HH51" s="46"/>
      <c r="HI51" s="46"/>
      <c r="HJ51" s="46"/>
      <c r="HK51" s="46"/>
      <c r="HL51" s="46"/>
      <c r="HM51" s="46"/>
      <c r="HN51" s="46"/>
      <c r="HO51" s="46"/>
      <c r="HP51" s="46"/>
      <c r="HQ51" s="46"/>
      <c r="HR51" s="46"/>
      <c r="HS51" s="46"/>
      <c r="HT51" s="46"/>
      <c r="HU51" s="46"/>
      <c r="HV51" s="46"/>
      <c r="HW51" s="46"/>
      <c r="HX51" s="46"/>
      <c r="HY51" s="46"/>
      <c r="HZ51" s="46"/>
      <c r="IA51" s="46"/>
      <c r="IB51" s="46"/>
      <c r="IC51" s="46"/>
      <c r="ID51" s="46"/>
      <c r="IE51" s="46"/>
      <c r="IF51" s="46"/>
      <c r="IG51" s="46"/>
      <c r="IH51" s="46"/>
      <c r="II51" s="46"/>
      <c r="IJ51" s="46"/>
      <c r="IK51" s="46"/>
      <c r="IL51" s="46"/>
      <c r="IM51" s="46"/>
      <c r="IO51" s="39"/>
      <c r="IP51" s="46"/>
      <c r="IQ51" s="46"/>
      <c r="IR51" s="46"/>
      <c r="IS51" s="46"/>
      <c r="IT51" s="46"/>
      <c r="IU51" s="46"/>
      <c r="IV51" s="46"/>
      <c r="IW51" s="46"/>
      <c r="IX51" s="46"/>
      <c r="IY51" s="46"/>
      <c r="IZ51" s="46"/>
      <c r="JA51" s="46"/>
      <c r="JB51" s="46"/>
      <c r="JC51" s="46"/>
      <c r="JD51" s="46"/>
      <c r="JE51" s="46"/>
      <c r="JF51" s="46"/>
      <c r="JG51" s="46"/>
      <c r="JH51" s="46"/>
      <c r="JI51" s="46"/>
      <c r="JJ51" s="46"/>
      <c r="JK51" s="46"/>
      <c r="JL51" s="46"/>
      <c r="JM51" s="46"/>
      <c r="JN51" s="46"/>
      <c r="JO51" s="46"/>
      <c r="JP51" s="46"/>
      <c r="JQ51" s="46"/>
      <c r="JR51" s="46"/>
      <c r="JS51" s="46"/>
      <c r="JT51" s="46"/>
      <c r="JU51" s="46"/>
      <c r="JV51" s="46"/>
      <c r="JW51" s="46"/>
      <c r="JX51" s="46"/>
      <c r="JY51" s="46"/>
      <c r="JZ51" s="46"/>
      <c r="KA51" s="46"/>
      <c r="KB51" s="46"/>
      <c r="KC51" s="46"/>
      <c r="KD51" s="46"/>
      <c r="KF51" s="47"/>
      <c r="KG51" s="47"/>
      <c r="KH51" s="47"/>
      <c r="KI51" s="47"/>
      <c r="KJ51" s="47"/>
      <c r="KK51" s="47"/>
      <c r="KL51" s="47"/>
      <c r="KM51" s="47"/>
      <c r="KN51" s="47"/>
      <c r="KO51" s="47"/>
      <c r="KP51" s="47"/>
      <c r="KQ51" s="47"/>
      <c r="KR51" s="47"/>
      <c r="KS51" s="47"/>
      <c r="KT51" s="47"/>
      <c r="KU51" s="47"/>
      <c r="KV51" s="47"/>
      <c r="KW51" s="47"/>
      <c r="KX51" s="47"/>
      <c r="KY51" s="47"/>
      <c r="KZ51" s="47"/>
      <c r="LA51" s="47"/>
      <c r="LB51" s="47"/>
      <c r="LC51" s="47"/>
      <c r="LD51" s="47"/>
      <c r="LE51" s="47"/>
      <c r="LF51" s="47"/>
      <c r="LG51" s="47"/>
      <c r="LH51" s="47"/>
      <c r="LI51" s="47"/>
      <c r="LJ51" s="47"/>
      <c r="LK51" s="47"/>
      <c r="LL51" s="47"/>
      <c r="LM51" s="47"/>
      <c r="LN51" s="47"/>
      <c r="LO51" s="47"/>
      <c r="LP51" s="47"/>
      <c r="LQ51" s="47"/>
      <c r="LR51" s="47"/>
      <c r="LS51" s="47"/>
      <c r="LT51" s="47"/>
      <c r="MA51" s="48"/>
      <c r="MB51" s="48"/>
      <c r="MC51" s="48"/>
      <c r="MD51" s="48"/>
      <c r="ME51" s="48"/>
      <c r="MF51" s="48"/>
      <c r="MG51" s="48"/>
      <c r="MH51" s="48"/>
      <c r="MI51" s="48"/>
      <c r="MJ51" s="48"/>
      <c r="MK51" s="48"/>
      <c r="ML51" s="48"/>
      <c r="MM51" s="48"/>
      <c r="MN51" s="48"/>
      <c r="MO51" s="48"/>
      <c r="MP51" s="48"/>
      <c r="MQ51" s="48"/>
      <c r="MR51" s="48"/>
      <c r="MS51" s="48"/>
      <c r="MT51" s="48"/>
      <c r="MU51" s="48"/>
      <c r="MV51" s="48"/>
      <c r="MW51" s="48"/>
      <c r="MX51" s="48"/>
      <c r="MY51" s="48"/>
      <c r="MZ51" s="48"/>
      <c r="NA51" s="48"/>
      <c r="NB51" s="48"/>
      <c r="NC51" s="48"/>
      <c r="ND51" s="48"/>
      <c r="NE51" s="48"/>
      <c r="NF51" s="48"/>
      <c r="NG51" s="48"/>
      <c r="NH51" s="48"/>
      <c r="NI51" s="48"/>
      <c r="NJ51" s="48"/>
      <c r="NK51" s="48"/>
      <c r="NL51" s="48"/>
      <c r="NM51" s="48"/>
      <c r="NN51" s="48"/>
      <c r="NO51" s="48"/>
      <c r="NP51" s="49"/>
      <c r="NQ51" s="49"/>
      <c r="NR51" s="49"/>
      <c r="NS51" s="49"/>
      <c r="NT51" s="49"/>
      <c r="NU51" s="49"/>
      <c r="NV51" s="49"/>
      <c r="NW51" s="49"/>
      <c r="NX51" s="49"/>
      <c r="NY51" s="49"/>
      <c r="NZ51" s="49"/>
    </row>
    <row r="52" spans="1:390" s="23" customFormat="1" ht="13.8" x14ac:dyDescent="0.3">
      <c r="A52" s="69"/>
      <c r="B52" s="69"/>
      <c r="C52" s="93"/>
      <c r="D52" s="69"/>
      <c r="E52" s="74"/>
      <c r="M52" s="11"/>
      <c r="N52" s="11"/>
      <c r="O52" s="11"/>
      <c r="P52" s="11"/>
      <c r="Q52" s="11"/>
      <c r="R52" s="12"/>
      <c r="S52" s="12"/>
      <c r="W52" s="42">
        <f t="shared" si="2"/>
        <v>0.13999999999999996</v>
      </c>
      <c r="X52" s="23">
        <f>(W52-G20)*C34/G25</f>
        <v>2711.1111111111118</v>
      </c>
      <c r="AB52" s="42">
        <f t="shared" si="3"/>
        <v>0.26250000000000029</v>
      </c>
      <c r="AC52" s="23">
        <f>(AB52-G19)*C35/J25</f>
        <v>-1074.2187499999977</v>
      </c>
      <c r="AI52" s="5"/>
      <c r="AJ52" s="5"/>
      <c r="AK52" s="5"/>
      <c r="AL52" s="5"/>
      <c r="AM52" s="5"/>
      <c r="AN52" s="44">
        <f>AN51-AN38/20</f>
        <v>0.11999999999999995</v>
      </c>
      <c r="AO52" s="44">
        <f t="shared" si="5"/>
        <v>5.9999999999999977E-2</v>
      </c>
      <c r="AP52" s="44">
        <f>(AL17-AO52)</f>
        <v>0.34</v>
      </c>
      <c r="AQ52" s="44">
        <f>AN52*AL18</f>
        <v>0.17999999999999994</v>
      </c>
      <c r="AR52" s="45">
        <f>C33*(AQ52*AP52)/(AL19*AL18)</f>
        <v>318.74999999999983</v>
      </c>
      <c r="AS52" s="5"/>
      <c r="AT52" s="5"/>
      <c r="AU52" s="5"/>
      <c r="AV52" s="5"/>
      <c r="AW52" s="5"/>
      <c r="AX52" s="5"/>
      <c r="AY52" s="44">
        <f>AY51-AY38/20</f>
        <v>0.22500000000000028</v>
      </c>
      <c r="AZ52" s="44">
        <f t="shared" si="6"/>
        <v>0.11250000000000014</v>
      </c>
      <c r="BA52" s="44">
        <f>(AW17-AZ52)</f>
        <v>0.63749999999999984</v>
      </c>
      <c r="BB52" s="44">
        <f>AY52*AW18</f>
        <v>0.18000000000000024</v>
      </c>
      <c r="BC52" s="45">
        <f>C32*(BB52*BA52)/(AW19*AW18)</f>
        <v>637.50000000000068</v>
      </c>
      <c r="BD52" s="46"/>
      <c r="BE52" s="5"/>
      <c r="BF52" s="15">
        <v>6</v>
      </c>
      <c r="BG52" s="15">
        <v>0</v>
      </c>
      <c r="BH52" s="15">
        <v>0</v>
      </c>
      <c r="BI52" s="45">
        <f>BI50</f>
        <v>625</v>
      </c>
      <c r="BJ52" s="15">
        <f>-BJ50</f>
        <v>6465.8261492718648</v>
      </c>
      <c r="BK52" s="15">
        <f t="shared" si="7"/>
        <v>0</v>
      </c>
      <c r="BL52" s="15">
        <v>0</v>
      </c>
      <c r="BM52" s="15">
        <f t="shared" si="8"/>
        <v>7090.8261492718648</v>
      </c>
      <c r="BN52" s="5"/>
      <c r="BO52" s="87">
        <f t="shared" si="9"/>
        <v>12673.005619725456</v>
      </c>
      <c r="BP52" s="46"/>
      <c r="BQ52" s="46"/>
      <c r="BR52" s="46"/>
      <c r="BS52" s="46"/>
      <c r="BT52" s="46"/>
      <c r="BU52" s="46"/>
      <c r="BV52" s="46"/>
      <c r="BW52" s="46"/>
      <c r="BX52" s="46"/>
      <c r="BY52" s="46"/>
      <c r="CA52" s="39"/>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P52" s="39"/>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G52" s="39"/>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X52" s="39"/>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O52" s="39"/>
      <c r="IP52" s="46"/>
      <c r="IQ52" s="46"/>
      <c r="IR52" s="46"/>
      <c r="IS52" s="46"/>
      <c r="IT52" s="46"/>
      <c r="IU52" s="46"/>
      <c r="IV52" s="46"/>
      <c r="IW52" s="46"/>
      <c r="IX52" s="46"/>
      <c r="IY52" s="46"/>
      <c r="IZ52" s="46"/>
      <c r="JA52" s="46"/>
      <c r="JB52" s="46"/>
      <c r="JC52" s="46"/>
      <c r="JD52" s="46"/>
      <c r="JE52" s="46"/>
      <c r="JF52" s="46"/>
      <c r="JG52" s="46"/>
      <c r="JH52" s="46"/>
      <c r="JI52" s="46"/>
      <c r="JJ52" s="46"/>
      <c r="JK52" s="46"/>
      <c r="JL52" s="46"/>
      <c r="JM52" s="46"/>
      <c r="JN52" s="46"/>
      <c r="JO52" s="46"/>
      <c r="JP52" s="46"/>
      <c r="JQ52" s="46"/>
      <c r="JR52" s="46"/>
      <c r="JS52" s="46"/>
      <c r="JT52" s="46"/>
      <c r="JU52" s="46"/>
      <c r="JV52" s="46"/>
      <c r="JW52" s="46"/>
      <c r="JX52" s="46"/>
      <c r="JY52" s="46"/>
      <c r="JZ52" s="46"/>
      <c r="KA52" s="46"/>
      <c r="KB52" s="46"/>
      <c r="KC52" s="46"/>
      <c r="KD52" s="46"/>
      <c r="KF52" s="47"/>
      <c r="KG52" s="47"/>
      <c r="KH52" s="47"/>
      <c r="KI52" s="47"/>
      <c r="KJ52" s="47"/>
      <c r="KK52" s="47"/>
      <c r="KL52" s="47"/>
      <c r="KM52" s="47"/>
      <c r="KN52" s="47"/>
      <c r="KO52" s="47"/>
      <c r="KP52" s="47"/>
      <c r="KQ52" s="47"/>
      <c r="KR52" s="47"/>
      <c r="KS52" s="47"/>
      <c r="KT52" s="47"/>
      <c r="KU52" s="47"/>
      <c r="KV52" s="47"/>
      <c r="KW52" s="47"/>
      <c r="KX52" s="47"/>
      <c r="KY52" s="47"/>
      <c r="KZ52" s="47"/>
      <c r="LA52" s="47"/>
      <c r="LB52" s="47"/>
      <c r="LC52" s="47"/>
      <c r="LD52" s="47"/>
      <c r="LE52" s="47"/>
      <c r="LF52" s="47"/>
      <c r="LG52" s="47"/>
      <c r="LH52" s="47"/>
      <c r="LI52" s="47"/>
      <c r="LJ52" s="47"/>
      <c r="LK52" s="47"/>
      <c r="LL52" s="47"/>
      <c r="LM52" s="47"/>
      <c r="LN52" s="47"/>
      <c r="LO52" s="47"/>
      <c r="LP52" s="47"/>
      <c r="LQ52" s="47"/>
      <c r="LR52" s="47"/>
      <c r="LS52" s="47"/>
      <c r="LT52" s="47"/>
      <c r="MA52" s="48"/>
      <c r="MB52" s="48"/>
      <c r="MC52" s="48"/>
      <c r="MD52" s="48"/>
      <c r="ME52" s="48"/>
      <c r="MF52" s="48"/>
      <c r="MG52" s="48"/>
      <c r="MH52" s="48"/>
      <c r="MI52" s="48"/>
      <c r="MJ52" s="48"/>
      <c r="MK52" s="48"/>
      <c r="ML52" s="48"/>
      <c r="MM52" s="48"/>
      <c r="MN52" s="48"/>
      <c r="MO52" s="48"/>
      <c r="MP52" s="48"/>
      <c r="MQ52" s="48"/>
      <c r="MR52" s="48"/>
      <c r="MS52" s="48"/>
      <c r="MT52" s="48"/>
      <c r="MU52" s="48"/>
      <c r="MV52" s="48"/>
      <c r="MW52" s="48"/>
      <c r="MX52" s="48"/>
      <c r="MY52" s="48"/>
      <c r="MZ52" s="48"/>
      <c r="NA52" s="48"/>
      <c r="NB52" s="48"/>
      <c r="NC52" s="48"/>
      <c r="ND52" s="48"/>
      <c r="NE52" s="48"/>
      <c r="NF52" s="48"/>
      <c r="NG52" s="48"/>
      <c r="NH52" s="48"/>
      <c r="NI52" s="48"/>
      <c r="NJ52" s="48"/>
      <c r="NK52" s="48"/>
      <c r="NL52" s="48"/>
      <c r="NM52" s="48"/>
      <c r="NN52" s="48"/>
      <c r="NO52" s="48"/>
      <c r="NP52" s="49"/>
      <c r="NQ52" s="49"/>
      <c r="NR52" s="49"/>
      <c r="NS52" s="49"/>
      <c r="NT52" s="49"/>
      <c r="NU52" s="49"/>
      <c r="NV52" s="49"/>
      <c r="NW52" s="49"/>
      <c r="NX52" s="49"/>
      <c r="NY52" s="49"/>
      <c r="NZ52" s="49"/>
    </row>
    <row r="53" spans="1:390" s="23" customFormat="1" ht="13.8" x14ac:dyDescent="0.3">
      <c r="A53" s="69"/>
      <c r="B53" s="69"/>
      <c r="C53" s="93"/>
      <c r="D53" s="69"/>
      <c r="E53" s="74"/>
      <c r="M53" s="11"/>
      <c r="N53" s="11"/>
      <c r="O53" s="11"/>
      <c r="P53" s="11"/>
      <c r="Q53" s="11"/>
      <c r="R53" s="12"/>
      <c r="S53" s="12"/>
      <c r="W53" s="42">
        <f t="shared" si="2"/>
        <v>0.11999999999999995</v>
      </c>
      <c r="X53" s="23">
        <f>(W53-G20)*C34/G25</f>
        <v>2800</v>
      </c>
      <c r="AB53" s="42">
        <f t="shared" si="3"/>
        <v>0.22500000000000028</v>
      </c>
      <c r="AC53" s="23">
        <f>(AB53-G19)*C35/J25</f>
        <v>-1367.1874999999977</v>
      </c>
      <c r="AI53" s="5"/>
      <c r="AJ53" s="5"/>
      <c r="AK53" s="5"/>
      <c r="AL53" s="5"/>
      <c r="AM53" s="5"/>
      <c r="AN53" s="44">
        <f>AN52-AN38/20</f>
        <v>9.999999999999995E-2</v>
      </c>
      <c r="AO53" s="44">
        <f t="shared" si="5"/>
        <v>4.9999999999999975E-2</v>
      </c>
      <c r="AP53" s="44">
        <f>(AL17-AO53)</f>
        <v>0.35000000000000003</v>
      </c>
      <c r="AQ53" s="44">
        <f>AN53*AL18</f>
        <v>0.14999999999999991</v>
      </c>
      <c r="AR53" s="45">
        <f>C33*(AQ53*AP53)/(AL19*AL18)</f>
        <v>273.43749999999983</v>
      </c>
      <c r="AS53" s="5"/>
      <c r="AT53" s="5"/>
      <c r="AU53" s="5"/>
      <c r="AV53" s="5"/>
      <c r="AW53" s="5"/>
      <c r="AX53" s="5"/>
      <c r="AY53" s="44">
        <f>AY52-AY38/20</f>
        <v>0.18750000000000028</v>
      </c>
      <c r="AZ53" s="44">
        <f t="shared" si="6"/>
        <v>9.3750000000000139E-2</v>
      </c>
      <c r="BA53" s="44">
        <f>(AW17-AZ53)</f>
        <v>0.65624999999999989</v>
      </c>
      <c r="BB53" s="44">
        <f>AY53*AW18</f>
        <v>0.15000000000000024</v>
      </c>
      <c r="BC53" s="45">
        <f>C32*(BB53*BA53)/(AW19*AW18)</f>
        <v>546.8750000000008</v>
      </c>
      <c r="BD53" s="46"/>
      <c r="BE53" s="5"/>
      <c r="BF53" s="15">
        <v>7</v>
      </c>
      <c r="BG53" s="15">
        <v>0</v>
      </c>
      <c r="BH53" s="15">
        <v>0</v>
      </c>
      <c r="BI53" s="15">
        <v>0</v>
      </c>
      <c r="BJ53" s="15">
        <v>0</v>
      </c>
      <c r="BK53" s="15">
        <f t="shared" si="7"/>
        <v>0</v>
      </c>
      <c r="BL53" s="15">
        <v>0</v>
      </c>
      <c r="BM53" s="15">
        <f t="shared" si="8"/>
        <v>0</v>
      </c>
      <c r="BN53" s="5"/>
      <c r="BO53" s="87">
        <f t="shared" si="9"/>
        <v>6458.3333333333321</v>
      </c>
      <c r="BP53" s="46"/>
      <c r="BQ53" s="46"/>
      <c r="BR53" s="46"/>
      <c r="BS53" s="46"/>
      <c r="BT53" s="46"/>
      <c r="BU53" s="46"/>
      <c r="BV53" s="46"/>
      <c r="BW53" s="46"/>
      <c r="BX53" s="46"/>
      <c r="BY53" s="46"/>
      <c r="CA53" s="39"/>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P53" s="39"/>
      <c r="DQ53" s="46"/>
      <c r="DR53" s="46"/>
      <c r="DS53" s="46"/>
      <c r="DT53" s="46"/>
      <c r="DU53" s="46"/>
      <c r="DV53" s="46"/>
      <c r="DW53" s="46"/>
      <c r="DX53" s="46"/>
      <c r="DY53" s="46"/>
      <c r="DZ53" s="46"/>
      <c r="EA53" s="46"/>
      <c r="EB53" s="46"/>
      <c r="EC53" s="46"/>
      <c r="ED53" s="46"/>
      <c r="EE53" s="46"/>
      <c r="EF53" s="46"/>
      <c r="EG53" s="46"/>
      <c r="EH53" s="46"/>
      <c r="EI53" s="46"/>
      <c r="EJ53" s="46"/>
      <c r="EK53" s="46"/>
      <c r="EL53" s="46"/>
      <c r="EM53" s="46"/>
      <c r="EN53" s="46"/>
      <c r="EO53" s="46"/>
      <c r="EP53" s="46"/>
      <c r="EQ53" s="46"/>
      <c r="ER53" s="46"/>
      <c r="ES53" s="46"/>
      <c r="ET53" s="46"/>
      <c r="EU53" s="46"/>
      <c r="EV53" s="46"/>
      <c r="EW53" s="46"/>
      <c r="EX53" s="46"/>
      <c r="EY53" s="46"/>
      <c r="EZ53" s="46"/>
      <c r="FA53" s="46"/>
      <c r="FB53" s="46"/>
      <c r="FC53" s="46"/>
      <c r="FD53" s="46"/>
      <c r="FE53" s="46"/>
      <c r="FG53" s="39"/>
      <c r="FH53" s="46"/>
      <c r="FI53" s="46"/>
      <c r="FJ53" s="46"/>
      <c r="FK53" s="46"/>
      <c r="FL53" s="46"/>
      <c r="FM53" s="46"/>
      <c r="FN53" s="46"/>
      <c r="FO53" s="46"/>
      <c r="FP53" s="46"/>
      <c r="FQ53" s="46"/>
      <c r="FR53" s="46"/>
      <c r="FS53" s="46"/>
      <c r="FT53" s="46"/>
      <c r="FU53" s="46"/>
      <c r="FV53" s="46"/>
      <c r="FW53" s="46"/>
      <c r="FX53" s="46"/>
      <c r="FY53" s="46"/>
      <c r="FZ53" s="46"/>
      <c r="GA53" s="46"/>
      <c r="GB53" s="46"/>
      <c r="GC53" s="46"/>
      <c r="GD53" s="46"/>
      <c r="GE53" s="46"/>
      <c r="GF53" s="46"/>
      <c r="GG53" s="46"/>
      <c r="GH53" s="46"/>
      <c r="GI53" s="46"/>
      <c r="GJ53" s="46"/>
      <c r="GK53" s="46"/>
      <c r="GL53" s="46"/>
      <c r="GM53" s="46"/>
      <c r="GN53" s="46"/>
      <c r="GO53" s="46"/>
      <c r="GP53" s="46"/>
      <c r="GQ53" s="46"/>
      <c r="GR53" s="46"/>
      <c r="GS53" s="46"/>
      <c r="GT53" s="46"/>
      <c r="GU53" s="46"/>
      <c r="GV53" s="46"/>
      <c r="GX53" s="39"/>
      <c r="GY53" s="46"/>
      <c r="GZ53" s="46"/>
      <c r="HA53" s="46"/>
      <c r="HB53" s="46"/>
      <c r="HC53" s="46"/>
      <c r="HD53" s="46"/>
      <c r="HE53" s="46"/>
      <c r="HF53" s="46"/>
      <c r="HG53" s="46"/>
      <c r="HH53" s="46"/>
      <c r="HI53" s="46"/>
      <c r="HJ53" s="46"/>
      <c r="HK53" s="46"/>
      <c r="HL53" s="46"/>
      <c r="HM53" s="46"/>
      <c r="HN53" s="46"/>
      <c r="HO53" s="46"/>
      <c r="HP53" s="46"/>
      <c r="HQ53" s="46"/>
      <c r="HR53" s="46"/>
      <c r="HS53" s="46"/>
      <c r="HT53" s="46"/>
      <c r="HU53" s="46"/>
      <c r="HV53" s="46"/>
      <c r="HW53" s="46"/>
      <c r="HX53" s="46"/>
      <c r="HY53" s="46"/>
      <c r="HZ53" s="46"/>
      <c r="IA53" s="46"/>
      <c r="IB53" s="46"/>
      <c r="IC53" s="46"/>
      <c r="ID53" s="46"/>
      <c r="IE53" s="46"/>
      <c r="IF53" s="46"/>
      <c r="IG53" s="46"/>
      <c r="IH53" s="46"/>
      <c r="II53" s="46"/>
      <c r="IJ53" s="46"/>
      <c r="IK53" s="46"/>
      <c r="IL53" s="46"/>
      <c r="IM53" s="46"/>
      <c r="IO53" s="39"/>
      <c r="IP53" s="46"/>
      <c r="IQ53" s="46"/>
      <c r="IR53" s="46"/>
      <c r="IS53" s="46"/>
      <c r="IT53" s="46"/>
      <c r="IU53" s="46"/>
      <c r="IV53" s="46"/>
      <c r="IW53" s="46"/>
      <c r="IX53" s="46"/>
      <c r="IY53" s="46"/>
      <c r="IZ53" s="46"/>
      <c r="JA53" s="46"/>
      <c r="JB53" s="46"/>
      <c r="JC53" s="46"/>
      <c r="JD53" s="46"/>
      <c r="JE53" s="46"/>
      <c r="JF53" s="46"/>
      <c r="JG53" s="46"/>
      <c r="JH53" s="46"/>
      <c r="JI53" s="46"/>
      <c r="JJ53" s="46"/>
      <c r="JK53" s="46"/>
      <c r="JL53" s="46"/>
      <c r="JM53" s="46"/>
      <c r="JN53" s="46"/>
      <c r="JO53" s="46"/>
      <c r="JP53" s="46"/>
      <c r="JQ53" s="46"/>
      <c r="JR53" s="46"/>
      <c r="JS53" s="46"/>
      <c r="JT53" s="46"/>
      <c r="JU53" s="46"/>
      <c r="JV53" s="46"/>
      <c r="JW53" s="46"/>
      <c r="JX53" s="46"/>
      <c r="JY53" s="46"/>
      <c r="JZ53" s="46"/>
      <c r="KA53" s="46"/>
      <c r="KB53" s="46"/>
      <c r="KC53" s="46"/>
      <c r="KD53" s="46"/>
      <c r="KF53" s="47"/>
      <c r="KG53" s="47"/>
      <c r="KH53" s="47"/>
      <c r="KI53" s="47"/>
      <c r="KJ53" s="47"/>
      <c r="KK53" s="47"/>
      <c r="KL53" s="47"/>
      <c r="KM53" s="47"/>
      <c r="KN53" s="47"/>
      <c r="KO53" s="47"/>
      <c r="KP53" s="47"/>
      <c r="KQ53" s="47"/>
      <c r="KR53" s="47"/>
      <c r="KS53" s="47"/>
      <c r="KT53" s="47"/>
      <c r="KU53" s="47"/>
      <c r="KV53" s="47"/>
      <c r="KW53" s="47"/>
      <c r="KX53" s="47"/>
      <c r="KY53" s="47"/>
      <c r="KZ53" s="47"/>
      <c r="LA53" s="47"/>
      <c r="LB53" s="47"/>
      <c r="LC53" s="47"/>
      <c r="LD53" s="47"/>
      <c r="LE53" s="47"/>
      <c r="LF53" s="47"/>
      <c r="LG53" s="47"/>
      <c r="LH53" s="47"/>
      <c r="LI53" s="47"/>
      <c r="LJ53" s="47"/>
      <c r="LK53" s="47"/>
      <c r="LL53" s="47"/>
      <c r="LM53" s="47"/>
      <c r="LN53" s="47"/>
      <c r="LO53" s="47"/>
      <c r="LP53" s="47"/>
      <c r="LQ53" s="47"/>
      <c r="LR53" s="47"/>
      <c r="LS53" s="47"/>
      <c r="LT53" s="47"/>
      <c r="MA53" s="48"/>
      <c r="MB53" s="48"/>
      <c r="MC53" s="48"/>
      <c r="MD53" s="48"/>
      <c r="ME53" s="48"/>
      <c r="MF53" s="48"/>
      <c r="MG53" s="48"/>
      <c r="MH53" s="48"/>
      <c r="MI53" s="48"/>
      <c r="MJ53" s="48"/>
      <c r="MK53" s="48"/>
      <c r="ML53" s="48"/>
      <c r="MM53" s="48"/>
      <c r="MN53" s="48"/>
      <c r="MO53" s="48"/>
      <c r="MP53" s="48"/>
      <c r="MQ53" s="48"/>
      <c r="MR53" s="48"/>
      <c r="MS53" s="48"/>
      <c r="MT53" s="48"/>
      <c r="MU53" s="48"/>
      <c r="MV53" s="48"/>
      <c r="MW53" s="48"/>
      <c r="MX53" s="48"/>
      <c r="MY53" s="48"/>
      <c r="MZ53" s="48"/>
      <c r="NA53" s="48"/>
      <c r="NB53" s="48"/>
      <c r="NC53" s="48"/>
      <c r="ND53" s="48"/>
      <c r="NE53" s="48"/>
      <c r="NF53" s="48"/>
      <c r="NG53" s="48"/>
      <c r="NH53" s="48"/>
      <c r="NI53" s="48"/>
      <c r="NJ53" s="48"/>
      <c r="NK53" s="48"/>
      <c r="NL53" s="48"/>
      <c r="NM53" s="48"/>
      <c r="NN53" s="48"/>
      <c r="NO53" s="48"/>
      <c r="NP53" s="49"/>
      <c r="NQ53" s="49"/>
      <c r="NR53" s="49"/>
      <c r="NS53" s="49"/>
      <c r="NT53" s="49"/>
      <c r="NU53" s="49"/>
      <c r="NV53" s="49"/>
      <c r="NW53" s="49"/>
      <c r="NX53" s="49"/>
      <c r="NY53" s="49"/>
      <c r="NZ53" s="49"/>
    </row>
    <row r="54" spans="1:390" s="23" customFormat="1" ht="13.8" x14ac:dyDescent="0.3">
      <c r="A54" s="69"/>
      <c r="B54" s="69"/>
      <c r="C54" s="93"/>
      <c r="D54" s="69"/>
      <c r="E54" s="74"/>
      <c r="M54" s="11"/>
      <c r="N54" s="11"/>
      <c r="O54" s="11"/>
      <c r="P54" s="11"/>
      <c r="Q54" s="11"/>
      <c r="R54" s="12"/>
      <c r="S54" s="12"/>
      <c r="W54" s="42">
        <f t="shared" si="2"/>
        <v>9.999999999999995E-2</v>
      </c>
      <c r="X54" s="23">
        <f>(W54-G20)*C34/G25</f>
        <v>2888.8888888888887</v>
      </c>
      <c r="AB54" s="42">
        <f t="shared" si="3"/>
        <v>0.18750000000000028</v>
      </c>
      <c r="AC54" s="23">
        <f>(AB54-G19)*C35/J25</f>
        <v>-1660.1562499999975</v>
      </c>
      <c r="AI54" s="5"/>
      <c r="AJ54" s="5"/>
      <c r="AK54" s="5"/>
      <c r="AL54" s="5"/>
      <c r="AM54" s="5"/>
      <c r="AN54" s="44">
        <f>AN53-AN38/20</f>
        <v>7.9999999999999946E-2</v>
      </c>
      <c r="AO54" s="44">
        <f t="shared" si="5"/>
        <v>3.9999999999999973E-2</v>
      </c>
      <c r="AP54" s="44">
        <f>(AL17-AO54)</f>
        <v>0.36000000000000004</v>
      </c>
      <c r="AQ54" s="44">
        <f>AN54*AL18</f>
        <v>0.11999999999999991</v>
      </c>
      <c r="AR54" s="45">
        <f>C33*(AQ54*AP54)/(AL19*AL18)</f>
        <v>224.9999999999998</v>
      </c>
      <c r="AS54" s="5"/>
      <c r="AT54" s="5"/>
      <c r="AU54" s="5"/>
      <c r="AV54" s="5"/>
      <c r="AW54" s="5"/>
      <c r="AX54" s="5"/>
      <c r="AY54" s="44">
        <f>AY53-AY38/20</f>
        <v>0.15000000000000027</v>
      </c>
      <c r="AZ54" s="44">
        <f t="shared" si="6"/>
        <v>7.5000000000000136E-2</v>
      </c>
      <c r="BA54" s="44">
        <f>(AW17-AZ54)</f>
        <v>0.67499999999999982</v>
      </c>
      <c r="BB54" s="44">
        <f>AY54*AW18</f>
        <v>0.12000000000000022</v>
      </c>
      <c r="BC54" s="45">
        <f>C32*(BB54*BA54)/(AW19*AW18)</f>
        <v>450.00000000000068</v>
      </c>
      <c r="BD54" s="46"/>
      <c r="BE54" s="5"/>
      <c r="BF54" s="15">
        <v>8</v>
      </c>
      <c r="BG54" s="45">
        <f>BG51</f>
        <v>1250</v>
      </c>
      <c r="BH54" s="15">
        <f>-BH48</f>
        <v>5197.6463822217538</v>
      </c>
      <c r="BI54" s="15">
        <v>0</v>
      </c>
      <c r="BJ54" s="15">
        <v>0</v>
      </c>
      <c r="BK54" s="15">
        <f t="shared" si="7"/>
        <v>6447.6463822217538</v>
      </c>
      <c r="BL54" s="15">
        <v>0</v>
      </c>
      <c r="BM54" s="15">
        <f t="shared" si="8"/>
        <v>0</v>
      </c>
      <c r="BN54" s="5"/>
      <c r="BO54" s="87">
        <f t="shared" si="9"/>
        <v>11654.507399355964</v>
      </c>
      <c r="BP54" s="46"/>
      <c r="BQ54" s="46"/>
      <c r="BR54" s="46"/>
      <c r="BS54" s="46"/>
      <c r="BT54" s="46"/>
      <c r="BU54" s="46"/>
      <c r="BV54" s="46"/>
      <c r="BW54" s="46"/>
      <c r="BX54" s="46"/>
      <c r="BY54" s="46"/>
      <c r="CA54" s="39"/>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P54" s="39"/>
      <c r="DQ54" s="46"/>
      <c r="DR54" s="46"/>
      <c r="DS54" s="46"/>
      <c r="DT54" s="46"/>
      <c r="DU54" s="46"/>
      <c r="DV54" s="46"/>
      <c r="DW54" s="46"/>
      <c r="DX54" s="46"/>
      <c r="DY54" s="46"/>
      <c r="DZ54" s="46"/>
      <c r="EA54" s="46"/>
      <c r="EB54" s="46"/>
      <c r="EC54" s="46"/>
      <c r="ED54" s="46"/>
      <c r="EE54" s="46"/>
      <c r="EF54" s="46"/>
      <c r="EG54" s="46"/>
      <c r="EH54" s="46"/>
      <c r="EI54" s="46"/>
      <c r="EJ54" s="46"/>
      <c r="EK54" s="46"/>
      <c r="EL54" s="46"/>
      <c r="EM54" s="46"/>
      <c r="EN54" s="46"/>
      <c r="EO54" s="46"/>
      <c r="EP54" s="46"/>
      <c r="EQ54" s="46"/>
      <c r="ER54" s="46"/>
      <c r="ES54" s="46"/>
      <c r="ET54" s="46"/>
      <c r="EU54" s="46"/>
      <c r="EV54" s="46"/>
      <c r="EW54" s="46"/>
      <c r="EX54" s="46"/>
      <c r="EY54" s="46"/>
      <c r="EZ54" s="46"/>
      <c r="FA54" s="46"/>
      <c r="FB54" s="46"/>
      <c r="FC54" s="46"/>
      <c r="FD54" s="46"/>
      <c r="FE54" s="46"/>
      <c r="FG54" s="39"/>
      <c r="FH54" s="46"/>
      <c r="FI54" s="46"/>
      <c r="FJ54" s="46"/>
      <c r="FK54" s="46"/>
      <c r="FL54" s="46"/>
      <c r="FM54" s="46"/>
      <c r="FN54" s="46"/>
      <c r="FO54" s="46"/>
      <c r="FP54" s="46"/>
      <c r="FQ54" s="46"/>
      <c r="FR54" s="46"/>
      <c r="FS54" s="46"/>
      <c r="FT54" s="46"/>
      <c r="FU54" s="46"/>
      <c r="FV54" s="46"/>
      <c r="FW54" s="46"/>
      <c r="FX54" s="46"/>
      <c r="FY54" s="46"/>
      <c r="FZ54" s="46"/>
      <c r="GA54" s="46"/>
      <c r="GB54" s="46"/>
      <c r="GC54" s="46"/>
      <c r="GD54" s="46"/>
      <c r="GE54" s="46"/>
      <c r="GF54" s="46"/>
      <c r="GG54" s="46"/>
      <c r="GH54" s="46"/>
      <c r="GI54" s="46"/>
      <c r="GJ54" s="46"/>
      <c r="GK54" s="46"/>
      <c r="GL54" s="46"/>
      <c r="GM54" s="46"/>
      <c r="GN54" s="46"/>
      <c r="GO54" s="46"/>
      <c r="GP54" s="46"/>
      <c r="GQ54" s="46"/>
      <c r="GR54" s="46"/>
      <c r="GS54" s="46"/>
      <c r="GT54" s="46"/>
      <c r="GU54" s="46"/>
      <c r="GV54" s="46"/>
      <c r="GX54" s="39"/>
      <c r="GY54" s="46"/>
      <c r="GZ54" s="46"/>
      <c r="HA54" s="46"/>
      <c r="HB54" s="46"/>
      <c r="HC54" s="46"/>
      <c r="HD54" s="46"/>
      <c r="HE54" s="46"/>
      <c r="HF54" s="46"/>
      <c r="HG54" s="46"/>
      <c r="HH54" s="46"/>
      <c r="HI54" s="46"/>
      <c r="HJ54" s="46"/>
      <c r="HK54" s="46"/>
      <c r="HL54" s="46"/>
      <c r="HM54" s="46"/>
      <c r="HN54" s="46"/>
      <c r="HO54" s="46"/>
      <c r="HP54" s="46"/>
      <c r="HQ54" s="46"/>
      <c r="HR54" s="46"/>
      <c r="HS54" s="46"/>
      <c r="HT54" s="46"/>
      <c r="HU54" s="46"/>
      <c r="HV54" s="46"/>
      <c r="HW54" s="46"/>
      <c r="HX54" s="46"/>
      <c r="HY54" s="46"/>
      <c r="HZ54" s="46"/>
      <c r="IA54" s="46"/>
      <c r="IB54" s="46"/>
      <c r="IC54" s="46"/>
      <c r="ID54" s="46"/>
      <c r="IE54" s="46"/>
      <c r="IF54" s="46"/>
      <c r="IG54" s="46"/>
      <c r="IH54" s="46"/>
      <c r="II54" s="46"/>
      <c r="IJ54" s="46"/>
      <c r="IK54" s="46"/>
      <c r="IL54" s="46"/>
      <c r="IM54" s="46"/>
      <c r="IO54" s="39"/>
      <c r="IP54" s="46"/>
      <c r="IQ54" s="46"/>
      <c r="IR54" s="46"/>
      <c r="IS54" s="46"/>
      <c r="IT54" s="46"/>
      <c r="IU54" s="46"/>
      <c r="IV54" s="46"/>
      <c r="IW54" s="46"/>
      <c r="IX54" s="46"/>
      <c r="IY54" s="46"/>
      <c r="IZ54" s="46"/>
      <c r="JA54" s="46"/>
      <c r="JB54" s="46"/>
      <c r="JC54" s="46"/>
      <c r="JD54" s="46"/>
      <c r="JE54" s="46"/>
      <c r="JF54" s="46"/>
      <c r="JG54" s="46"/>
      <c r="JH54" s="46"/>
      <c r="JI54" s="46"/>
      <c r="JJ54" s="46"/>
      <c r="JK54" s="46"/>
      <c r="JL54" s="46"/>
      <c r="JM54" s="46"/>
      <c r="JN54" s="46"/>
      <c r="JO54" s="46"/>
      <c r="JP54" s="46"/>
      <c r="JQ54" s="46"/>
      <c r="JR54" s="46"/>
      <c r="JS54" s="46"/>
      <c r="JT54" s="46"/>
      <c r="JU54" s="46"/>
      <c r="JV54" s="46"/>
      <c r="JW54" s="46"/>
      <c r="JX54" s="46"/>
      <c r="JY54" s="46"/>
      <c r="JZ54" s="46"/>
      <c r="KA54" s="46"/>
      <c r="KB54" s="46"/>
      <c r="KC54" s="46"/>
      <c r="KD54" s="46"/>
      <c r="KF54" s="47"/>
      <c r="KG54" s="47"/>
      <c r="KH54" s="47"/>
      <c r="KI54" s="47"/>
      <c r="KJ54" s="47"/>
      <c r="KK54" s="47"/>
      <c r="KL54" s="47"/>
      <c r="KM54" s="47"/>
      <c r="KN54" s="47"/>
      <c r="KO54" s="47"/>
      <c r="KP54" s="47"/>
      <c r="KQ54" s="47"/>
      <c r="KR54" s="47"/>
      <c r="KS54" s="47"/>
      <c r="KT54" s="47"/>
      <c r="KU54" s="47"/>
      <c r="KV54" s="47"/>
      <c r="KW54" s="47"/>
      <c r="KX54" s="47"/>
      <c r="KY54" s="47"/>
      <c r="KZ54" s="47"/>
      <c r="LA54" s="47"/>
      <c r="LB54" s="47"/>
      <c r="LC54" s="47"/>
      <c r="LD54" s="47"/>
      <c r="LE54" s="47"/>
      <c r="LF54" s="47"/>
      <c r="LG54" s="47"/>
      <c r="LH54" s="47"/>
      <c r="LI54" s="47"/>
      <c r="LJ54" s="47"/>
      <c r="LK54" s="47"/>
      <c r="LL54" s="47"/>
      <c r="LM54" s="47"/>
      <c r="LN54" s="47"/>
      <c r="LO54" s="47"/>
      <c r="LP54" s="47"/>
      <c r="LQ54" s="47"/>
      <c r="LR54" s="47"/>
      <c r="LS54" s="47"/>
      <c r="LT54" s="47"/>
      <c r="MA54" s="48"/>
      <c r="MB54" s="48"/>
      <c r="MC54" s="48"/>
      <c r="MD54" s="48"/>
      <c r="ME54" s="48"/>
      <c r="MF54" s="48"/>
      <c r="MG54" s="48"/>
      <c r="MH54" s="48"/>
      <c r="MI54" s="48"/>
      <c r="MJ54" s="48"/>
      <c r="MK54" s="48"/>
      <c r="ML54" s="48"/>
      <c r="MM54" s="48"/>
      <c r="MN54" s="48"/>
      <c r="MO54" s="48"/>
      <c r="MP54" s="48"/>
      <c r="MQ54" s="48"/>
      <c r="MR54" s="48"/>
      <c r="MS54" s="48"/>
      <c r="MT54" s="48"/>
      <c r="MU54" s="48"/>
      <c r="MV54" s="48"/>
      <c r="MW54" s="48"/>
      <c r="MX54" s="48"/>
      <c r="MY54" s="48"/>
      <c r="MZ54" s="48"/>
      <c r="NA54" s="48"/>
      <c r="NB54" s="48"/>
      <c r="NC54" s="48"/>
      <c r="ND54" s="48"/>
      <c r="NE54" s="48"/>
      <c r="NF54" s="48"/>
      <c r="NG54" s="48"/>
      <c r="NH54" s="48"/>
      <c r="NI54" s="48"/>
      <c r="NJ54" s="48"/>
      <c r="NK54" s="48"/>
      <c r="NL54" s="48"/>
      <c r="NM54" s="48"/>
      <c r="NN54" s="48"/>
      <c r="NO54" s="48"/>
      <c r="NP54" s="49"/>
      <c r="NQ54" s="49"/>
      <c r="NR54" s="49"/>
      <c r="NS54" s="49"/>
      <c r="NT54" s="49"/>
      <c r="NU54" s="49"/>
      <c r="NV54" s="49"/>
      <c r="NW54" s="49"/>
      <c r="NX54" s="49"/>
      <c r="NY54" s="49"/>
      <c r="NZ54" s="49"/>
    </row>
    <row r="55" spans="1:390" s="23" customFormat="1" ht="13.8" x14ac:dyDescent="0.3">
      <c r="A55" s="69"/>
      <c r="B55" s="69"/>
      <c r="C55" s="93"/>
      <c r="D55" s="69"/>
      <c r="E55" s="74"/>
      <c r="M55" s="11"/>
      <c r="N55" s="11"/>
      <c r="O55" s="11"/>
      <c r="P55" s="11"/>
      <c r="Q55" s="11"/>
      <c r="R55" s="12"/>
      <c r="S55" s="12"/>
      <c r="W55" s="42">
        <f t="shared" si="2"/>
        <v>7.9999999999999946E-2</v>
      </c>
      <c r="X55" s="23">
        <f>(W55-G20)*C34/G25</f>
        <v>2977.7777777777778</v>
      </c>
      <c r="AB55" s="42">
        <f t="shared" si="3"/>
        <v>0.15000000000000027</v>
      </c>
      <c r="AC55" s="23">
        <f>(AB55-G19)*C35/J25</f>
        <v>-1953.1249999999975</v>
      </c>
      <c r="AI55" s="5"/>
      <c r="AJ55" s="5"/>
      <c r="AK55" s="5"/>
      <c r="AL55" s="5"/>
      <c r="AM55" s="5"/>
      <c r="AN55" s="44">
        <f>AN54-AN38/20</f>
        <v>5.9999999999999942E-2</v>
      </c>
      <c r="AO55" s="44">
        <f t="shared" si="5"/>
        <v>2.9999999999999971E-2</v>
      </c>
      <c r="AP55" s="44">
        <f>(AL17-AO55)</f>
        <v>0.37000000000000005</v>
      </c>
      <c r="AQ55" s="44">
        <f>AN55*AL18</f>
        <v>8.9999999999999913E-2</v>
      </c>
      <c r="AR55" s="45">
        <f>C33*(AQ55*AP55)/(AL19*AL18)</f>
        <v>173.43749999999983</v>
      </c>
      <c r="AS55" s="5"/>
      <c r="AT55" s="5"/>
      <c r="AU55" s="5"/>
      <c r="AV55" s="5"/>
      <c r="AW55" s="5"/>
      <c r="AX55" s="5"/>
      <c r="AY55" s="44">
        <f>AY54-AY38/20</f>
        <v>0.11250000000000027</v>
      </c>
      <c r="AZ55" s="44">
        <f t="shared" si="6"/>
        <v>5.6250000000000133E-2</v>
      </c>
      <c r="BA55" s="44">
        <f>(AW17-AZ55)</f>
        <v>0.69374999999999987</v>
      </c>
      <c r="BB55" s="44">
        <f>AY55*AW18</f>
        <v>9.0000000000000219E-2</v>
      </c>
      <c r="BC55" s="45">
        <f>C32*(BB55*BA55)/(AW19*AW18)</f>
        <v>346.87500000000074</v>
      </c>
      <c r="BD55" s="46"/>
      <c r="BE55" s="5"/>
      <c r="BF55" s="15">
        <v>9</v>
      </c>
      <c r="BG55" s="15">
        <v>0</v>
      </c>
      <c r="BH55" s="15">
        <v>0</v>
      </c>
      <c r="BI55" s="15">
        <v>0</v>
      </c>
      <c r="BJ55" s="15">
        <v>0</v>
      </c>
      <c r="BK55" s="15">
        <f t="shared" si="7"/>
        <v>0</v>
      </c>
      <c r="BL55" s="15">
        <v>0</v>
      </c>
      <c r="BM55" s="15">
        <f t="shared" si="8"/>
        <v>0</v>
      </c>
      <c r="BN55" s="5"/>
      <c r="BO55" s="87">
        <f t="shared" si="9"/>
        <v>208.33333333333394</v>
      </c>
      <c r="BP55" s="46"/>
      <c r="BQ55" s="46"/>
      <c r="BR55" s="46"/>
      <c r="BS55" s="46"/>
      <c r="BT55" s="46"/>
      <c r="BU55" s="46"/>
      <c r="BV55" s="46"/>
      <c r="BW55" s="46"/>
      <c r="BX55" s="46"/>
      <c r="BY55" s="46"/>
      <c r="CA55" s="39"/>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P55" s="39"/>
      <c r="DQ55" s="46"/>
      <c r="DR55" s="46"/>
      <c r="DS55" s="46"/>
      <c r="DT55" s="46"/>
      <c r="DU55" s="46"/>
      <c r="DV55" s="46"/>
      <c r="DW55" s="46"/>
      <c r="DX55" s="46"/>
      <c r="DY55" s="46"/>
      <c r="DZ55" s="46"/>
      <c r="EA55" s="46"/>
      <c r="EB55" s="46"/>
      <c r="EC55" s="46"/>
      <c r="ED55" s="46"/>
      <c r="EE55" s="46"/>
      <c r="EF55" s="46"/>
      <c r="EG55" s="46"/>
      <c r="EH55" s="46"/>
      <c r="EI55" s="46"/>
      <c r="EJ55" s="46"/>
      <c r="EK55" s="46"/>
      <c r="EL55" s="46"/>
      <c r="EM55" s="46"/>
      <c r="EN55" s="46"/>
      <c r="EO55" s="46"/>
      <c r="EP55" s="46"/>
      <c r="EQ55" s="46"/>
      <c r="ER55" s="46"/>
      <c r="ES55" s="46"/>
      <c r="ET55" s="46"/>
      <c r="EU55" s="46"/>
      <c r="EV55" s="46"/>
      <c r="EW55" s="46"/>
      <c r="EX55" s="46"/>
      <c r="EY55" s="46"/>
      <c r="EZ55" s="46"/>
      <c r="FA55" s="46"/>
      <c r="FB55" s="46"/>
      <c r="FC55" s="46"/>
      <c r="FD55" s="46"/>
      <c r="FE55" s="46"/>
      <c r="FG55" s="39"/>
      <c r="FH55" s="46"/>
      <c r="FI55" s="46"/>
      <c r="FJ55" s="46"/>
      <c r="FK55" s="46"/>
      <c r="FL55" s="46"/>
      <c r="FM55" s="46"/>
      <c r="FN55" s="46"/>
      <c r="FO55" s="46"/>
      <c r="FP55" s="46"/>
      <c r="FQ55" s="46"/>
      <c r="FR55" s="46"/>
      <c r="FS55" s="46"/>
      <c r="FT55" s="46"/>
      <c r="FU55" s="46"/>
      <c r="FV55" s="46"/>
      <c r="FW55" s="46"/>
      <c r="FX55" s="46"/>
      <c r="FY55" s="46"/>
      <c r="FZ55" s="46"/>
      <c r="GA55" s="46"/>
      <c r="GB55" s="46"/>
      <c r="GC55" s="46"/>
      <c r="GD55" s="46"/>
      <c r="GE55" s="46"/>
      <c r="GF55" s="46"/>
      <c r="GG55" s="46"/>
      <c r="GH55" s="46"/>
      <c r="GI55" s="46"/>
      <c r="GJ55" s="46"/>
      <c r="GK55" s="46"/>
      <c r="GL55" s="46"/>
      <c r="GM55" s="46"/>
      <c r="GN55" s="46"/>
      <c r="GO55" s="46"/>
      <c r="GP55" s="46"/>
      <c r="GQ55" s="46"/>
      <c r="GR55" s="46"/>
      <c r="GS55" s="46"/>
      <c r="GT55" s="46"/>
      <c r="GU55" s="46"/>
      <c r="GV55" s="46"/>
      <c r="GX55" s="39"/>
      <c r="GY55" s="46"/>
      <c r="GZ55" s="46"/>
      <c r="HA55" s="46"/>
      <c r="HB55" s="46"/>
      <c r="HC55" s="46"/>
      <c r="HD55" s="46"/>
      <c r="HE55" s="46"/>
      <c r="HF55" s="46"/>
      <c r="HG55" s="46"/>
      <c r="HH55" s="46"/>
      <c r="HI55" s="46"/>
      <c r="HJ55" s="46"/>
      <c r="HK55" s="46"/>
      <c r="HL55" s="46"/>
      <c r="HM55" s="46"/>
      <c r="HN55" s="46"/>
      <c r="HO55" s="46"/>
      <c r="HP55" s="46"/>
      <c r="HQ55" s="46"/>
      <c r="HR55" s="46"/>
      <c r="HS55" s="46"/>
      <c r="HT55" s="46"/>
      <c r="HU55" s="46"/>
      <c r="HV55" s="46"/>
      <c r="HW55" s="46"/>
      <c r="HX55" s="46"/>
      <c r="HY55" s="46"/>
      <c r="HZ55" s="46"/>
      <c r="IA55" s="46"/>
      <c r="IB55" s="46"/>
      <c r="IC55" s="46"/>
      <c r="ID55" s="46"/>
      <c r="IE55" s="46"/>
      <c r="IF55" s="46"/>
      <c r="IG55" s="46"/>
      <c r="IH55" s="46"/>
      <c r="II55" s="46"/>
      <c r="IJ55" s="46"/>
      <c r="IK55" s="46"/>
      <c r="IL55" s="46"/>
      <c r="IM55" s="46"/>
      <c r="IO55" s="39"/>
      <c r="IP55" s="46"/>
      <c r="IQ55" s="46"/>
      <c r="IR55" s="46"/>
      <c r="IS55" s="46"/>
      <c r="IT55" s="46"/>
      <c r="IU55" s="46"/>
      <c r="IV55" s="46"/>
      <c r="IW55" s="46"/>
      <c r="IX55" s="46"/>
      <c r="IY55" s="46"/>
      <c r="IZ55" s="46"/>
      <c r="JA55" s="46"/>
      <c r="JB55" s="46"/>
      <c r="JC55" s="46"/>
      <c r="JD55" s="46"/>
      <c r="JE55" s="46"/>
      <c r="JF55" s="46"/>
      <c r="JG55" s="46"/>
      <c r="JH55" s="46"/>
      <c r="JI55" s="46"/>
      <c r="JJ55" s="46"/>
      <c r="JK55" s="46"/>
      <c r="JL55" s="46"/>
      <c r="JM55" s="46"/>
      <c r="JN55" s="46"/>
      <c r="JO55" s="46"/>
      <c r="JP55" s="46"/>
      <c r="JQ55" s="46"/>
      <c r="JR55" s="46"/>
      <c r="JS55" s="46"/>
      <c r="JT55" s="46"/>
      <c r="JU55" s="46"/>
      <c r="JV55" s="46"/>
      <c r="JW55" s="46"/>
      <c r="JX55" s="46"/>
      <c r="JY55" s="46"/>
      <c r="JZ55" s="46"/>
      <c r="KA55" s="46"/>
      <c r="KB55" s="46"/>
      <c r="KC55" s="46"/>
      <c r="KD55" s="46"/>
      <c r="KF55" s="47"/>
      <c r="KG55" s="47"/>
      <c r="KH55" s="47"/>
      <c r="KI55" s="47"/>
      <c r="KJ55" s="47"/>
      <c r="KK55" s="47"/>
      <c r="KL55" s="47"/>
      <c r="KM55" s="47"/>
      <c r="KN55" s="47"/>
      <c r="KO55" s="47"/>
      <c r="KP55" s="47"/>
      <c r="KQ55" s="47"/>
      <c r="KR55" s="47"/>
      <c r="KS55" s="47"/>
      <c r="KT55" s="47"/>
      <c r="KU55" s="47"/>
      <c r="KV55" s="47"/>
      <c r="KW55" s="47"/>
      <c r="KX55" s="47"/>
      <c r="KY55" s="47"/>
      <c r="KZ55" s="47"/>
      <c r="LA55" s="47"/>
      <c r="LB55" s="47"/>
      <c r="LC55" s="47"/>
      <c r="LD55" s="47"/>
      <c r="LE55" s="47"/>
      <c r="LF55" s="47"/>
      <c r="LG55" s="47"/>
      <c r="LH55" s="47"/>
      <c r="LI55" s="47"/>
      <c r="LJ55" s="47"/>
      <c r="LK55" s="47"/>
      <c r="LL55" s="47"/>
      <c r="LM55" s="47"/>
      <c r="LN55" s="47"/>
      <c r="LO55" s="47"/>
      <c r="LP55" s="47"/>
      <c r="LQ55" s="47"/>
      <c r="LR55" s="47"/>
      <c r="LS55" s="47"/>
      <c r="LT55" s="47"/>
      <c r="MA55" s="48"/>
      <c r="MB55" s="48"/>
      <c r="MC55" s="48"/>
      <c r="MD55" s="48"/>
      <c r="ME55" s="48"/>
      <c r="MF55" s="48"/>
      <c r="MG55" s="48"/>
      <c r="MH55" s="48"/>
      <c r="MI55" s="48"/>
      <c r="MJ55" s="48"/>
      <c r="MK55" s="48"/>
      <c r="ML55" s="48"/>
      <c r="MM55" s="48"/>
      <c r="MN55" s="48"/>
      <c r="MO55" s="48"/>
      <c r="MP55" s="48"/>
      <c r="MQ55" s="48"/>
      <c r="MR55" s="48"/>
      <c r="MS55" s="48"/>
      <c r="MT55" s="48"/>
      <c r="MU55" s="48"/>
      <c r="MV55" s="48"/>
      <c r="MW55" s="48"/>
      <c r="MX55" s="48"/>
      <c r="MY55" s="48"/>
      <c r="MZ55" s="48"/>
      <c r="NA55" s="48"/>
      <c r="NB55" s="48"/>
      <c r="NC55" s="48"/>
      <c r="ND55" s="48"/>
      <c r="NE55" s="48"/>
      <c r="NF55" s="48"/>
      <c r="NG55" s="48"/>
      <c r="NH55" s="48"/>
      <c r="NI55" s="48"/>
      <c r="NJ55" s="48"/>
      <c r="NK55" s="48"/>
      <c r="NL55" s="48"/>
      <c r="NM55" s="48"/>
      <c r="NN55" s="48"/>
      <c r="NO55" s="48"/>
      <c r="NP55" s="49"/>
      <c r="NQ55" s="49"/>
      <c r="NR55" s="49"/>
      <c r="NS55" s="49"/>
      <c r="NT55" s="49"/>
      <c r="NU55" s="49"/>
      <c r="NV55" s="49"/>
      <c r="NW55" s="49"/>
      <c r="NX55" s="49"/>
      <c r="NY55" s="49"/>
      <c r="NZ55" s="49"/>
    </row>
    <row r="56" spans="1:390" s="23" customFormat="1" ht="13.8" x14ac:dyDescent="0.3">
      <c r="A56" s="69"/>
      <c r="B56" s="69"/>
      <c r="C56" s="93"/>
      <c r="D56" s="69"/>
      <c r="E56" s="74"/>
      <c r="M56" s="11"/>
      <c r="N56" s="11"/>
      <c r="O56" s="11"/>
      <c r="P56" s="11"/>
      <c r="Q56" s="11"/>
      <c r="R56" s="12"/>
      <c r="S56" s="12"/>
      <c r="W56" s="42">
        <f t="shared" si="2"/>
        <v>5.9999999999999942E-2</v>
      </c>
      <c r="X56" s="23">
        <f>(W56-G20)*C34/G25</f>
        <v>3066.666666666667</v>
      </c>
      <c r="AB56" s="42">
        <f t="shared" si="3"/>
        <v>0.11250000000000027</v>
      </c>
      <c r="AC56" s="23">
        <f>(AB56-G19)*C35/J25</f>
        <v>-2246.0937499999977</v>
      </c>
      <c r="AI56" s="5"/>
      <c r="AJ56" s="5"/>
      <c r="AK56" s="5"/>
      <c r="AL56" s="5"/>
      <c r="AM56" s="5"/>
      <c r="AN56" s="44">
        <f>AN55-AN38/20</f>
        <v>3.9999999999999938E-2</v>
      </c>
      <c r="AO56" s="44">
        <f t="shared" si="5"/>
        <v>1.9999999999999969E-2</v>
      </c>
      <c r="AP56" s="44">
        <f>(AL17-AO56)</f>
        <v>0.38000000000000006</v>
      </c>
      <c r="AQ56" s="44">
        <f>AN56*AL18</f>
        <v>5.9999999999999908E-2</v>
      </c>
      <c r="AR56" s="45">
        <f>C33*(AQ56*AP56)/(AL19*AL18)</f>
        <v>118.7499999999998</v>
      </c>
      <c r="AS56" s="5"/>
      <c r="AT56" s="5"/>
      <c r="AU56" s="5"/>
      <c r="AV56" s="5"/>
      <c r="AW56" s="5"/>
      <c r="AX56" s="5"/>
      <c r="AY56" s="44">
        <f>AY55-AY38/20</f>
        <v>7.5000000000000261E-2</v>
      </c>
      <c r="AZ56" s="44">
        <f t="shared" si="6"/>
        <v>3.750000000000013E-2</v>
      </c>
      <c r="BA56" s="44">
        <f>(AW17-AZ56)</f>
        <v>0.71249999999999991</v>
      </c>
      <c r="BB56" s="44">
        <f>AY56*AW18</f>
        <v>6.0000000000000213E-2</v>
      </c>
      <c r="BC56" s="45">
        <f>C32*(BB56*BA56)/(AW19*AW18)</f>
        <v>237.5000000000008</v>
      </c>
      <c r="BD56" s="46"/>
      <c r="BE56" s="5"/>
      <c r="BF56" s="5"/>
      <c r="BG56" s="5"/>
      <c r="BH56" s="5"/>
      <c r="BI56" s="5"/>
      <c r="BJ56" s="5"/>
      <c r="BK56" s="5"/>
      <c r="BL56" s="5"/>
      <c r="BM56" s="5"/>
      <c r="BN56" s="5"/>
      <c r="BO56" s="88"/>
      <c r="BP56" s="46"/>
      <c r="BQ56" s="46"/>
      <c r="BR56" s="46"/>
      <c r="BS56" s="46"/>
      <c r="BT56" s="46"/>
      <c r="BU56" s="46"/>
      <c r="BV56" s="46"/>
      <c r="BW56" s="46"/>
      <c r="BX56" s="46"/>
      <c r="BY56" s="46"/>
      <c r="CA56" s="39"/>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6"/>
      <c r="DJ56" s="46"/>
      <c r="DK56" s="46"/>
      <c r="DL56" s="46"/>
      <c r="DM56" s="46"/>
      <c r="DN56" s="46"/>
      <c r="DP56" s="39"/>
      <c r="DQ56" s="46"/>
      <c r="DR56" s="46"/>
      <c r="DS56" s="46"/>
      <c r="DT56" s="46"/>
      <c r="DU56" s="46"/>
      <c r="DV56" s="46"/>
      <c r="DW56" s="46"/>
      <c r="DX56" s="46"/>
      <c r="DY56" s="46"/>
      <c r="DZ56" s="46"/>
      <c r="EA56" s="46"/>
      <c r="EB56" s="46"/>
      <c r="EC56" s="46"/>
      <c r="ED56" s="46"/>
      <c r="EE56" s="46"/>
      <c r="EF56" s="46"/>
      <c r="EG56" s="46"/>
      <c r="EH56" s="46"/>
      <c r="EI56" s="46"/>
      <c r="EJ56" s="46"/>
      <c r="EK56" s="46"/>
      <c r="EL56" s="46"/>
      <c r="EM56" s="46"/>
      <c r="EN56" s="46"/>
      <c r="EO56" s="46"/>
      <c r="EP56" s="46"/>
      <c r="EQ56" s="46"/>
      <c r="ER56" s="46"/>
      <c r="ES56" s="46"/>
      <c r="ET56" s="46"/>
      <c r="EU56" s="46"/>
      <c r="EV56" s="46"/>
      <c r="EW56" s="46"/>
      <c r="EX56" s="46"/>
      <c r="EY56" s="46"/>
      <c r="EZ56" s="46"/>
      <c r="FA56" s="46"/>
      <c r="FB56" s="46"/>
      <c r="FC56" s="46"/>
      <c r="FD56" s="46"/>
      <c r="FE56" s="46"/>
      <c r="FG56" s="39"/>
      <c r="FH56" s="46"/>
      <c r="FI56" s="46"/>
      <c r="FJ56" s="46"/>
      <c r="FK56" s="46"/>
      <c r="FL56" s="46"/>
      <c r="FM56" s="46"/>
      <c r="FN56" s="46"/>
      <c r="FO56" s="46"/>
      <c r="FP56" s="46"/>
      <c r="FQ56" s="46"/>
      <c r="FR56" s="46"/>
      <c r="FS56" s="46"/>
      <c r="FT56" s="46"/>
      <c r="FU56" s="46"/>
      <c r="FV56" s="46"/>
      <c r="FW56" s="46"/>
      <c r="FX56" s="46"/>
      <c r="FY56" s="46"/>
      <c r="FZ56" s="46"/>
      <c r="GA56" s="46"/>
      <c r="GB56" s="46"/>
      <c r="GC56" s="46"/>
      <c r="GD56" s="46"/>
      <c r="GE56" s="46"/>
      <c r="GF56" s="46"/>
      <c r="GG56" s="46"/>
      <c r="GH56" s="46"/>
      <c r="GI56" s="46"/>
      <c r="GJ56" s="46"/>
      <c r="GK56" s="46"/>
      <c r="GL56" s="46"/>
      <c r="GM56" s="46"/>
      <c r="GN56" s="46"/>
      <c r="GO56" s="46"/>
      <c r="GP56" s="46"/>
      <c r="GQ56" s="46"/>
      <c r="GR56" s="46"/>
      <c r="GS56" s="46"/>
      <c r="GT56" s="46"/>
      <c r="GU56" s="46"/>
      <c r="GV56" s="46"/>
      <c r="GX56" s="39"/>
      <c r="GY56" s="46"/>
      <c r="GZ56" s="46"/>
      <c r="HA56" s="46"/>
      <c r="HB56" s="46"/>
      <c r="HC56" s="46"/>
      <c r="HD56" s="46"/>
      <c r="HE56" s="46"/>
      <c r="HF56" s="46"/>
      <c r="HG56" s="46"/>
      <c r="HH56" s="46"/>
      <c r="HI56" s="46"/>
      <c r="HJ56" s="46"/>
      <c r="HK56" s="46"/>
      <c r="HL56" s="46"/>
      <c r="HM56" s="46"/>
      <c r="HN56" s="46"/>
      <c r="HO56" s="46"/>
      <c r="HP56" s="46"/>
      <c r="HQ56" s="46"/>
      <c r="HR56" s="46"/>
      <c r="HS56" s="46"/>
      <c r="HT56" s="46"/>
      <c r="HU56" s="46"/>
      <c r="HV56" s="46"/>
      <c r="HW56" s="46"/>
      <c r="HX56" s="46"/>
      <c r="HY56" s="46"/>
      <c r="HZ56" s="46"/>
      <c r="IA56" s="46"/>
      <c r="IB56" s="46"/>
      <c r="IC56" s="46"/>
      <c r="ID56" s="46"/>
      <c r="IE56" s="46"/>
      <c r="IF56" s="46"/>
      <c r="IG56" s="46"/>
      <c r="IH56" s="46"/>
      <c r="II56" s="46"/>
      <c r="IJ56" s="46"/>
      <c r="IK56" s="46"/>
      <c r="IL56" s="46"/>
      <c r="IM56" s="46"/>
      <c r="IO56" s="39"/>
      <c r="IP56" s="46"/>
      <c r="IQ56" s="46"/>
      <c r="IR56" s="46"/>
      <c r="IS56" s="46"/>
      <c r="IT56" s="46"/>
      <c r="IU56" s="46"/>
      <c r="IV56" s="46"/>
      <c r="IW56" s="46"/>
      <c r="IX56" s="46"/>
      <c r="IY56" s="46"/>
      <c r="IZ56" s="46"/>
      <c r="JA56" s="46"/>
      <c r="JB56" s="46"/>
      <c r="JC56" s="46"/>
      <c r="JD56" s="46"/>
      <c r="JE56" s="46"/>
      <c r="JF56" s="46"/>
      <c r="JG56" s="46"/>
      <c r="JH56" s="46"/>
      <c r="JI56" s="46"/>
      <c r="JJ56" s="46"/>
      <c r="JK56" s="46"/>
      <c r="JL56" s="46"/>
      <c r="JM56" s="46"/>
      <c r="JN56" s="46"/>
      <c r="JO56" s="46"/>
      <c r="JP56" s="46"/>
      <c r="JQ56" s="46"/>
      <c r="JR56" s="46"/>
      <c r="JS56" s="46"/>
      <c r="JT56" s="46"/>
      <c r="JU56" s="46"/>
      <c r="JV56" s="46"/>
      <c r="JW56" s="46"/>
      <c r="JX56" s="46"/>
      <c r="JY56" s="46"/>
      <c r="JZ56" s="46"/>
      <c r="KA56" s="46"/>
      <c r="KB56" s="46"/>
      <c r="KC56" s="46"/>
      <c r="KD56" s="46"/>
      <c r="KF56" s="47"/>
      <c r="KG56" s="47"/>
      <c r="KH56" s="47"/>
      <c r="KI56" s="47"/>
      <c r="KJ56" s="47"/>
      <c r="KK56" s="47"/>
      <c r="KL56" s="47"/>
      <c r="KM56" s="47"/>
      <c r="KN56" s="47"/>
      <c r="KO56" s="47"/>
      <c r="KP56" s="47"/>
      <c r="KQ56" s="47"/>
      <c r="KR56" s="47"/>
      <c r="KS56" s="47"/>
      <c r="KT56" s="47"/>
      <c r="KU56" s="47"/>
      <c r="KV56" s="47"/>
      <c r="KW56" s="47"/>
      <c r="KX56" s="47"/>
      <c r="KY56" s="47"/>
      <c r="KZ56" s="47"/>
      <c r="LA56" s="47"/>
      <c r="LB56" s="47"/>
      <c r="LC56" s="47"/>
      <c r="LD56" s="47"/>
      <c r="LE56" s="47"/>
      <c r="LF56" s="47"/>
      <c r="LG56" s="47"/>
      <c r="LH56" s="47"/>
      <c r="LI56" s="47"/>
      <c r="LJ56" s="47"/>
      <c r="LK56" s="47"/>
      <c r="LL56" s="47"/>
      <c r="LM56" s="47"/>
      <c r="LN56" s="47"/>
      <c r="LO56" s="47"/>
      <c r="LP56" s="47"/>
      <c r="LQ56" s="47"/>
      <c r="LR56" s="47"/>
      <c r="LS56" s="47"/>
      <c r="LT56" s="47"/>
      <c r="MA56" s="48"/>
      <c r="MB56" s="48"/>
      <c r="MC56" s="48"/>
      <c r="MD56" s="48"/>
      <c r="ME56" s="48"/>
      <c r="MF56" s="48"/>
      <c r="MG56" s="48"/>
      <c r="MH56" s="48"/>
      <c r="MI56" s="48"/>
      <c r="MJ56" s="48"/>
      <c r="MK56" s="48"/>
      <c r="ML56" s="48"/>
      <c r="MM56" s="48"/>
      <c r="MN56" s="48"/>
      <c r="MO56" s="48"/>
      <c r="MP56" s="48"/>
      <c r="MQ56" s="48"/>
      <c r="MR56" s="48"/>
      <c r="MS56" s="48"/>
      <c r="MT56" s="48"/>
      <c r="MU56" s="48"/>
      <c r="MV56" s="48"/>
      <c r="MW56" s="48"/>
      <c r="MX56" s="48"/>
      <c r="MY56" s="48"/>
      <c r="MZ56" s="48"/>
      <c r="NA56" s="48"/>
      <c r="NB56" s="48"/>
      <c r="NC56" s="48"/>
      <c r="ND56" s="48"/>
      <c r="NE56" s="48"/>
      <c r="NF56" s="48"/>
      <c r="NG56" s="48"/>
      <c r="NH56" s="48"/>
      <c r="NI56" s="48"/>
      <c r="NJ56" s="48"/>
      <c r="NK56" s="48"/>
      <c r="NL56" s="48"/>
      <c r="NM56" s="48"/>
      <c r="NN56" s="48"/>
      <c r="NO56" s="48"/>
      <c r="NP56" s="49"/>
      <c r="NQ56" s="49"/>
      <c r="NR56" s="49"/>
      <c r="NS56" s="49"/>
      <c r="NT56" s="49"/>
      <c r="NU56" s="49"/>
      <c r="NV56" s="49"/>
      <c r="NW56" s="49"/>
      <c r="NX56" s="49"/>
      <c r="NY56" s="49"/>
      <c r="NZ56" s="49"/>
    </row>
    <row r="57" spans="1:390" s="23" customFormat="1" ht="13.8" x14ac:dyDescent="0.3">
      <c r="A57" s="71">
        <f>BO53</f>
        <v>6458.3333333333321</v>
      </c>
      <c r="B57" s="69"/>
      <c r="C57" s="72">
        <f>BO54</f>
        <v>11654.507399355964</v>
      </c>
      <c r="D57" s="69"/>
      <c r="E57" s="73">
        <f>BO55</f>
        <v>208.33333333333394</v>
      </c>
      <c r="M57" s="11"/>
      <c r="N57" s="11"/>
      <c r="O57" s="11"/>
      <c r="P57" s="11"/>
      <c r="Q57" s="11"/>
      <c r="R57" s="12"/>
      <c r="S57" s="12"/>
      <c r="W57" s="42">
        <f t="shared" si="2"/>
        <v>3.9999999999999938E-2</v>
      </c>
      <c r="X57" s="23">
        <f>(W57-G20)*C34/G25</f>
        <v>3155.5555555555561</v>
      </c>
      <c r="AB57" s="42">
        <f t="shared" si="3"/>
        <v>7.5000000000000261E-2</v>
      </c>
      <c r="AC57" s="23">
        <f>(AB57-G19)*C35/J25</f>
        <v>-2539.0624999999973</v>
      </c>
      <c r="AI57" s="5"/>
      <c r="AJ57" s="5"/>
      <c r="AK57" s="5"/>
      <c r="AL57" s="5"/>
      <c r="AM57" s="5"/>
      <c r="AN57" s="44">
        <f>AN56-AN38/20</f>
        <v>1.9999999999999938E-2</v>
      </c>
      <c r="AO57" s="44">
        <f t="shared" si="5"/>
        <v>9.999999999999969E-3</v>
      </c>
      <c r="AP57" s="44">
        <f>(AL17-AO57)</f>
        <v>0.39000000000000007</v>
      </c>
      <c r="AQ57" s="44">
        <f>AN57*AL18</f>
        <v>2.9999999999999909E-2</v>
      </c>
      <c r="AR57" s="45">
        <f>C33*(AQ57*AP57)/(AL19*AL18)</f>
        <v>60.937499999999801</v>
      </c>
      <c r="AS57" s="5"/>
      <c r="AT57" s="5"/>
      <c r="AU57" s="5"/>
      <c r="AV57" s="5"/>
      <c r="AW57" s="5"/>
      <c r="AX57" s="5"/>
      <c r="AY57" s="44">
        <f>AY56-AY38/20</f>
        <v>3.7500000000000262E-2</v>
      </c>
      <c r="AZ57" s="44">
        <f t="shared" si="6"/>
        <v>1.8750000000000131E-2</v>
      </c>
      <c r="BA57" s="44">
        <f>(AW17-AZ57)</f>
        <v>0.73124999999999984</v>
      </c>
      <c r="BB57" s="44">
        <f>AY57*AW18</f>
        <v>3.0000000000000211E-2</v>
      </c>
      <c r="BC57" s="45">
        <f>C32*(BB57*BA57)/(AW19*AW18)</f>
        <v>121.87500000000081</v>
      </c>
      <c r="BD57" s="46"/>
      <c r="BE57" s="5"/>
      <c r="BF57" s="5"/>
      <c r="BG57" s="5"/>
      <c r="BH57" s="5"/>
      <c r="BI57" s="5"/>
      <c r="BJ57" s="5"/>
      <c r="BK57" s="5"/>
      <c r="BL57" s="5"/>
      <c r="BM57" s="5"/>
      <c r="BN57" s="7" t="s">
        <v>123</v>
      </c>
      <c r="BO57" s="89">
        <f>MAX(BO47:BO55)</f>
        <v>12673.005619725456</v>
      </c>
      <c r="BP57" s="46"/>
      <c r="BQ57" s="46"/>
      <c r="BR57" s="46"/>
      <c r="BS57" s="46"/>
      <c r="BT57" s="46"/>
      <c r="BU57" s="46"/>
      <c r="BV57" s="46"/>
      <c r="BW57" s="46"/>
      <c r="BX57" s="46"/>
      <c r="BY57" s="46"/>
      <c r="CA57" s="39"/>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P57" s="39"/>
      <c r="DQ57" s="46"/>
      <c r="DR57" s="46"/>
      <c r="DS57" s="46"/>
      <c r="DT57" s="46"/>
      <c r="DU57" s="46"/>
      <c r="DV57" s="46"/>
      <c r="DW57" s="46"/>
      <c r="DX57" s="46"/>
      <c r="DY57" s="46"/>
      <c r="DZ57" s="46"/>
      <c r="EA57" s="46"/>
      <c r="EB57" s="46"/>
      <c r="EC57" s="46"/>
      <c r="ED57" s="46"/>
      <c r="EE57" s="46"/>
      <c r="EF57" s="46"/>
      <c r="EG57" s="46"/>
      <c r="EH57" s="46"/>
      <c r="EI57" s="46"/>
      <c r="EJ57" s="46"/>
      <c r="EK57" s="46"/>
      <c r="EL57" s="46"/>
      <c r="EM57" s="46"/>
      <c r="EN57" s="46"/>
      <c r="EO57" s="46"/>
      <c r="EP57" s="46"/>
      <c r="EQ57" s="46"/>
      <c r="ER57" s="46"/>
      <c r="ES57" s="46"/>
      <c r="ET57" s="46"/>
      <c r="EU57" s="46"/>
      <c r="EV57" s="46"/>
      <c r="EW57" s="46"/>
      <c r="EX57" s="46"/>
      <c r="EY57" s="46"/>
      <c r="EZ57" s="46"/>
      <c r="FA57" s="46"/>
      <c r="FB57" s="46"/>
      <c r="FC57" s="46"/>
      <c r="FD57" s="46"/>
      <c r="FE57" s="46"/>
      <c r="FG57" s="39"/>
      <c r="FH57" s="46"/>
      <c r="FI57" s="46"/>
      <c r="FJ57" s="46"/>
      <c r="FK57" s="46"/>
      <c r="FL57" s="46"/>
      <c r="FM57" s="46"/>
      <c r="FN57" s="46"/>
      <c r="FO57" s="46"/>
      <c r="FP57" s="46"/>
      <c r="FQ57" s="46"/>
      <c r="FR57" s="46"/>
      <c r="FS57" s="46"/>
      <c r="FT57" s="46"/>
      <c r="FU57" s="46"/>
      <c r="FV57" s="46"/>
      <c r="FW57" s="46"/>
      <c r="FX57" s="46"/>
      <c r="FY57" s="46"/>
      <c r="FZ57" s="46"/>
      <c r="GA57" s="46"/>
      <c r="GB57" s="46"/>
      <c r="GC57" s="46"/>
      <c r="GD57" s="46"/>
      <c r="GE57" s="46"/>
      <c r="GF57" s="46"/>
      <c r="GG57" s="46"/>
      <c r="GH57" s="46"/>
      <c r="GI57" s="46"/>
      <c r="GJ57" s="46"/>
      <c r="GK57" s="46"/>
      <c r="GL57" s="46"/>
      <c r="GM57" s="46"/>
      <c r="GN57" s="46"/>
      <c r="GO57" s="46"/>
      <c r="GP57" s="46"/>
      <c r="GQ57" s="46"/>
      <c r="GR57" s="46"/>
      <c r="GS57" s="46"/>
      <c r="GT57" s="46"/>
      <c r="GU57" s="46"/>
      <c r="GV57" s="46"/>
      <c r="GX57" s="39"/>
      <c r="GY57" s="46"/>
      <c r="GZ57" s="46"/>
      <c r="HA57" s="46"/>
      <c r="HB57" s="46"/>
      <c r="HC57" s="46"/>
      <c r="HD57" s="46"/>
      <c r="HE57" s="46"/>
      <c r="HF57" s="46"/>
      <c r="HG57" s="46"/>
      <c r="HH57" s="46"/>
      <c r="HI57" s="46"/>
      <c r="HJ57" s="46"/>
      <c r="HK57" s="46"/>
      <c r="HL57" s="46"/>
      <c r="HM57" s="46"/>
      <c r="HN57" s="46"/>
      <c r="HO57" s="46"/>
      <c r="HP57" s="46"/>
      <c r="HQ57" s="46"/>
      <c r="HR57" s="46"/>
      <c r="HS57" s="46"/>
      <c r="HT57" s="46"/>
      <c r="HU57" s="46"/>
      <c r="HV57" s="46"/>
      <c r="HW57" s="46"/>
      <c r="HX57" s="46"/>
      <c r="HY57" s="46"/>
      <c r="HZ57" s="46"/>
      <c r="IA57" s="46"/>
      <c r="IB57" s="46"/>
      <c r="IC57" s="46"/>
      <c r="ID57" s="46"/>
      <c r="IE57" s="46"/>
      <c r="IF57" s="46"/>
      <c r="IG57" s="46"/>
      <c r="IH57" s="46"/>
      <c r="II57" s="46"/>
      <c r="IJ57" s="46"/>
      <c r="IK57" s="46"/>
      <c r="IL57" s="46"/>
      <c r="IM57" s="46"/>
      <c r="IO57" s="39"/>
      <c r="IP57" s="46"/>
      <c r="IQ57" s="46"/>
      <c r="IR57" s="46"/>
      <c r="IS57" s="46"/>
      <c r="IT57" s="46"/>
      <c r="IU57" s="46"/>
      <c r="IV57" s="46"/>
      <c r="IW57" s="46"/>
      <c r="IX57" s="46"/>
      <c r="IY57" s="46"/>
      <c r="IZ57" s="46"/>
      <c r="JA57" s="46"/>
      <c r="JB57" s="46"/>
      <c r="JC57" s="46"/>
      <c r="JD57" s="46"/>
      <c r="JE57" s="46"/>
      <c r="JF57" s="46"/>
      <c r="JG57" s="46"/>
      <c r="JH57" s="46"/>
      <c r="JI57" s="46"/>
      <c r="JJ57" s="46"/>
      <c r="JK57" s="46"/>
      <c r="JL57" s="46"/>
      <c r="JM57" s="46"/>
      <c r="JN57" s="46"/>
      <c r="JO57" s="46"/>
      <c r="JP57" s="46"/>
      <c r="JQ57" s="46"/>
      <c r="JR57" s="46"/>
      <c r="JS57" s="46"/>
      <c r="JT57" s="46"/>
      <c r="JU57" s="46"/>
      <c r="JV57" s="46"/>
      <c r="JW57" s="46"/>
      <c r="JX57" s="46"/>
      <c r="JY57" s="46"/>
      <c r="JZ57" s="46"/>
      <c r="KA57" s="46"/>
      <c r="KB57" s="46"/>
      <c r="KC57" s="46"/>
      <c r="KD57" s="46"/>
      <c r="KF57" s="47"/>
      <c r="KG57" s="47"/>
      <c r="KH57" s="47"/>
      <c r="KI57" s="47"/>
      <c r="KJ57" s="47"/>
      <c r="KK57" s="47"/>
      <c r="KL57" s="47"/>
      <c r="KM57" s="47"/>
      <c r="KN57" s="47"/>
      <c r="KO57" s="47"/>
      <c r="KP57" s="47"/>
      <c r="KQ57" s="47"/>
      <c r="KR57" s="47"/>
      <c r="KS57" s="47"/>
      <c r="KT57" s="47"/>
      <c r="KU57" s="47"/>
      <c r="KV57" s="47"/>
      <c r="KW57" s="47"/>
      <c r="KX57" s="47"/>
      <c r="KY57" s="47"/>
      <c r="KZ57" s="47"/>
      <c r="LA57" s="47"/>
      <c r="LB57" s="47"/>
      <c r="LC57" s="47"/>
      <c r="LD57" s="47"/>
      <c r="LE57" s="47"/>
      <c r="LF57" s="47"/>
      <c r="LG57" s="47"/>
      <c r="LH57" s="47"/>
      <c r="LI57" s="47"/>
      <c r="LJ57" s="47"/>
      <c r="LK57" s="47"/>
      <c r="LL57" s="47"/>
      <c r="LM57" s="47"/>
      <c r="LN57" s="47"/>
      <c r="LO57" s="47"/>
      <c r="LP57" s="47"/>
      <c r="LQ57" s="47"/>
      <c r="LR57" s="47"/>
      <c r="LS57" s="47"/>
      <c r="LT57" s="47"/>
      <c r="MA57" s="48"/>
      <c r="MB57" s="48"/>
      <c r="MC57" s="48"/>
      <c r="MD57" s="48"/>
      <c r="ME57" s="48"/>
      <c r="MF57" s="48"/>
      <c r="MG57" s="48"/>
      <c r="MH57" s="48"/>
      <c r="MI57" s="48"/>
      <c r="MJ57" s="48"/>
      <c r="MK57" s="48"/>
      <c r="ML57" s="48"/>
      <c r="MM57" s="48"/>
      <c r="MN57" s="48"/>
      <c r="MO57" s="48"/>
      <c r="MP57" s="48"/>
      <c r="MQ57" s="48"/>
      <c r="MR57" s="48"/>
      <c r="MS57" s="48"/>
      <c r="MT57" s="48"/>
      <c r="MU57" s="48"/>
      <c r="MV57" s="48"/>
      <c r="MW57" s="48"/>
      <c r="MX57" s="48"/>
      <c r="MY57" s="48"/>
      <c r="MZ57" s="48"/>
      <c r="NA57" s="48"/>
      <c r="NB57" s="48"/>
      <c r="NC57" s="48"/>
      <c r="ND57" s="48"/>
      <c r="NE57" s="48"/>
      <c r="NF57" s="48"/>
      <c r="NG57" s="48"/>
      <c r="NH57" s="48"/>
      <c r="NI57" s="48"/>
      <c r="NJ57" s="48"/>
      <c r="NK57" s="48"/>
      <c r="NL57" s="48"/>
      <c r="NM57" s="48"/>
      <c r="NN57" s="48"/>
      <c r="NO57" s="48"/>
      <c r="NP57" s="49"/>
      <c r="NQ57" s="49"/>
      <c r="NR57" s="49"/>
      <c r="NS57" s="49"/>
      <c r="NT57" s="49"/>
      <c r="NU57" s="49"/>
      <c r="NV57" s="49"/>
      <c r="NW57" s="49"/>
      <c r="NX57" s="49"/>
      <c r="NY57" s="49"/>
      <c r="NZ57" s="49"/>
    </row>
    <row r="58" spans="1:390" s="23" customFormat="1" ht="13.8" x14ac:dyDescent="0.3">
      <c r="J58" s="24" t="str">
        <f>"M.S. = "&amp;[1]!xln(K58)&amp;"="</f>
        <v>M.S. = 195000 / (12673 × 1.15 × 1.5) - 1=</v>
      </c>
      <c r="K58" s="79">
        <f>H32/(F43*H34*H36)-1</f>
        <v>7.9200211578000168</v>
      </c>
      <c r="M58" s="11"/>
      <c r="N58" s="11"/>
      <c r="O58" s="11"/>
      <c r="P58" s="11"/>
      <c r="Q58" s="11"/>
      <c r="R58" s="12"/>
      <c r="S58" s="12"/>
      <c r="W58" s="42">
        <f t="shared" si="2"/>
        <v>1.9999999999999938E-2</v>
      </c>
      <c r="X58" s="23">
        <f>(W58-G20)*C34/G25</f>
        <v>3244.4444444444448</v>
      </c>
      <c r="AB58" s="42">
        <f t="shared" si="3"/>
        <v>3.7500000000000262E-2</v>
      </c>
      <c r="AC58" s="23">
        <f>(AB58-G19)*C35/J25</f>
        <v>-2832.0312499999977</v>
      </c>
      <c r="AI58" s="5"/>
      <c r="AJ58" s="5"/>
      <c r="AK58" s="5"/>
      <c r="AL58" s="5"/>
      <c r="AM58" s="5"/>
      <c r="AN58" s="44">
        <f>AN57-AN38/20</f>
        <v>-6.2450045135165055E-17</v>
      </c>
      <c r="AO58" s="44">
        <f t="shared" si="5"/>
        <v>-3.1225022567582528E-17</v>
      </c>
      <c r="AP58" s="44">
        <f>(AL17-AO58)</f>
        <v>0.40000000000000008</v>
      </c>
      <c r="AQ58" s="44">
        <f>AN58*AL18</f>
        <v>-9.3675067702747583E-17</v>
      </c>
      <c r="AR58" s="45">
        <f>C33*(AQ58*AP58)/(AL19*AL18)</f>
        <v>-1.9515639104739077E-13</v>
      </c>
      <c r="AS58" s="5"/>
      <c r="AT58" s="5"/>
      <c r="AU58" s="5"/>
      <c r="AV58" s="5"/>
      <c r="AW58" s="5"/>
      <c r="AX58" s="5"/>
      <c r="AY58" s="44">
        <f>AY57-AY38/20</f>
        <v>2.6367796834847468E-16</v>
      </c>
      <c r="AZ58" s="44">
        <f t="shared" si="6"/>
        <v>1.3183898417423734E-16</v>
      </c>
      <c r="BA58" s="44">
        <f>(AW17-AZ58)</f>
        <v>0.74999999999999989</v>
      </c>
      <c r="BB58" s="44">
        <f>AY58*AW18</f>
        <v>2.1094237467877976E-16</v>
      </c>
      <c r="BC58" s="45">
        <f>C32*(BB58*BA58)/(AW19*AW18)</f>
        <v>8.7892656116158199E-13</v>
      </c>
      <c r="BD58" s="46"/>
      <c r="BE58" s="5"/>
      <c r="BF58" s="5"/>
      <c r="BG58" s="5"/>
      <c r="BH58" s="5"/>
      <c r="BI58" s="5"/>
      <c r="BJ58" s="5"/>
      <c r="BK58" s="5"/>
      <c r="BL58" s="5"/>
      <c r="BM58" s="5"/>
      <c r="BN58" s="5"/>
      <c r="BO58" s="5"/>
      <c r="BP58" s="46"/>
      <c r="BQ58" s="46"/>
      <c r="BR58" s="46"/>
      <c r="BS58" s="46"/>
      <c r="BT58" s="46"/>
      <c r="BU58" s="46"/>
      <c r="BV58" s="46"/>
      <c r="BW58" s="46"/>
      <c r="BX58" s="46"/>
      <c r="BY58" s="46"/>
      <c r="CA58" s="39"/>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P58" s="39"/>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46"/>
      <c r="ES58" s="46"/>
      <c r="ET58" s="46"/>
      <c r="EU58" s="46"/>
      <c r="EV58" s="46"/>
      <c r="EW58" s="46"/>
      <c r="EX58" s="46"/>
      <c r="EY58" s="46"/>
      <c r="EZ58" s="46"/>
      <c r="FA58" s="46"/>
      <c r="FB58" s="46"/>
      <c r="FC58" s="46"/>
      <c r="FD58" s="46"/>
      <c r="FE58" s="46"/>
      <c r="FG58" s="39"/>
      <c r="FH58" s="46"/>
      <c r="FI58" s="46"/>
      <c r="FJ58" s="46"/>
      <c r="FK58" s="46"/>
      <c r="FL58" s="46"/>
      <c r="FM58" s="46"/>
      <c r="FN58" s="46"/>
      <c r="FO58" s="46"/>
      <c r="FP58" s="46"/>
      <c r="FQ58" s="46"/>
      <c r="FR58" s="46"/>
      <c r="FS58" s="46"/>
      <c r="FT58" s="46"/>
      <c r="FU58" s="46"/>
      <c r="FV58" s="46"/>
      <c r="FW58" s="46"/>
      <c r="FX58" s="46"/>
      <c r="FY58" s="46"/>
      <c r="FZ58" s="46"/>
      <c r="GA58" s="46"/>
      <c r="GB58" s="46"/>
      <c r="GC58" s="46"/>
      <c r="GD58" s="46"/>
      <c r="GE58" s="46"/>
      <c r="GF58" s="46"/>
      <c r="GG58" s="46"/>
      <c r="GH58" s="46"/>
      <c r="GI58" s="46"/>
      <c r="GJ58" s="46"/>
      <c r="GK58" s="46"/>
      <c r="GL58" s="46"/>
      <c r="GM58" s="46"/>
      <c r="GN58" s="46"/>
      <c r="GO58" s="46"/>
      <c r="GP58" s="46"/>
      <c r="GQ58" s="46"/>
      <c r="GR58" s="46"/>
      <c r="GS58" s="46"/>
      <c r="GT58" s="46"/>
      <c r="GU58" s="46"/>
      <c r="GV58" s="46"/>
      <c r="GX58" s="39"/>
      <c r="GY58" s="46"/>
      <c r="GZ58" s="46"/>
      <c r="HA58" s="46"/>
      <c r="HB58" s="46"/>
      <c r="HC58" s="46"/>
      <c r="HD58" s="46"/>
      <c r="HE58" s="46"/>
      <c r="HF58" s="46"/>
      <c r="HG58" s="46"/>
      <c r="HH58" s="46"/>
      <c r="HI58" s="46"/>
      <c r="HJ58" s="46"/>
      <c r="HK58" s="46"/>
      <c r="HL58" s="46"/>
      <c r="HM58" s="46"/>
      <c r="HN58" s="46"/>
      <c r="HO58" s="46"/>
      <c r="HP58" s="46"/>
      <c r="HQ58" s="46"/>
      <c r="HR58" s="46"/>
      <c r="HS58" s="46"/>
      <c r="HT58" s="46"/>
      <c r="HU58" s="46"/>
      <c r="HV58" s="46"/>
      <c r="HW58" s="46"/>
      <c r="HX58" s="46"/>
      <c r="HY58" s="46"/>
      <c r="HZ58" s="46"/>
      <c r="IA58" s="46"/>
      <c r="IB58" s="46"/>
      <c r="IC58" s="46"/>
      <c r="ID58" s="46"/>
      <c r="IE58" s="46"/>
      <c r="IF58" s="46"/>
      <c r="IG58" s="46"/>
      <c r="IH58" s="46"/>
      <c r="II58" s="46"/>
      <c r="IJ58" s="46"/>
      <c r="IK58" s="46"/>
      <c r="IL58" s="46"/>
      <c r="IM58" s="46"/>
      <c r="IO58" s="39"/>
      <c r="IP58" s="46"/>
      <c r="IQ58" s="46"/>
      <c r="IR58" s="46"/>
      <c r="IS58" s="46"/>
      <c r="IT58" s="46"/>
      <c r="IU58" s="46"/>
      <c r="IV58" s="46"/>
      <c r="IW58" s="46"/>
      <c r="IX58" s="46"/>
      <c r="IY58" s="46"/>
      <c r="IZ58" s="46"/>
      <c r="JA58" s="46"/>
      <c r="JB58" s="46"/>
      <c r="JC58" s="46"/>
      <c r="JD58" s="46"/>
      <c r="JE58" s="46"/>
      <c r="JF58" s="46"/>
      <c r="JG58" s="46"/>
      <c r="JH58" s="46"/>
      <c r="JI58" s="46"/>
      <c r="JJ58" s="46"/>
      <c r="JK58" s="46"/>
      <c r="JL58" s="46"/>
      <c r="JM58" s="46"/>
      <c r="JN58" s="46"/>
      <c r="JO58" s="46"/>
      <c r="JP58" s="46"/>
      <c r="JQ58" s="46"/>
      <c r="JR58" s="46"/>
      <c r="JS58" s="46"/>
      <c r="JT58" s="46"/>
      <c r="JU58" s="46"/>
      <c r="JV58" s="46"/>
      <c r="JW58" s="46"/>
      <c r="JX58" s="46"/>
      <c r="JY58" s="46"/>
      <c r="JZ58" s="46"/>
      <c r="KA58" s="46"/>
      <c r="KB58" s="46"/>
      <c r="KC58" s="46"/>
      <c r="KD58" s="46"/>
      <c r="KF58" s="47"/>
      <c r="KG58" s="47"/>
      <c r="KH58" s="47"/>
      <c r="KI58" s="47"/>
      <c r="KJ58" s="47"/>
      <c r="KK58" s="47"/>
      <c r="KL58" s="47"/>
      <c r="KM58" s="47"/>
      <c r="KN58" s="47"/>
      <c r="KO58" s="47"/>
      <c r="KP58" s="47"/>
      <c r="KQ58" s="47"/>
      <c r="KR58" s="47"/>
      <c r="KS58" s="47"/>
      <c r="KT58" s="47"/>
      <c r="KU58" s="47"/>
      <c r="KV58" s="47"/>
      <c r="KW58" s="47"/>
      <c r="KX58" s="47"/>
      <c r="KY58" s="47"/>
      <c r="KZ58" s="47"/>
      <c r="LA58" s="47"/>
      <c r="LB58" s="47"/>
      <c r="LC58" s="47"/>
      <c r="LD58" s="47"/>
      <c r="LE58" s="47"/>
      <c r="LF58" s="47"/>
      <c r="LG58" s="47"/>
      <c r="LH58" s="47"/>
      <c r="LI58" s="47"/>
      <c r="LJ58" s="47"/>
      <c r="LK58" s="47"/>
      <c r="LL58" s="47"/>
      <c r="LM58" s="47"/>
      <c r="LN58" s="47"/>
      <c r="LO58" s="47"/>
      <c r="LP58" s="47"/>
      <c r="LQ58" s="47"/>
      <c r="LR58" s="47"/>
      <c r="LS58" s="47"/>
      <c r="LT58" s="47"/>
      <c r="MA58" s="48"/>
      <c r="MB58" s="48"/>
      <c r="MC58" s="48"/>
      <c r="MD58" s="48"/>
      <c r="ME58" s="48"/>
      <c r="MF58" s="48"/>
      <c r="MG58" s="48"/>
      <c r="MH58" s="48"/>
      <c r="MI58" s="48"/>
      <c r="MJ58" s="48"/>
      <c r="MK58" s="48"/>
      <c r="ML58" s="48"/>
      <c r="MM58" s="48"/>
      <c r="MN58" s="48"/>
      <c r="MO58" s="48"/>
      <c r="MP58" s="48"/>
      <c r="MQ58" s="48"/>
      <c r="MR58" s="48"/>
      <c r="MS58" s="48"/>
      <c r="MT58" s="48"/>
      <c r="MU58" s="48"/>
      <c r="MV58" s="48"/>
      <c r="MW58" s="48"/>
      <c r="MX58" s="48"/>
      <c r="MY58" s="48"/>
      <c r="MZ58" s="48"/>
      <c r="NA58" s="48"/>
      <c r="NB58" s="48"/>
      <c r="NC58" s="48"/>
      <c r="ND58" s="48"/>
      <c r="NE58" s="48"/>
      <c r="NF58" s="48"/>
      <c r="NG58" s="48"/>
      <c r="NH58" s="48"/>
      <c r="NI58" s="48"/>
      <c r="NJ58" s="48"/>
      <c r="NK58" s="48"/>
      <c r="NL58" s="48"/>
      <c r="NM58" s="48"/>
      <c r="NN58" s="48"/>
      <c r="NO58" s="48"/>
      <c r="NP58" s="49"/>
      <c r="NQ58" s="49"/>
      <c r="NR58" s="49"/>
      <c r="NS58" s="49"/>
      <c r="NT58" s="49"/>
      <c r="NU58" s="49"/>
      <c r="NV58" s="49"/>
      <c r="NW58" s="49"/>
      <c r="NX58" s="49"/>
      <c r="NY58" s="49"/>
      <c r="NZ58" s="49"/>
    </row>
    <row r="59" spans="1:390" s="23" customFormat="1" ht="13.8" x14ac:dyDescent="0.3">
      <c r="A59" s="98"/>
      <c r="B59" s="99"/>
      <c r="C59" s="100"/>
      <c r="D59" s="98"/>
      <c r="E59" s="98"/>
      <c r="F59" s="98"/>
      <c r="G59" s="100"/>
      <c r="H59" s="98"/>
      <c r="I59" s="98"/>
      <c r="J59" s="98"/>
      <c r="K59" s="98"/>
      <c r="M59" s="11"/>
      <c r="N59" s="11"/>
      <c r="O59" s="11"/>
      <c r="P59" s="11"/>
      <c r="Q59" s="11"/>
      <c r="R59" s="12"/>
      <c r="S59" s="12"/>
      <c r="W59" s="42">
        <f t="shared" si="2"/>
        <v>-6.2450045135165055E-17</v>
      </c>
      <c r="X59" s="23">
        <f>(W59-G20)*C34/G25</f>
        <v>3333.3333333333339</v>
      </c>
      <c r="AB59" s="42">
        <f t="shared" si="3"/>
        <v>2.6367796834847468E-16</v>
      </c>
      <c r="AC59" s="23">
        <f>(AB59-G19)*C35/J25</f>
        <v>-3124.9999999999973</v>
      </c>
      <c r="AJ59" s="39"/>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CA59" s="39"/>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P59" s="39"/>
      <c r="DQ59" s="46"/>
      <c r="DR59" s="46"/>
      <c r="DS59" s="46"/>
      <c r="DT59" s="46"/>
      <c r="DU59" s="46"/>
      <c r="DV59" s="46"/>
      <c r="DW59" s="46"/>
      <c r="DX59" s="46"/>
      <c r="DY59" s="46"/>
      <c r="DZ59" s="46"/>
      <c r="EA59" s="46"/>
      <c r="EB59" s="46"/>
      <c r="EC59" s="46"/>
      <c r="ED59" s="46"/>
      <c r="EE59" s="46"/>
      <c r="EF59" s="46"/>
      <c r="EG59" s="46"/>
      <c r="EH59" s="46"/>
      <c r="EI59" s="46"/>
      <c r="EJ59" s="46"/>
      <c r="EK59" s="46"/>
      <c r="EL59" s="46"/>
      <c r="EM59" s="46"/>
      <c r="EN59" s="46"/>
      <c r="EO59" s="46"/>
      <c r="EP59" s="46"/>
      <c r="EQ59" s="46"/>
      <c r="ER59" s="46"/>
      <c r="ES59" s="46"/>
      <c r="ET59" s="46"/>
      <c r="EU59" s="46"/>
      <c r="EV59" s="46"/>
      <c r="EW59" s="46"/>
      <c r="EX59" s="46"/>
      <c r="EY59" s="46"/>
      <c r="EZ59" s="46"/>
      <c r="FA59" s="46"/>
      <c r="FB59" s="46"/>
      <c r="FC59" s="46"/>
      <c r="FD59" s="46"/>
      <c r="FE59" s="46"/>
      <c r="FG59" s="39"/>
      <c r="FH59" s="46"/>
      <c r="FI59" s="46"/>
      <c r="FJ59" s="46"/>
      <c r="FK59" s="46"/>
      <c r="FL59" s="46"/>
      <c r="FM59" s="46"/>
      <c r="FN59" s="46"/>
      <c r="FO59" s="46"/>
      <c r="FP59" s="46"/>
      <c r="FQ59" s="46"/>
      <c r="FR59" s="46"/>
      <c r="FS59" s="46"/>
      <c r="FT59" s="46"/>
      <c r="FU59" s="46"/>
      <c r="FV59" s="46"/>
      <c r="FW59" s="46"/>
      <c r="FX59" s="46"/>
      <c r="FY59" s="46"/>
      <c r="FZ59" s="46"/>
      <c r="GA59" s="46"/>
      <c r="GB59" s="46"/>
      <c r="GC59" s="46"/>
      <c r="GD59" s="46"/>
      <c r="GE59" s="46"/>
      <c r="GF59" s="46"/>
      <c r="GG59" s="46"/>
      <c r="GH59" s="46"/>
      <c r="GI59" s="46"/>
      <c r="GJ59" s="46"/>
      <c r="GK59" s="46"/>
      <c r="GL59" s="46"/>
      <c r="GM59" s="46"/>
      <c r="GN59" s="46"/>
      <c r="GO59" s="46"/>
      <c r="GP59" s="46"/>
      <c r="GQ59" s="46"/>
      <c r="GR59" s="46"/>
      <c r="GS59" s="46"/>
      <c r="GT59" s="46"/>
      <c r="GU59" s="46"/>
      <c r="GV59" s="46"/>
      <c r="GX59" s="39"/>
      <c r="GY59" s="46"/>
      <c r="GZ59" s="46"/>
      <c r="HA59" s="46"/>
      <c r="HB59" s="46"/>
      <c r="HC59" s="46"/>
      <c r="HD59" s="46"/>
      <c r="HE59" s="46"/>
      <c r="HF59" s="46"/>
      <c r="HG59" s="46"/>
      <c r="HH59" s="46"/>
      <c r="HI59" s="46"/>
      <c r="HJ59" s="46"/>
      <c r="HK59" s="46"/>
      <c r="HL59" s="46"/>
      <c r="HM59" s="46"/>
      <c r="HN59" s="46"/>
      <c r="HO59" s="46"/>
      <c r="HP59" s="46"/>
      <c r="HQ59" s="46"/>
      <c r="HR59" s="46"/>
      <c r="HS59" s="46"/>
      <c r="HT59" s="46"/>
      <c r="HU59" s="46"/>
      <c r="HV59" s="46"/>
      <c r="HW59" s="46"/>
      <c r="HX59" s="46"/>
      <c r="HY59" s="46"/>
      <c r="HZ59" s="46"/>
      <c r="IA59" s="46"/>
      <c r="IB59" s="46"/>
      <c r="IC59" s="46"/>
      <c r="ID59" s="46"/>
      <c r="IE59" s="46"/>
      <c r="IF59" s="46"/>
      <c r="IG59" s="46"/>
      <c r="IH59" s="46"/>
      <c r="II59" s="46"/>
      <c r="IJ59" s="46"/>
      <c r="IK59" s="46"/>
      <c r="IL59" s="46"/>
      <c r="IM59" s="46"/>
      <c r="IO59" s="39"/>
      <c r="IP59" s="46"/>
      <c r="IQ59" s="46"/>
      <c r="IR59" s="46"/>
      <c r="IS59" s="46"/>
      <c r="IT59" s="46"/>
      <c r="IU59" s="46"/>
      <c r="IV59" s="46"/>
      <c r="IW59" s="46"/>
      <c r="IX59" s="46"/>
      <c r="IY59" s="46"/>
      <c r="IZ59" s="46"/>
      <c r="JA59" s="46"/>
      <c r="JB59" s="46"/>
      <c r="JC59" s="46"/>
      <c r="JD59" s="46"/>
      <c r="JE59" s="46"/>
      <c r="JF59" s="46"/>
      <c r="JG59" s="46"/>
      <c r="JH59" s="46"/>
      <c r="JI59" s="46"/>
      <c r="JJ59" s="46"/>
      <c r="JK59" s="46"/>
      <c r="JL59" s="46"/>
      <c r="JM59" s="46"/>
      <c r="JN59" s="46"/>
      <c r="JO59" s="46"/>
      <c r="JP59" s="46"/>
      <c r="JQ59" s="46"/>
      <c r="JR59" s="46"/>
      <c r="JS59" s="46"/>
      <c r="JT59" s="46"/>
      <c r="JU59" s="46"/>
      <c r="JV59" s="46"/>
      <c r="JW59" s="46"/>
      <c r="JX59" s="46"/>
      <c r="JY59" s="46"/>
      <c r="JZ59" s="46"/>
      <c r="KA59" s="46"/>
      <c r="KB59" s="46"/>
      <c r="KC59" s="46"/>
      <c r="KD59" s="46"/>
      <c r="KF59" s="47"/>
      <c r="KG59" s="47"/>
      <c r="KH59" s="47"/>
      <c r="KI59" s="47"/>
      <c r="KJ59" s="47"/>
      <c r="KK59" s="47"/>
      <c r="KL59" s="47"/>
      <c r="KM59" s="47"/>
      <c r="KN59" s="47"/>
      <c r="KO59" s="47"/>
      <c r="KP59" s="47"/>
      <c r="KQ59" s="47"/>
      <c r="KR59" s="47"/>
      <c r="KS59" s="47"/>
      <c r="KT59" s="47"/>
      <c r="KU59" s="47"/>
      <c r="KV59" s="47"/>
      <c r="KW59" s="47"/>
      <c r="KX59" s="47"/>
      <c r="KY59" s="47"/>
      <c r="KZ59" s="47"/>
      <c r="LA59" s="47"/>
      <c r="LB59" s="47"/>
      <c r="LC59" s="47"/>
      <c r="LD59" s="47"/>
      <c r="LE59" s="47"/>
      <c r="LF59" s="47"/>
      <c r="LG59" s="47"/>
      <c r="LH59" s="47"/>
      <c r="LI59" s="47"/>
      <c r="LJ59" s="47"/>
      <c r="LK59" s="47"/>
      <c r="LL59" s="47"/>
      <c r="LM59" s="47"/>
      <c r="LN59" s="47"/>
      <c r="LO59" s="47"/>
      <c r="LP59" s="47"/>
      <c r="LQ59" s="47"/>
      <c r="LR59" s="47"/>
      <c r="LS59" s="47"/>
      <c r="LT59" s="47"/>
      <c r="MA59" s="48"/>
      <c r="MB59" s="48"/>
      <c r="MC59" s="48"/>
      <c r="MD59" s="48"/>
      <c r="ME59" s="48"/>
      <c r="MF59" s="48"/>
      <c r="MG59" s="48"/>
      <c r="MH59" s="48"/>
      <c r="MI59" s="48"/>
      <c r="MJ59" s="48"/>
      <c r="MK59" s="48"/>
      <c r="ML59" s="48"/>
      <c r="MM59" s="48"/>
      <c r="MN59" s="48"/>
      <c r="MO59" s="48"/>
      <c r="MP59" s="48"/>
      <c r="MQ59" s="48"/>
      <c r="MR59" s="48"/>
      <c r="MS59" s="48"/>
      <c r="MT59" s="48"/>
      <c r="MU59" s="48"/>
      <c r="MV59" s="48"/>
      <c r="MW59" s="48"/>
      <c r="MX59" s="48"/>
      <c r="MY59" s="48"/>
      <c r="MZ59" s="48"/>
      <c r="NA59" s="48"/>
      <c r="NB59" s="48"/>
      <c r="NC59" s="48"/>
      <c r="ND59" s="48"/>
      <c r="NE59" s="48"/>
      <c r="NF59" s="48"/>
      <c r="NG59" s="48"/>
      <c r="NH59" s="48"/>
      <c r="NI59" s="48"/>
      <c r="NJ59" s="48"/>
      <c r="NK59" s="48"/>
      <c r="NL59" s="48"/>
      <c r="NM59" s="48"/>
      <c r="NN59" s="48"/>
      <c r="NO59" s="48"/>
      <c r="NP59" s="49"/>
      <c r="NQ59" s="49"/>
      <c r="NR59" s="49"/>
      <c r="NS59" s="49"/>
      <c r="NT59" s="49"/>
      <c r="NU59" s="49"/>
      <c r="NV59" s="49"/>
      <c r="NW59" s="49"/>
      <c r="NX59" s="49"/>
      <c r="NY59" s="49"/>
      <c r="NZ59" s="49"/>
    </row>
    <row r="60" spans="1:390" s="80" customFormat="1" ht="13.8" x14ac:dyDescent="0.3">
      <c r="A60" s="98"/>
      <c r="B60" s="101"/>
      <c r="C60" s="100"/>
      <c r="D60" s="102"/>
      <c r="E60" s="102"/>
      <c r="F60" s="103" t="s">
        <v>125</v>
      </c>
      <c r="G60" s="100"/>
      <c r="H60" s="102"/>
      <c r="I60" s="102"/>
      <c r="J60" s="102"/>
      <c r="K60" s="98"/>
      <c r="L60" s="23"/>
      <c r="M60" s="11"/>
      <c r="N60" s="11"/>
      <c r="O60" s="11"/>
      <c r="P60" s="11"/>
      <c r="Q60" s="11"/>
      <c r="R60" s="12"/>
      <c r="S60" s="12"/>
      <c r="T60" s="23"/>
    </row>
    <row r="61" spans="1:390" s="5" customFormat="1" ht="13.8" x14ac:dyDescent="0.3">
      <c r="A61" s="98"/>
      <c r="B61" s="102"/>
      <c r="C61" s="102"/>
      <c r="D61" s="102"/>
      <c r="E61" s="102"/>
      <c r="F61" s="104" t="s">
        <v>126</v>
      </c>
      <c r="G61" s="102"/>
      <c r="H61" s="102"/>
      <c r="I61" s="102"/>
      <c r="J61" s="102"/>
      <c r="K61" s="98"/>
      <c r="M61" s="11"/>
      <c r="N61" s="11"/>
      <c r="O61" s="11"/>
      <c r="P61" s="11"/>
      <c r="Q61" s="11"/>
      <c r="R61" s="12"/>
      <c r="S61" s="12"/>
    </row>
    <row r="62" spans="1:390" s="5" customFormat="1" ht="13.8" x14ac:dyDescent="0.3">
      <c r="M62" s="11"/>
      <c r="N62" s="11"/>
      <c r="O62" s="11"/>
      <c r="P62" s="11"/>
      <c r="Q62" s="11"/>
      <c r="R62" s="12"/>
      <c r="S62" s="12"/>
    </row>
    <row r="63" spans="1:390" s="5" customFormat="1" ht="13.8" x14ac:dyDescent="0.3">
      <c r="M63" s="11"/>
      <c r="N63" s="11"/>
      <c r="O63" s="11"/>
      <c r="P63" s="11"/>
      <c r="Q63" s="11"/>
      <c r="R63" s="12"/>
      <c r="S63" s="12"/>
    </row>
    <row r="64" spans="1:390" s="5" customFormat="1" ht="13.8" x14ac:dyDescent="0.3">
      <c r="M64" s="11"/>
      <c r="N64" s="11"/>
      <c r="O64" s="11"/>
      <c r="P64" s="11"/>
      <c r="Q64" s="11"/>
      <c r="R64" s="12"/>
      <c r="S64" s="12"/>
    </row>
    <row r="65" spans="13:19" s="5" customFormat="1" ht="13.8" x14ac:dyDescent="0.3">
      <c r="M65" s="11"/>
      <c r="N65" s="11"/>
      <c r="O65" s="11"/>
      <c r="P65" s="11"/>
      <c r="Q65" s="11"/>
      <c r="R65" s="12"/>
      <c r="S65" s="12"/>
    </row>
    <row r="66" spans="13:19" s="5" customFormat="1" ht="13.8" x14ac:dyDescent="0.3">
      <c r="M66" s="11"/>
      <c r="N66" s="11"/>
      <c r="O66" s="11"/>
      <c r="P66" s="11"/>
      <c r="Q66" s="11"/>
      <c r="R66" s="12"/>
      <c r="S66" s="12"/>
    </row>
    <row r="67" spans="13:19" s="5" customFormat="1" ht="13.8" x14ac:dyDescent="0.3">
      <c r="M67" s="11"/>
      <c r="N67" s="11"/>
      <c r="O67" s="11"/>
      <c r="P67" s="11"/>
      <c r="Q67" s="11"/>
      <c r="R67" s="12"/>
      <c r="S67" s="12"/>
    </row>
    <row r="68" spans="13:19" s="5" customFormat="1" ht="13.8" x14ac:dyDescent="0.3">
      <c r="M68" s="11"/>
      <c r="N68" s="11"/>
      <c r="O68" s="11"/>
      <c r="P68" s="11"/>
      <c r="Q68" s="11"/>
      <c r="R68" s="12"/>
      <c r="S68" s="12"/>
    </row>
    <row r="69" spans="13:19" s="5" customFormat="1" ht="13.8" x14ac:dyDescent="0.3">
      <c r="M69" s="11"/>
      <c r="N69" s="11"/>
      <c r="O69" s="11"/>
      <c r="P69" s="11"/>
      <c r="Q69" s="11"/>
      <c r="R69" s="12"/>
      <c r="S69" s="12"/>
    </row>
    <row r="70" spans="13:19" s="5" customFormat="1" ht="13.8" x14ac:dyDescent="0.3">
      <c r="M70" s="11"/>
      <c r="N70" s="11"/>
      <c r="O70" s="11"/>
      <c r="P70" s="11"/>
      <c r="Q70" s="11"/>
      <c r="R70" s="12"/>
      <c r="S70" s="12"/>
    </row>
    <row r="71" spans="13:19" s="5" customFormat="1" ht="13.8" x14ac:dyDescent="0.3">
      <c r="M71" s="11"/>
      <c r="N71" s="11"/>
      <c r="O71" s="11"/>
      <c r="P71" s="11"/>
      <c r="Q71" s="11"/>
      <c r="R71" s="12"/>
      <c r="S71" s="12"/>
    </row>
    <row r="72" spans="13:19" s="5" customFormat="1" ht="13.8" x14ac:dyDescent="0.3">
      <c r="M72" s="11"/>
      <c r="N72" s="11"/>
      <c r="O72" s="11"/>
      <c r="P72" s="11"/>
      <c r="Q72" s="11"/>
      <c r="R72" s="12"/>
      <c r="S72" s="12"/>
    </row>
    <row r="73" spans="13:19" s="5" customFormat="1" ht="13.8" x14ac:dyDescent="0.3">
      <c r="M73" s="11"/>
      <c r="N73" s="11"/>
      <c r="O73" s="11"/>
      <c r="P73" s="11"/>
      <c r="Q73" s="11"/>
      <c r="R73" s="12"/>
      <c r="S73" s="12"/>
    </row>
    <row r="74" spans="13:19" s="5" customFormat="1" ht="13.8" x14ac:dyDescent="0.3">
      <c r="M74" s="11"/>
      <c r="N74" s="11"/>
      <c r="O74" s="11"/>
      <c r="P74" s="11"/>
      <c r="Q74" s="11"/>
      <c r="R74" s="12"/>
      <c r="S74" s="12"/>
    </row>
    <row r="75" spans="13:19" s="5" customFormat="1" ht="13.8" x14ac:dyDescent="0.3">
      <c r="M75" s="11"/>
      <c r="N75" s="11"/>
      <c r="O75" s="11"/>
      <c r="P75" s="11"/>
      <c r="Q75" s="11"/>
      <c r="R75" s="12"/>
      <c r="S75" s="12"/>
    </row>
    <row r="76" spans="13:19" s="5" customFormat="1" ht="13.8" x14ac:dyDescent="0.3">
      <c r="M76" s="11"/>
      <c r="N76" s="11"/>
      <c r="O76" s="11"/>
      <c r="P76" s="11"/>
      <c r="Q76" s="11"/>
      <c r="R76" s="12"/>
      <c r="S76" s="12"/>
    </row>
    <row r="77" spans="13:19" s="5" customFormat="1" ht="13.8" x14ac:dyDescent="0.3">
      <c r="M77" s="11"/>
      <c r="N77" s="11"/>
      <c r="O77" s="11"/>
      <c r="P77" s="11"/>
      <c r="Q77" s="11"/>
      <c r="R77" s="12"/>
      <c r="S77" s="12"/>
    </row>
    <row r="78" spans="13:19" s="5" customFormat="1" ht="13.8" x14ac:dyDescent="0.3">
      <c r="M78" s="11"/>
      <c r="N78" s="11"/>
      <c r="O78" s="11"/>
      <c r="P78" s="11"/>
      <c r="Q78" s="11"/>
      <c r="R78" s="12"/>
      <c r="S78" s="12"/>
    </row>
    <row r="79" spans="13:19" s="5" customFormat="1" ht="13.8" x14ac:dyDescent="0.3">
      <c r="M79" s="11"/>
      <c r="N79" s="11"/>
      <c r="O79" s="11"/>
      <c r="P79" s="11"/>
      <c r="Q79" s="11"/>
      <c r="R79" s="12"/>
      <c r="S79" s="12"/>
    </row>
    <row r="80" spans="13:19" s="5" customFormat="1" ht="13.8" x14ac:dyDescent="0.3">
      <c r="M80" s="11"/>
      <c r="N80" s="11"/>
      <c r="O80" s="11"/>
      <c r="P80" s="11"/>
      <c r="Q80" s="11"/>
      <c r="R80" s="12"/>
      <c r="S80" s="12"/>
    </row>
    <row r="81" spans="13:19" s="5" customFormat="1" ht="13.8" x14ac:dyDescent="0.3">
      <c r="M81" s="11"/>
      <c r="N81" s="11"/>
      <c r="O81" s="11"/>
      <c r="P81" s="11"/>
      <c r="Q81" s="11"/>
      <c r="R81" s="12"/>
      <c r="S81" s="12"/>
    </row>
    <row r="82" spans="13:19" s="5" customFormat="1" ht="13.8" x14ac:dyDescent="0.3">
      <c r="M82" s="11"/>
      <c r="N82" s="11"/>
      <c r="O82" s="11"/>
      <c r="P82" s="11"/>
      <c r="Q82" s="11"/>
      <c r="R82" s="12"/>
      <c r="S82" s="12"/>
    </row>
    <row r="83" spans="13:19" s="5" customFormat="1" ht="13.8" x14ac:dyDescent="0.3">
      <c r="M83" s="11"/>
      <c r="N83" s="11"/>
      <c r="O83" s="11"/>
      <c r="P83" s="11"/>
      <c r="Q83" s="11"/>
      <c r="R83" s="12"/>
      <c r="S83" s="12"/>
    </row>
    <row r="84" spans="13:19" s="5" customFormat="1" ht="13.8" x14ac:dyDescent="0.3">
      <c r="M84" s="11"/>
      <c r="N84" s="11"/>
      <c r="O84" s="11"/>
      <c r="P84" s="11"/>
      <c r="Q84" s="11"/>
      <c r="R84" s="12"/>
      <c r="S84" s="12"/>
    </row>
    <row r="85" spans="13:19" s="5" customFormat="1" ht="13.8" x14ac:dyDescent="0.3">
      <c r="M85" s="11"/>
      <c r="N85" s="11"/>
      <c r="O85" s="11"/>
      <c r="P85" s="11"/>
      <c r="Q85" s="11"/>
      <c r="R85" s="12"/>
      <c r="S85" s="12"/>
    </row>
    <row r="86" spans="13:19" s="5" customFormat="1" ht="13.8" x14ac:dyDescent="0.3">
      <c r="M86" s="11"/>
      <c r="N86" s="11"/>
      <c r="O86" s="11"/>
      <c r="P86" s="11"/>
      <c r="Q86" s="11"/>
      <c r="R86" s="12"/>
      <c r="S86" s="12"/>
    </row>
    <row r="87" spans="13:19" s="5" customFormat="1" ht="13.8" x14ac:dyDescent="0.3">
      <c r="M87" s="11"/>
      <c r="N87" s="11"/>
      <c r="O87" s="11"/>
      <c r="P87" s="11"/>
      <c r="Q87" s="11"/>
      <c r="R87" s="12"/>
      <c r="S87" s="12"/>
    </row>
    <row r="88" spans="13:19" s="5" customFormat="1" ht="13.8" x14ac:dyDescent="0.3">
      <c r="M88" s="11"/>
      <c r="N88" s="11"/>
      <c r="O88" s="11"/>
      <c r="P88" s="11"/>
      <c r="Q88" s="11"/>
      <c r="R88" s="12"/>
      <c r="S88" s="12"/>
    </row>
    <row r="89" spans="13:19" s="5" customFormat="1" ht="13.8" x14ac:dyDescent="0.3">
      <c r="M89" s="11"/>
      <c r="N89" s="11"/>
      <c r="O89" s="11"/>
      <c r="P89" s="11"/>
      <c r="Q89" s="11"/>
      <c r="R89" s="12"/>
      <c r="S89" s="12"/>
    </row>
    <row r="90" spans="13:19" s="5" customFormat="1" ht="13.8" x14ac:dyDescent="0.3">
      <c r="M90" s="11"/>
      <c r="N90" s="11"/>
      <c r="O90" s="11"/>
      <c r="P90" s="11"/>
      <c r="Q90" s="11"/>
      <c r="R90" s="12"/>
      <c r="S90" s="12"/>
    </row>
    <row r="91" spans="13:19" s="5" customFormat="1" ht="13.8" x14ac:dyDescent="0.3">
      <c r="M91" s="11"/>
      <c r="N91" s="11"/>
      <c r="O91" s="11"/>
      <c r="P91" s="11"/>
      <c r="Q91" s="11"/>
      <c r="R91" s="12"/>
      <c r="S91" s="12"/>
    </row>
    <row r="92" spans="13:19" s="5" customFormat="1" ht="13.8" x14ac:dyDescent="0.3">
      <c r="M92" s="11"/>
      <c r="N92" s="11"/>
      <c r="O92" s="11"/>
      <c r="P92" s="11"/>
      <c r="Q92" s="11"/>
      <c r="R92" s="12"/>
      <c r="S92" s="12"/>
    </row>
    <row r="93" spans="13:19" s="5" customFormat="1" ht="13.8" x14ac:dyDescent="0.3">
      <c r="M93" s="11"/>
      <c r="N93" s="11"/>
      <c r="O93" s="11"/>
      <c r="P93" s="11"/>
      <c r="Q93" s="11"/>
      <c r="R93" s="12"/>
      <c r="S93" s="12"/>
    </row>
    <row r="94" spans="13:19" s="5" customFormat="1" ht="13.8" x14ac:dyDescent="0.3">
      <c r="M94" s="11"/>
      <c r="N94" s="11"/>
      <c r="O94" s="11"/>
      <c r="P94" s="11"/>
      <c r="Q94" s="11"/>
      <c r="R94" s="12"/>
      <c r="S94" s="12"/>
    </row>
    <row r="95" spans="13:19" s="5" customFormat="1" ht="13.8" x14ac:dyDescent="0.3">
      <c r="M95" s="11"/>
      <c r="N95" s="11"/>
      <c r="O95" s="11"/>
      <c r="P95" s="11"/>
      <c r="Q95" s="11"/>
      <c r="R95" s="12"/>
      <c r="S95" s="12"/>
    </row>
    <row r="96" spans="13:19" s="5" customFormat="1" ht="13.8" x14ac:dyDescent="0.3">
      <c r="M96" s="11"/>
      <c r="N96" s="11"/>
      <c r="O96" s="11"/>
      <c r="P96" s="11"/>
      <c r="Q96" s="11"/>
      <c r="R96" s="12"/>
      <c r="S96" s="12"/>
    </row>
    <row r="97" spans="13:19" s="5" customFormat="1" ht="13.8" x14ac:dyDescent="0.3">
      <c r="M97" s="11"/>
      <c r="N97" s="11"/>
      <c r="O97" s="11"/>
      <c r="P97" s="11"/>
      <c r="Q97" s="11"/>
      <c r="R97" s="12"/>
      <c r="S97" s="12"/>
    </row>
    <row r="98" spans="13:19" s="5" customFormat="1" ht="13.8" x14ac:dyDescent="0.3">
      <c r="M98" s="11"/>
      <c r="N98" s="11"/>
      <c r="O98" s="11"/>
      <c r="P98" s="11"/>
      <c r="Q98" s="11"/>
      <c r="R98" s="12"/>
      <c r="S98" s="12"/>
    </row>
    <row r="99" spans="13:19" s="5" customFormat="1" ht="13.8" x14ac:dyDescent="0.3">
      <c r="M99" s="11"/>
      <c r="N99" s="11"/>
      <c r="O99" s="11"/>
      <c r="P99" s="11"/>
      <c r="Q99" s="11"/>
      <c r="R99" s="12"/>
      <c r="S99" s="12"/>
    </row>
    <row r="100" spans="13:19" s="5" customFormat="1" ht="13.8" x14ac:dyDescent="0.3">
      <c r="M100" s="11"/>
      <c r="N100" s="11"/>
      <c r="O100" s="11"/>
      <c r="P100" s="11"/>
      <c r="Q100" s="11"/>
      <c r="R100" s="12"/>
      <c r="S100" s="12"/>
    </row>
    <row r="101" spans="13:19" s="5" customFormat="1" ht="13.8" x14ac:dyDescent="0.3">
      <c r="M101" s="11"/>
      <c r="N101" s="11"/>
      <c r="O101" s="11"/>
      <c r="P101" s="11"/>
      <c r="Q101" s="11"/>
      <c r="R101" s="12"/>
      <c r="S101" s="12"/>
    </row>
    <row r="102" spans="13:19" s="5" customFormat="1" ht="13.8" x14ac:dyDescent="0.3">
      <c r="M102" s="11"/>
      <c r="N102" s="11"/>
      <c r="O102" s="11"/>
      <c r="P102" s="11"/>
      <c r="Q102" s="11"/>
      <c r="R102" s="12"/>
      <c r="S102" s="12"/>
    </row>
    <row r="103" spans="13:19" s="5" customFormat="1" ht="13.8" x14ac:dyDescent="0.3">
      <c r="M103" s="11"/>
      <c r="N103" s="11"/>
      <c r="O103" s="11"/>
      <c r="P103" s="11"/>
      <c r="Q103" s="11"/>
      <c r="R103" s="12"/>
      <c r="S103" s="12"/>
    </row>
    <row r="104" spans="13:19" s="5" customFormat="1" ht="13.8" x14ac:dyDescent="0.3">
      <c r="M104" s="11"/>
      <c r="N104" s="11"/>
      <c r="O104" s="11"/>
      <c r="P104" s="11"/>
      <c r="Q104" s="11"/>
      <c r="R104" s="12"/>
      <c r="S104" s="12"/>
    </row>
    <row r="105" spans="13:19" s="5" customFormat="1" ht="13.8" x14ac:dyDescent="0.3">
      <c r="M105" s="11"/>
      <c r="N105" s="11"/>
      <c r="O105" s="11"/>
      <c r="P105" s="11"/>
      <c r="Q105" s="11"/>
      <c r="R105" s="12"/>
      <c r="S105" s="12"/>
    </row>
    <row r="106" spans="13:19" s="5" customFormat="1" ht="13.8" x14ac:dyDescent="0.3">
      <c r="M106" s="11"/>
      <c r="N106" s="11"/>
      <c r="O106" s="11"/>
      <c r="P106" s="11"/>
      <c r="Q106" s="11"/>
      <c r="R106" s="12"/>
      <c r="S106" s="12"/>
    </row>
    <row r="107" spans="13:19" s="5" customFormat="1" ht="13.8" x14ac:dyDescent="0.3">
      <c r="M107" s="11"/>
      <c r="N107" s="11"/>
      <c r="O107" s="11"/>
      <c r="P107" s="11"/>
      <c r="Q107" s="11"/>
      <c r="R107" s="12"/>
      <c r="S107" s="12"/>
    </row>
    <row r="108" spans="13:19" s="5" customFormat="1" ht="13.8" x14ac:dyDescent="0.3">
      <c r="M108" s="11"/>
      <c r="N108" s="11"/>
      <c r="O108" s="11"/>
      <c r="P108" s="11"/>
      <c r="Q108" s="11"/>
      <c r="R108" s="12"/>
      <c r="S108" s="12"/>
    </row>
    <row r="109" spans="13:19" s="5" customFormat="1" ht="13.8" x14ac:dyDescent="0.3">
      <c r="M109" s="11"/>
      <c r="N109" s="11"/>
      <c r="O109" s="11"/>
      <c r="P109" s="11"/>
      <c r="Q109" s="11"/>
      <c r="R109" s="12"/>
      <c r="S109" s="12"/>
    </row>
    <row r="110" spans="13:19" s="5" customFormat="1" ht="13.8" x14ac:dyDescent="0.3">
      <c r="M110" s="11"/>
      <c r="N110" s="11"/>
      <c r="O110" s="11"/>
      <c r="P110" s="11"/>
      <c r="Q110" s="11"/>
      <c r="R110" s="12"/>
      <c r="S110" s="12"/>
    </row>
    <row r="111" spans="13:19" s="5" customFormat="1" ht="13.8" x14ac:dyDescent="0.3">
      <c r="M111" s="11"/>
      <c r="N111" s="11"/>
      <c r="O111" s="11"/>
      <c r="P111" s="11"/>
      <c r="Q111" s="11"/>
      <c r="R111" s="12"/>
      <c r="S111" s="12"/>
    </row>
    <row r="112" spans="13:19" s="5" customFormat="1" ht="13.8" x14ac:dyDescent="0.3">
      <c r="M112" s="11"/>
      <c r="N112" s="11"/>
      <c r="O112" s="11"/>
      <c r="P112" s="11"/>
      <c r="Q112" s="11"/>
      <c r="R112" s="12"/>
      <c r="S112" s="12"/>
    </row>
    <row r="113" spans="13:19" s="5" customFormat="1" ht="13.8" x14ac:dyDescent="0.3">
      <c r="M113" s="11"/>
      <c r="N113" s="11"/>
      <c r="O113" s="11"/>
      <c r="P113" s="11"/>
      <c r="Q113" s="11"/>
      <c r="R113" s="12"/>
      <c r="S113" s="12"/>
    </row>
    <row r="114" spans="13:19" s="5" customFormat="1" ht="13.8" x14ac:dyDescent="0.3">
      <c r="M114" s="11"/>
      <c r="N114" s="11"/>
      <c r="O114" s="11"/>
      <c r="P114" s="11"/>
      <c r="Q114" s="11"/>
      <c r="R114" s="12"/>
      <c r="S114" s="12"/>
    </row>
    <row r="115" spans="13:19" s="5" customFormat="1" ht="13.8" x14ac:dyDescent="0.3">
      <c r="M115" s="11"/>
      <c r="N115" s="11"/>
      <c r="O115" s="11"/>
      <c r="P115" s="11"/>
      <c r="Q115" s="11"/>
      <c r="R115" s="12"/>
      <c r="S115" s="12"/>
    </row>
    <row r="116" spans="13:19" s="5" customFormat="1" ht="13.8" x14ac:dyDescent="0.3">
      <c r="M116" s="11"/>
      <c r="N116" s="11"/>
      <c r="O116" s="11"/>
      <c r="P116" s="11"/>
      <c r="Q116" s="11"/>
      <c r="R116" s="12"/>
      <c r="S116" s="12"/>
    </row>
    <row r="117" spans="13:19" s="5" customFormat="1" ht="13.8" x14ac:dyDescent="0.3">
      <c r="M117" s="11"/>
      <c r="N117" s="11"/>
      <c r="O117" s="11"/>
      <c r="P117" s="11"/>
      <c r="Q117" s="11"/>
      <c r="R117" s="12"/>
      <c r="S117" s="12"/>
    </row>
    <row r="118" spans="13:19" s="5" customFormat="1" ht="13.8" x14ac:dyDescent="0.3">
      <c r="M118" s="11"/>
      <c r="N118" s="11"/>
      <c r="O118" s="11"/>
      <c r="P118" s="11"/>
      <c r="Q118" s="11"/>
      <c r="R118" s="12"/>
      <c r="S118" s="12"/>
    </row>
    <row r="119" spans="13:19" s="5" customFormat="1" ht="13.8" x14ac:dyDescent="0.3">
      <c r="M119" s="11"/>
      <c r="N119" s="11"/>
      <c r="O119" s="11"/>
      <c r="P119" s="11"/>
      <c r="Q119" s="11"/>
      <c r="R119" s="12"/>
      <c r="S119" s="12"/>
    </row>
    <row r="120" spans="13:19" s="5" customFormat="1" ht="13.8" x14ac:dyDescent="0.3">
      <c r="M120" s="11"/>
      <c r="N120" s="11"/>
      <c r="O120" s="11"/>
      <c r="P120" s="11"/>
      <c r="Q120" s="11"/>
      <c r="R120" s="12"/>
      <c r="S120" s="12"/>
    </row>
    <row r="121" spans="13:19" s="5" customFormat="1" ht="13.8" x14ac:dyDescent="0.3">
      <c r="M121" s="11"/>
      <c r="N121" s="11"/>
      <c r="O121" s="11"/>
      <c r="P121" s="11"/>
      <c r="Q121" s="11"/>
      <c r="R121" s="12"/>
      <c r="S121" s="12"/>
    </row>
    <row r="122" spans="13:19" s="5" customFormat="1" ht="13.8" x14ac:dyDescent="0.3">
      <c r="M122" s="11"/>
      <c r="N122" s="11"/>
      <c r="O122" s="11"/>
      <c r="P122" s="11"/>
      <c r="Q122" s="11"/>
      <c r="R122" s="12"/>
      <c r="S122" s="12"/>
    </row>
    <row r="123" spans="13:19" s="5" customFormat="1" ht="13.8" x14ac:dyDescent="0.3">
      <c r="M123" s="11"/>
      <c r="N123" s="11"/>
      <c r="O123" s="11"/>
      <c r="P123" s="11"/>
      <c r="Q123" s="11"/>
      <c r="R123" s="12"/>
      <c r="S123" s="12"/>
    </row>
    <row r="124" spans="13:19" s="5" customFormat="1" ht="13.8" x14ac:dyDescent="0.3">
      <c r="M124" s="11"/>
      <c r="N124" s="11"/>
      <c r="O124" s="11"/>
      <c r="P124" s="11"/>
      <c r="Q124" s="11"/>
      <c r="R124" s="12"/>
      <c r="S124" s="12"/>
    </row>
    <row r="125" spans="13:19" s="5" customFormat="1" ht="13.8" x14ac:dyDescent="0.3">
      <c r="M125" s="11"/>
      <c r="N125" s="11"/>
      <c r="O125" s="11"/>
      <c r="P125" s="11"/>
      <c r="Q125" s="11"/>
      <c r="R125" s="12"/>
      <c r="S125" s="12"/>
    </row>
    <row r="126" spans="13:19" s="5" customFormat="1" ht="13.8" x14ac:dyDescent="0.3">
      <c r="M126" s="11"/>
      <c r="N126" s="11"/>
      <c r="O126" s="11"/>
      <c r="P126" s="11"/>
      <c r="Q126" s="11"/>
      <c r="R126" s="12"/>
      <c r="S126" s="12"/>
    </row>
    <row r="127" spans="13:19" s="5" customFormat="1" ht="13.8" x14ac:dyDescent="0.3">
      <c r="M127" s="11"/>
      <c r="N127" s="11"/>
      <c r="O127" s="11"/>
      <c r="P127" s="11"/>
      <c r="Q127" s="11"/>
      <c r="R127" s="12"/>
      <c r="S127" s="12"/>
    </row>
    <row r="128" spans="13:19" s="5" customFormat="1" ht="13.8" x14ac:dyDescent="0.3">
      <c r="M128" s="11"/>
      <c r="N128" s="11"/>
      <c r="O128" s="11"/>
      <c r="P128" s="11"/>
      <c r="Q128" s="11"/>
      <c r="R128" s="12"/>
      <c r="S128" s="12"/>
    </row>
    <row r="129" spans="13:19" s="5" customFormat="1" ht="13.8" x14ac:dyDescent="0.3">
      <c r="M129" s="11"/>
      <c r="N129" s="11"/>
      <c r="O129" s="11"/>
      <c r="P129" s="11"/>
      <c r="Q129" s="11"/>
      <c r="R129" s="12"/>
      <c r="S129" s="12"/>
    </row>
    <row r="130" spans="13:19" s="5" customFormat="1" ht="13.8" x14ac:dyDescent="0.3">
      <c r="M130" s="11"/>
      <c r="N130" s="11"/>
      <c r="O130" s="11"/>
      <c r="P130" s="11"/>
      <c r="Q130" s="11"/>
      <c r="R130" s="12"/>
      <c r="S130" s="12"/>
    </row>
    <row r="131" spans="13:19" s="5" customFormat="1" ht="13.8" x14ac:dyDescent="0.3">
      <c r="M131" s="11"/>
      <c r="N131" s="11"/>
      <c r="O131" s="11"/>
      <c r="P131" s="11"/>
      <c r="Q131" s="11"/>
      <c r="R131" s="12"/>
      <c r="S131" s="12"/>
    </row>
    <row r="132" spans="13:19" s="5" customFormat="1" ht="13.8" x14ac:dyDescent="0.3">
      <c r="M132" s="11"/>
      <c r="N132" s="11"/>
      <c r="O132" s="11"/>
      <c r="P132" s="11"/>
      <c r="Q132" s="11"/>
      <c r="R132" s="12"/>
      <c r="S132" s="12"/>
    </row>
    <row r="133" spans="13:19" s="5" customFormat="1" ht="13.8" x14ac:dyDescent="0.3">
      <c r="M133" s="11"/>
      <c r="N133" s="11"/>
      <c r="O133" s="11"/>
      <c r="P133" s="11"/>
      <c r="Q133" s="11"/>
      <c r="R133" s="12"/>
      <c r="S133" s="12"/>
    </row>
    <row r="134" spans="13:19" s="5" customFormat="1" ht="13.8" x14ac:dyDescent="0.3">
      <c r="M134" s="11"/>
      <c r="N134" s="11"/>
      <c r="O134" s="11"/>
      <c r="P134" s="11"/>
      <c r="Q134" s="11"/>
      <c r="R134" s="12"/>
      <c r="S134" s="12"/>
    </row>
    <row r="135" spans="13:19" s="5" customFormat="1" ht="13.8" x14ac:dyDescent="0.3">
      <c r="M135" s="11"/>
      <c r="N135" s="11"/>
      <c r="O135" s="11"/>
      <c r="P135" s="11"/>
      <c r="Q135" s="11"/>
      <c r="R135" s="12"/>
      <c r="S135" s="12"/>
    </row>
    <row r="136" spans="13:19" s="5" customFormat="1" ht="13.8" x14ac:dyDescent="0.3">
      <c r="M136" s="11"/>
      <c r="N136" s="11"/>
      <c r="O136" s="11"/>
      <c r="P136" s="11"/>
      <c r="Q136" s="11"/>
      <c r="R136" s="12"/>
      <c r="S136" s="12"/>
    </row>
    <row r="137" spans="13:19" s="5" customFormat="1" ht="13.8" x14ac:dyDescent="0.3">
      <c r="M137" s="11"/>
      <c r="N137" s="11"/>
      <c r="O137" s="11"/>
      <c r="P137" s="11"/>
      <c r="Q137" s="11"/>
      <c r="R137" s="12"/>
      <c r="S137" s="12"/>
    </row>
    <row r="138" spans="13:19" s="5" customFormat="1" ht="13.8" x14ac:dyDescent="0.3">
      <c r="M138" s="11"/>
      <c r="N138" s="11"/>
      <c r="O138" s="11"/>
      <c r="P138" s="11"/>
      <c r="Q138" s="11"/>
      <c r="R138" s="12"/>
      <c r="S138" s="12"/>
    </row>
    <row r="139" spans="13:19" s="5" customFormat="1" ht="13.8" x14ac:dyDescent="0.3">
      <c r="M139" s="11"/>
      <c r="N139" s="11"/>
      <c r="O139" s="11"/>
      <c r="P139" s="11"/>
      <c r="Q139" s="11"/>
      <c r="R139" s="12"/>
      <c r="S139" s="12"/>
    </row>
    <row r="140" spans="13:19" s="5" customFormat="1" ht="13.8" x14ac:dyDescent="0.3">
      <c r="M140" s="11"/>
      <c r="N140" s="11"/>
      <c r="O140" s="11"/>
      <c r="P140" s="11"/>
      <c r="Q140" s="11"/>
      <c r="R140" s="12"/>
      <c r="S140" s="12"/>
    </row>
    <row r="141" spans="13:19" s="5" customFormat="1" ht="13.8" x14ac:dyDescent="0.3">
      <c r="M141" s="11"/>
      <c r="N141" s="11"/>
      <c r="O141" s="11"/>
      <c r="P141" s="11"/>
      <c r="Q141" s="11"/>
      <c r="R141" s="12"/>
      <c r="S141" s="12"/>
    </row>
    <row r="142" spans="13:19" s="5" customFormat="1" ht="13.8" x14ac:dyDescent="0.3">
      <c r="M142" s="11"/>
      <c r="N142" s="11"/>
      <c r="O142" s="11"/>
      <c r="P142" s="11"/>
      <c r="Q142" s="11"/>
      <c r="R142" s="12"/>
      <c r="S142" s="12"/>
    </row>
    <row r="143" spans="13:19" s="5" customFormat="1" ht="13.8" x14ac:dyDescent="0.3">
      <c r="M143" s="11"/>
      <c r="N143" s="11"/>
      <c r="O143" s="11"/>
      <c r="P143" s="11"/>
      <c r="Q143" s="11"/>
      <c r="R143" s="12"/>
      <c r="S143" s="12"/>
    </row>
    <row r="144" spans="13:19" s="5" customFormat="1" ht="13.8" x14ac:dyDescent="0.3">
      <c r="M144" s="11"/>
      <c r="N144" s="11"/>
      <c r="O144" s="11"/>
      <c r="P144" s="11"/>
      <c r="Q144" s="11"/>
      <c r="R144" s="12"/>
      <c r="S144" s="12"/>
    </row>
    <row r="145" spans="13:19" s="5" customFormat="1" ht="13.8" x14ac:dyDescent="0.3">
      <c r="M145" s="11"/>
      <c r="N145" s="11"/>
      <c r="O145" s="11"/>
      <c r="P145" s="11"/>
      <c r="Q145" s="11"/>
      <c r="R145" s="12"/>
      <c r="S145" s="12"/>
    </row>
    <row r="146" spans="13:19" s="5" customFormat="1" ht="13.8" x14ac:dyDescent="0.3">
      <c r="M146" s="11"/>
      <c r="N146" s="11"/>
      <c r="O146" s="11"/>
      <c r="P146" s="11"/>
      <c r="Q146" s="11"/>
      <c r="R146" s="12"/>
      <c r="S146" s="12"/>
    </row>
    <row r="147" spans="13:19" s="5" customFormat="1" ht="13.8" x14ac:dyDescent="0.3">
      <c r="M147" s="11"/>
      <c r="N147" s="11"/>
      <c r="O147" s="11"/>
      <c r="P147" s="11"/>
      <c r="Q147" s="11"/>
      <c r="R147" s="12"/>
      <c r="S147" s="12"/>
    </row>
    <row r="148" spans="13:19" s="5" customFormat="1" ht="13.8" x14ac:dyDescent="0.3">
      <c r="M148" s="11"/>
      <c r="N148" s="11"/>
      <c r="O148" s="11"/>
      <c r="P148" s="11"/>
      <c r="Q148" s="11"/>
      <c r="R148" s="12"/>
      <c r="S148" s="12"/>
    </row>
    <row r="149" spans="13:19" s="5" customFormat="1" ht="13.8" x14ac:dyDescent="0.3">
      <c r="M149" s="11"/>
      <c r="N149" s="11"/>
      <c r="O149" s="11"/>
      <c r="P149" s="11"/>
      <c r="Q149" s="11"/>
      <c r="R149" s="12"/>
      <c r="S149" s="12"/>
    </row>
    <row r="150" spans="13:19" s="5" customFormat="1" ht="13.8" x14ac:dyDescent="0.3">
      <c r="M150" s="11"/>
      <c r="N150" s="11"/>
      <c r="O150" s="11"/>
      <c r="P150" s="11"/>
      <c r="Q150" s="11"/>
      <c r="R150" s="12"/>
      <c r="S150" s="12"/>
    </row>
    <row r="151" spans="13:19" s="5" customFormat="1" ht="13.8" x14ac:dyDescent="0.3">
      <c r="M151" s="11"/>
      <c r="N151" s="11"/>
      <c r="O151" s="11"/>
      <c r="P151" s="11"/>
      <c r="Q151" s="11"/>
      <c r="R151" s="12"/>
      <c r="S151" s="12"/>
    </row>
    <row r="152" spans="13:19" s="5" customFormat="1" ht="13.8" x14ac:dyDescent="0.3">
      <c r="M152" s="11"/>
      <c r="N152" s="11"/>
      <c r="O152" s="11"/>
      <c r="P152" s="11"/>
      <c r="Q152" s="11"/>
      <c r="R152" s="12"/>
      <c r="S152" s="12"/>
    </row>
    <row r="153" spans="13:19" s="5" customFormat="1" ht="13.8" x14ac:dyDescent="0.3">
      <c r="M153" s="11"/>
      <c r="N153" s="11"/>
      <c r="O153" s="11"/>
      <c r="P153" s="11"/>
      <c r="Q153" s="11"/>
      <c r="R153" s="12"/>
      <c r="S153" s="12"/>
    </row>
    <row r="154" spans="13:19" s="5" customFormat="1" ht="13.8" x14ac:dyDescent="0.3">
      <c r="M154" s="11"/>
      <c r="N154" s="11"/>
      <c r="O154" s="11"/>
      <c r="P154" s="11"/>
      <c r="Q154" s="11"/>
      <c r="R154" s="12"/>
      <c r="S154" s="12"/>
    </row>
    <row r="155" spans="13:19" s="5" customFormat="1" ht="13.8" x14ac:dyDescent="0.3">
      <c r="M155" s="11"/>
      <c r="N155" s="11"/>
      <c r="O155" s="11"/>
      <c r="P155" s="11"/>
      <c r="Q155" s="11"/>
      <c r="R155" s="12"/>
      <c r="S155" s="12"/>
    </row>
    <row r="156" spans="13:19" s="5" customFormat="1" ht="13.8" x14ac:dyDescent="0.3">
      <c r="M156" s="11"/>
      <c r="N156" s="11"/>
      <c r="O156" s="11"/>
      <c r="P156" s="11"/>
      <c r="Q156" s="11"/>
      <c r="R156" s="12"/>
      <c r="S156" s="12"/>
    </row>
    <row r="157" spans="13:19" s="5" customFormat="1" ht="13.8" x14ac:dyDescent="0.3">
      <c r="M157" s="11"/>
      <c r="N157" s="11"/>
      <c r="O157" s="11"/>
      <c r="P157" s="11"/>
      <c r="Q157" s="11"/>
      <c r="R157" s="12"/>
      <c r="S157" s="12"/>
    </row>
    <row r="158" spans="13:19" s="5" customFormat="1" ht="13.8" x14ac:dyDescent="0.3">
      <c r="M158" s="11"/>
      <c r="N158" s="11"/>
      <c r="O158" s="11"/>
      <c r="P158" s="11"/>
      <c r="Q158" s="11"/>
      <c r="R158" s="12"/>
      <c r="S158" s="12"/>
    </row>
    <row r="159" spans="13:19" s="5" customFormat="1" ht="13.8" x14ac:dyDescent="0.3">
      <c r="M159" s="11"/>
      <c r="N159" s="11"/>
      <c r="O159" s="11"/>
      <c r="P159" s="11"/>
      <c r="Q159" s="11"/>
      <c r="R159" s="12"/>
      <c r="S159" s="12"/>
    </row>
    <row r="160" spans="13:19" s="5" customFormat="1" ht="13.8" x14ac:dyDescent="0.3">
      <c r="M160" s="11"/>
      <c r="N160" s="11"/>
      <c r="O160" s="11"/>
      <c r="P160" s="11"/>
      <c r="Q160" s="11"/>
      <c r="R160" s="12"/>
      <c r="S160" s="12"/>
    </row>
    <row r="161" spans="13:19" s="5" customFormat="1" ht="13.8" x14ac:dyDescent="0.3">
      <c r="M161" s="11"/>
      <c r="N161" s="11"/>
      <c r="O161" s="11"/>
      <c r="P161" s="11"/>
      <c r="Q161" s="11"/>
      <c r="R161" s="12"/>
      <c r="S161" s="12"/>
    </row>
    <row r="162" spans="13:19" s="5" customFormat="1" ht="13.8" x14ac:dyDescent="0.3">
      <c r="M162" s="11"/>
      <c r="N162" s="11"/>
      <c r="O162" s="11"/>
      <c r="P162" s="11"/>
      <c r="Q162" s="11"/>
      <c r="R162" s="12"/>
      <c r="S162" s="12"/>
    </row>
    <row r="163" spans="13:19" s="5" customFormat="1" ht="13.8" x14ac:dyDescent="0.3">
      <c r="M163" s="11"/>
      <c r="N163" s="11"/>
      <c r="O163" s="11"/>
      <c r="P163" s="11"/>
      <c r="Q163" s="11"/>
      <c r="R163" s="12"/>
      <c r="S163" s="12"/>
    </row>
    <row r="164" spans="13:19" s="5" customFormat="1" ht="13.8" x14ac:dyDescent="0.3">
      <c r="M164" s="11"/>
      <c r="N164" s="11"/>
      <c r="O164" s="11"/>
      <c r="P164" s="11"/>
      <c r="Q164" s="11"/>
      <c r="R164" s="12"/>
      <c r="S164" s="12"/>
    </row>
    <row r="165" spans="13:19" s="5" customFormat="1" ht="13.8" x14ac:dyDescent="0.3">
      <c r="M165" s="11"/>
      <c r="N165" s="11"/>
      <c r="O165" s="11"/>
      <c r="P165" s="11"/>
      <c r="Q165" s="11"/>
      <c r="R165" s="12"/>
      <c r="S165" s="12"/>
    </row>
    <row r="166" spans="13:19" s="5" customFormat="1" ht="13.8" x14ac:dyDescent="0.3">
      <c r="M166" s="11"/>
      <c r="N166" s="11"/>
      <c r="O166" s="11"/>
      <c r="P166" s="11"/>
      <c r="Q166" s="11"/>
      <c r="R166" s="12"/>
      <c r="S166" s="12"/>
    </row>
    <row r="167" spans="13:19" s="5" customFormat="1" ht="13.8" x14ac:dyDescent="0.3">
      <c r="M167" s="11"/>
      <c r="N167" s="11"/>
      <c r="O167" s="11"/>
      <c r="P167" s="11"/>
      <c r="Q167" s="11"/>
      <c r="R167" s="12"/>
      <c r="S167" s="12"/>
    </row>
    <row r="168" spans="13:19" s="5" customFormat="1" ht="13.8" x14ac:dyDescent="0.3">
      <c r="M168" s="11"/>
      <c r="N168" s="11"/>
      <c r="O168" s="11"/>
      <c r="P168" s="11"/>
      <c r="Q168" s="11"/>
      <c r="R168" s="12"/>
      <c r="S168" s="12"/>
    </row>
    <row r="169" spans="13:19" s="5" customFormat="1" ht="13.8" x14ac:dyDescent="0.3">
      <c r="M169" s="11"/>
      <c r="N169" s="11"/>
      <c r="O169" s="11"/>
      <c r="P169" s="11"/>
      <c r="Q169" s="11"/>
      <c r="R169" s="12"/>
      <c r="S169" s="12"/>
    </row>
    <row r="170" spans="13:19" s="5" customFormat="1" ht="13.8" x14ac:dyDescent="0.3">
      <c r="M170" s="11"/>
      <c r="N170" s="11"/>
      <c r="O170" s="11"/>
      <c r="P170" s="11"/>
      <c r="Q170" s="11"/>
      <c r="R170" s="12"/>
      <c r="S170" s="12"/>
    </row>
    <row r="171" spans="13:19" s="5" customFormat="1" ht="13.8" x14ac:dyDescent="0.3">
      <c r="M171" s="11"/>
      <c r="N171" s="11"/>
      <c r="O171" s="11"/>
      <c r="P171" s="11"/>
      <c r="Q171" s="11"/>
      <c r="R171" s="12"/>
      <c r="S171" s="12"/>
    </row>
    <row r="172" spans="13:19" s="5" customFormat="1" ht="13.8" x14ac:dyDescent="0.3">
      <c r="M172" s="11"/>
      <c r="N172" s="11"/>
      <c r="O172" s="11"/>
      <c r="P172" s="11"/>
      <c r="Q172" s="11"/>
      <c r="R172" s="12"/>
      <c r="S172" s="12"/>
    </row>
    <row r="173" spans="13:19" s="5" customFormat="1" ht="13.8" x14ac:dyDescent="0.3">
      <c r="M173" s="11"/>
      <c r="N173" s="11"/>
      <c r="O173" s="11"/>
      <c r="P173" s="11"/>
      <c r="Q173" s="11"/>
      <c r="R173" s="12"/>
      <c r="S173" s="12"/>
    </row>
    <row r="174" spans="13:19" s="5" customFormat="1" ht="13.8" x14ac:dyDescent="0.3">
      <c r="M174" s="11"/>
      <c r="N174" s="11"/>
      <c r="O174" s="11"/>
      <c r="P174" s="11"/>
      <c r="Q174" s="11"/>
      <c r="R174" s="12"/>
      <c r="S174" s="12"/>
    </row>
    <row r="175" spans="13:19" s="5" customFormat="1" ht="13.8" x14ac:dyDescent="0.3">
      <c r="M175" s="11"/>
      <c r="N175" s="11"/>
      <c r="O175" s="11"/>
      <c r="P175" s="11"/>
      <c r="Q175" s="11"/>
      <c r="R175" s="12"/>
      <c r="S175" s="12"/>
    </row>
    <row r="176" spans="13:19" s="5" customFormat="1" ht="13.8" x14ac:dyDescent="0.3">
      <c r="M176" s="11"/>
      <c r="N176" s="11"/>
      <c r="O176" s="11"/>
      <c r="P176" s="11"/>
      <c r="Q176" s="11"/>
      <c r="R176" s="12"/>
      <c r="S176" s="12"/>
    </row>
    <row r="177" spans="13:19" s="5" customFormat="1" ht="13.8" x14ac:dyDescent="0.3">
      <c r="M177" s="11"/>
      <c r="N177" s="11"/>
      <c r="O177" s="11"/>
      <c r="P177" s="11"/>
      <c r="Q177" s="11"/>
      <c r="R177" s="12"/>
      <c r="S177" s="12"/>
    </row>
    <row r="178" spans="13:19" s="5" customFormat="1" ht="13.8" x14ac:dyDescent="0.3">
      <c r="M178" s="11"/>
      <c r="N178" s="11"/>
      <c r="O178" s="11"/>
      <c r="P178" s="11"/>
      <c r="Q178" s="11"/>
      <c r="R178" s="12"/>
      <c r="S178" s="12"/>
    </row>
    <row r="179" spans="13:19" s="5" customFormat="1" ht="13.8" x14ac:dyDescent="0.3">
      <c r="M179" s="11"/>
      <c r="N179" s="11"/>
      <c r="O179" s="11"/>
      <c r="P179" s="11"/>
      <c r="Q179" s="11"/>
      <c r="R179" s="12"/>
      <c r="S179" s="12"/>
    </row>
    <row r="180" spans="13:19" s="5" customFormat="1" ht="13.8" x14ac:dyDescent="0.3">
      <c r="M180" s="11"/>
      <c r="N180" s="11"/>
      <c r="O180" s="11"/>
      <c r="P180" s="11"/>
      <c r="Q180" s="11"/>
      <c r="R180" s="12"/>
      <c r="S180" s="12"/>
    </row>
    <row r="181" spans="13:19" s="5" customFormat="1" ht="13.8" x14ac:dyDescent="0.3">
      <c r="M181" s="11"/>
      <c r="N181" s="11"/>
      <c r="O181" s="11"/>
      <c r="P181" s="11"/>
      <c r="Q181" s="11"/>
      <c r="R181" s="12"/>
      <c r="S181" s="12"/>
    </row>
    <row r="182" spans="13:19" s="5" customFormat="1" ht="13.8" x14ac:dyDescent="0.3">
      <c r="M182" s="11"/>
      <c r="N182" s="11"/>
      <c r="O182" s="11"/>
      <c r="P182" s="11"/>
      <c r="Q182" s="11"/>
      <c r="R182" s="12"/>
      <c r="S182" s="12"/>
    </row>
    <row r="183" spans="13:19" s="5" customFormat="1" ht="13.8" x14ac:dyDescent="0.3">
      <c r="M183" s="11"/>
      <c r="N183" s="11"/>
      <c r="O183" s="11"/>
      <c r="P183" s="11"/>
      <c r="Q183" s="11"/>
      <c r="R183" s="12"/>
      <c r="S183" s="12"/>
    </row>
    <row r="184" spans="13:19" s="5" customFormat="1" ht="13.8" x14ac:dyDescent="0.3">
      <c r="M184" s="11"/>
      <c r="N184" s="11"/>
      <c r="O184" s="11"/>
      <c r="P184" s="11"/>
      <c r="Q184" s="11"/>
      <c r="R184" s="12"/>
      <c r="S184" s="12"/>
    </row>
    <row r="185" spans="13:19" s="5" customFormat="1" ht="13.8" x14ac:dyDescent="0.3">
      <c r="M185" s="11"/>
      <c r="N185" s="11"/>
      <c r="O185" s="11"/>
      <c r="P185" s="11"/>
      <c r="Q185" s="11"/>
      <c r="R185" s="12"/>
      <c r="S185" s="12"/>
    </row>
    <row r="186" spans="13:19" s="5" customFormat="1" ht="13.8" x14ac:dyDescent="0.3">
      <c r="M186" s="11"/>
      <c r="N186" s="11"/>
      <c r="O186" s="11"/>
      <c r="P186" s="11"/>
      <c r="Q186" s="11"/>
      <c r="R186" s="12"/>
      <c r="S186" s="12"/>
    </row>
    <row r="187" spans="13:19" s="5" customFormat="1" ht="13.8" x14ac:dyDescent="0.3">
      <c r="M187" s="11"/>
      <c r="N187" s="11"/>
      <c r="O187" s="11"/>
      <c r="P187" s="11"/>
      <c r="Q187" s="11"/>
      <c r="R187" s="12"/>
      <c r="S187" s="12"/>
    </row>
    <row r="188" spans="13:19" s="5" customFormat="1" ht="13.8" x14ac:dyDescent="0.3">
      <c r="M188" s="11"/>
      <c r="N188" s="11"/>
      <c r="O188" s="11"/>
      <c r="P188" s="11"/>
      <c r="Q188" s="11"/>
      <c r="R188" s="12"/>
      <c r="S188" s="12"/>
    </row>
    <row r="189" spans="13:19" s="5" customFormat="1" ht="13.8" x14ac:dyDescent="0.3">
      <c r="M189" s="11"/>
      <c r="N189" s="11"/>
      <c r="O189" s="11"/>
      <c r="P189" s="11"/>
      <c r="Q189" s="11"/>
      <c r="R189" s="12"/>
      <c r="S189" s="12"/>
    </row>
    <row r="190" spans="13:19" s="5" customFormat="1" ht="13.8" x14ac:dyDescent="0.3">
      <c r="M190" s="11"/>
      <c r="N190" s="11"/>
      <c r="O190" s="11"/>
      <c r="P190" s="11"/>
      <c r="Q190" s="11"/>
      <c r="R190" s="12"/>
      <c r="S190" s="12"/>
    </row>
    <row r="191" spans="13:19" s="5" customFormat="1" ht="13.8" x14ac:dyDescent="0.3">
      <c r="M191" s="11"/>
      <c r="N191" s="11"/>
      <c r="O191" s="11"/>
      <c r="P191" s="11"/>
      <c r="Q191" s="11"/>
      <c r="R191" s="12"/>
      <c r="S191" s="12"/>
    </row>
    <row r="192" spans="13:19" s="5" customFormat="1" ht="13.8" x14ac:dyDescent="0.3">
      <c r="M192" s="11"/>
      <c r="N192" s="11"/>
      <c r="O192" s="11"/>
      <c r="P192" s="11"/>
      <c r="Q192" s="11"/>
      <c r="R192" s="12"/>
      <c r="S192" s="12"/>
    </row>
    <row r="193" spans="13:19" s="5" customFormat="1" ht="13.8" x14ac:dyDescent="0.3">
      <c r="M193" s="11"/>
      <c r="N193" s="11"/>
      <c r="O193" s="11"/>
      <c r="P193" s="11"/>
      <c r="Q193" s="11"/>
      <c r="R193" s="12"/>
      <c r="S193" s="12"/>
    </row>
    <row r="194" spans="13:19" s="5" customFormat="1" ht="13.8" x14ac:dyDescent="0.3">
      <c r="M194" s="11"/>
      <c r="N194" s="11"/>
      <c r="O194" s="11"/>
      <c r="P194" s="11"/>
      <c r="Q194" s="11"/>
      <c r="R194" s="12"/>
      <c r="S194" s="12"/>
    </row>
    <row r="195" spans="13:19" s="5" customFormat="1" ht="13.8" x14ac:dyDescent="0.3">
      <c r="M195" s="11"/>
      <c r="N195" s="11"/>
      <c r="O195" s="11"/>
      <c r="P195" s="11"/>
      <c r="Q195" s="11"/>
      <c r="R195" s="12"/>
      <c r="S195" s="12"/>
    </row>
    <row r="196" spans="13:19" s="5" customFormat="1" ht="13.8" x14ac:dyDescent="0.3">
      <c r="M196" s="11"/>
      <c r="N196" s="11"/>
      <c r="O196" s="11"/>
      <c r="P196" s="11"/>
      <c r="Q196" s="11"/>
      <c r="R196" s="12"/>
      <c r="S196" s="12"/>
    </row>
    <row r="197" spans="13:19" s="5" customFormat="1" ht="13.8" x14ac:dyDescent="0.3">
      <c r="M197" s="11"/>
      <c r="N197" s="11"/>
      <c r="O197" s="11"/>
      <c r="P197" s="11"/>
      <c r="Q197" s="11"/>
      <c r="R197" s="12"/>
      <c r="S197" s="12"/>
    </row>
    <row r="198" spans="13:19" s="5" customFormat="1" ht="13.8" x14ac:dyDescent="0.3">
      <c r="M198" s="11"/>
      <c r="N198" s="11"/>
      <c r="O198" s="11"/>
      <c r="P198" s="11"/>
      <c r="Q198" s="11"/>
      <c r="R198" s="12"/>
      <c r="S198" s="12"/>
    </row>
    <row r="199" spans="13:19" s="5" customFormat="1" ht="13.8" x14ac:dyDescent="0.3">
      <c r="M199" s="11"/>
      <c r="N199" s="11"/>
      <c r="O199" s="11"/>
      <c r="P199" s="11"/>
      <c r="Q199" s="11"/>
      <c r="R199" s="12"/>
      <c r="S199" s="12"/>
    </row>
    <row r="200" spans="13:19" s="5" customFormat="1" ht="13.8" x14ac:dyDescent="0.3">
      <c r="M200" s="11"/>
      <c r="N200" s="11"/>
      <c r="O200" s="11"/>
      <c r="P200" s="11"/>
      <c r="Q200" s="11"/>
      <c r="R200" s="12"/>
      <c r="S200" s="12"/>
    </row>
    <row r="201" spans="13:19" s="5" customFormat="1" ht="13.8" x14ac:dyDescent="0.3">
      <c r="M201" s="11"/>
      <c r="N201" s="11"/>
      <c r="O201" s="11"/>
      <c r="P201" s="11"/>
      <c r="Q201" s="11"/>
      <c r="R201" s="12"/>
      <c r="S201" s="12"/>
    </row>
    <row r="202" spans="13:19" s="5" customFormat="1" ht="13.8" x14ac:dyDescent="0.3">
      <c r="M202" s="11"/>
      <c r="N202" s="11"/>
      <c r="O202" s="11"/>
      <c r="P202" s="11"/>
      <c r="Q202" s="11"/>
      <c r="R202" s="12"/>
      <c r="S202" s="12"/>
    </row>
    <row r="203" spans="13:19" s="5" customFormat="1" ht="13.8" x14ac:dyDescent="0.3">
      <c r="M203" s="11"/>
      <c r="N203" s="11"/>
      <c r="O203" s="11"/>
      <c r="P203" s="11"/>
      <c r="Q203" s="11"/>
      <c r="R203" s="12"/>
      <c r="S203" s="12"/>
    </row>
    <row r="204" spans="13:19" s="5" customFormat="1" ht="13.8" x14ac:dyDescent="0.3">
      <c r="M204" s="11"/>
      <c r="N204" s="11"/>
      <c r="O204" s="11"/>
      <c r="P204" s="11"/>
      <c r="Q204" s="11"/>
      <c r="R204" s="12"/>
      <c r="S204" s="12"/>
    </row>
    <row r="205" spans="13:19" s="5" customFormat="1" ht="13.8" x14ac:dyDescent="0.3">
      <c r="M205" s="11"/>
      <c r="N205" s="11"/>
      <c r="O205" s="11"/>
      <c r="P205" s="11"/>
      <c r="Q205" s="11"/>
      <c r="R205" s="12"/>
      <c r="S205" s="12"/>
    </row>
    <row r="206" spans="13:19" s="5" customFormat="1" ht="13.8" x14ac:dyDescent="0.3">
      <c r="M206" s="11"/>
      <c r="N206" s="11"/>
      <c r="O206" s="11"/>
      <c r="P206" s="11"/>
      <c r="Q206" s="11"/>
      <c r="R206" s="12"/>
      <c r="S206" s="12"/>
    </row>
    <row r="207" spans="13:19" s="5" customFormat="1" ht="13.8" x14ac:dyDescent="0.3">
      <c r="M207" s="11"/>
      <c r="N207" s="11"/>
      <c r="O207" s="11"/>
      <c r="P207" s="11"/>
      <c r="Q207" s="11"/>
      <c r="R207" s="12"/>
      <c r="S207" s="12"/>
    </row>
    <row r="208" spans="13:19" s="5" customFormat="1" ht="13.8" x14ac:dyDescent="0.3">
      <c r="M208" s="11"/>
      <c r="N208" s="11"/>
      <c r="O208" s="11"/>
      <c r="P208" s="11"/>
      <c r="Q208" s="11"/>
      <c r="R208" s="12"/>
      <c r="S208" s="12"/>
    </row>
    <row r="209" spans="13:19" s="5" customFormat="1" ht="13.8" x14ac:dyDescent="0.3">
      <c r="M209" s="11"/>
      <c r="N209" s="11"/>
      <c r="O209" s="11"/>
      <c r="P209" s="11"/>
      <c r="Q209" s="11"/>
      <c r="R209" s="12"/>
      <c r="S209" s="12"/>
    </row>
    <row r="210" spans="13:19" s="5" customFormat="1" ht="13.8" x14ac:dyDescent="0.3">
      <c r="M210" s="11"/>
      <c r="N210" s="11"/>
      <c r="O210" s="11"/>
      <c r="P210" s="11"/>
      <c r="Q210" s="11"/>
      <c r="R210" s="12"/>
      <c r="S210" s="12"/>
    </row>
    <row r="211" spans="13:19" s="5" customFormat="1" ht="13.8" x14ac:dyDescent="0.3">
      <c r="M211" s="11"/>
      <c r="N211" s="11"/>
      <c r="O211" s="11"/>
      <c r="P211" s="11"/>
      <c r="Q211" s="11"/>
      <c r="R211" s="12"/>
      <c r="S211" s="12"/>
    </row>
    <row r="212" spans="13:19" s="5" customFormat="1" ht="13.8" x14ac:dyDescent="0.3">
      <c r="M212" s="11"/>
      <c r="N212" s="11"/>
      <c r="O212" s="11"/>
      <c r="P212" s="11"/>
      <c r="Q212" s="11"/>
      <c r="R212" s="12"/>
      <c r="S212" s="12"/>
    </row>
    <row r="213" spans="13:19" s="5" customFormat="1" ht="13.8" x14ac:dyDescent="0.3">
      <c r="M213" s="11"/>
      <c r="N213" s="11"/>
      <c r="O213" s="11"/>
      <c r="P213" s="11"/>
      <c r="Q213" s="11"/>
      <c r="R213" s="12"/>
      <c r="S213" s="12"/>
    </row>
    <row r="214" spans="13:19" s="5" customFormat="1" ht="13.8" x14ac:dyDescent="0.3">
      <c r="M214" s="11"/>
      <c r="N214" s="11"/>
      <c r="O214" s="11"/>
      <c r="P214" s="11"/>
      <c r="Q214" s="11"/>
      <c r="R214" s="12"/>
      <c r="S214" s="12"/>
    </row>
    <row r="215" spans="13:19" s="5" customFormat="1" ht="13.8" x14ac:dyDescent="0.3">
      <c r="M215" s="11"/>
      <c r="N215" s="11"/>
      <c r="O215" s="11"/>
      <c r="P215" s="11"/>
      <c r="Q215" s="11"/>
      <c r="R215" s="12"/>
      <c r="S215" s="12"/>
    </row>
    <row r="216" spans="13:19" s="5" customFormat="1" ht="13.8" x14ac:dyDescent="0.3">
      <c r="M216" s="11"/>
      <c r="N216" s="11"/>
      <c r="O216" s="11"/>
      <c r="P216" s="11"/>
      <c r="Q216" s="11"/>
      <c r="R216" s="12"/>
      <c r="S216" s="12"/>
    </row>
    <row r="217" spans="13:19" s="5" customFormat="1" ht="13.8" x14ac:dyDescent="0.3">
      <c r="M217" s="11"/>
      <c r="N217" s="11"/>
      <c r="O217" s="11"/>
      <c r="P217" s="11"/>
      <c r="Q217" s="11"/>
      <c r="R217" s="12"/>
      <c r="S217" s="12"/>
    </row>
    <row r="218" spans="13:19" s="5" customFormat="1" ht="13.8" x14ac:dyDescent="0.3">
      <c r="M218" s="11"/>
      <c r="N218" s="11"/>
      <c r="O218" s="11"/>
      <c r="P218" s="11"/>
      <c r="Q218" s="11"/>
      <c r="R218" s="12"/>
      <c r="S218" s="12"/>
    </row>
    <row r="219" spans="13:19" s="5" customFormat="1" ht="13.8" x14ac:dyDescent="0.3">
      <c r="M219" s="11"/>
      <c r="N219" s="11"/>
      <c r="O219" s="11"/>
      <c r="P219" s="11"/>
      <c r="Q219" s="11"/>
      <c r="R219" s="12"/>
      <c r="S219" s="12"/>
    </row>
    <row r="220" spans="13:19" s="5" customFormat="1" ht="13.8" x14ac:dyDescent="0.3">
      <c r="M220" s="11"/>
      <c r="N220" s="11"/>
      <c r="O220" s="11"/>
      <c r="P220" s="11"/>
      <c r="Q220" s="11"/>
      <c r="R220" s="12"/>
      <c r="S220" s="12"/>
    </row>
    <row r="221" spans="13:19" s="5" customFormat="1" ht="13.8" x14ac:dyDescent="0.3">
      <c r="M221" s="11"/>
      <c r="N221" s="11"/>
      <c r="O221" s="11"/>
      <c r="P221" s="11"/>
      <c r="Q221" s="11"/>
      <c r="R221" s="12"/>
      <c r="S221" s="12"/>
    </row>
    <row r="222" spans="13:19" s="5" customFormat="1" ht="13.8" x14ac:dyDescent="0.3">
      <c r="M222" s="11"/>
      <c r="N222" s="11"/>
      <c r="O222" s="11"/>
      <c r="P222" s="11"/>
      <c r="Q222" s="11"/>
      <c r="R222" s="12"/>
      <c r="S222" s="12"/>
    </row>
    <row r="223" spans="13:19" s="5" customFormat="1" ht="13.8" x14ac:dyDescent="0.3">
      <c r="M223" s="11"/>
      <c r="N223" s="11"/>
      <c r="O223" s="11"/>
      <c r="P223" s="11"/>
      <c r="Q223" s="11"/>
      <c r="R223" s="12"/>
      <c r="S223" s="12"/>
    </row>
    <row r="224" spans="13:19" s="5" customFormat="1" ht="13.8" x14ac:dyDescent="0.3">
      <c r="M224" s="11"/>
      <c r="N224" s="11"/>
      <c r="O224" s="11"/>
      <c r="P224" s="11"/>
      <c r="Q224" s="11"/>
      <c r="R224" s="12"/>
      <c r="S224" s="12"/>
    </row>
    <row r="225" spans="13:19" s="5" customFormat="1" ht="13.8" x14ac:dyDescent="0.3">
      <c r="M225" s="11"/>
      <c r="N225" s="11"/>
      <c r="O225" s="11"/>
      <c r="P225" s="11"/>
      <c r="Q225" s="11"/>
      <c r="R225" s="12"/>
      <c r="S225" s="12"/>
    </row>
    <row r="226" spans="13:19" s="5" customFormat="1" ht="13.8" x14ac:dyDescent="0.3">
      <c r="M226" s="11"/>
      <c r="N226" s="11"/>
      <c r="O226" s="11"/>
      <c r="P226" s="11"/>
      <c r="Q226" s="11"/>
      <c r="R226" s="12"/>
      <c r="S226" s="12"/>
    </row>
    <row r="227" spans="13:19" s="5" customFormat="1" ht="13.8" x14ac:dyDescent="0.3">
      <c r="M227" s="11"/>
      <c r="N227" s="11"/>
      <c r="O227" s="11"/>
      <c r="P227" s="11"/>
      <c r="Q227" s="11"/>
      <c r="R227" s="12"/>
      <c r="S227" s="12"/>
    </row>
    <row r="228" spans="13:19" s="5" customFormat="1" ht="13.8" x14ac:dyDescent="0.3">
      <c r="M228" s="11"/>
      <c r="N228" s="11"/>
      <c r="O228" s="11"/>
      <c r="P228" s="11"/>
      <c r="Q228" s="11"/>
      <c r="R228" s="12"/>
      <c r="S228" s="12"/>
    </row>
    <row r="229" spans="13:19" s="5" customFormat="1" ht="13.8" x14ac:dyDescent="0.3">
      <c r="M229" s="11"/>
      <c r="N229" s="11"/>
      <c r="O229" s="11"/>
      <c r="P229" s="11"/>
      <c r="Q229" s="11"/>
      <c r="R229" s="12"/>
      <c r="S229" s="12"/>
    </row>
    <row r="230" spans="13:19" s="5" customFormat="1" ht="13.8" x14ac:dyDescent="0.3">
      <c r="M230" s="11"/>
      <c r="N230" s="11"/>
      <c r="O230" s="11"/>
      <c r="P230" s="11"/>
      <c r="Q230" s="11"/>
      <c r="R230" s="12"/>
      <c r="S230" s="12"/>
    </row>
    <row r="231" spans="13:19" s="5" customFormat="1" ht="13.8" x14ac:dyDescent="0.3">
      <c r="M231" s="11"/>
      <c r="N231" s="11"/>
      <c r="O231" s="11"/>
      <c r="P231" s="11"/>
      <c r="Q231" s="11"/>
      <c r="R231" s="12"/>
      <c r="S231" s="12"/>
    </row>
    <row r="232" spans="13:19" s="5" customFormat="1" ht="13.8" x14ac:dyDescent="0.3">
      <c r="M232" s="11"/>
      <c r="N232" s="11"/>
      <c r="O232" s="11"/>
      <c r="P232" s="11"/>
      <c r="Q232" s="11"/>
      <c r="R232" s="12"/>
      <c r="S232" s="12"/>
    </row>
    <row r="233" spans="13:19" s="5" customFormat="1" ht="13.8" x14ac:dyDescent="0.3">
      <c r="M233" s="11"/>
      <c r="N233" s="11"/>
      <c r="O233" s="11"/>
      <c r="P233" s="11"/>
      <c r="Q233" s="11"/>
      <c r="R233" s="12"/>
      <c r="S233" s="12"/>
    </row>
    <row r="234" spans="13:19" s="5" customFormat="1" ht="13.8" x14ac:dyDescent="0.3">
      <c r="M234" s="11"/>
      <c r="N234" s="11"/>
      <c r="O234" s="11"/>
      <c r="P234" s="11"/>
      <c r="Q234" s="11"/>
      <c r="R234" s="12"/>
      <c r="S234" s="12"/>
    </row>
    <row r="235" spans="13:19" s="5" customFormat="1" ht="13.8" x14ac:dyDescent="0.3">
      <c r="M235" s="11"/>
      <c r="N235" s="11"/>
      <c r="O235" s="11"/>
      <c r="P235" s="11"/>
      <c r="Q235" s="11"/>
      <c r="R235" s="12"/>
      <c r="S235" s="12"/>
    </row>
    <row r="236" spans="13:19" s="5" customFormat="1" ht="13.8" x14ac:dyDescent="0.3">
      <c r="M236" s="11"/>
      <c r="N236" s="11"/>
      <c r="O236" s="11"/>
      <c r="P236" s="11"/>
      <c r="Q236" s="11"/>
      <c r="R236" s="12"/>
      <c r="S236" s="12"/>
    </row>
    <row r="237" spans="13:19" s="5" customFormat="1" ht="13.8" x14ac:dyDescent="0.3">
      <c r="M237" s="11"/>
      <c r="N237" s="11"/>
      <c r="O237" s="11"/>
      <c r="P237" s="11"/>
      <c r="Q237" s="11"/>
      <c r="R237" s="12"/>
      <c r="S237" s="12"/>
    </row>
    <row r="238" spans="13:19" s="5" customFormat="1" ht="13.8" x14ac:dyDescent="0.3">
      <c r="M238" s="11"/>
      <c r="N238" s="11"/>
      <c r="O238" s="11"/>
      <c r="P238" s="11"/>
      <c r="Q238" s="11"/>
      <c r="R238" s="12"/>
      <c r="S238" s="12"/>
    </row>
    <row r="239" spans="13:19" s="5" customFormat="1" ht="13.8" x14ac:dyDescent="0.3">
      <c r="M239" s="11"/>
      <c r="N239" s="11"/>
      <c r="O239" s="11"/>
      <c r="P239" s="11"/>
      <c r="Q239" s="11"/>
      <c r="R239" s="12"/>
      <c r="S239" s="12"/>
    </row>
    <row r="240" spans="13:19" s="5" customFormat="1" ht="13.8" x14ac:dyDescent="0.3">
      <c r="M240" s="11"/>
      <c r="N240" s="11"/>
      <c r="O240" s="11"/>
      <c r="P240" s="11"/>
      <c r="Q240" s="11"/>
      <c r="R240" s="12"/>
      <c r="S240" s="12"/>
    </row>
    <row r="241" spans="13:19" s="5" customFormat="1" ht="13.8" x14ac:dyDescent="0.3">
      <c r="M241" s="11"/>
      <c r="N241" s="11"/>
      <c r="O241" s="11"/>
      <c r="P241" s="11"/>
      <c r="Q241" s="11"/>
      <c r="R241" s="12"/>
      <c r="S241" s="12"/>
    </row>
    <row r="242" spans="13:19" s="5" customFormat="1" ht="13.8" x14ac:dyDescent="0.3">
      <c r="M242" s="11"/>
      <c r="N242" s="11"/>
      <c r="O242" s="11"/>
      <c r="P242" s="11"/>
      <c r="Q242" s="11"/>
      <c r="R242" s="12"/>
      <c r="S242" s="12"/>
    </row>
    <row r="243" spans="13:19" s="5" customFormat="1" ht="13.8" x14ac:dyDescent="0.3">
      <c r="M243" s="11"/>
      <c r="N243" s="11"/>
      <c r="O243" s="11"/>
      <c r="P243" s="11"/>
      <c r="Q243" s="11"/>
      <c r="R243" s="12"/>
      <c r="S243" s="12"/>
    </row>
    <row r="244" spans="13:19" s="5" customFormat="1" ht="13.8" x14ac:dyDescent="0.3">
      <c r="M244" s="11"/>
      <c r="N244" s="11"/>
      <c r="O244" s="11"/>
      <c r="P244" s="11"/>
      <c r="Q244" s="11"/>
      <c r="R244" s="12"/>
      <c r="S244" s="12"/>
    </row>
    <row r="245" spans="13:19" s="5" customFormat="1" ht="13.8" x14ac:dyDescent="0.3">
      <c r="M245" s="11"/>
      <c r="N245" s="11"/>
      <c r="O245" s="11"/>
      <c r="P245" s="11"/>
      <c r="Q245" s="11"/>
      <c r="R245" s="12"/>
      <c r="S245" s="12"/>
    </row>
    <row r="246" spans="13:19" s="5" customFormat="1" ht="13.8" x14ac:dyDescent="0.3">
      <c r="M246" s="11"/>
      <c r="N246" s="11"/>
      <c r="O246" s="11"/>
      <c r="P246" s="11"/>
      <c r="Q246" s="11"/>
      <c r="R246" s="12"/>
      <c r="S246" s="12"/>
    </row>
    <row r="247" spans="13:19" s="5" customFormat="1" ht="13.8" x14ac:dyDescent="0.3">
      <c r="M247" s="11"/>
      <c r="N247" s="11"/>
      <c r="O247" s="11"/>
      <c r="P247" s="11"/>
      <c r="Q247" s="11"/>
      <c r="R247" s="12"/>
      <c r="S247" s="12"/>
    </row>
    <row r="248" spans="13:19" s="5" customFormat="1" ht="13.8" x14ac:dyDescent="0.3">
      <c r="M248" s="11"/>
      <c r="N248" s="11"/>
      <c r="O248" s="11"/>
      <c r="P248" s="11"/>
      <c r="Q248" s="11"/>
      <c r="R248" s="12"/>
      <c r="S248" s="12"/>
    </row>
    <row r="249" spans="13:19" s="5" customFormat="1" ht="13.8" x14ac:dyDescent="0.3">
      <c r="M249" s="11"/>
      <c r="N249" s="11"/>
      <c r="O249" s="11"/>
      <c r="P249" s="11"/>
      <c r="Q249" s="11"/>
      <c r="R249" s="12"/>
      <c r="S249" s="12"/>
    </row>
    <row r="250" spans="13:19" s="5" customFormat="1" ht="13.8" x14ac:dyDescent="0.3">
      <c r="M250" s="11"/>
      <c r="N250" s="11"/>
      <c r="O250" s="11"/>
      <c r="P250" s="11"/>
      <c r="Q250" s="11"/>
      <c r="R250" s="12"/>
      <c r="S250" s="12"/>
    </row>
    <row r="251" spans="13:19" s="5" customFormat="1" ht="13.8" x14ac:dyDescent="0.3">
      <c r="M251" s="11"/>
      <c r="N251" s="11"/>
      <c r="O251" s="11"/>
      <c r="P251" s="11"/>
      <c r="Q251" s="11"/>
      <c r="R251" s="12"/>
      <c r="S251" s="12"/>
    </row>
    <row r="252" spans="13:19" s="5" customFormat="1" ht="13.8" x14ac:dyDescent="0.3">
      <c r="M252" s="11"/>
      <c r="N252" s="11"/>
      <c r="O252" s="11"/>
      <c r="P252" s="11"/>
      <c r="Q252" s="11"/>
      <c r="R252" s="12"/>
      <c r="S252" s="12"/>
    </row>
    <row r="253" spans="13:19" s="5" customFormat="1" ht="13.8" x14ac:dyDescent="0.3">
      <c r="M253" s="11"/>
      <c r="N253" s="11"/>
      <c r="O253" s="11"/>
      <c r="P253" s="11"/>
      <c r="Q253" s="11"/>
      <c r="R253" s="12"/>
      <c r="S253" s="12"/>
    </row>
    <row r="254" spans="13:19" s="5" customFormat="1" ht="13.8" x14ac:dyDescent="0.3">
      <c r="M254" s="11"/>
      <c r="N254" s="11"/>
      <c r="O254" s="11"/>
      <c r="P254" s="11"/>
      <c r="Q254" s="11"/>
      <c r="R254" s="12"/>
      <c r="S254" s="12"/>
    </row>
    <row r="255" spans="13:19" s="5" customFormat="1" ht="13.8" x14ac:dyDescent="0.3">
      <c r="M255" s="11"/>
      <c r="N255" s="11"/>
      <c r="O255" s="11"/>
      <c r="P255" s="11"/>
      <c r="Q255" s="11"/>
      <c r="R255" s="12"/>
      <c r="S255" s="12"/>
    </row>
    <row r="256" spans="13:19" s="5" customFormat="1" ht="13.8" x14ac:dyDescent="0.3">
      <c r="M256" s="11"/>
      <c r="N256" s="11"/>
      <c r="O256" s="11"/>
      <c r="P256" s="11"/>
      <c r="Q256" s="11"/>
      <c r="R256" s="12"/>
      <c r="S256" s="12"/>
    </row>
    <row r="257" spans="13:19" s="5" customFormat="1" ht="13.8" x14ac:dyDescent="0.3">
      <c r="M257" s="11"/>
      <c r="N257" s="11"/>
      <c r="O257" s="11"/>
      <c r="P257" s="11"/>
      <c r="Q257" s="11"/>
      <c r="R257" s="12"/>
      <c r="S257" s="12"/>
    </row>
    <row r="258" spans="13:19" s="5" customFormat="1" ht="13.8" x14ac:dyDescent="0.3">
      <c r="M258" s="11"/>
      <c r="N258" s="11"/>
      <c r="O258" s="11"/>
      <c r="P258" s="11"/>
      <c r="Q258" s="11"/>
      <c r="R258" s="12"/>
      <c r="S258" s="12"/>
    </row>
    <row r="259" spans="13:19" s="5" customFormat="1" ht="13.8" x14ac:dyDescent="0.3">
      <c r="M259" s="11"/>
      <c r="N259" s="11"/>
      <c r="O259" s="11"/>
      <c r="P259" s="11"/>
      <c r="Q259" s="11"/>
      <c r="R259" s="12"/>
      <c r="S259" s="12"/>
    </row>
    <row r="260" spans="13:19" s="5" customFormat="1" ht="13.8" x14ac:dyDescent="0.3">
      <c r="M260" s="11"/>
      <c r="N260" s="11"/>
      <c r="O260" s="11"/>
      <c r="P260" s="11"/>
      <c r="Q260" s="11"/>
      <c r="R260" s="12"/>
      <c r="S260" s="12"/>
    </row>
    <row r="261" spans="13:19" s="5" customFormat="1" ht="13.8" x14ac:dyDescent="0.3">
      <c r="M261" s="11"/>
      <c r="N261" s="11"/>
      <c r="O261" s="11"/>
      <c r="P261" s="11"/>
      <c r="Q261" s="11"/>
      <c r="R261" s="12"/>
      <c r="S261" s="12"/>
    </row>
    <row r="262" spans="13:19" s="5" customFormat="1" ht="13.8" x14ac:dyDescent="0.3">
      <c r="M262" s="11"/>
      <c r="N262" s="11"/>
      <c r="O262" s="11"/>
      <c r="P262" s="11"/>
      <c r="Q262" s="11"/>
      <c r="R262" s="12"/>
      <c r="S262" s="12"/>
    </row>
    <row r="263" spans="13:19" s="5" customFormat="1" ht="13.8" x14ac:dyDescent="0.3">
      <c r="M263" s="11"/>
      <c r="N263" s="11"/>
      <c r="O263" s="11"/>
      <c r="P263" s="11"/>
      <c r="Q263" s="11"/>
      <c r="R263" s="12"/>
      <c r="S263" s="12"/>
    </row>
    <row r="264" spans="13:19" s="5" customFormat="1" ht="13.8" x14ac:dyDescent="0.3">
      <c r="M264" s="11"/>
      <c r="N264" s="11"/>
      <c r="O264" s="11"/>
      <c r="P264" s="11"/>
      <c r="Q264" s="11"/>
      <c r="R264" s="12"/>
      <c r="S264" s="12"/>
    </row>
    <row r="265" spans="13:19" s="5" customFormat="1" ht="13.8" x14ac:dyDescent="0.3">
      <c r="M265" s="11"/>
      <c r="N265" s="11"/>
      <c r="O265" s="11"/>
      <c r="P265" s="11"/>
      <c r="Q265" s="11"/>
      <c r="R265" s="12"/>
      <c r="S265" s="12"/>
    </row>
    <row r="266" spans="13:19" s="5" customFormat="1" ht="13.8" x14ac:dyDescent="0.3">
      <c r="M266" s="11"/>
      <c r="N266" s="11"/>
      <c r="O266" s="11"/>
      <c r="P266" s="11"/>
      <c r="Q266" s="11"/>
      <c r="R266" s="12"/>
      <c r="S266" s="12"/>
    </row>
    <row r="267" spans="13:19" s="5" customFormat="1" ht="13.8" x14ac:dyDescent="0.3">
      <c r="M267" s="11"/>
      <c r="N267" s="11"/>
      <c r="O267" s="11"/>
      <c r="P267" s="11"/>
      <c r="Q267" s="11"/>
      <c r="R267" s="12"/>
      <c r="S267" s="12"/>
    </row>
    <row r="268" spans="13:19" s="5" customFormat="1" ht="13.8" x14ac:dyDescent="0.3">
      <c r="M268" s="11"/>
      <c r="N268" s="11"/>
      <c r="O268" s="11"/>
      <c r="P268" s="11"/>
      <c r="Q268" s="11"/>
      <c r="R268" s="12"/>
      <c r="S268" s="12"/>
    </row>
    <row r="269" spans="13:19" s="5" customFormat="1" ht="13.8" x14ac:dyDescent="0.3">
      <c r="M269" s="11"/>
      <c r="N269" s="11"/>
      <c r="O269" s="11"/>
      <c r="P269" s="11"/>
      <c r="Q269" s="11"/>
      <c r="R269" s="12"/>
      <c r="S269" s="12"/>
    </row>
    <row r="270" spans="13:19" s="5" customFormat="1" ht="13.8" x14ac:dyDescent="0.3">
      <c r="M270" s="11"/>
      <c r="N270" s="11"/>
      <c r="O270" s="11"/>
      <c r="P270" s="11"/>
      <c r="Q270" s="11"/>
      <c r="R270" s="12"/>
      <c r="S270" s="12"/>
    </row>
    <row r="271" spans="13:19" s="5" customFormat="1" ht="13.8" x14ac:dyDescent="0.3">
      <c r="M271" s="11"/>
      <c r="N271" s="11"/>
      <c r="O271" s="11"/>
      <c r="P271" s="11"/>
      <c r="Q271" s="11"/>
      <c r="R271" s="12"/>
      <c r="S271" s="12"/>
    </row>
    <row r="272" spans="13:19" s="5" customFormat="1" ht="13.8" x14ac:dyDescent="0.3">
      <c r="M272" s="11"/>
      <c r="N272" s="11"/>
      <c r="O272" s="11"/>
      <c r="P272" s="11"/>
      <c r="Q272" s="11"/>
      <c r="R272" s="12"/>
      <c r="S272" s="12"/>
    </row>
    <row r="273" spans="13:19" s="5" customFormat="1" ht="13.8" x14ac:dyDescent="0.3">
      <c r="M273" s="11"/>
      <c r="N273" s="11"/>
      <c r="O273" s="11"/>
      <c r="P273" s="11"/>
      <c r="Q273" s="11"/>
      <c r="R273" s="12"/>
      <c r="S273" s="12"/>
    </row>
    <row r="274" spans="13:19" s="5" customFormat="1" ht="13.8" x14ac:dyDescent="0.3">
      <c r="M274" s="11"/>
      <c r="N274" s="11"/>
      <c r="O274" s="11"/>
      <c r="P274" s="11"/>
      <c r="Q274" s="11"/>
      <c r="R274" s="12"/>
      <c r="S274" s="12"/>
    </row>
    <row r="275" spans="13:19" s="5" customFormat="1" ht="13.8" x14ac:dyDescent="0.3">
      <c r="M275" s="11"/>
      <c r="N275" s="11"/>
      <c r="O275" s="11"/>
      <c r="P275" s="11"/>
      <c r="Q275" s="11"/>
      <c r="R275" s="12"/>
      <c r="S275" s="12"/>
    </row>
    <row r="276" spans="13:19" s="5" customFormat="1" ht="13.8" x14ac:dyDescent="0.3">
      <c r="M276" s="11"/>
      <c r="N276" s="11"/>
      <c r="O276" s="11"/>
      <c r="P276" s="11"/>
      <c r="Q276" s="11"/>
      <c r="R276" s="12"/>
      <c r="S276" s="12"/>
    </row>
    <row r="277" spans="13:19" s="5" customFormat="1" ht="13.8" x14ac:dyDescent="0.3">
      <c r="M277" s="11"/>
      <c r="N277" s="11"/>
      <c r="O277" s="11"/>
      <c r="P277" s="11"/>
      <c r="Q277" s="11"/>
      <c r="R277" s="12"/>
      <c r="S277" s="12"/>
    </row>
    <row r="278" spans="13:19" s="5" customFormat="1" ht="13.8" x14ac:dyDescent="0.3">
      <c r="M278" s="11"/>
      <c r="N278" s="11"/>
      <c r="O278" s="11"/>
      <c r="P278" s="11"/>
      <c r="Q278" s="11"/>
      <c r="R278" s="12"/>
      <c r="S278" s="12"/>
    </row>
    <row r="279" spans="13:19" s="5" customFormat="1" ht="13.8" x14ac:dyDescent="0.3">
      <c r="M279" s="11"/>
      <c r="N279" s="11"/>
      <c r="O279" s="11"/>
      <c r="P279" s="11"/>
      <c r="Q279" s="11"/>
      <c r="R279" s="12"/>
      <c r="S279" s="12"/>
    </row>
    <row r="280" spans="13:19" s="5" customFormat="1" ht="13.8" x14ac:dyDescent="0.3">
      <c r="M280" s="11"/>
      <c r="N280" s="11"/>
      <c r="O280" s="11"/>
      <c r="P280" s="11"/>
      <c r="Q280" s="11"/>
      <c r="R280" s="12"/>
      <c r="S280" s="12"/>
    </row>
    <row r="281" spans="13:19" s="5" customFormat="1" ht="13.8" x14ac:dyDescent="0.3">
      <c r="M281" s="11"/>
      <c r="N281" s="11"/>
      <c r="O281" s="11"/>
      <c r="P281" s="11"/>
      <c r="Q281" s="11"/>
      <c r="R281" s="12"/>
      <c r="S281" s="12"/>
    </row>
    <row r="282" spans="13:19" s="5" customFormat="1" ht="13.8" x14ac:dyDescent="0.3">
      <c r="M282" s="11"/>
      <c r="N282" s="11"/>
      <c r="O282" s="11"/>
      <c r="P282" s="11"/>
      <c r="Q282" s="11"/>
      <c r="R282" s="12"/>
      <c r="S282" s="12"/>
    </row>
    <row r="283" spans="13:19" s="5" customFormat="1" ht="13.8" x14ac:dyDescent="0.3">
      <c r="M283" s="11"/>
      <c r="N283" s="11"/>
      <c r="O283" s="11"/>
      <c r="P283" s="11"/>
      <c r="Q283" s="11"/>
      <c r="R283" s="12"/>
      <c r="S283" s="12"/>
    </row>
    <row r="284" spans="13:19" s="5" customFormat="1" ht="13.8" x14ac:dyDescent="0.3">
      <c r="M284" s="11"/>
      <c r="N284" s="11"/>
      <c r="O284" s="11"/>
      <c r="P284" s="11"/>
      <c r="Q284" s="11"/>
      <c r="R284" s="12"/>
      <c r="S284" s="12"/>
    </row>
    <row r="285" spans="13:19" s="5" customFormat="1" ht="13.8" x14ac:dyDescent="0.3">
      <c r="M285" s="11"/>
      <c r="N285" s="11"/>
      <c r="O285" s="11"/>
      <c r="P285" s="11"/>
      <c r="Q285" s="11"/>
      <c r="R285" s="12"/>
      <c r="S285" s="12"/>
    </row>
    <row r="286" spans="13:19" s="5" customFormat="1" ht="13.8" x14ac:dyDescent="0.3">
      <c r="M286" s="11"/>
      <c r="N286" s="11"/>
      <c r="O286" s="11"/>
      <c r="P286" s="11"/>
      <c r="Q286" s="11"/>
      <c r="R286" s="12"/>
      <c r="S286" s="12"/>
    </row>
    <row r="287" spans="13:19" s="5" customFormat="1" ht="13.8" x14ac:dyDescent="0.3">
      <c r="M287" s="11"/>
      <c r="N287" s="11"/>
      <c r="O287" s="11"/>
      <c r="P287" s="11"/>
      <c r="Q287" s="11"/>
      <c r="R287" s="12"/>
      <c r="S287" s="12"/>
    </row>
    <row r="288" spans="13:19" s="5" customFormat="1" ht="13.8" x14ac:dyDescent="0.3">
      <c r="M288" s="11"/>
      <c r="N288" s="11"/>
      <c r="O288" s="11"/>
      <c r="P288" s="11"/>
      <c r="Q288" s="11"/>
      <c r="R288" s="12"/>
      <c r="S288" s="12"/>
    </row>
    <row r="289" spans="13:19" s="5" customFormat="1" ht="13.8" x14ac:dyDescent="0.3">
      <c r="M289" s="11"/>
      <c r="N289" s="11"/>
      <c r="O289" s="11"/>
      <c r="P289" s="11"/>
      <c r="Q289" s="11"/>
      <c r="R289" s="12"/>
      <c r="S289" s="12"/>
    </row>
    <row r="290" spans="13:19" s="5" customFormat="1" ht="13.8" x14ac:dyDescent="0.3">
      <c r="M290" s="11"/>
      <c r="N290" s="11"/>
      <c r="O290" s="11"/>
      <c r="P290" s="11"/>
      <c r="Q290" s="11"/>
      <c r="R290" s="12"/>
      <c r="S290" s="12"/>
    </row>
    <row r="291" spans="13:19" s="5" customFormat="1" ht="13.8" x14ac:dyDescent="0.3">
      <c r="M291" s="11"/>
      <c r="N291" s="11"/>
      <c r="O291" s="11"/>
      <c r="P291" s="11"/>
      <c r="Q291" s="11"/>
      <c r="R291" s="12"/>
      <c r="S291" s="12"/>
    </row>
    <row r="292" spans="13:19" s="5" customFormat="1" ht="13.8" x14ac:dyDescent="0.3">
      <c r="M292" s="11"/>
      <c r="N292" s="11"/>
      <c r="O292" s="11"/>
      <c r="P292" s="11"/>
      <c r="Q292" s="11"/>
      <c r="R292" s="12"/>
      <c r="S292" s="12"/>
    </row>
    <row r="293" spans="13:19" s="5" customFormat="1" ht="13.8" x14ac:dyDescent="0.3">
      <c r="M293" s="11"/>
      <c r="N293" s="11"/>
      <c r="O293" s="11"/>
      <c r="P293" s="11"/>
      <c r="Q293" s="11"/>
      <c r="R293" s="12"/>
      <c r="S293" s="12"/>
    </row>
    <row r="294" spans="13:19" s="5" customFormat="1" ht="13.8" x14ac:dyDescent="0.3">
      <c r="M294" s="11"/>
      <c r="N294" s="11"/>
      <c r="O294" s="11"/>
      <c r="P294" s="11"/>
      <c r="Q294" s="11"/>
      <c r="R294" s="12"/>
      <c r="S294" s="12"/>
    </row>
    <row r="295" spans="13:19" s="5" customFormat="1" ht="13.8" x14ac:dyDescent="0.3">
      <c r="M295" s="11"/>
      <c r="N295" s="11"/>
      <c r="O295" s="11"/>
      <c r="P295" s="11"/>
      <c r="Q295" s="11"/>
      <c r="R295" s="12"/>
      <c r="S295" s="12"/>
    </row>
    <row r="296" spans="13:19" s="5" customFormat="1" ht="13.8" x14ac:dyDescent="0.3">
      <c r="M296" s="11"/>
      <c r="N296" s="11"/>
      <c r="O296" s="11"/>
      <c r="P296" s="11"/>
      <c r="Q296" s="11"/>
      <c r="R296" s="12"/>
      <c r="S296" s="12"/>
    </row>
    <row r="297" spans="13:19" s="5" customFormat="1" ht="13.8" x14ac:dyDescent="0.3">
      <c r="M297" s="11"/>
      <c r="N297" s="11"/>
      <c r="O297" s="11"/>
      <c r="P297" s="11"/>
      <c r="Q297" s="11"/>
      <c r="R297" s="12"/>
      <c r="S297" s="12"/>
    </row>
    <row r="298" spans="13:19" s="5" customFormat="1" ht="13.8" x14ac:dyDescent="0.3">
      <c r="M298" s="11"/>
      <c r="N298" s="11"/>
      <c r="O298" s="11"/>
      <c r="P298" s="11"/>
      <c r="Q298" s="11"/>
      <c r="R298" s="12"/>
      <c r="S298" s="12"/>
    </row>
    <row r="299" spans="13:19" s="5" customFormat="1" ht="13.8" x14ac:dyDescent="0.3">
      <c r="M299" s="11"/>
      <c r="N299" s="11"/>
      <c r="O299" s="11"/>
      <c r="P299" s="11"/>
      <c r="Q299" s="11"/>
      <c r="R299" s="12"/>
      <c r="S299" s="12"/>
    </row>
    <row r="300" spans="13:19" s="5" customFormat="1" ht="13.8" x14ac:dyDescent="0.3">
      <c r="M300" s="11"/>
      <c r="N300" s="11"/>
      <c r="O300" s="11"/>
      <c r="P300" s="11"/>
      <c r="Q300" s="11"/>
      <c r="R300" s="12"/>
      <c r="S300" s="12"/>
    </row>
    <row r="301" spans="13:19" s="5" customFormat="1" ht="13.8" x14ac:dyDescent="0.3">
      <c r="M301" s="11"/>
      <c r="N301" s="11"/>
      <c r="O301" s="11"/>
      <c r="P301" s="11"/>
      <c r="Q301" s="11"/>
      <c r="R301" s="12"/>
      <c r="S301" s="12"/>
    </row>
    <row r="302" spans="13:19" s="5" customFormat="1" ht="13.8" x14ac:dyDescent="0.3">
      <c r="M302" s="11"/>
      <c r="N302" s="11"/>
      <c r="O302" s="11"/>
      <c r="P302" s="11"/>
      <c r="Q302" s="11"/>
      <c r="R302" s="12"/>
      <c r="S302" s="12"/>
    </row>
    <row r="303" spans="13:19" s="5" customFormat="1" ht="13.8" x14ac:dyDescent="0.3">
      <c r="M303" s="11"/>
      <c r="N303" s="11"/>
      <c r="O303" s="11"/>
      <c r="P303" s="11"/>
      <c r="Q303" s="11"/>
      <c r="R303" s="12"/>
      <c r="S303" s="12"/>
    </row>
    <row r="304" spans="13:19" s="5" customFormat="1" ht="13.8" x14ac:dyDescent="0.3">
      <c r="M304" s="11"/>
      <c r="N304" s="11"/>
      <c r="O304" s="11"/>
      <c r="P304" s="11"/>
      <c r="Q304" s="11"/>
      <c r="R304" s="12"/>
      <c r="S304" s="12"/>
    </row>
    <row r="305" spans="13:19" s="5" customFormat="1" ht="13.8" x14ac:dyDescent="0.3">
      <c r="M305" s="11"/>
      <c r="N305" s="11"/>
      <c r="O305" s="11"/>
      <c r="P305" s="11"/>
      <c r="Q305" s="11"/>
      <c r="R305" s="12"/>
      <c r="S305" s="12"/>
    </row>
    <row r="306" spans="13:19" s="5" customFormat="1" ht="13.8" x14ac:dyDescent="0.3">
      <c r="M306" s="11"/>
      <c r="N306" s="11"/>
      <c r="O306" s="11"/>
      <c r="P306" s="11"/>
      <c r="Q306" s="11"/>
      <c r="R306" s="12"/>
      <c r="S306" s="12"/>
    </row>
    <row r="307" spans="13:19" s="5" customFormat="1" ht="13.8" x14ac:dyDescent="0.3">
      <c r="M307" s="11"/>
      <c r="N307" s="11"/>
      <c r="O307" s="11"/>
      <c r="P307" s="11"/>
      <c r="Q307" s="11"/>
      <c r="R307" s="12"/>
      <c r="S307" s="12"/>
    </row>
    <row r="308" spans="13:19" s="5" customFormat="1" ht="13.8" x14ac:dyDescent="0.3">
      <c r="M308" s="11"/>
      <c r="N308" s="11"/>
      <c r="O308" s="11"/>
      <c r="P308" s="11"/>
      <c r="Q308" s="11"/>
      <c r="R308" s="12"/>
      <c r="S308" s="12"/>
    </row>
    <row r="309" spans="13:19" s="5" customFormat="1" ht="13.8" x14ac:dyDescent="0.3">
      <c r="M309" s="11"/>
      <c r="N309" s="11"/>
      <c r="O309" s="11"/>
      <c r="P309" s="11"/>
      <c r="Q309" s="11"/>
      <c r="R309" s="12"/>
      <c r="S309" s="12"/>
    </row>
    <row r="310" spans="13:19" s="5" customFormat="1" ht="13.8" x14ac:dyDescent="0.3">
      <c r="M310" s="11"/>
      <c r="N310" s="11"/>
      <c r="O310" s="11"/>
      <c r="P310" s="11"/>
      <c r="Q310" s="11"/>
      <c r="R310" s="12"/>
      <c r="S310" s="12"/>
    </row>
    <row r="311" spans="13:19" s="5" customFormat="1" ht="13.8" x14ac:dyDescent="0.3">
      <c r="M311" s="11"/>
      <c r="N311" s="11"/>
      <c r="O311" s="11"/>
      <c r="P311" s="11"/>
      <c r="Q311" s="11"/>
      <c r="R311" s="12"/>
      <c r="S311" s="12"/>
    </row>
    <row r="312" spans="13:19" s="5" customFormat="1" ht="13.8" x14ac:dyDescent="0.3">
      <c r="M312" s="11"/>
      <c r="N312" s="11"/>
      <c r="O312" s="11"/>
      <c r="P312" s="11"/>
      <c r="Q312" s="11"/>
      <c r="R312" s="12"/>
      <c r="S312" s="12"/>
    </row>
    <row r="313" spans="13:19" s="5" customFormat="1" ht="13.8" x14ac:dyDescent="0.3">
      <c r="M313" s="11"/>
      <c r="N313" s="11"/>
      <c r="O313" s="11"/>
      <c r="P313" s="11"/>
      <c r="Q313" s="11"/>
      <c r="R313" s="12"/>
      <c r="S313" s="12"/>
    </row>
    <row r="314" spans="13:19" s="5" customFormat="1" ht="13.8" x14ac:dyDescent="0.3">
      <c r="M314" s="11"/>
      <c r="N314" s="11"/>
      <c r="O314" s="11"/>
      <c r="P314" s="11"/>
      <c r="Q314" s="11"/>
      <c r="R314" s="12"/>
      <c r="S314" s="12"/>
    </row>
    <row r="315" spans="13:19" s="5" customFormat="1" ht="13.8" x14ac:dyDescent="0.3">
      <c r="M315" s="11"/>
      <c r="N315" s="11"/>
      <c r="O315" s="11"/>
      <c r="P315" s="11"/>
      <c r="Q315" s="11"/>
      <c r="R315" s="12"/>
      <c r="S315" s="12"/>
    </row>
    <row r="316" spans="13:19" s="5" customFormat="1" ht="13.8" x14ac:dyDescent="0.3">
      <c r="M316" s="11"/>
      <c r="N316" s="11"/>
      <c r="O316" s="11"/>
      <c r="P316" s="11"/>
      <c r="Q316" s="11"/>
      <c r="R316" s="12"/>
      <c r="S316" s="12"/>
    </row>
    <row r="317" spans="13:19" s="5" customFormat="1" ht="13.8" x14ac:dyDescent="0.3">
      <c r="M317" s="11"/>
      <c r="N317" s="11"/>
      <c r="O317" s="11"/>
      <c r="P317" s="11"/>
      <c r="Q317" s="11"/>
      <c r="R317" s="12"/>
      <c r="S317" s="12"/>
    </row>
    <row r="318" spans="13:19" s="5" customFormat="1" ht="13.8" x14ac:dyDescent="0.3">
      <c r="M318" s="11"/>
      <c r="N318" s="11"/>
      <c r="O318" s="11"/>
      <c r="P318" s="11"/>
      <c r="Q318" s="11"/>
      <c r="R318" s="12"/>
      <c r="S318" s="12"/>
    </row>
    <row r="319" spans="13:19" s="5" customFormat="1" ht="13.8" x14ac:dyDescent="0.3">
      <c r="M319" s="11"/>
      <c r="N319" s="11"/>
      <c r="O319" s="11"/>
      <c r="P319" s="11"/>
      <c r="Q319" s="11"/>
      <c r="R319" s="12"/>
      <c r="S319" s="12"/>
    </row>
    <row r="320" spans="13:19" s="5" customFormat="1" ht="13.8" x14ac:dyDescent="0.3">
      <c r="M320" s="11"/>
      <c r="N320" s="11"/>
      <c r="O320" s="11"/>
      <c r="P320" s="11"/>
      <c r="Q320" s="11"/>
      <c r="R320" s="12"/>
      <c r="S320" s="12"/>
    </row>
    <row r="321" spans="13:19" s="5" customFormat="1" ht="13.8" x14ac:dyDescent="0.3">
      <c r="M321" s="11"/>
      <c r="N321" s="11"/>
      <c r="O321" s="11"/>
      <c r="P321" s="11"/>
      <c r="Q321" s="11"/>
      <c r="R321" s="12"/>
      <c r="S321" s="12"/>
    </row>
    <row r="322" spans="13:19" s="5" customFormat="1" ht="13.8" x14ac:dyDescent="0.3">
      <c r="M322" s="11"/>
      <c r="N322" s="11"/>
      <c r="O322" s="11"/>
      <c r="P322" s="11"/>
      <c r="Q322" s="11"/>
      <c r="R322" s="12"/>
      <c r="S322" s="12"/>
    </row>
    <row r="323" spans="13:19" s="5" customFormat="1" ht="13.8" x14ac:dyDescent="0.3">
      <c r="M323" s="11"/>
      <c r="N323" s="11"/>
      <c r="O323" s="11"/>
      <c r="P323" s="11"/>
      <c r="Q323" s="11"/>
      <c r="R323" s="12"/>
      <c r="S323" s="12"/>
    </row>
    <row r="324" spans="13:19" s="5" customFormat="1" ht="13.8" x14ac:dyDescent="0.3">
      <c r="M324" s="11"/>
      <c r="N324" s="11"/>
      <c r="O324" s="11"/>
      <c r="P324" s="11"/>
      <c r="Q324" s="11"/>
      <c r="R324" s="12"/>
      <c r="S324" s="12"/>
    </row>
    <row r="325" spans="13:19" s="5" customFormat="1" ht="13.8" x14ac:dyDescent="0.3">
      <c r="M325" s="11"/>
      <c r="N325" s="11"/>
      <c r="O325" s="11"/>
      <c r="P325" s="11"/>
      <c r="Q325" s="11"/>
      <c r="R325" s="12"/>
      <c r="S325" s="12"/>
    </row>
    <row r="326" spans="13:19" s="5" customFormat="1" ht="13.8" x14ac:dyDescent="0.3">
      <c r="M326" s="11"/>
      <c r="N326" s="11"/>
      <c r="O326" s="11"/>
      <c r="P326" s="11"/>
      <c r="Q326" s="11"/>
      <c r="R326" s="12"/>
      <c r="S326" s="12"/>
    </row>
    <row r="327" spans="13:19" s="5" customFormat="1" ht="13.8" x14ac:dyDescent="0.3">
      <c r="M327" s="11"/>
      <c r="N327" s="11"/>
      <c r="O327" s="11"/>
      <c r="P327" s="11"/>
      <c r="Q327" s="11"/>
      <c r="R327" s="12"/>
      <c r="S327" s="12"/>
    </row>
    <row r="328" spans="13:19" s="5" customFormat="1" ht="13.8" x14ac:dyDescent="0.3">
      <c r="M328" s="11"/>
      <c r="N328" s="11"/>
      <c r="O328" s="11"/>
      <c r="P328" s="11"/>
      <c r="Q328" s="11"/>
      <c r="R328" s="12"/>
      <c r="S328" s="12"/>
    </row>
    <row r="329" spans="13:19" s="5" customFormat="1" ht="13.8" x14ac:dyDescent="0.3">
      <c r="M329" s="11"/>
      <c r="N329" s="11"/>
      <c r="O329" s="11"/>
      <c r="P329" s="11"/>
      <c r="Q329" s="11"/>
      <c r="R329" s="12"/>
      <c r="S329" s="12"/>
    </row>
    <row r="330" spans="13:19" s="5" customFormat="1" ht="13.8" x14ac:dyDescent="0.3">
      <c r="M330" s="11"/>
      <c r="N330" s="11"/>
      <c r="O330" s="11"/>
      <c r="P330" s="11"/>
      <c r="Q330" s="11"/>
      <c r="R330" s="12"/>
      <c r="S330" s="12"/>
    </row>
    <row r="331" spans="13:19" s="5" customFormat="1" ht="13.8" x14ac:dyDescent="0.3">
      <c r="M331" s="11"/>
      <c r="N331" s="11"/>
      <c r="O331" s="11"/>
      <c r="P331" s="11"/>
      <c r="Q331" s="11"/>
      <c r="R331" s="12"/>
      <c r="S331" s="12"/>
    </row>
    <row r="332" spans="13:19" s="5" customFormat="1" ht="13.8" x14ac:dyDescent="0.3">
      <c r="M332" s="11"/>
      <c r="N332" s="11"/>
      <c r="O332" s="11"/>
      <c r="P332" s="11"/>
      <c r="Q332" s="11"/>
      <c r="R332" s="12"/>
      <c r="S332" s="12"/>
    </row>
    <row r="333" spans="13:19" s="5" customFormat="1" ht="13.8" x14ac:dyDescent="0.3">
      <c r="M333" s="11"/>
      <c r="N333" s="11"/>
      <c r="O333" s="11"/>
      <c r="P333" s="11"/>
      <c r="Q333" s="11"/>
      <c r="R333" s="12"/>
      <c r="S333" s="12"/>
    </row>
    <row r="334" spans="13:19" s="5" customFormat="1" ht="13.8" x14ac:dyDescent="0.3">
      <c r="M334" s="11"/>
      <c r="N334" s="11"/>
      <c r="O334" s="11"/>
      <c r="P334" s="11"/>
      <c r="Q334" s="11"/>
      <c r="R334" s="12"/>
      <c r="S334" s="12"/>
    </row>
    <row r="335" spans="13:19" s="5" customFormat="1" ht="13.8" x14ac:dyDescent="0.3">
      <c r="M335" s="11"/>
      <c r="N335" s="11"/>
      <c r="O335" s="11"/>
      <c r="P335" s="11"/>
      <c r="Q335" s="11"/>
      <c r="R335" s="12"/>
      <c r="S335" s="12"/>
    </row>
    <row r="336" spans="13:19" s="5" customFormat="1" ht="13.8" x14ac:dyDescent="0.3">
      <c r="M336" s="11"/>
      <c r="N336" s="11"/>
      <c r="O336" s="11"/>
      <c r="P336" s="11"/>
      <c r="Q336" s="11"/>
      <c r="R336" s="12"/>
      <c r="S336" s="12"/>
    </row>
    <row r="337" spans="13:19" s="5" customFormat="1" ht="13.8" x14ac:dyDescent="0.3">
      <c r="M337" s="11"/>
      <c r="N337" s="11"/>
      <c r="O337" s="11"/>
      <c r="P337" s="11"/>
      <c r="Q337" s="11"/>
      <c r="R337" s="12"/>
      <c r="S337" s="12"/>
    </row>
    <row r="338" spans="13:19" s="5" customFormat="1" ht="13.8" x14ac:dyDescent="0.3">
      <c r="M338" s="11"/>
      <c r="N338" s="11"/>
      <c r="O338" s="11"/>
      <c r="P338" s="11"/>
      <c r="Q338" s="11"/>
      <c r="R338" s="12"/>
      <c r="S338" s="12"/>
    </row>
    <row r="339" spans="13:19" s="5" customFormat="1" ht="13.8" x14ac:dyDescent="0.3">
      <c r="M339" s="11"/>
      <c r="N339" s="11"/>
      <c r="O339" s="11"/>
      <c r="P339" s="11"/>
      <c r="Q339" s="11"/>
      <c r="R339" s="12"/>
      <c r="S339" s="12"/>
    </row>
    <row r="340" spans="13:19" s="5" customFormat="1" ht="13.8" x14ac:dyDescent="0.3">
      <c r="M340" s="11"/>
      <c r="N340" s="11"/>
      <c r="O340" s="11"/>
      <c r="P340" s="11"/>
      <c r="Q340" s="11"/>
      <c r="R340" s="12"/>
      <c r="S340" s="12"/>
    </row>
    <row r="341" spans="13:19" s="5" customFormat="1" ht="13.8" x14ac:dyDescent="0.3">
      <c r="M341" s="11"/>
      <c r="N341" s="11"/>
      <c r="O341" s="11"/>
      <c r="P341" s="11"/>
      <c r="Q341" s="11"/>
      <c r="R341" s="12"/>
      <c r="S341" s="12"/>
    </row>
    <row r="342" spans="13:19" s="5" customFormat="1" ht="13.8" x14ac:dyDescent="0.3">
      <c r="M342" s="11"/>
      <c r="N342" s="11"/>
      <c r="O342" s="11"/>
      <c r="P342" s="11"/>
      <c r="Q342" s="11"/>
      <c r="R342" s="12"/>
      <c r="S342" s="12"/>
    </row>
    <row r="343" spans="13:19" s="5" customFormat="1" ht="13.8" x14ac:dyDescent="0.3">
      <c r="M343" s="11"/>
      <c r="N343" s="11"/>
      <c r="O343" s="11"/>
      <c r="P343" s="11"/>
      <c r="Q343" s="11"/>
      <c r="R343" s="12"/>
      <c r="S343" s="12"/>
    </row>
    <row r="344" spans="13:19" s="5" customFormat="1" ht="13.8" x14ac:dyDescent="0.3">
      <c r="M344" s="11"/>
      <c r="N344" s="11"/>
      <c r="O344" s="11"/>
      <c r="P344" s="11"/>
      <c r="Q344" s="11"/>
      <c r="R344" s="12"/>
      <c r="S344" s="12"/>
    </row>
    <row r="345" spans="13:19" s="5" customFormat="1" ht="13.8" x14ac:dyDescent="0.3">
      <c r="M345" s="11"/>
      <c r="N345" s="11"/>
      <c r="O345" s="11"/>
      <c r="P345" s="11"/>
      <c r="Q345" s="11"/>
      <c r="R345" s="12"/>
      <c r="S345" s="12"/>
    </row>
    <row r="346" spans="13:19" s="5" customFormat="1" ht="13.8" x14ac:dyDescent="0.3">
      <c r="M346" s="11"/>
      <c r="N346" s="11"/>
      <c r="O346" s="11"/>
      <c r="P346" s="11"/>
      <c r="Q346" s="11"/>
      <c r="R346" s="12"/>
      <c r="S346" s="12"/>
    </row>
    <row r="347" spans="13:19" s="5" customFormat="1" ht="13.8" x14ac:dyDescent="0.3">
      <c r="M347" s="11"/>
      <c r="N347" s="11"/>
      <c r="O347" s="11"/>
      <c r="P347" s="11"/>
      <c r="Q347" s="11"/>
      <c r="R347" s="12"/>
      <c r="S347" s="12"/>
    </row>
    <row r="348" spans="13:19" s="5" customFormat="1" ht="13.8" x14ac:dyDescent="0.3">
      <c r="M348" s="11"/>
      <c r="N348" s="11"/>
      <c r="O348" s="11"/>
      <c r="P348" s="11"/>
      <c r="Q348" s="11"/>
      <c r="R348" s="12"/>
      <c r="S348" s="12"/>
    </row>
    <row r="349" spans="13:19" s="5" customFormat="1" ht="13.8" x14ac:dyDescent="0.3">
      <c r="M349" s="11"/>
      <c r="N349" s="11"/>
      <c r="O349" s="11"/>
      <c r="P349" s="11"/>
      <c r="Q349" s="11"/>
      <c r="R349" s="12"/>
      <c r="S349" s="12"/>
    </row>
    <row r="350" spans="13:19" s="5" customFormat="1" ht="13.8" x14ac:dyDescent="0.3">
      <c r="M350" s="11"/>
      <c r="N350" s="11"/>
      <c r="O350" s="11"/>
      <c r="P350" s="11"/>
      <c r="Q350" s="11"/>
      <c r="R350" s="12"/>
      <c r="S350" s="12"/>
    </row>
    <row r="351" spans="13:19" s="5" customFormat="1" ht="13.8" x14ac:dyDescent="0.3">
      <c r="M351" s="11"/>
      <c r="N351" s="11"/>
      <c r="O351" s="11"/>
      <c r="P351" s="11"/>
      <c r="Q351" s="11"/>
      <c r="R351" s="12"/>
      <c r="S351" s="12"/>
    </row>
    <row r="352" spans="13:19" s="5" customFormat="1" ht="13.8" x14ac:dyDescent="0.3">
      <c r="M352" s="11"/>
      <c r="N352" s="11"/>
      <c r="O352" s="11"/>
      <c r="P352" s="11"/>
      <c r="Q352" s="11"/>
      <c r="R352" s="12"/>
      <c r="S352" s="12"/>
    </row>
    <row r="353" spans="13:19" s="5" customFormat="1" ht="13.8" x14ac:dyDescent="0.3">
      <c r="M353" s="11"/>
      <c r="N353" s="11"/>
      <c r="O353" s="11"/>
      <c r="P353" s="11"/>
      <c r="Q353" s="11"/>
      <c r="R353" s="12"/>
      <c r="S353" s="12"/>
    </row>
    <row r="354" spans="13:19" s="5" customFormat="1" ht="13.8" x14ac:dyDescent="0.3">
      <c r="M354" s="11"/>
      <c r="N354" s="11"/>
      <c r="O354" s="11"/>
      <c r="P354" s="11"/>
      <c r="Q354" s="11"/>
      <c r="R354" s="12"/>
      <c r="S354" s="12"/>
    </row>
    <row r="355" spans="13:19" s="5" customFormat="1" ht="13.8" x14ac:dyDescent="0.3">
      <c r="M355" s="11"/>
      <c r="N355" s="11"/>
      <c r="O355" s="11"/>
      <c r="P355" s="11"/>
      <c r="Q355" s="11"/>
      <c r="R355" s="12"/>
      <c r="S355" s="12"/>
    </row>
    <row r="356" spans="13:19" s="5" customFormat="1" ht="13.8" x14ac:dyDescent="0.3">
      <c r="M356" s="11"/>
      <c r="N356" s="11"/>
      <c r="O356" s="11"/>
      <c r="P356" s="11"/>
      <c r="Q356" s="11"/>
      <c r="R356" s="12"/>
      <c r="S356" s="12"/>
    </row>
    <row r="357" spans="13:19" s="5" customFormat="1" ht="13.8" x14ac:dyDescent="0.3">
      <c r="M357" s="11"/>
      <c r="N357" s="11"/>
      <c r="O357" s="11"/>
      <c r="P357" s="11"/>
      <c r="Q357" s="11"/>
      <c r="R357" s="12"/>
      <c r="S357" s="12"/>
    </row>
    <row r="358" spans="13:19" s="5" customFormat="1" ht="13.8" x14ac:dyDescent="0.3">
      <c r="M358" s="11"/>
      <c r="N358" s="11"/>
      <c r="O358" s="11"/>
      <c r="P358" s="11"/>
      <c r="Q358" s="11"/>
      <c r="R358" s="12"/>
      <c r="S358" s="12"/>
    </row>
    <row r="359" spans="13:19" s="5" customFormat="1" ht="13.8" x14ac:dyDescent="0.3">
      <c r="M359" s="11"/>
      <c r="N359" s="11"/>
      <c r="O359" s="11"/>
      <c r="P359" s="11"/>
      <c r="Q359" s="11"/>
      <c r="R359" s="12"/>
      <c r="S359" s="12"/>
    </row>
    <row r="360" spans="13:19" s="5" customFormat="1" ht="13.8" x14ac:dyDescent="0.3">
      <c r="M360" s="11"/>
      <c r="N360" s="11"/>
      <c r="O360" s="11"/>
      <c r="P360" s="11"/>
      <c r="Q360" s="11"/>
      <c r="R360" s="12"/>
      <c r="S360" s="12"/>
    </row>
    <row r="361" spans="13:19" s="5" customFormat="1" ht="13.8" x14ac:dyDescent="0.3">
      <c r="M361" s="11"/>
      <c r="N361" s="11"/>
      <c r="O361" s="11"/>
      <c r="P361" s="11"/>
      <c r="Q361" s="11"/>
      <c r="R361" s="12"/>
      <c r="S361" s="12"/>
    </row>
    <row r="362" spans="13:19" s="5" customFormat="1" ht="13.8" x14ac:dyDescent="0.3">
      <c r="M362" s="11"/>
      <c r="N362" s="11"/>
      <c r="O362" s="11"/>
      <c r="P362" s="11"/>
      <c r="Q362" s="11"/>
      <c r="R362" s="12"/>
      <c r="S362" s="12"/>
    </row>
    <row r="363" spans="13:19" s="5" customFormat="1" ht="13.8" x14ac:dyDescent="0.3">
      <c r="M363" s="11"/>
      <c r="N363" s="11"/>
      <c r="O363" s="11"/>
      <c r="P363" s="11"/>
      <c r="Q363" s="11"/>
      <c r="R363" s="12"/>
      <c r="S363" s="12"/>
    </row>
    <row r="364" spans="13:19" s="5" customFormat="1" ht="13.8" x14ac:dyDescent="0.3">
      <c r="M364" s="11"/>
      <c r="N364" s="11"/>
      <c r="O364" s="11"/>
      <c r="P364" s="11"/>
      <c r="Q364" s="11"/>
      <c r="R364" s="12"/>
      <c r="S364" s="12"/>
    </row>
    <row r="365" spans="13:19" s="5" customFormat="1" ht="13.8" x14ac:dyDescent="0.3">
      <c r="M365" s="11"/>
      <c r="N365" s="11"/>
      <c r="O365" s="11"/>
      <c r="P365" s="11"/>
      <c r="Q365" s="11"/>
      <c r="R365" s="12"/>
      <c r="S365" s="12"/>
    </row>
    <row r="366" spans="13:19" s="5" customFormat="1" ht="13.8" x14ac:dyDescent="0.3">
      <c r="M366" s="11"/>
      <c r="N366" s="11"/>
      <c r="O366" s="11"/>
      <c r="P366" s="11"/>
      <c r="Q366" s="11"/>
      <c r="R366" s="12"/>
      <c r="S366" s="12"/>
    </row>
    <row r="367" spans="13:19" s="5" customFormat="1" ht="13.8" x14ac:dyDescent="0.3">
      <c r="M367" s="11"/>
      <c r="N367" s="11"/>
      <c r="O367" s="11"/>
      <c r="P367" s="11"/>
      <c r="Q367" s="11"/>
      <c r="R367" s="12"/>
      <c r="S367" s="12"/>
    </row>
    <row r="368" spans="13:19" s="5" customFormat="1" ht="13.8" x14ac:dyDescent="0.3">
      <c r="M368" s="11"/>
      <c r="N368" s="11"/>
      <c r="O368" s="11"/>
      <c r="P368" s="11"/>
      <c r="Q368" s="11"/>
      <c r="R368" s="12"/>
      <c r="S368" s="12"/>
    </row>
    <row r="369" spans="13:19" s="5" customFormat="1" ht="13.8" x14ac:dyDescent="0.3">
      <c r="M369" s="11"/>
      <c r="N369" s="11"/>
      <c r="O369" s="11"/>
      <c r="P369" s="11"/>
      <c r="Q369" s="11"/>
      <c r="R369" s="12"/>
      <c r="S369" s="12"/>
    </row>
    <row r="370" spans="13:19" s="5" customFormat="1" ht="13.8" x14ac:dyDescent="0.3">
      <c r="M370" s="11"/>
      <c r="N370" s="11"/>
      <c r="O370" s="11"/>
      <c r="P370" s="11"/>
      <c r="Q370" s="11"/>
      <c r="R370" s="12"/>
      <c r="S370" s="12"/>
    </row>
    <row r="371" spans="13:19" s="5" customFormat="1" ht="13.8" x14ac:dyDescent="0.3">
      <c r="M371" s="11"/>
      <c r="N371" s="11"/>
      <c r="O371" s="11"/>
      <c r="P371" s="11"/>
      <c r="Q371" s="11"/>
      <c r="R371" s="12"/>
      <c r="S371" s="12"/>
    </row>
    <row r="372" spans="13:19" s="5" customFormat="1" ht="13.8" x14ac:dyDescent="0.3">
      <c r="M372" s="11"/>
      <c r="N372" s="11"/>
      <c r="O372" s="11"/>
      <c r="P372" s="11"/>
      <c r="Q372" s="11"/>
      <c r="R372" s="12"/>
      <c r="S372" s="12"/>
    </row>
    <row r="373" spans="13:19" s="5" customFormat="1" ht="13.8" x14ac:dyDescent="0.3">
      <c r="M373" s="11"/>
      <c r="N373" s="11"/>
      <c r="O373" s="11"/>
      <c r="P373" s="11"/>
      <c r="Q373" s="11"/>
      <c r="R373" s="12"/>
      <c r="S373" s="12"/>
    </row>
    <row r="374" spans="13:19" s="5" customFormat="1" ht="13.8" x14ac:dyDescent="0.3">
      <c r="M374" s="11"/>
      <c r="N374" s="11"/>
      <c r="O374" s="11"/>
      <c r="P374" s="11"/>
      <c r="Q374" s="11"/>
      <c r="R374" s="12"/>
      <c r="S374" s="12"/>
    </row>
    <row r="375" spans="13:19" s="5" customFormat="1" ht="13.8" x14ac:dyDescent="0.3">
      <c r="M375" s="11"/>
      <c r="N375" s="11"/>
      <c r="O375" s="11"/>
      <c r="P375" s="11"/>
      <c r="Q375" s="11"/>
      <c r="R375" s="12"/>
      <c r="S375" s="12"/>
    </row>
    <row r="376" spans="13:19" s="5" customFormat="1" ht="13.8" x14ac:dyDescent="0.3">
      <c r="M376" s="11"/>
      <c r="N376" s="11"/>
      <c r="O376" s="11"/>
      <c r="P376" s="11"/>
      <c r="Q376" s="11"/>
      <c r="R376" s="12"/>
      <c r="S376" s="12"/>
    </row>
    <row r="377" spans="13:19" s="5" customFormat="1" ht="13.8" x14ac:dyDescent="0.3">
      <c r="M377" s="11"/>
      <c r="N377" s="11"/>
      <c r="O377" s="11"/>
      <c r="P377" s="11"/>
      <c r="Q377" s="11"/>
      <c r="R377" s="12"/>
      <c r="S377" s="12"/>
    </row>
    <row r="378" spans="13:19" s="5" customFormat="1" ht="13.8" x14ac:dyDescent="0.3">
      <c r="M378" s="11"/>
      <c r="N378" s="11"/>
      <c r="O378" s="11"/>
      <c r="P378" s="11"/>
      <c r="Q378" s="11"/>
      <c r="R378" s="12"/>
      <c r="S378" s="12"/>
    </row>
    <row r="379" spans="13:19" s="5" customFormat="1" ht="13.8" x14ac:dyDescent="0.3">
      <c r="M379" s="11"/>
      <c r="N379" s="11"/>
      <c r="O379" s="11"/>
      <c r="P379" s="11"/>
      <c r="Q379" s="11"/>
      <c r="R379" s="12"/>
      <c r="S379" s="12"/>
    </row>
    <row r="380" spans="13:19" s="5" customFormat="1" ht="13.8" x14ac:dyDescent="0.3">
      <c r="M380" s="11"/>
      <c r="N380" s="11"/>
      <c r="O380" s="11"/>
      <c r="P380" s="11"/>
      <c r="Q380" s="11"/>
      <c r="R380" s="12"/>
      <c r="S380" s="12"/>
    </row>
    <row r="381" spans="13:19" s="5" customFormat="1" ht="13.8" x14ac:dyDescent="0.3">
      <c r="M381" s="11"/>
      <c r="N381" s="11"/>
      <c r="O381" s="11"/>
      <c r="P381" s="11"/>
      <c r="Q381" s="11"/>
      <c r="R381" s="12"/>
      <c r="S381" s="12"/>
    </row>
    <row r="382" spans="13:19" s="5" customFormat="1" ht="13.8" x14ac:dyDescent="0.3">
      <c r="M382" s="11"/>
      <c r="N382" s="11"/>
      <c r="O382" s="11"/>
      <c r="P382" s="11"/>
      <c r="Q382" s="11"/>
      <c r="R382" s="12"/>
      <c r="S382" s="12"/>
    </row>
    <row r="383" spans="13:19" s="5" customFormat="1" ht="13.8" x14ac:dyDescent="0.3">
      <c r="M383" s="11"/>
      <c r="N383" s="11"/>
      <c r="O383" s="11"/>
      <c r="P383" s="11"/>
      <c r="Q383" s="11"/>
      <c r="R383" s="12"/>
      <c r="S383" s="12"/>
    </row>
    <row r="384" spans="13:19" s="5" customFormat="1" ht="13.8" x14ac:dyDescent="0.3">
      <c r="M384" s="11"/>
      <c r="N384" s="11"/>
      <c r="O384" s="11"/>
      <c r="P384" s="11"/>
      <c r="Q384" s="11"/>
      <c r="R384" s="12"/>
      <c r="S384" s="12"/>
    </row>
    <row r="385" spans="13:19" s="5" customFormat="1" ht="13.8" x14ac:dyDescent="0.3">
      <c r="M385" s="11"/>
      <c r="N385" s="11"/>
      <c r="O385" s="11"/>
      <c r="P385" s="11"/>
      <c r="Q385" s="11"/>
      <c r="R385" s="12"/>
      <c r="S385" s="12"/>
    </row>
    <row r="386" spans="13:19" s="5" customFormat="1" ht="13.8" x14ac:dyDescent="0.3">
      <c r="M386" s="11"/>
      <c r="N386" s="11"/>
      <c r="O386" s="11"/>
      <c r="P386" s="11"/>
      <c r="Q386" s="11"/>
      <c r="R386" s="12"/>
      <c r="S386" s="12"/>
    </row>
    <row r="387" spans="13:19" s="5" customFormat="1" ht="13.8" x14ac:dyDescent="0.3">
      <c r="M387" s="11"/>
      <c r="N387" s="11"/>
      <c r="O387" s="11"/>
      <c r="P387" s="11"/>
      <c r="Q387" s="11"/>
      <c r="R387" s="12"/>
      <c r="S387" s="12"/>
    </row>
    <row r="388" spans="13:19" s="5" customFormat="1" ht="13.8" x14ac:dyDescent="0.3">
      <c r="M388" s="11"/>
      <c r="N388" s="11"/>
      <c r="O388" s="11"/>
      <c r="P388" s="11"/>
      <c r="Q388" s="11"/>
      <c r="R388" s="12"/>
      <c r="S388" s="12"/>
    </row>
    <row r="389" spans="13:19" s="5" customFormat="1" ht="13.8" x14ac:dyDescent="0.3">
      <c r="M389" s="11"/>
      <c r="N389" s="11"/>
      <c r="O389" s="11"/>
      <c r="P389" s="11"/>
      <c r="Q389" s="11"/>
      <c r="R389" s="12"/>
      <c r="S389" s="12"/>
    </row>
    <row r="390" spans="13:19" s="5" customFormat="1" ht="13.8" x14ac:dyDescent="0.3">
      <c r="M390" s="11"/>
      <c r="N390" s="11"/>
      <c r="O390" s="11"/>
      <c r="P390" s="11"/>
      <c r="Q390" s="11"/>
      <c r="R390" s="12"/>
      <c r="S390" s="12"/>
    </row>
    <row r="391" spans="13:19" s="5" customFormat="1" ht="13.8" x14ac:dyDescent="0.3">
      <c r="M391" s="11"/>
      <c r="N391" s="11"/>
      <c r="O391" s="11"/>
      <c r="P391" s="11"/>
      <c r="Q391" s="11"/>
      <c r="R391" s="12"/>
      <c r="S391" s="12"/>
    </row>
    <row r="392" spans="13:19" s="5" customFormat="1" ht="13.8" x14ac:dyDescent="0.3">
      <c r="M392" s="11"/>
      <c r="N392" s="11"/>
      <c r="O392" s="11"/>
      <c r="P392" s="11"/>
      <c r="Q392" s="11"/>
      <c r="R392" s="12"/>
      <c r="S392" s="12"/>
    </row>
    <row r="393" spans="13:19" s="5" customFormat="1" ht="13.8" x14ac:dyDescent="0.3">
      <c r="M393" s="11"/>
      <c r="N393" s="11"/>
      <c r="O393" s="11"/>
      <c r="P393" s="11"/>
      <c r="Q393" s="11"/>
      <c r="R393" s="12"/>
      <c r="S393" s="12"/>
    </row>
    <row r="394" spans="13:19" s="5" customFormat="1" ht="13.8" x14ac:dyDescent="0.3">
      <c r="M394" s="11"/>
      <c r="N394" s="11"/>
      <c r="O394" s="11"/>
      <c r="P394" s="11"/>
      <c r="Q394" s="11"/>
      <c r="R394" s="12"/>
      <c r="S394" s="12"/>
    </row>
    <row r="395" spans="13:19" s="5" customFormat="1" ht="13.8" x14ac:dyDescent="0.3">
      <c r="M395" s="11"/>
      <c r="N395" s="11"/>
      <c r="O395" s="11"/>
      <c r="P395" s="11"/>
      <c r="Q395" s="11"/>
      <c r="R395" s="12"/>
      <c r="S395" s="12"/>
    </row>
    <row r="396" spans="13:19" s="5" customFormat="1" ht="13.8" x14ac:dyDescent="0.3">
      <c r="M396" s="11"/>
      <c r="N396" s="11"/>
      <c r="O396" s="11"/>
      <c r="P396" s="11"/>
      <c r="Q396" s="11"/>
      <c r="R396" s="12"/>
      <c r="S396" s="12"/>
    </row>
    <row r="397" spans="13:19" s="5" customFormat="1" ht="13.8" x14ac:dyDescent="0.3">
      <c r="M397" s="11"/>
      <c r="N397" s="11"/>
      <c r="O397" s="11"/>
      <c r="P397" s="11"/>
      <c r="Q397" s="11"/>
      <c r="R397" s="12"/>
      <c r="S397" s="12"/>
    </row>
    <row r="398" spans="13:19" s="5" customFormat="1" ht="13.8" x14ac:dyDescent="0.3">
      <c r="M398" s="11"/>
      <c r="N398" s="11"/>
      <c r="O398" s="11"/>
      <c r="P398" s="11"/>
      <c r="Q398" s="11"/>
      <c r="R398" s="12"/>
      <c r="S398" s="12"/>
    </row>
    <row r="399" spans="13:19" s="5" customFormat="1" ht="13.8" x14ac:dyDescent="0.3">
      <c r="M399" s="11"/>
      <c r="N399" s="11"/>
      <c r="O399" s="11"/>
      <c r="P399" s="11"/>
      <c r="Q399" s="11"/>
      <c r="R399" s="12"/>
      <c r="S399" s="12"/>
    </row>
    <row r="400" spans="13:19" s="5" customFormat="1" ht="13.8" x14ac:dyDescent="0.3">
      <c r="M400" s="11"/>
      <c r="N400" s="11"/>
      <c r="O400" s="11"/>
      <c r="P400" s="11"/>
      <c r="Q400" s="11"/>
      <c r="R400" s="12"/>
      <c r="S400" s="12"/>
    </row>
    <row r="401" spans="13:19" s="5" customFormat="1" ht="13.8" x14ac:dyDescent="0.3">
      <c r="M401" s="11"/>
      <c r="N401" s="11"/>
      <c r="O401" s="11"/>
      <c r="P401" s="11"/>
      <c r="Q401" s="11"/>
      <c r="R401" s="12"/>
      <c r="S401" s="12"/>
    </row>
    <row r="402" spans="13:19" s="5" customFormat="1" ht="13.8" x14ac:dyDescent="0.3">
      <c r="M402" s="11"/>
      <c r="N402" s="11"/>
      <c r="O402" s="11"/>
      <c r="P402" s="11"/>
      <c r="Q402" s="11"/>
      <c r="R402" s="12"/>
      <c r="S402" s="12"/>
    </row>
    <row r="403" spans="13:19" s="5" customFormat="1" ht="13.8" x14ac:dyDescent="0.3">
      <c r="M403" s="11"/>
      <c r="N403" s="11"/>
      <c r="O403" s="11"/>
      <c r="P403" s="11"/>
      <c r="Q403" s="11"/>
      <c r="R403" s="12"/>
      <c r="S403" s="12"/>
    </row>
    <row r="404" spans="13:19" s="5" customFormat="1" ht="13.8" x14ac:dyDescent="0.3">
      <c r="M404" s="11"/>
      <c r="N404" s="11"/>
      <c r="O404" s="11"/>
      <c r="P404" s="11"/>
      <c r="Q404" s="11"/>
      <c r="R404" s="12"/>
      <c r="S404" s="12"/>
    </row>
    <row r="405" spans="13:19" s="5" customFormat="1" ht="13.8" x14ac:dyDescent="0.3">
      <c r="M405" s="11"/>
      <c r="N405" s="11"/>
      <c r="O405" s="11"/>
      <c r="P405" s="11"/>
      <c r="Q405" s="11"/>
      <c r="R405" s="12"/>
      <c r="S405" s="12"/>
    </row>
    <row r="406" spans="13:19" s="5" customFormat="1" ht="13.8" x14ac:dyDescent="0.3">
      <c r="M406" s="11"/>
      <c r="N406" s="11"/>
      <c r="O406" s="11"/>
      <c r="P406" s="11"/>
      <c r="Q406" s="11"/>
      <c r="R406" s="12"/>
      <c r="S406" s="12"/>
    </row>
    <row r="407" spans="13:19" s="5" customFormat="1" ht="13.8" x14ac:dyDescent="0.3">
      <c r="M407" s="11"/>
      <c r="N407" s="11"/>
      <c r="O407" s="11"/>
      <c r="P407" s="11"/>
      <c r="Q407" s="11"/>
      <c r="R407" s="12"/>
      <c r="S407" s="12"/>
    </row>
    <row r="408" spans="13:19" s="5" customFormat="1" ht="13.8" x14ac:dyDescent="0.3">
      <c r="M408" s="11"/>
      <c r="N408" s="11"/>
      <c r="O408" s="11"/>
      <c r="P408" s="11"/>
      <c r="Q408" s="11"/>
      <c r="R408" s="12"/>
      <c r="S408" s="12"/>
    </row>
    <row r="409" spans="13:19" s="5" customFormat="1" ht="13.8" x14ac:dyDescent="0.3">
      <c r="M409" s="11"/>
      <c r="N409" s="11"/>
      <c r="O409" s="11"/>
      <c r="P409" s="11"/>
      <c r="Q409" s="11"/>
      <c r="R409" s="12"/>
      <c r="S409" s="12"/>
    </row>
    <row r="410" spans="13:19" s="5" customFormat="1" ht="13.8" x14ac:dyDescent="0.3">
      <c r="M410" s="11"/>
      <c r="N410" s="11"/>
      <c r="O410" s="11"/>
      <c r="P410" s="11"/>
      <c r="Q410" s="11"/>
      <c r="R410" s="12"/>
      <c r="S410" s="12"/>
    </row>
    <row r="411" spans="13:19" s="5" customFormat="1" ht="13.8" x14ac:dyDescent="0.3">
      <c r="M411" s="11"/>
      <c r="N411" s="11"/>
      <c r="O411" s="11"/>
      <c r="P411" s="11"/>
      <c r="Q411" s="11"/>
      <c r="R411" s="12"/>
      <c r="S411" s="12"/>
    </row>
    <row r="412" spans="13:19" s="5" customFormat="1" ht="13.8" x14ac:dyDescent="0.3">
      <c r="M412" s="11"/>
      <c r="N412" s="11"/>
      <c r="O412" s="11"/>
      <c r="P412" s="11"/>
      <c r="Q412" s="11"/>
      <c r="R412" s="12"/>
      <c r="S412" s="12"/>
    </row>
    <row r="413" spans="13:19" s="5" customFormat="1" ht="13.8" x14ac:dyDescent="0.3">
      <c r="M413" s="11"/>
      <c r="N413" s="11"/>
      <c r="O413" s="11"/>
      <c r="P413" s="11"/>
      <c r="Q413" s="11"/>
      <c r="R413" s="12"/>
      <c r="S413" s="12"/>
    </row>
    <row r="414" spans="13:19" s="5" customFormat="1" ht="13.8" x14ac:dyDescent="0.3">
      <c r="M414" s="11"/>
      <c r="N414" s="11"/>
      <c r="O414" s="11"/>
      <c r="P414" s="11"/>
      <c r="Q414" s="11"/>
      <c r="R414" s="12"/>
      <c r="S414" s="12"/>
    </row>
    <row r="415" spans="13:19" s="5" customFormat="1" ht="13.8" x14ac:dyDescent="0.3">
      <c r="M415" s="11"/>
      <c r="N415" s="11"/>
      <c r="O415" s="11"/>
      <c r="P415" s="11"/>
      <c r="Q415" s="11"/>
      <c r="R415" s="12"/>
      <c r="S415" s="12"/>
    </row>
    <row r="416" spans="13:19" s="5" customFormat="1" ht="13.8" x14ac:dyDescent="0.3">
      <c r="M416" s="11"/>
      <c r="N416" s="11"/>
      <c r="O416" s="11"/>
      <c r="P416" s="11"/>
      <c r="Q416" s="11"/>
      <c r="R416" s="12"/>
      <c r="S416" s="12"/>
    </row>
    <row r="417" spans="13:19" s="5" customFormat="1" ht="13.8" x14ac:dyDescent="0.3">
      <c r="M417" s="11"/>
      <c r="N417" s="11"/>
      <c r="O417" s="11"/>
      <c r="P417" s="11"/>
      <c r="Q417" s="11"/>
      <c r="R417" s="12"/>
      <c r="S417" s="12"/>
    </row>
    <row r="418" spans="13:19" s="5" customFormat="1" ht="13.8" x14ac:dyDescent="0.3">
      <c r="M418" s="11"/>
      <c r="N418" s="11"/>
      <c r="O418" s="11"/>
      <c r="P418" s="11"/>
      <c r="Q418" s="11"/>
      <c r="R418" s="12"/>
      <c r="S418" s="12"/>
    </row>
    <row r="419" spans="13:19" s="5" customFormat="1" ht="13.8" x14ac:dyDescent="0.3">
      <c r="M419" s="11"/>
      <c r="N419" s="11"/>
      <c r="O419" s="11"/>
      <c r="P419" s="11"/>
      <c r="Q419" s="11"/>
      <c r="R419" s="12"/>
      <c r="S419" s="12"/>
    </row>
    <row r="420" spans="13:19" s="5" customFormat="1" ht="13.8" x14ac:dyDescent="0.3">
      <c r="M420" s="11"/>
      <c r="N420" s="11"/>
      <c r="O420" s="11"/>
      <c r="P420" s="11"/>
      <c r="Q420" s="11"/>
      <c r="R420" s="12"/>
      <c r="S420" s="12"/>
    </row>
    <row r="421" spans="13:19" s="5" customFormat="1" ht="13.8" x14ac:dyDescent="0.3">
      <c r="M421" s="11"/>
      <c r="N421" s="11"/>
      <c r="O421" s="11"/>
      <c r="P421" s="11"/>
      <c r="Q421" s="11"/>
      <c r="R421" s="12"/>
      <c r="S421" s="12"/>
    </row>
    <row r="422" spans="13:19" s="5" customFormat="1" ht="13.8" x14ac:dyDescent="0.3">
      <c r="M422" s="11"/>
      <c r="N422" s="11"/>
      <c r="O422" s="11"/>
      <c r="P422" s="11"/>
      <c r="Q422" s="11"/>
      <c r="R422" s="12"/>
      <c r="S422" s="12"/>
    </row>
    <row r="423" spans="13:19" s="5" customFormat="1" ht="13.8" x14ac:dyDescent="0.3">
      <c r="M423" s="11"/>
      <c r="N423" s="11"/>
      <c r="O423" s="11"/>
      <c r="P423" s="11"/>
      <c r="Q423" s="11"/>
      <c r="R423" s="12"/>
      <c r="S423" s="12"/>
    </row>
    <row r="424" spans="13:19" s="5" customFormat="1" ht="13.8" x14ac:dyDescent="0.3">
      <c r="M424" s="11"/>
      <c r="N424" s="11"/>
      <c r="O424" s="11"/>
      <c r="P424" s="11"/>
      <c r="Q424" s="11"/>
      <c r="R424" s="12"/>
      <c r="S424" s="12"/>
    </row>
    <row r="425" spans="13:19" s="5" customFormat="1" ht="13.8" x14ac:dyDescent="0.3">
      <c r="M425" s="11"/>
      <c r="N425" s="11"/>
      <c r="O425" s="11"/>
      <c r="P425" s="11"/>
      <c r="Q425" s="11"/>
      <c r="R425" s="12"/>
      <c r="S425" s="12"/>
    </row>
    <row r="426" spans="13:19" s="5" customFormat="1" ht="13.8" x14ac:dyDescent="0.3">
      <c r="M426" s="11"/>
      <c r="N426" s="11"/>
      <c r="O426" s="11"/>
      <c r="P426" s="11"/>
      <c r="Q426" s="11"/>
      <c r="R426" s="12"/>
      <c r="S426" s="12"/>
    </row>
    <row r="427" spans="13:19" s="5" customFormat="1" ht="13.8" x14ac:dyDescent="0.3">
      <c r="M427" s="11"/>
      <c r="N427" s="11"/>
      <c r="O427" s="11"/>
      <c r="P427" s="11"/>
      <c r="Q427" s="11"/>
      <c r="R427" s="12"/>
      <c r="S427" s="12"/>
    </row>
    <row r="428" spans="13:19" s="5" customFormat="1" ht="13.8" x14ac:dyDescent="0.3">
      <c r="M428" s="11"/>
      <c r="N428" s="11"/>
      <c r="O428" s="11"/>
      <c r="P428" s="11"/>
      <c r="Q428" s="11"/>
      <c r="R428" s="12"/>
      <c r="S428" s="12"/>
    </row>
    <row r="429" spans="13:19" s="5" customFormat="1" ht="13.8" x14ac:dyDescent="0.3">
      <c r="M429" s="11"/>
      <c r="N429" s="11"/>
      <c r="O429" s="11"/>
      <c r="P429" s="11"/>
      <c r="Q429" s="11"/>
      <c r="R429" s="12"/>
      <c r="S429" s="12"/>
    </row>
    <row r="430" spans="13:19" s="5" customFormat="1" ht="13.8" x14ac:dyDescent="0.3">
      <c r="M430" s="11"/>
      <c r="N430" s="11"/>
      <c r="O430" s="11"/>
      <c r="P430" s="11"/>
      <c r="Q430" s="11"/>
      <c r="R430" s="12"/>
      <c r="S430" s="12"/>
    </row>
    <row r="431" spans="13:19" s="5" customFormat="1" ht="13.8" x14ac:dyDescent="0.3">
      <c r="M431" s="11"/>
      <c r="N431" s="11"/>
      <c r="O431" s="11"/>
      <c r="P431" s="11"/>
      <c r="Q431" s="11"/>
      <c r="R431" s="12"/>
      <c r="S431" s="12"/>
    </row>
    <row r="432" spans="13:19" s="5" customFormat="1" ht="13.8" x14ac:dyDescent="0.3">
      <c r="M432" s="11"/>
      <c r="N432" s="11"/>
      <c r="O432" s="11"/>
      <c r="P432" s="11"/>
      <c r="Q432" s="11"/>
      <c r="R432" s="12"/>
      <c r="S432" s="12"/>
    </row>
    <row r="433" spans="13:19" s="5" customFormat="1" ht="13.8" x14ac:dyDescent="0.3">
      <c r="M433" s="11"/>
      <c r="N433" s="11"/>
      <c r="O433" s="11"/>
      <c r="P433" s="11"/>
      <c r="Q433" s="11"/>
      <c r="R433" s="12"/>
      <c r="S433" s="12"/>
    </row>
    <row r="434" spans="13:19" s="5" customFormat="1" ht="13.8" x14ac:dyDescent="0.3">
      <c r="M434" s="11"/>
      <c r="N434" s="11"/>
      <c r="O434" s="11"/>
      <c r="P434" s="11"/>
      <c r="Q434" s="11"/>
      <c r="R434" s="12"/>
      <c r="S434" s="12"/>
    </row>
    <row r="435" spans="13:19" s="5" customFormat="1" ht="13.8" x14ac:dyDescent="0.3">
      <c r="M435" s="11"/>
      <c r="N435" s="11"/>
      <c r="O435" s="11"/>
      <c r="P435" s="11"/>
      <c r="Q435" s="11"/>
      <c r="R435" s="12"/>
      <c r="S435" s="12"/>
    </row>
    <row r="436" spans="13:19" s="5" customFormat="1" ht="13.8" x14ac:dyDescent="0.3">
      <c r="M436" s="11"/>
      <c r="N436" s="11"/>
      <c r="O436" s="11"/>
      <c r="P436" s="11"/>
      <c r="Q436" s="11"/>
      <c r="R436" s="12"/>
      <c r="S436" s="12"/>
    </row>
    <row r="437" spans="13:19" s="5" customFormat="1" ht="13.8" x14ac:dyDescent="0.3">
      <c r="M437" s="11"/>
      <c r="N437" s="11"/>
      <c r="O437" s="11"/>
      <c r="P437" s="11"/>
      <c r="Q437" s="11"/>
      <c r="R437" s="12"/>
      <c r="S437" s="12"/>
    </row>
    <row r="438" spans="13:19" s="5" customFormat="1" ht="13.8" x14ac:dyDescent="0.3">
      <c r="M438" s="11"/>
      <c r="N438" s="11"/>
      <c r="O438" s="11"/>
      <c r="P438" s="11"/>
      <c r="Q438" s="11"/>
      <c r="R438" s="12"/>
      <c r="S438" s="12"/>
    </row>
    <row r="439" spans="13:19" s="5" customFormat="1" ht="13.8" x14ac:dyDescent="0.3">
      <c r="M439" s="11"/>
      <c r="N439" s="11"/>
      <c r="O439" s="11"/>
      <c r="P439" s="11"/>
      <c r="Q439" s="11"/>
      <c r="R439" s="12"/>
      <c r="S439" s="12"/>
    </row>
    <row r="440" spans="13:19" s="5" customFormat="1" ht="13.8" x14ac:dyDescent="0.3">
      <c r="M440" s="11"/>
      <c r="N440" s="11"/>
      <c r="O440" s="11"/>
      <c r="P440" s="11"/>
      <c r="Q440" s="11"/>
      <c r="R440" s="12"/>
      <c r="S440" s="12"/>
    </row>
    <row r="441" spans="13:19" s="5" customFormat="1" ht="13.8" x14ac:dyDescent="0.3">
      <c r="M441" s="11"/>
      <c r="N441" s="11"/>
      <c r="O441" s="11"/>
      <c r="P441" s="11"/>
      <c r="Q441" s="11"/>
      <c r="R441" s="12"/>
      <c r="S441" s="12"/>
    </row>
    <row r="442" spans="13:19" s="5" customFormat="1" ht="13.8" x14ac:dyDescent="0.3">
      <c r="M442" s="11"/>
      <c r="N442" s="11"/>
      <c r="O442" s="11"/>
      <c r="P442" s="11"/>
      <c r="Q442" s="11"/>
      <c r="R442" s="12"/>
      <c r="S442" s="12"/>
    </row>
    <row r="443" spans="13:19" s="5" customFormat="1" ht="13.8" x14ac:dyDescent="0.3">
      <c r="M443" s="11"/>
      <c r="N443" s="11"/>
      <c r="O443" s="11"/>
      <c r="P443" s="11"/>
      <c r="Q443" s="11"/>
      <c r="R443" s="12"/>
      <c r="S443" s="12"/>
    </row>
    <row r="444" spans="13:19" s="5" customFormat="1" ht="13.8" x14ac:dyDescent="0.3">
      <c r="M444" s="11"/>
      <c r="N444" s="11"/>
      <c r="O444" s="11"/>
      <c r="P444" s="11"/>
      <c r="Q444" s="11"/>
      <c r="R444" s="12"/>
      <c r="S444" s="12"/>
    </row>
    <row r="445" spans="13:19" s="5" customFormat="1" ht="13.8" x14ac:dyDescent="0.3">
      <c r="M445" s="11"/>
      <c r="N445" s="11"/>
      <c r="O445" s="11"/>
      <c r="P445" s="11"/>
      <c r="Q445" s="11"/>
      <c r="R445" s="12"/>
      <c r="S445" s="12"/>
    </row>
    <row r="446" spans="13:19" s="5" customFormat="1" ht="13.8" x14ac:dyDescent="0.3">
      <c r="M446" s="11"/>
      <c r="N446" s="11"/>
      <c r="O446" s="11"/>
      <c r="P446" s="11"/>
      <c r="Q446" s="11"/>
      <c r="R446" s="12"/>
      <c r="S446" s="12"/>
    </row>
    <row r="447" spans="13:19" s="5" customFormat="1" ht="13.8" x14ac:dyDescent="0.3">
      <c r="M447" s="11"/>
      <c r="N447" s="11"/>
      <c r="O447" s="11"/>
      <c r="P447" s="11"/>
      <c r="Q447" s="11"/>
      <c r="R447" s="12"/>
      <c r="S447" s="12"/>
    </row>
    <row r="448" spans="13:19" s="5" customFormat="1" ht="13.8" x14ac:dyDescent="0.3">
      <c r="M448" s="11"/>
      <c r="N448" s="11"/>
      <c r="O448" s="11"/>
      <c r="P448" s="11"/>
      <c r="Q448" s="11"/>
      <c r="R448" s="12"/>
      <c r="S448" s="12"/>
    </row>
    <row r="449" spans="13:19" s="5" customFormat="1" ht="13.8" x14ac:dyDescent="0.3">
      <c r="M449" s="11"/>
      <c r="N449" s="11"/>
      <c r="O449" s="11"/>
      <c r="P449" s="11"/>
      <c r="Q449" s="11"/>
      <c r="R449" s="12"/>
      <c r="S449" s="12"/>
    </row>
    <row r="450" spans="13:19" s="5" customFormat="1" ht="13.8" x14ac:dyDescent="0.3">
      <c r="M450" s="11"/>
      <c r="N450" s="11"/>
      <c r="O450" s="11"/>
      <c r="P450" s="11"/>
      <c r="Q450" s="11"/>
      <c r="R450" s="12"/>
      <c r="S450" s="12"/>
    </row>
    <row r="451" spans="13:19" s="5" customFormat="1" ht="13.8" x14ac:dyDescent="0.3">
      <c r="M451" s="11"/>
      <c r="N451" s="11"/>
      <c r="O451" s="11"/>
      <c r="P451" s="11"/>
      <c r="Q451" s="11"/>
      <c r="R451" s="12"/>
      <c r="S451" s="12"/>
    </row>
    <row r="452" spans="13:19" s="5" customFormat="1" ht="13.8" x14ac:dyDescent="0.3">
      <c r="M452" s="11"/>
      <c r="N452" s="11"/>
      <c r="O452" s="11"/>
      <c r="P452" s="11"/>
      <c r="Q452" s="11"/>
      <c r="R452" s="12"/>
      <c r="S452" s="12"/>
    </row>
    <row r="453" spans="13:19" s="5" customFormat="1" ht="13.8" x14ac:dyDescent="0.3">
      <c r="M453" s="11"/>
      <c r="N453" s="11"/>
      <c r="O453" s="11"/>
      <c r="P453" s="11"/>
      <c r="Q453" s="11"/>
      <c r="R453" s="12"/>
      <c r="S453" s="12"/>
    </row>
    <row r="454" spans="13:19" s="5" customFormat="1" ht="13.8" x14ac:dyDescent="0.3">
      <c r="M454" s="11"/>
      <c r="N454" s="11"/>
      <c r="O454" s="11"/>
      <c r="P454" s="11"/>
      <c r="Q454" s="11"/>
      <c r="R454" s="12"/>
      <c r="S454" s="12"/>
    </row>
    <row r="455" spans="13:19" s="5" customFormat="1" ht="13.8" x14ac:dyDescent="0.3">
      <c r="M455" s="11"/>
      <c r="N455" s="11"/>
      <c r="O455" s="11"/>
      <c r="P455" s="11"/>
      <c r="Q455" s="11"/>
      <c r="R455" s="12"/>
      <c r="S455" s="12"/>
    </row>
    <row r="456" spans="13:19" s="5" customFormat="1" ht="13.8" x14ac:dyDescent="0.3">
      <c r="M456" s="11"/>
      <c r="N456" s="11"/>
      <c r="O456" s="11"/>
      <c r="P456" s="11"/>
      <c r="Q456" s="11"/>
      <c r="R456" s="12"/>
      <c r="S456" s="12"/>
    </row>
    <row r="457" spans="13:19" s="5" customFormat="1" ht="13.8" x14ac:dyDescent="0.3">
      <c r="M457" s="11"/>
      <c r="N457" s="11"/>
      <c r="O457" s="11"/>
      <c r="P457" s="11"/>
      <c r="Q457" s="11"/>
      <c r="R457" s="12"/>
      <c r="S457" s="12"/>
    </row>
    <row r="458" spans="13:19" s="5" customFormat="1" ht="13.8" x14ac:dyDescent="0.3">
      <c r="M458" s="11"/>
      <c r="N458" s="11"/>
      <c r="O458" s="11"/>
      <c r="P458" s="11"/>
      <c r="Q458" s="11"/>
      <c r="R458" s="12"/>
      <c r="S458" s="12"/>
    </row>
    <row r="459" spans="13:19" s="5" customFormat="1" ht="13.8" x14ac:dyDescent="0.3">
      <c r="M459" s="11"/>
      <c r="N459" s="11"/>
      <c r="O459" s="11"/>
      <c r="P459" s="11"/>
      <c r="Q459" s="11"/>
      <c r="R459" s="12"/>
      <c r="S459" s="12"/>
    </row>
    <row r="460" spans="13:19" s="5" customFormat="1" ht="13.8" x14ac:dyDescent="0.3">
      <c r="M460" s="11"/>
      <c r="N460" s="11"/>
      <c r="O460" s="11"/>
      <c r="P460" s="11"/>
      <c r="Q460" s="11"/>
      <c r="R460" s="12"/>
      <c r="S460" s="12"/>
    </row>
    <row r="461" spans="13:19" s="5" customFormat="1" ht="13.8" x14ac:dyDescent="0.3">
      <c r="M461" s="11"/>
      <c r="N461" s="11"/>
      <c r="O461" s="11"/>
      <c r="P461" s="11"/>
      <c r="Q461" s="11"/>
      <c r="R461" s="12"/>
      <c r="S461" s="12"/>
    </row>
    <row r="462" spans="13:19" s="5" customFormat="1" ht="13.8" x14ac:dyDescent="0.3">
      <c r="M462" s="11"/>
      <c r="N462" s="11"/>
      <c r="O462" s="11"/>
      <c r="P462" s="11"/>
      <c r="Q462" s="11"/>
      <c r="R462" s="12"/>
      <c r="S462" s="12"/>
    </row>
    <row r="463" spans="13:19" s="5" customFormat="1" ht="13.8" x14ac:dyDescent="0.3">
      <c r="M463" s="11"/>
      <c r="N463" s="11"/>
      <c r="O463" s="11"/>
      <c r="P463" s="11"/>
      <c r="Q463" s="11"/>
      <c r="R463" s="12"/>
      <c r="S463" s="12"/>
    </row>
    <row r="464" spans="13:19" s="5" customFormat="1" ht="13.8" x14ac:dyDescent="0.3">
      <c r="M464" s="11"/>
      <c r="N464" s="11"/>
      <c r="O464" s="11"/>
      <c r="P464" s="11"/>
      <c r="Q464" s="11"/>
      <c r="R464" s="12"/>
      <c r="S464" s="12"/>
    </row>
    <row r="465" spans="13:19" s="5" customFormat="1" ht="13.8" x14ac:dyDescent="0.3">
      <c r="M465" s="11"/>
      <c r="N465" s="11"/>
      <c r="O465" s="11"/>
      <c r="P465" s="11"/>
      <c r="Q465" s="11"/>
      <c r="R465" s="12"/>
      <c r="S465" s="12"/>
    </row>
    <row r="466" spans="13:19" s="5" customFormat="1" ht="13.8" x14ac:dyDescent="0.3">
      <c r="M466" s="11"/>
      <c r="N466" s="11"/>
      <c r="O466" s="11"/>
      <c r="P466" s="11"/>
      <c r="Q466" s="11"/>
      <c r="R466" s="12"/>
      <c r="S466" s="12"/>
    </row>
    <row r="467" spans="13:19" s="5" customFormat="1" ht="13.8" x14ac:dyDescent="0.3">
      <c r="M467" s="11"/>
      <c r="N467" s="11"/>
      <c r="O467" s="11"/>
      <c r="P467" s="11"/>
      <c r="Q467" s="11"/>
      <c r="R467" s="12"/>
      <c r="S467" s="12"/>
    </row>
    <row r="468" spans="13:19" s="5" customFormat="1" ht="13.8" x14ac:dyDescent="0.3">
      <c r="M468" s="11"/>
      <c r="N468" s="11"/>
      <c r="O468" s="11"/>
      <c r="P468" s="11"/>
      <c r="Q468" s="11"/>
      <c r="R468" s="12"/>
      <c r="S468" s="12"/>
    </row>
    <row r="469" spans="13:19" s="5" customFormat="1" ht="13.8" x14ac:dyDescent="0.3">
      <c r="M469" s="11"/>
      <c r="N469" s="11"/>
      <c r="O469" s="11"/>
      <c r="P469" s="11"/>
      <c r="Q469" s="11"/>
      <c r="R469" s="12"/>
      <c r="S469" s="12"/>
    </row>
    <row r="470" spans="13:19" s="5" customFormat="1" ht="13.8" x14ac:dyDescent="0.3">
      <c r="M470" s="11"/>
      <c r="N470" s="11"/>
      <c r="O470" s="11"/>
      <c r="P470" s="11"/>
      <c r="Q470" s="11"/>
      <c r="R470" s="12"/>
      <c r="S470" s="12"/>
    </row>
    <row r="471" spans="13:19" s="5" customFormat="1" ht="13.8" x14ac:dyDescent="0.3">
      <c r="M471" s="11"/>
      <c r="N471" s="11"/>
      <c r="O471" s="11"/>
      <c r="P471" s="11"/>
      <c r="Q471" s="11"/>
      <c r="R471" s="12"/>
      <c r="S471" s="12"/>
    </row>
    <row r="472" spans="13:19" s="5" customFormat="1" ht="13.8" x14ac:dyDescent="0.3">
      <c r="M472" s="11"/>
      <c r="N472" s="11"/>
      <c r="O472" s="11"/>
      <c r="P472" s="11"/>
      <c r="Q472" s="11"/>
      <c r="R472" s="12"/>
      <c r="S472" s="12"/>
    </row>
    <row r="473" spans="13:19" s="5" customFormat="1" ht="13.8" x14ac:dyDescent="0.3">
      <c r="M473" s="11"/>
      <c r="N473" s="11"/>
      <c r="O473" s="11"/>
      <c r="P473" s="11"/>
      <c r="Q473" s="11"/>
      <c r="R473" s="12"/>
      <c r="S473" s="12"/>
    </row>
    <row r="474" spans="13:19" s="5" customFormat="1" ht="13.8" x14ac:dyDescent="0.3">
      <c r="M474" s="11"/>
      <c r="N474" s="11"/>
      <c r="O474" s="11"/>
      <c r="P474" s="11"/>
      <c r="Q474" s="11"/>
      <c r="R474" s="12"/>
      <c r="S474" s="12"/>
    </row>
    <row r="475" spans="13:19" s="5" customFormat="1" ht="13.8" x14ac:dyDescent="0.3">
      <c r="M475" s="11"/>
      <c r="N475" s="11"/>
      <c r="O475" s="11"/>
      <c r="P475" s="11"/>
      <c r="Q475" s="11"/>
      <c r="R475" s="12"/>
      <c r="S475" s="12"/>
    </row>
    <row r="476" spans="13:19" s="5" customFormat="1" ht="13.8" x14ac:dyDescent="0.3">
      <c r="M476" s="11"/>
      <c r="N476" s="11"/>
      <c r="O476" s="11"/>
      <c r="P476" s="11"/>
      <c r="Q476" s="11"/>
      <c r="R476" s="12"/>
      <c r="S476" s="12"/>
    </row>
    <row r="477" spans="13:19" s="5" customFormat="1" ht="13.8" x14ac:dyDescent="0.3">
      <c r="M477" s="11"/>
      <c r="N477" s="11"/>
      <c r="O477" s="11"/>
      <c r="P477" s="11"/>
      <c r="Q477" s="11"/>
      <c r="R477" s="12"/>
      <c r="S477" s="12"/>
    </row>
    <row r="478" spans="13:19" s="5" customFormat="1" ht="13.8" x14ac:dyDescent="0.3">
      <c r="M478" s="11"/>
      <c r="N478" s="11"/>
      <c r="O478" s="11"/>
      <c r="P478" s="11"/>
      <c r="Q478" s="11"/>
      <c r="R478" s="12"/>
      <c r="S478" s="12"/>
    </row>
    <row r="479" spans="13:19" s="5" customFormat="1" ht="13.8" x14ac:dyDescent="0.3">
      <c r="M479" s="11"/>
      <c r="N479" s="11"/>
      <c r="O479" s="11"/>
      <c r="P479" s="11"/>
      <c r="Q479" s="11"/>
      <c r="R479" s="12"/>
      <c r="S479" s="12"/>
    </row>
    <row r="480" spans="13:19" s="5" customFormat="1" ht="13.8" x14ac:dyDescent="0.3">
      <c r="M480" s="11"/>
      <c r="N480" s="11"/>
      <c r="O480" s="11"/>
      <c r="P480" s="11"/>
      <c r="Q480" s="11"/>
      <c r="R480" s="12"/>
      <c r="S480" s="12"/>
    </row>
    <row r="481" spans="13:19" s="5" customFormat="1" ht="13.8" x14ac:dyDescent="0.3">
      <c r="M481" s="11"/>
      <c r="N481" s="11"/>
      <c r="O481" s="11"/>
      <c r="P481" s="11"/>
      <c r="Q481" s="11"/>
      <c r="R481" s="12"/>
      <c r="S481" s="12"/>
    </row>
    <row r="482" spans="13:19" s="5" customFormat="1" ht="13.8" x14ac:dyDescent="0.3">
      <c r="M482" s="11"/>
      <c r="N482" s="11"/>
      <c r="O482" s="11"/>
      <c r="P482" s="11"/>
      <c r="Q482" s="11"/>
      <c r="R482" s="12"/>
      <c r="S482" s="12"/>
    </row>
    <row r="483" spans="13:19" s="5" customFormat="1" ht="13.8" x14ac:dyDescent="0.3">
      <c r="M483" s="11"/>
      <c r="N483" s="11"/>
      <c r="O483" s="11"/>
      <c r="P483" s="11"/>
      <c r="Q483" s="11"/>
      <c r="R483" s="12"/>
      <c r="S483" s="12"/>
    </row>
    <row r="484" spans="13:19" s="5" customFormat="1" ht="13.8" x14ac:dyDescent="0.3">
      <c r="M484" s="11"/>
      <c r="N484" s="11"/>
      <c r="O484" s="11"/>
      <c r="P484" s="11"/>
      <c r="Q484" s="11"/>
      <c r="R484" s="12"/>
      <c r="S484" s="12"/>
    </row>
    <row r="485" spans="13:19" s="5" customFormat="1" ht="13.8" x14ac:dyDescent="0.3">
      <c r="M485" s="11"/>
      <c r="N485" s="11"/>
      <c r="O485" s="11"/>
      <c r="P485" s="11"/>
      <c r="Q485" s="11"/>
      <c r="R485" s="12"/>
      <c r="S485" s="12"/>
    </row>
    <row r="486" spans="13:19" s="5" customFormat="1" ht="13.8" x14ac:dyDescent="0.3">
      <c r="M486" s="11"/>
      <c r="N486" s="11"/>
      <c r="O486" s="11"/>
      <c r="P486" s="11"/>
      <c r="Q486" s="11"/>
      <c r="R486" s="12"/>
      <c r="S486" s="12"/>
    </row>
    <row r="487" spans="13:19" s="5" customFormat="1" ht="13.8" x14ac:dyDescent="0.3">
      <c r="M487" s="11"/>
      <c r="N487" s="11"/>
      <c r="O487" s="11"/>
      <c r="P487" s="11"/>
      <c r="Q487" s="11"/>
      <c r="R487" s="12"/>
      <c r="S487" s="12"/>
    </row>
    <row r="488" spans="13:19" s="5" customFormat="1" ht="13.8" x14ac:dyDescent="0.3">
      <c r="M488" s="11"/>
      <c r="N488" s="11"/>
      <c r="O488" s="11"/>
      <c r="P488" s="11"/>
      <c r="Q488" s="11"/>
      <c r="R488" s="12"/>
      <c r="S488" s="12"/>
    </row>
    <row r="489" spans="13:19" s="5" customFormat="1" ht="13.8" x14ac:dyDescent="0.3">
      <c r="M489" s="11"/>
      <c r="N489" s="11"/>
      <c r="O489" s="11"/>
      <c r="P489" s="11"/>
      <c r="Q489" s="11"/>
      <c r="R489" s="12"/>
      <c r="S489" s="12"/>
    </row>
    <row r="490" spans="13:19" s="5" customFormat="1" ht="13.8" x14ac:dyDescent="0.3">
      <c r="M490" s="11"/>
      <c r="N490" s="11"/>
      <c r="O490" s="11"/>
      <c r="P490" s="11"/>
      <c r="Q490" s="11"/>
      <c r="R490" s="12"/>
      <c r="S490" s="12"/>
    </row>
    <row r="491" spans="13:19" s="5" customFormat="1" ht="13.8" x14ac:dyDescent="0.3">
      <c r="M491" s="11"/>
      <c r="N491" s="11"/>
      <c r="O491" s="11"/>
      <c r="P491" s="11"/>
      <c r="Q491" s="11"/>
      <c r="R491" s="12"/>
      <c r="S491" s="12"/>
    </row>
    <row r="492" spans="13:19" s="5" customFormat="1" ht="13.8" x14ac:dyDescent="0.3">
      <c r="M492" s="11"/>
      <c r="N492" s="11"/>
      <c r="O492" s="11"/>
      <c r="P492" s="11"/>
      <c r="Q492" s="11"/>
      <c r="R492" s="12"/>
      <c r="S492" s="12"/>
    </row>
    <row r="493" spans="13:19" s="5" customFormat="1" ht="13.8" x14ac:dyDescent="0.3">
      <c r="M493" s="11"/>
      <c r="N493" s="11"/>
      <c r="O493" s="11"/>
      <c r="P493" s="11"/>
      <c r="Q493" s="11"/>
      <c r="R493" s="12"/>
      <c r="S493" s="12"/>
    </row>
    <row r="494" spans="13:19" s="5" customFormat="1" ht="13.8" x14ac:dyDescent="0.3">
      <c r="M494" s="11"/>
      <c r="N494" s="11"/>
      <c r="O494" s="11"/>
      <c r="P494" s="11"/>
      <c r="Q494" s="11"/>
      <c r="R494" s="12"/>
      <c r="S494" s="12"/>
    </row>
    <row r="495" spans="13:19" s="5" customFormat="1" ht="13.8" x14ac:dyDescent="0.3">
      <c r="M495" s="11"/>
      <c r="N495" s="11"/>
      <c r="O495" s="11"/>
      <c r="P495" s="11"/>
      <c r="Q495" s="11"/>
      <c r="R495" s="12"/>
      <c r="S495" s="12"/>
    </row>
    <row r="496" spans="13:19" s="5" customFormat="1" ht="13.8" x14ac:dyDescent="0.3">
      <c r="M496" s="11"/>
      <c r="N496" s="11"/>
      <c r="O496" s="11"/>
      <c r="P496" s="11"/>
      <c r="Q496" s="11"/>
      <c r="R496" s="12"/>
      <c r="S496" s="12"/>
    </row>
    <row r="497" spans="13:19" s="5" customFormat="1" ht="13.8" x14ac:dyDescent="0.3">
      <c r="M497" s="11"/>
      <c r="N497" s="11"/>
      <c r="O497" s="11"/>
      <c r="P497" s="11"/>
      <c r="Q497" s="11"/>
      <c r="R497" s="12"/>
      <c r="S497" s="12"/>
    </row>
    <row r="498" spans="13:19" s="5" customFormat="1" ht="13.8" x14ac:dyDescent="0.3">
      <c r="M498" s="11"/>
      <c r="N498" s="11"/>
      <c r="O498" s="11"/>
      <c r="P498" s="11"/>
      <c r="Q498" s="11"/>
      <c r="R498" s="12"/>
      <c r="S498" s="12"/>
    </row>
    <row r="499" spans="13:19" s="5" customFormat="1" ht="13.8" x14ac:dyDescent="0.3">
      <c r="M499" s="11"/>
      <c r="N499" s="11"/>
      <c r="O499" s="11"/>
      <c r="P499" s="11"/>
      <c r="Q499" s="11"/>
      <c r="R499" s="12"/>
      <c r="S499" s="12"/>
    </row>
    <row r="500" spans="13:19" s="5" customFormat="1" ht="13.8" x14ac:dyDescent="0.3">
      <c r="M500" s="11"/>
      <c r="N500" s="11"/>
      <c r="O500" s="11"/>
      <c r="P500" s="11"/>
      <c r="Q500" s="11"/>
      <c r="R500" s="12"/>
      <c r="S500" s="12"/>
    </row>
    <row r="501" spans="13:19" s="5" customFormat="1" ht="13.8" x14ac:dyDescent="0.3">
      <c r="M501" s="11"/>
      <c r="N501" s="11"/>
      <c r="O501" s="11"/>
      <c r="P501" s="11"/>
      <c r="Q501" s="11"/>
      <c r="R501" s="12"/>
      <c r="S501" s="12"/>
    </row>
    <row r="502" spans="13:19" s="5" customFormat="1" ht="13.8" x14ac:dyDescent="0.3">
      <c r="M502" s="11"/>
      <c r="N502" s="11"/>
      <c r="O502" s="11"/>
      <c r="P502" s="11"/>
      <c r="Q502" s="11"/>
      <c r="R502" s="12"/>
      <c r="S502" s="12"/>
    </row>
    <row r="503" spans="13:19" s="5" customFormat="1" ht="13.8" x14ac:dyDescent="0.3">
      <c r="M503" s="11"/>
      <c r="N503" s="11"/>
      <c r="O503" s="11"/>
      <c r="P503" s="11"/>
      <c r="Q503" s="11"/>
      <c r="R503" s="12"/>
      <c r="S503" s="12"/>
    </row>
    <row r="504" spans="13:19" s="5" customFormat="1" ht="13.8" x14ac:dyDescent="0.3">
      <c r="M504" s="11"/>
      <c r="N504" s="11"/>
      <c r="O504" s="11"/>
      <c r="P504" s="11"/>
      <c r="Q504" s="11"/>
      <c r="R504" s="12"/>
      <c r="S504" s="12"/>
    </row>
    <row r="505" spans="13:19" s="5" customFormat="1" ht="13.8" x14ac:dyDescent="0.3">
      <c r="M505" s="11"/>
      <c r="N505" s="11"/>
      <c r="O505" s="11"/>
      <c r="P505" s="11"/>
      <c r="Q505" s="11"/>
      <c r="R505" s="12"/>
      <c r="S505" s="12"/>
    </row>
    <row r="506" spans="13:19" s="5" customFormat="1" ht="13.8" x14ac:dyDescent="0.3">
      <c r="M506" s="11"/>
      <c r="N506" s="11"/>
      <c r="O506" s="11"/>
      <c r="P506" s="11"/>
      <c r="Q506" s="11"/>
      <c r="R506" s="12"/>
      <c r="S506" s="12"/>
    </row>
    <row r="507" spans="13:19" s="5" customFormat="1" ht="13.8" x14ac:dyDescent="0.3">
      <c r="M507" s="11"/>
      <c r="N507" s="11"/>
      <c r="O507" s="11"/>
      <c r="P507" s="11"/>
      <c r="Q507" s="11"/>
      <c r="R507" s="12"/>
      <c r="S507" s="12"/>
    </row>
    <row r="508" spans="13:19" s="5" customFormat="1" ht="13.8" x14ac:dyDescent="0.3">
      <c r="M508" s="11"/>
      <c r="N508" s="11"/>
      <c r="O508" s="11"/>
      <c r="P508" s="11"/>
      <c r="Q508" s="11"/>
      <c r="R508" s="12"/>
      <c r="S508" s="12"/>
    </row>
    <row r="509" spans="13:19" s="5" customFormat="1" ht="13.8" x14ac:dyDescent="0.3">
      <c r="M509" s="11"/>
      <c r="N509" s="11"/>
      <c r="O509" s="11"/>
      <c r="P509" s="11"/>
      <c r="Q509" s="11"/>
      <c r="R509" s="12"/>
      <c r="S509" s="12"/>
    </row>
    <row r="510" spans="13:19" s="5" customFormat="1" ht="13.8" x14ac:dyDescent="0.3">
      <c r="M510" s="11"/>
      <c r="N510" s="11"/>
      <c r="O510" s="11"/>
      <c r="P510" s="11"/>
      <c r="Q510" s="11"/>
      <c r="R510" s="12"/>
      <c r="S510" s="12"/>
    </row>
    <row r="511" spans="13:19" s="5" customFormat="1" ht="13.8" x14ac:dyDescent="0.3">
      <c r="M511" s="11"/>
      <c r="N511" s="11"/>
      <c r="O511" s="11"/>
      <c r="P511" s="11"/>
      <c r="Q511" s="11"/>
      <c r="R511" s="12"/>
      <c r="S511" s="12"/>
    </row>
    <row r="512" spans="13:19" s="5" customFormat="1" ht="13.8" x14ac:dyDescent="0.3">
      <c r="M512" s="11"/>
      <c r="N512" s="11"/>
      <c r="O512" s="11"/>
      <c r="P512" s="11"/>
      <c r="Q512" s="11"/>
      <c r="R512" s="12"/>
      <c r="S512" s="12"/>
    </row>
    <row r="513" spans="13:19" s="5" customFormat="1" ht="13.8" x14ac:dyDescent="0.3">
      <c r="M513" s="11"/>
      <c r="N513" s="11"/>
      <c r="O513" s="11"/>
      <c r="P513" s="11"/>
      <c r="Q513" s="11"/>
      <c r="R513" s="12"/>
      <c r="S513" s="12"/>
    </row>
    <row r="514" spans="13:19" s="5" customFormat="1" ht="13.8" x14ac:dyDescent="0.3">
      <c r="M514" s="11"/>
      <c r="N514" s="11"/>
      <c r="O514" s="11"/>
      <c r="P514" s="11"/>
      <c r="Q514" s="11"/>
      <c r="R514" s="12"/>
      <c r="S514" s="12"/>
    </row>
    <row r="515" spans="13:19" s="5" customFormat="1" ht="13.8" x14ac:dyDescent="0.3">
      <c r="M515" s="11"/>
      <c r="N515" s="11"/>
      <c r="O515" s="11"/>
      <c r="P515" s="11"/>
      <c r="Q515" s="11"/>
      <c r="R515" s="12"/>
      <c r="S515" s="12"/>
    </row>
    <row r="516" spans="13:19" s="5" customFormat="1" ht="13.8" x14ac:dyDescent="0.3">
      <c r="M516" s="11"/>
      <c r="N516" s="11"/>
      <c r="O516" s="11"/>
      <c r="P516" s="11"/>
      <c r="Q516" s="11"/>
      <c r="R516" s="12"/>
      <c r="S516" s="12"/>
    </row>
    <row r="517" spans="13:19" s="5" customFormat="1" ht="13.8" x14ac:dyDescent="0.3">
      <c r="M517" s="11"/>
      <c r="N517" s="11"/>
      <c r="O517" s="11"/>
      <c r="P517" s="11"/>
      <c r="Q517" s="11"/>
      <c r="R517" s="12"/>
      <c r="S517" s="12"/>
    </row>
    <row r="518" spans="13:19" s="5" customFormat="1" ht="13.8" x14ac:dyDescent="0.3">
      <c r="M518" s="11"/>
      <c r="N518" s="11"/>
      <c r="O518" s="11"/>
      <c r="P518" s="11"/>
      <c r="Q518" s="11"/>
      <c r="R518" s="12"/>
      <c r="S518" s="12"/>
    </row>
    <row r="519" spans="13:19" s="5" customFormat="1" ht="13.8" x14ac:dyDescent="0.3">
      <c r="M519" s="11"/>
      <c r="N519" s="11"/>
      <c r="O519" s="11"/>
      <c r="P519" s="11"/>
      <c r="Q519" s="11"/>
      <c r="R519" s="12"/>
      <c r="S519" s="12"/>
    </row>
    <row r="520" spans="13:19" s="5" customFormat="1" ht="13.8" x14ac:dyDescent="0.3">
      <c r="M520" s="11"/>
      <c r="N520" s="11"/>
      <c r="O520" s="11"/>
      <c r="P520" s="11"/>
      <c r="Q520" s="11"/>
      <c r="R520" s="12"/>
      <c r="S520" s="12"/>
    </row>
    <row r="521" spans="13:19" s="5" customFormat="1" ht="13.8" x14ac:dyDescent="0.3">
      <c r="M521" s="11"/>
      <c r="N521" s="11"/>
      <c r="O521" s="11"/>
      <c r="P521" s="11"/>
      <c r="Q521" s="11"/>
      <c r="R521" s="12"/>
      <c r="S521" s="12"/>
    </row>
    <row r="522" spans="13:19" s="5" customFormat="1" ht="13.8" x14ac:dyDescent="0.3">
      <c r="M522" s="11"/>
      <c r="N522" s="11"/>
      <c r="O522" s="11"/>
      <c r="P522" s="11"/>
      <c r="Q522" s="11"/>
      <c r="R522" s="12"/>
      <c r="S522" s="12"/>
    </row>
    <row r="523" spans="13:19" s="5" customFormat="1" ht="13.8" x14ac:dyDescent="0.3">
      <c r="M523" s="11"/>
      <c r="N523" s="11"/>
      <c r="O523" s="11"/>
      <c r="P523" s="11"/>
      <c r="Q523" s="11"/>
      <c r="R523" s="12"/>
      <c r="S523" s="12"/>
    </row>
    <row r="524" spans="13:19" s="5" customFormat="1" ht="13.8" x14ac:dyDescent="0.3">
      <c r="M524" s="11"/>
      <c r="N524" s="11"/>
      <c r="O524" s="11"/>
      <c r="P524" s="11"/>
      <c r="Q524" s="11"/>
      <c r="R524" s="12"/>
      <c r="S524" s="12"/>
    </row>
    <row r="525" spans="13:19" s="5" customFormat="1" ht="13.8" x14ac:dyDescent="0.3">
      <c r="M525" s="11"/>
      <c r="N525" s="11"/>
      <c r="O525" s="11"/>
      <c r="P525" s="11"/>
      <c r="Q525" s="11"/>
      <c r="R525" s="12"/>
      <c r="S525" s="12"/>
    </row>
    <row r="526" spans="13:19" s="5" customFormat="1" ht="13.8" x14ac:dyDescent="0.3">
      <c r="M526" s="11"/>
      <c r="N526" s="11"/>
      <c r="O526" s="11"/>
      <c r="P526" s="11"/>
      <c r="Q526" s="11"/>
      <c r="R526" s="12"/>
      <c r="S526" s="12"/>
    </row>
    <row r="527" spans="13:19" s="5" customFormat="1" ht="13.8" x14ac:dyDescent="0.3">
      <c r="M527" s="11"/>
      <c r="N527" s="11"/>
      <c r="O527" s="11"/>
      <c r="P527" s="11"/>
      <c r="Q527" s="11"/>
      <c r="R527" s="12"/>
      <c r="S527" s="12"/>
    </row>
    <row r="528" spans="13:19" s="5" customFormat="1" ht="13.8" x14ac:dyDescent="0.3">
      <c r="M528" s="11"/>
      <c r="N528" s="11"/>
      <c r="O528" s="11"/>
      <c r="P528" s="11"/>
      <c r="Q528" s="11"/>
      <c r="R528" s="12"/>
      <c r="S528" s="12"/>
    </row>
    <row r="529" spans="13:19" s="5" customFormat="1" ht="13.8" x14ac:dyDescent="0.3">
      <c r="M529" s="11"/>
      <c r="N529" s="11"/>
      <c r="O529" s="11"/>
      <c r="P529" s="11"/>
      <c r="Q529" s="11"/>
      <c r="R529" s="12"/>
      <c r="S529" s="12"/>
    </row>
    <row r="530" spans="13:19" s="5" customFormat="1" ht="13.8" x14ac:dyDescent="0.3">
      <c r="M530" s="11"/>
      <c r="N530" s="11"/>
      <c r="O530" s="11"/>
      <c r="P530" s="11"/>
      <c r="Q530" s="11"/>
      <c r="R530" s="12"/>
      <c r="S530" s="12"/>
    </row>
    <row r="531" spans="13:19" s="5" customFormat="1" ht="13.8" x14ac:dyDescent="0.3">
      <c r="M531" s="11"/>
      <c r="N531" s="11"/>
      <c r="O531" s="11"/>
      <c r="P531" s="11"/>
      <c r="Q531" s="11"/>
      <c r="R531" s="12"/>
      <c r="S531" s="12"/>
    </row>
    <row r="532" spans="13:19" s="5" customFormat="1" ht="13.8" x14ac:dyDescent="0.3">
      <c r="M532" s="11"/>
      <c r="N532" s="11"/>
      <c r="O532" s="11"/>
      <c r="P532" s="11"/>
      <c r="Q532" s="11"/>
      <c r="R532" s="12"/>
      <c r="S532" s="12"/>
    </row>
    <row r="533" spans="13:19" s="5" customFormat="1" ht="13.8" x14ac:dyDescent="0.3">
      <c r="M533" s="11"/>
      <c r="N533" s="11"/>
      <c r="O533" s="11"/>
      <c r="P533" s="11"/>
      <c r="Q533" s="11"/>
      <c r="R533" s="12"/>
      <c r="S533" s="12"/>
    </row>
    <row r="534" spans="13:19" s="5" customFormat="1" ht="13.8" x14ac:dyDescent="0.3">
      <c r="M534" s="11"/>
      <c r="N534" s="11"/>
      <c r="O534" s="11"/>
      <c r="P534" s="11"/>
      <c r="Q534" s="11"/>
      <c r="R534" s="12"/>
      <c r="S534" s="12"/>
    </row>
    <row r="535" spans="13:19" s="5" customFormat="1" ht="13.8" x14ac:dyDescent="0.3">
      <c r="M535" s="11"/>
      <c r="N535" s="11"/>
      <c r="O535" s="11"/>
      <c r="P535" s="11"/>
      <c r="Q535" s="11"/>
      <c r="R535" s="12"/>
      <c r="S535" s="12"/>
    </row>
    <row r="536" spans="13:19" s="5" customFormat="1" ht="13.8" x14ac:dyDescent="0.3">
      <c r="M536" s="11"/>
      <c r="N536" s="11"/>
      <c r="O536" s="11"/>
      <c r="P536" s="11"/>
      <c r="Q536" s="11"/>
      <c r="R536" s="12"/>
      <c r="S536" s="12"/>
    </row>
    <row r="537" spans="13:19" s="5" customFormat="1" ht="13.8" x14ac:dyDescent="0.3">
      <c r="M537" s="11"/>
      <c r="N537" s="11"/>
      <c r="O537" s="11"/>
      <c r="P537" s="11"/>
      <c r="Q537" s="11"/>
      <c r="R537" s="12"/>
      <c r="S537" s="12"/>
    </row>
    <row r="538" spans="13:19" s="5" customFormat="1" ht="13.8" x14ac:dyDescent="0.3">
      <c r="M538" s="11"/>
      <c r="N538" s="11"/>
      <c r="O538" s="11"/>
      <c r="P538" s="11"/>
      <c r="Q538" s="11"/>
      <c r="R538" s="12"/>
      <c r="S538" s="12"/>
    </row>
    <row r="539" spans="13:19" s="5" customFormat="1" ht="13.8" x14ac:dyDescent="0.3">
      <c r="M539" s="11"/>
      <c r="N539" s="11"/>
      <c r="O539" s="11"/>
      <c r="P539" s="11"/>
      <c r="Q539" s="11"/>
      <c r="R539" s="12"/>
      <c r="S539" s="12"/>
    </row>
    <row r="540" spans="13:19" s="5" customFormat="1" ht="13.8" x14ac:dyDescent="0.3">
      <c r="M540" s="11"/>
      <c r="N540" s="11"/>
      <c r="O540" s="11"/>
      <c r="P540" s="11"/>
      <c r="Q540" s="11"/>
      <c r="R540" s="12"/>
      <c r="S540" s="12"/>
    </row>
    <row r="541" spans="13:19" s="5" customFormat="1" ht="13.8" x14ac:dyDescent="0.3">
      <c r="M541" s="11"/>
      <c r="N541" s="11"/>
      <c r="O541" s="11"/>
      <c r="P541" s="11"/>
      <c r="Q541" s="11"/>
      <c r="R541" s="12"/>
      <c r="S541" s="12"/>
    </row>
    <row r="542" spans="13:19" s="5" customFormat="1" ht="13.8" x14ac:dyDescent="0.3">
      <c r="M542" s="11"/>
      <c r="N542" s="11"/>
      <c r="O542" s="11"/>
      <c r="P542" s="11"/>
      <c r="Q542" s="11"/>
      <c r="R542" s="12"/>
      <c r="S542" s="12"/>
    </row>
    <row r="543" spans="13:19" s="5" customFormat="1" ht="13.8" x14ac:dyDescent="0.3">
      <c r="M543" s="11"/>
      <c r="N543" s="11"/>
      <c r="O543" s="11"/>
      <c r="P543" s="11"/>
      <c r="Q543" s="11"/>
      <c r="R543" s="12"/>
      <c r="S543" s="12"/>
    </row>
    <row r="544" spans="13:19" s="5" customFormat="1" ht="13.8" x14ac:dyDescent="0.3">
      <c r="M544" s="11"/>
      <c r="N544" s="11"/>
      <c r="O544" s="11"/>
      <c r="P544" s="11"/>
      <c r="Q544" s="11"/>
      <c r="R544" s="12"/>
      <c r="S544" s="12"/>
    </row>
    <row r="545" spans="13:19" s="5" customFormat="1" ht="13.8" x14ac:dyDescent="0.3">
      <c r="M545" s="11"/>
      <c r="N545" s="11"/>
      <c r="O545" s="11"/>
      <c r="P545" s="11"/>
      <c r="Q545" s="11"/>
      <c r="R545" s="12"/>
      <c r="S545" s="12"/>
    </row>
    <row r="546" spans="13:19" s="5" customFormat="1" ht="13.8" x14ac:dyDescent="0.3">
      <c r="M546" s="11"/>
      <c r="N546" s="11"/>
      <c r="O546" s="11"/>
      <c r="P546" s="11"/>
      <c r="Q546" s="11"/>
      <c r="R546" s="12"/>
      <c r="S546" s="12"/>
    </row>
    <row r="547" spans="13:19" s="5" customFormat="1" ht="13.8" x14ac:dyDescent="0.3">
      <c r="M547" s="11"/>
      <c r="N547" s="11"/>
      <c r="O547" s="11"/>
      <c r="P547" s="11"/>
      <c r="Q547" s="11"/>
      <c r="R547" s="12"/>
      <c r="S547" s="12"/>
    </row>
    <row r="548" spans="13:19" s="5" customFormat="1" ht="13.8" x14ac:dyDescent="0.3">
      <c r="M548" s="11"/>
      <c r="N548" s="11"/>
      <c r="O548" s="11"/>
      <c r="P548" s="11"/>
      <c r="Q548" s="11"/>
      <c r="R548" s="12"/>
      <c r="S548" s="12"/>
    </row>
    <row r="549" spans="13:19" s="5" customFormat="1" ht="13.8" x14ac:dyDescent="0.3">
      <c r="M549" s="11"/>
      <c r="N549" s="11"/>
      <c r="O549" s="11"/>
      <c r="P549" s="11"/>
      <c r="Q549" s="11"/>
      <c r="R549" s="12"/>
      <c r="S549" s="12"/>
    </row>
    <row r="550" spans="13:19" s="5" customFormat="1" ht="13.8" x14ac:dyDescent="0.3">
      <c r="M550" s="11"/>
      <c r="N550" s="11"/>
      <c r="O550" s="11"/>
      <c r="P550" s="11"/>
      <c r="Q550" s="11"/>
      <c r="R550" s="12"/>
      <c r="S550" s="12"/>
    </row>
    <row r="551" spans="13:19" s="5" customFormat="1" ht="13.8" x14ac:dyDescent="0.3">
      <c r="M551" s="11"/>
      <c r="N551" s="11"/>
      <c r="O551" s="11"/>
      <c r="P551" s="11"/>
      <c r="Q551" s="11"/>
      <c r="R551" s="12"/>
      <c r="S551" s="12"/>
    </row>
    <row r="552" spans="13:19" s="5" customFormat="1" ht="13.8" x14ac:dyDescent="0.3">
      <c r="M552" s="11"/>
      <c r="N552" s="11"/>
      <c r="O552" s="11"/>
      <c r="P552" s="11"/>
      <c r="Q552" s="11"/>
      <c r="R552" s="12"/>
      <c r="S552" s="12"/>
    </row>
    <row r="553" spans="13:19" s="5" customFormat="1" ht="13.8" x14ac:dyDescent="0.3">
      <c r="M553" s="11"/>
      <c r="N553" s="11"/>
      <c r="O553" s="11"/>
      <c r="P553" s="11"/>
      <c r="Q553" s="11"/>
      <c r="R553" s="12"/>
      <c r="S553" s="12"/>
    </row>
    <row r="554" spans="13:19" s="5" customFormat="1" ht="13.8" x14ac:dyDescent="0.3">
      <c r="M554" s="11"/>
      <c r="N554" s="11"/>
      <c r="O554" s="11"/>
      <c r="P554" s="11"/>
      <c r="Q554" s="11"/>
      <c r="R554" s="12"/>
      <c r="S554" s="12"/>
    </row>
    <row r="555" spans="13:19" s="5" customFormat="1" ht="13.8" x14ac:dyDescent="0.3">
      <c r="M555" s="11"/>
      <c r="N555" s="11"/>
      <c r="O555" s="11"/>
      <c r="P555" s="11"/>
      <c r="Q555" s="11"/>
      <c r="R555" s="12"/>
      <c r="S555" s="12"/>
    </row>
    <row r="556" spans="13:19" s="5" customFormat="1" ht="13.8" x14ac:dyDescent="0.3">
      <c r="M556" s="11"/>
      <c r="N556" s="11"/>
      <c r="O556" s="11"/>
      <c r="P556" s="11"/>
      <c r="Q556" s="11"/>
      <c r="R556" s="12"/>
      <c r="S556" s="12"/>
    </row>
    <row r="557" spans="13:19" s="5" customFormat="1" ht="13.8" x14ac:dyDescent="0.3">
      <c r="M557" s="11"/>
      <c r="N557" s="11"/>
      <c r="O557" s="11"/>
      <c r="P557" s="11"/>
      <c r="Q557" s="11"/>
      <c r="R557" s="12"/>
      <c r="S557" s="12"/>
    </row>
    <row r="558" spans="13:19" s="5" customFormat="1" ht="13.8" x14ac:dyDescent="0.3">
      <c r="M558" s="11"/>
      <c r="N558" s="11"/>
      <c r="O558" s="11"/>
      <c r="P558" s="11"/>
      <c r="Q558" s="11"/>
      <c r="R558" s="12"/>
      <c r="S558" s="12"/>
    </row>
    <row r="559" spans="13:19" s="5" customFormat="1" ht="13.8" x14ac:dyDescent="0.3">
      <c r="M559" s="11"/>
      <c r="N559" s="11"/>
      <c r="O559" s="11"/>
      <c r="P559" s="11"/>
      <c r="Q559" s="11"/>
      <c r="R559" s="12"/>
      <c r="S559" s="12"/>
    </row>
    <row r="560" spans="13:19" s="5" customFormat="1" ht="13.8" x14ac:dyDescent="0.3">
      <c r="M560" s="11"/>
      <c r="N560" s="11"/>
      <c r="O560" s="11"/>
      <c r="P560" s="11"/>
      <c r="Q560" s="11"/>
      <c r="R560" s="12"/>
      <c r="S560" s="12"/>
    </row>
    <row r="561" spans="13:19" s="5" customFormat="1" ht="13.8" x14ac:dyDescent="0.3">
      <c r="M561" s="11"/>
      <c r="N561" s="11"/>
      <c r="O561" s="11"/>
      <c r="P561" s="11"/>
      <c r="Q561" s="11"/>
      <c r="R561" s="12"/>
      <c r="S561" s="12"/>
    </row>
    <row r="562" spans="13:19" s="5" customFormat="1" ht="13.8" x14ac:dyDescent="0.3">
      <c r="M562" s="11"/>
      <c r="N562" s="11"/>
      <c r="O562" s="11"/>
      <c r="P562" s="11"/>
      <c r="Q562" s="11"/>
      <c r="R562" s="12"/>
      <c r="S562" s="12"/>
    </row>
    <row r="563" spans="13:19" s="5" customFormat="1" ht="13.8" x14ac:dyDescent="0.3">
      <c r="M563" s="11"/>
      <c r="N563" s="11"/>
      <c r="O563" s="11"/>
      <c r="P563" s="11"/>
      <c r="Q563" s="11"/>
      <c r="R563" s="12"/>
      <c r="S563" s="12"/>
    </row>
    <row r="564" spans="13:19" s="5" customFormat="1" ht="13.8" x14ac:dyDescent="0.3">
      <c r="M564" s="11"/>
      <c r="N564" s="11"/>
      <c r="O564" s="11"/>
      <c r="P564" s="11"/>
      <c r="Q564" s="11"/>
      <c r="R564" s="12"/>
      <c r="S564" s="12"/>
    </row>
    <row r="565" spans="13:19" s="5" customFormat="1" ht="13.8" x14ac:dyDescent="0.3">
      <c r="M565" s="11"/>
      <c r="N565" s="11"/>
      <c r="O565" s="11"/>
      <c r="P565" s="11"/>
      <c r="Q565" s="11"/>
      <c r="R565" s="12"/>
      <c r="S565" s="12"/>
    </row>
    <row r="566" spans="13:19" s="5" customFormat="1" ht="13.8" x14ac:dyDescent="0.3">
      <c r="M566" s="11"/>
      <c r="N566" s="11"/>
      <c r="O566" s="11"/>
      <c r="P566" s="11"/>
      <c r="Q566" s="11"/>
      <c r="R566" s="12"/>
      <c r="S566" s="12"/>
    </row>
    <row r="567" spans="13:19" s="5" customFormat="1" ht="13.8" x14ac:dyDescent="0.3">
      <c r="M567" s="11"/>
      <c r="N567" s="11"/>
      <c r="O567" s="11"/>
      <c r="P567" s="11"/>
      <c r="Q567" s="11"/>
      <c r="R567" s="12"/>
      <c r="S567" s="12"/>
    </row>
    <row r="568" spans="13:19" s="5" customFormat="1" ht="13.8" x14ac:dyDescent="0.3">
      <c r="M568" s="11"/>
      <c r="N568" s="11"/>
      <c r="O568" s="11"/>
      <c r="P568" s="11"/>
      <c r="Q568" s="11"/>
      <c r="R568" s="12"/>
      <c r="S568" s="12"/>
    </row>
    <row r="569" spans="13:19" s="5" customFormat="1" ht="13.8" x14ac:dyDescent="0.3">
      <c r="M569" s="11"/>
      <c r="N569" s="11"/>
      <c r="O569" s="11"/>
      <c r="P569" s="11"/>
      <c r="Q569" s="11"/>
      <c r="R569" s="12"/>
      <c r="S569" s="12"/>
    </row>
    <row r="570" spans="13:19" s="5" customFormat="1" ht="13.8" x14ac:dyDescent="0.3">
      <c r="M570" s="11"/>
      <c r="N570" s="11"/>
      <c r="O570" s="11"/>
      <c r="P570" s="11"/>
      <c r="Q570" s="11"/>
      <c r="R570" s="12"/>
      <c r="S570" s="12"/>
    </row>
    <row r="571" spans="13:19" s="5" customFormat="1" ht="13.8" x14ac:dyDescent="0.3">
      <c r="M571" s="11"/>
      <c r="N571" s="11"/>
      <c r="O571" s="11"/>
      <c r="P571" s="11"/>
      <c r="Q571" s="11"/>
      <c r="R571" s="12"/>
      <c r="S571" s="12"/>
    </row>
    <row r="572" spans="13:19" s="5" customFormat="1" ht="13.8" x14ac:dyDescent="0.3">
      <c r="M572" s="11"/>
      <c r="N572" s="11"/>
      <c r="O572" s="11"/>
      <c r="P572" s="11"/>
      <c r="Q572" s="11"/>
      <c r="R572" s="12"/>
      <c r="S572" s="12"/>
    </row>
    <row r="573" spans="13:19" s="5" customFormat="1" ht="13.8" x14ac:dyDescent="0.3">
      <c r="M573" s="11"/>
      <c r="N573" s="11"/>
      <c r="O573" s="11"/>
      <c r="P573" s="11"/>
      <c r="Q573" s="11"/>
      <c r="R573" s="12"/>
      <c r="S573" s="12"/>
    </row>
    <row r="574" spans="13:19" s="5" customFormat="1" ht="13.8" x14ac:dyDescent="0.3">
      <c r="M574" s="11"/>
      <c r="N574" s="11"/>
      <c r="O574" s="11"/>
      <c r="P574" s="11"/>
      <c r="Q574" s="11"/>
      <c r="R574" s="12"/>
      <c r="S574" s="12"/>
    </row>
    <row r="575" spans="13:19" s="5" customFormat="1" ht="13.8" x14ac:dyDescent="0.3">
      <c r="M575" s="11"/>
      <c r="N575" s="11"/>
      <c r="O575" s="11"/>
      <c r="P575" s="11"/>
      <c r="Q575" s="11"/>
      <c r="R575" s="12"/>
      <c r="S575" s="12"/>
    </row>
    <row r="576" spans="13:19" s="5" customFormat="1" ht="13.8" x14ac:dyDescent="0.3">
      <c r="M576" s="11"/>
      <c r="N576" s="11"/>
      <c r="O576" s="11"/>
      <c r="P576" s="11"/>
      <c r="Q576" s="11"/>
      <c r="R576" s="12"/>
      <c r="S576" s="12"/>
    </row>
    <row r="577" spans="13:19" s="5" customFormat="1" ht="13.8" x14ac:dyDescent="0.3">
      <c r="M577" s="11"/>
      <c r="N577" s="11"/>
      <c r="O577" s="11"/>
      <c r="P577" s="11"/>
      <c r="Q577" s="11"/>
      <c r="R577" s="12"/>
      <c r="S577" s="12"/>
    </row>
    <row r="578" spans="13:19" s="5" customFormat="1" ht="13.8" x14ac:dyDescent="0.3">
      <c r="M578" s="11"/>
      <c r="N578" s="11"/>
      <c r="O578" s="11"/>
      <c r="P578" s="11"/>
      <c r="Q578" s="11"/>
      <c r="R578" s="12"/>
      <c r="S578" s="12"/>
    </row>
    <row r="579" spans="13:19" s="5" customFormat="1" ht="13.8" x14ac:dyDescent="0.3">
      <c r="M579" s="11"/>
      <c r="N579" s="11"/>
      <c r="O579" s="11"/>
      <c r="P579" s="11"/>
      <c r="Q579" s="11"/>
      <c r="R579" s="12"/>
      <c r="S579" s="12"/>
    </row>
    <row r="580" spans="13:19" s="5" customFormat="1" ht="13.8" x14ac:dyDescent="0.3">
      <c r="M580" s="11"/>
      <c r="N580" s="11"/>
      <c r="O580" s="11"/>
      <c r="P580" s="11"/>
      <c r="Q580" s="11"/>
      <c r="R580" s="12"/>
      <c r="S580" s="12"/>
    </row>
    <row r="581" spans="13:19" s="5" customFormat="1" ht="13.8" x14ac:dyDescent="0.3">
      <c r="M581" s="11"/>
      <c r="N581" s="11"/>
      <c r="O581" s="11"/>
      <c r="P581" s="11"/>
      <c r="Q581" s="11"/>
      <c r="R581" s="12"/>
      <c r="S581" s="12"/>
    </row>
    <row r="582" spans="13:19" s="5" customFormat="1" ht="13.8" x14ac:dyDescent="0.3">
      <c r="M582" s="11"/>
      <c r="N582" s="11"/>
      <c r="O582" s="11"/>
      <c r="P582" s="11"/>
      <c r="Q582" s="11"/>
      <c r="R582" s="12"/>
      <c r="S582" s="12"/>
    </row>
    <row r="583" spans="13:19" s="5" customFormat="1" ht="13.8" x14ac:dyDescent="0.3">
      <c r="M583" s="11"/>
      <c r="N583" s="11"/>
      <c r="O583" s="11"/>
      <c r="P583" s="11"/>
      <c r="Q583" s="11"/>
      <c r="R583" s="12"/>
      <c r="S583" s="12"/>
    </row>
    <row r="584" spans="13:19" s="5" customFormat="1" ht="13.8" x14ac:dyDescent="0.3">
      <c r="M584" s="11"/>
      <c r="N584" s="11"/>
      <c r="O584" s="11"/>
      <c r="P584" s="11"/>
      <c r="Q584" s="11"/>
      <c r="R584" s="12"/>
      <c r="S584" s="12"/>
    </row>
    <row r="585" spans="13:19" s="5" customFormat="1" ht="13.8" x14ac:dyDescent="0.3">
      <c r="M585" s="11"/>
      <c r="N585" s="11"/>
      <c r="O585" s="11"/>
      <c r="P585" s="11"/>
      <c r="Q585" s="11"/>
      <c r="R585" s="12"/>
      <c r="S585" s="12"/>
    </row>
    <row r="586" spans="13:19" s="5" customFormat="1" ht="13.8" x14ac:dyDescent="0.3">
      <c r="M586" s="11"/>
      <c r="N586" s="11"/>
      <c r="O586" s="11"/>
      <c r="P586" s="11"/>
      <c r="Q586" s="11"/>
      <c r="R586" s="12"/>
      <c r="S586" s="12"/>
    </row>
    <row r="587" spans="13:19" s="5" customFormat="1" ht="13.8" x14ac:dyDescent="0.3">
      <c r="M587" s="11"/>
      <c r="N587" s="11"/>
      <c r="O587" s="11"/>
      <c r="P587" s="11"/>
      <c r="Q587" s="11"/>
      <c r="R587" s="12"/>
      <c r="S587" s="12"/>
    </row>
    <row r="588" spans="13:19" s="5" customFormat="1" ht="13.8" x14ac:dyDescent="0.3">
      <c r="M588" s="11"/>
      <c r="N588" s="11"/>
      <c r="O588" s="11"/>
      <c r="P588" s="11"/>
      <c r="Q588" s="11"/>
      <c r="R588" s="12"/>
      <c r="S588" s="12"/>
    </row>
    <row r="589" spans="13:19" s="5" customFormat="1" ht="13.8" x14ac:dyDescent="0.3">
      <c r="M589" s="11"/>
      <c r="N589" s="11"/>
      <c r="O589" s="11"/>
      <c r="P589" s="11"/>
      <c r="Q589" s="11"/>
      <c r="R589" s="12"/>
      <c r="S589" s="12"/>
    </row>
    <row r="590" spans="13:19" s="5" customFormat="1" ht="13.8" x14ac:dyDescent="0.3">
      <c r="M590" s="11"/>
      <c r="N590" s="11"/>
      <c r="O590" s="11"/>
      <c r="P590" s="11"/>
      <c r="Q590" s="11"/>
      <c r="R590" s="12"/>
      <c r="S590" s="12"/>
    </row>
    <row r="591" spans="13:19" s="5" customFormat="1" ht="13.8" x14ac:dyDescent="0.3">
      <c r="M591" s="11"/>
      <c r="N591" s="11"/>
      <c r="O591" s="11"/>
      <c r="P591" s="11"/>
      <c r="Q591" s="11"/>
      <c r="R591" s="12"/>
      <c r="S591" s="12"/>
    </row>
    <row r="592" spans="13:19" s="5" customFormat="1" ht="13.8" x14ac:dyDescent="0.3">
      <c r="M592" s="11"/>
      <c r="N592" s="11"/>
      <c r="O592" s="11"/>
      <c r="P592" s="11"/>
      <c r="Q592" s="11"/>
      <c r="R592" s="12"/>
      <c r="S592" s="12"/>
    </row>
    <row r="593" spans="13:19" s="5" customFormat="1" ht="13.8" x14ac:dyDescent="0.3">
      <c r="M593" s="11"/>
      <c r="N593" s="11"/>
      <c r="O593" s="11"/>
      <c r="P593" s="11"/>
      <c r="Q593" s="11"/>
      <c r="R593" s="12"/>
      <c r="S593" s="12"/>
    </row>
    <row r="594" spans="13:19" s="5" customFormat="1" ht="13.8" x14ac:dyDescent="0.3">
      <c r="M594" s="11"/>
      <c r="N594" s="11"/>
      <c r="O594" s="11"/>
      <c r="P594" s="11"/>
      <c r="Q594" s="11"/>
      <c r="R594" s="12"/>
      <c r="S594" s="12"/>
    </row>
    <row r="595" spans="13:19" s="5" customFormat="1" ht="13.8" x14ac:dyDescent="0.3">
      <c r="M595" s="11"/>
      <c r="N595" s="11"/>
      <c r="O595" s="11"/>
      <c r="P595" s="11"/>
      <c r="Q595" s="11"/>
      <c r="R595" s="12"/>
      <c r="S595" s="12"/>
    </row>
    <row r="596" spans="13:19" s="5" customFormat="1" ht="13.8" x14ac:dyDescent="0.3">
      <c r="M596" s="11"/>
      <c r="N596" s="11"/>
      <c r="O596" s="11"/>
      <c r="P596" s="11"/>
      <c r="Q596" s="11"/>
      <c r="R596" s="12"/>
      <c r="S596" s="12"/>
    </row>
    <row r="597" spans="13:19" s="5" customFormat="1" ht="13.8" x14ac:dyDescent="0.3">
      <c r="M597" s="11"/>
      <c r="N597" s="11"/>
      <c r="O597" s="11"/>
      <c r="P597" s="11"/>
      <c r="Q597" s="11"/>
      <c r="R597" s="12"/>
      <c r="S597" s="12"/>
    </row>
    <row r="598" spans="13:19" s="5" customFormat="1" ht="13.8" x14ac:dyDescent="0.3">
      <c r="M598" s="11"/>
      <c r="N598" s="11"/>
      <c r="O598" s="11"/>
      <c r="P598" s="11"/>
      <c r="Q598" s="11"/>
      <c r="R598" s="12"/>
      <c r="S598" s="12"/>
    </row>
    <row r="599" spans="13:19" s="5" customFormat="1" ht="13.8" x14ac:dyDescent="0.3">
      <c r="M599" s="11"/>
      <c r="N599" s="11"/>
      <c r="O599" s="11"/>
      <c r="P599" s="11"/>
      <c r="Q599" s="11"/>
      <c r="R599" s="12"/>
      <c r="S599" s="12"/>
    </row>
    <row r="600" spans="13:19" s="5" customFormat="1" ht="13.8" x14ac:dyDescent="0.3">
      <c r="M600" s="11"/>
      <c r="N600" s="11"/>
      <c r="O600" s="11"/>
      <c r="P600" s="11"/>
      <c r="Q600" s="11"/>
      <c r="R600" s="12"/>
      <c r="S600" s="12"/>
    </row>
    <row r="601" spans="13:19" s="5" customFormat="1" ht="13.8" x14ac:dyDescent="0.3">
      <c r="M601" s="11"/>
      <c r="N601" s="11"/>
      <c r="O601" s="11"/>
      <c r="P601" s="11"/>
      <c r="Q601" s="11"/>
      <c r="R601" s="12"/>
      <c r="S601" s="12"/>
    </row>
    <row r="602" spans="13:19" s="5" customFormat="1" ht="13.8" x14ac:dyDescent="0.3">
      <c r="M602" s="11"/>
      <c r="N602" s="11"/>
      <c r="O602" s="11"/>
      <c r="P602" s="11"/>
      <c r="Q602" s="11"/>
      <c r="R602" s="12"/>
      <c r="S602" s="12"/>
    </row>
    <row r="603" spans="13:19" s="5" customFormat="1" ht="13.8" x14ac:dyDescent="0.3">
      <c r="M603" s="11"/>
      <c r="N603" s="11"/>
      <c r="O603" s="11"/>
      <c r="P603" s="11"/>
      <c r="Q603" s="11"/>
      <c r="R603" s="12"/>
      <c r="S603" s="12"/>
    </row>
    <row r="604" spans="13:19" s="5" customFormat="1" ht="13.8" x14ac:dyDescent="0.3">
      <c r="M604" s="11"/>
      <c r="N604" s="11"/>
      <c r="O604" s="11"/>
      <c r="P604" s="11"/>
      <c r="Q604" s="11"/>
      <c r="R604" s="12"/>
      <c r="S604" s="12"/>
    </row>
    <row r="605" spans="13:19" s="5" customFormat="1" ht="13.8" x14ac:dyDescent="0.3">
      <c r="M605" s="11"/>
      <c r="N605" s="11"/>
      <c r="O605" s="11"/>
      <c r="P605" s="11"/>
      <c r="Q605" s="11"/>
      <c r="R605" s="12"/>
      <c r="S605" s="12"/>
    </row>
    <row r="606" spans="13:19" s="5" customFormat="1" ht="13.8" x14ac:dyDescent="0.3">
      <c r="M606" s="11"/>
      <c r="N606" s="11"/>
      <c r="O606" s="11"/>
      <c r="P606" s="11"/>
      <c r="Q606" s="11"/>
      <c r="R606" s="12"/>
      <c r="S606" s="12"/>
    </row>
    <row r="607" spans="13:19" s="5" customFormat="1" ht="13.8" x14ac:dyDescent="0.3">
      <c r="M607" s="11"/>
      <c r="N607" s="11"/>
      <c r="O607" s="11"/>
      <c r="P607" s="11"/>
      <c r="Q607" s="11"/>
      <c r="R607" s="12"/>
      <c r="S607" s="12"/>
    </row>
    <row r="608" spans="13:19" s="5" customFormat="1" ht="13.8" x14ac:dyDescent="0.3">
      <c r="M608" s="11"/>
      <c r="N608" s="11"/>
      <c r="O608" s="11"/>
      <c r="P608" s="11"/>
      <c r="Q608" s="11"/>
      <c r="R608" s="12"/>
      <c r="S608" s="12"/>
    </row>
    <row r="609" spans="13:19" s="5" customFormat="1" ht="13.8" x14ac:dyDescent="0.3">
      <c r="M609" s="11"/>
      <c r="N609" s="11"/>
      <c r="O609" s="11"/>
      <c r="P609" s="11"/>
      <c r="Q609" s="11"/>
      <c r="R609" s="12"/>
      <c r="S609" s="12"/>
    </row>
    <row r="610" spans="13:19" s="5" customFormat="1" ht="13.8" x14ac:dyDescent="0.3">
      <c r="M610" s="11"/>
      <c r="N610" s="11"/>
      <c r="O610" s="11"/>
      <c r="P610" s="11"/>
      <c r="Q610" s="11"/>
      <c r="R610" s="12"/>
      <c r="S610" s="12"/>
    </row>
    <row r="611" spans="13:19" s="5" customFormat="1" ht="13.8" x14ac:dyDescent="0.3">
      <c r="M611" s="11"/>
      <c r="N611" s="11"/>
      <c r="O611" s="11"/>
      <c r="P611" s="11"/>
      <c r="Q611" s="11"/>
      <c r="R611" s="12"/>
      <c r="S611" s="12"/>
    </row>
    <row r="612" spans="13:19" s="5" customFormat="1" ht="13.8" x14ac:dyDescent="0.3">
      <c r="M612" s="11"/>
      <c r="N612" s="11"/>
      <c r="O612" s="11"/>
      <c r="P612" s="11"/>
      <c r="Q612" s="11"/>
      <c r="R612" s="12"/>
      <c r="S612" s="12"/>
    </row>
    <row r="613" spans="13:19" s="5" customFormat="1" ht="13.8" x14ac:dyDescent="0.3">
      <c r="M613" s="11"/>
      <c r="N613" s="11"/>
      <c r="O613" s="11"/>
      <c r="P613" s="11"/>
      <c r="Q613" s="11"/>
      <c r="R613" s="12"/>
      <c r="S613" s="12"/>
    </row>
    <row r="614" spans="13:19" s="5" customFormat="1" ht="13.8" x14ac:dyDescent="0.3">
      <c r="M614" s="11"/>
      <c r="N614" s="11"/>
      <c r="O614" s="11"/>
      <c r="P614" s="11"/>
      <c r="Q614" s="11"/>
      <c r="R614" s="12"/>
      <c r="S614" s="12"/>
    </row>
  </sheetData>
  <hyperlinks>
    <hyperlink ref="F61" r:id="rId1"/>
  </hyperlinks>
  <pageMargins left="0.47244094488188981" right="0.23622047244094491" top="0.31496062992125984" bottom="0.82677165354330717" header="0.31496062992125984" footer="0.47244094488188981"/>
  <pageSetup orientation="portrait" r:id="rId2"/>
  <headerFooter alignWithMargins="0">
    <oddFooter>&amp;C&amp;"Arial,Bold"ABBOTT AEROSPACE INC. PROPRIETARY INFORMATION&amp;"Arial,Regular"
Subject to restrictions on the cover or first page</oddFooter>
  </headerFooter>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Abbott Aerospace</dc:creator>
  <cp:keywords>Stress; Structures; Analysis</cp:keywords>
  <dc:description>N/A</dc:description>
  <cp:lastModifiedBy>Richard Abbott</cp:lastModifiedBy>
  <dcterms:created xsi:type="dcterms:W3CDTF">2014-01-30T20:48:39Z</dcterms:created>
  <dcterms:modified xsi:type="dcterms:W3CDTF">2016-10-10T11:13:38Z</dcterms:modified>
  <cp:category>Engineering Spreadsheets</cp:category>
</cp:coreProperties>
</file>