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60" windowWidth="19860" windowHeight="12336" activeTab="1"/>
  </bookViews>
  <sheets>
    <sheet name="READ ME" sheetId="6" r:id="rId1"/>
    <sheet name="ANALYSIS" sheetId="5" r:id="rId2"/>
  </sheets>
  <externalReferences>
    <externalReference r:id="rId3"/>
  </externalReferences>
  <definedNames>
    <definedName name="_xlnm.Print_Area" localSheetId="1">ANALYSIS!$A$8:$K$60</definedName>
    <definedName name="_xlnm.Print_Area" localSheetId="0">'READ ME'!$A$8:$K$63</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AO16" i="5" l="1"/>
  <c r="AO17" i="5"/>
  <c r="AO18" i="5"/>
  <c r="AO19" i="5"/>
  <c r="AO20" i="5"/>
  <c r="AO21" i="5"/>
  <c r="AO22" i="5"/>
  <c r="AO23" i="5"/>
  <c r="AO24" i="5"/>
  <c r="AO37" i="5"/>
  <c r="AO38" i="5"/>
  <c r="AO39" i="5"/>
  <c r="AO40" i="5"/>
  <c r="AO41" i="5"/>
  <c r="AO42" i="5"/>
  <c r="AO43" i="5"/>
  <c r="AO44" i="5"/>
  <c r="AO45" i="5"/>
  <c r="AO46" i="5"/>
  <c r="AO47" i="5"/>
  <c r="BM38" i="5"/>
  <c r="BM39" i="5"/>
  <c r="AN17" i="5"/>
  <c r="AN18" i="5"/>
  <c r="AN19" i="5"/>
  <c r="AN20" i="5"/>
  <c r="AN21" i="5"/>
  <c r="AN22" i="5"/>
  <c r="AN23" i="5"/>
  <c r="AN24" i="5"/>
  <c r="AN25" i="5"/>
  <c r="AN26" i="5"/>
  <c r="AN27" i="5"/>
  <c r="AN28" i="5"/>
  <c r="AN29" i="5"/>
  <c r="AN30" i="5"/>
  <c r="AN31" i="5"/>
  <c r="AL31" i="5" s="1"/>
  <c r="AN32" i="5"/>
  <c r="AN33" i="5"/>
  <c r="AN34" i="5"/>
  <c r="AN35" i="5"/>
  <c r="BL36" i="5" s="1"/>
  <c r="AN36" i="5"/>
  <c r="AL36" i="5" s="1"/>
  <c r="AN37" i="5"/>
  <c r="AN38" i="5"/>
  <c r="AN39" i="5"/>
  <c r="AL39" i="5" s="1"/>
  <c r="AN40" i="5"/>
  <c r="AN41" i="5"/>
  <c r="AN42" i="5"/>
  <c r="AN43" i="5"/>
  <c r="AN44" i="5"/>
  <c r="AN45" i="5"/>
  <c r="AN46" i="5"/>
  <c r="AN47" i="5"/>
  <c r="AL47" i="5" s="1"/>
  <c r="AN48" i="5"/>
  <c r="AN49" i="5"/>
  <c r="AN50" i="5"/>
  <c r="AN51" i="5"/>
  <c r="AN52" i="5"/>
  <c r="AN53" i="5"/>
  <c r="AL17" i="5"/>
  <c r="BL24" i="5"/>
  <c r="AL25" i="5"/>
  <c r="AL26" i="5"/>
  <c r="AQ33" i="5"/>
  <c r="AL34" i="5"/>
  <c r="AQ41" i="5"/>
  <c r="AL42" i="5"/>
  <c r="AL49" i="5"/>
  <c r="AN16" i="5"/>
  <c r="AR16" i="5" s="1"/>
  <c r="CC15" i="5"/>
  <c r="CD15" i="5" s="1"/>
  <c r="CD18" i="5" s="1"/>
  <c r="AF16" i="5"/>
  <c r="AD16" i="5" s="1"/>
  <c r="AJ16" i="5"/>
  <c r="CC16" i="5"/>
  <c r="AF17" i="5"/>
  <c r="AD17" i="5" s="1"/>
  <c r="CC17" i="5"/>
  <c r="AF18" i="5"/>
  <c r="AD18" i="5" s="1"/>
  <c r="AI18" i="5"/>
  <c r="CC18" i="5"/>
  <c r="AD19" i="5"/>
  <c r="AF19" i="5"/>
  <c r="AI19" i="5"/>
  <c r="AG19" i="5" s="1"/>
  <c r="AJ19" i="5"/>
  <c r="CC19" i="5"/>
  <c r="AD20" i="5"/>
  <c r="AF20" i="5"/>
  <c r="AI20" i="5" s="1"/>
  <c r="AD21" i="5"/>
  <c r="AF21" i="5"/>
  <c r="AI21" i="5"/>
  <c r="AG21" i="5" s="1"/>
  <c r="AJ21" i="5"/>
  <c r="CC21" i="5"/>
  <c r="CC27" i="5" s="1"/>
  <c r="AF22" i="5"/>
  <c r="AD22" i="5" s="1"/>
  <c r="AF23" i="5"/>
  <c r="AD23" i="5" s="1"/>
  <c r="AI23" i="5"/>
  <c r="AG23" i="5" s="1"/>
  <c r="AJ23" i="5"/>
  <c r="AD24" i="5"/>
  <c r="AF24" i="5"/>
  <c r="AI24" i="5" s="1"/>
  <c r="AF25" i="5"/>
  <c r="AD26" i="5"/>
  <c r="AF26" i="5"/>
  <c r="AI26" i="5"/>
  <c r="AG26" i="5" s="1"/>
  <c r="AJ26" i="5"/>
  <c r="AF27" i="5"/>
  <c r="AD27" i="5" s="1"/>
  <c r="AF28" i="5"/>
  <c r="AD28" i="5" s="1"/>
  <c r="AI28" i="5"/>
  <c r="AG28" i="5" s="1"/>
  <c r="AJ28" i="5"/>
  <c r="AF29" i="5"/>
  <c r="AF30" i="5"/>
  <c r="AD30" i="5" s="1"/>
  <c r="AD31" i="5"/>
  <c r="AF31" i="5"/>
  <c r="AI31" i="5" s="1"/>
  <c r="AG31" i="5" s="1"/>
  <c r="AJ31" i="5"/>
  <c r="AF32" i="5"/>
  <c r="AF33" i="5"/>
  <c r="AJ33" i="5" s="1"/>
  <c r="AG33" i="5" s="1"/>
  <c r="AI33" i="5"/>
  <c r="AF34" i="5"/>
  <c r="AD34" i="5" s="1"/>
  <c r="AJ34" i="5"/>
  <c r="AF35" i="5"/>
  <c r="AI35" i="5" s="1"/>
  <c r="AG35" i="5" s="1"/>
  <c r="AJ35" i="5"/>
  <c r="AF36" i="5"/>
  <c r="AD36" i="5" s="1"/>
  <c r="AF37" i="5"/>
  <c r="AD37" i="5" s="1"/>
  <c r="AD38" i="5"/>
  <c r="AF38" i="5"/>
  <c r="AI38" i="5" s="1"/>
  <c r="AG38" i="5" s="1"/>
  <c r="AJ38" i="5"/>
  <c r="AF39" i="5"/>
  <c r="AD39" i="5" s="1"/>
  <c r="AI39" i="5"/>
  <c r="AG39" i="5" s="1"/>
  <c r="AJ39" i="5"/>
  <c r="AF40" i="5"/>
  <c r="AD40" i="5" s="1"/>
  <c r="AF41" i="5"/>
  <c r="AD42" i="5"/>
  <c r="AF42" i="5"/>
  <c r="AI42" i="5" s="1"/>
  <c r="AG42" i="5" s="1"/>
  <c r="AJ42" i="5"/>
  <c r="AF43" i="5"/>
  <c r="AJ43" i="5" s="1"/>
  <c r="AI43" i="5"/>
  <c r="AF44" i="5"/>
  <c r="AD44" i="5" s="1"/>
  <c r="AJ44" i="5"/>
  <c r="AF45" i="5"/>
  <c r="AD45" i="5" s="1"/>
  <c r="AD46" i="5"/>
  <c r="AF46" i="5"/>
  <c r="AI46" i="5" s="1"/>
  <c r="AG46" i="5" s="1"/>
  <c r="AJ46" i="5"/>
  <c r="AF47" i="5"/>
  <c r="AD47" i="5" s="1"/>
  <c r="AI47" i="5"/>
  <c r="AF48" i="5"/>
  <c r="AD48" i="5" s="1"/>
  <c r="AF49" i="5"/>
  <c r="AD50" i="5"/>
  <c r="AF50" i="5"/>
  <c r="AI50" i="5" s="1"/>
  <c r="AG50" i="5" s="1"/>
  <c r="AJ50" i="5"/>
  <c r="AF51" i="5"/>
  <c r="AD51" i="5" s="1"/>
  <c r="AI51" i="5"/>
  <c r="AG51" i="5" s="1"/>
  <c r="AJ51" i="5"/>
  <c r="AF52" i="5"/>
  <c r="AJ52" i="5" s="1"/>
  <c r="AF53" i="5"/>
  <c r="AD53" i="5" s="1"/>
  <c r="AQ16" i="5"/>
  <c r="AQ17" i="5"/>
  <c r="AL18" i="5"/>
  <c r="AR18" i="5"/>
  <c r="AL20" i="5"/>
  <c r="AQ20" i="5"/>
  <c r="AR20" i="5"/>
  <c r="AR21" i="5"/>
  <c r="AQ21" i="5"/>
  <c r="AL22" i="5"/>
  <c r="AQ22" i="5"/>
  <c r="AR22" i="5"/>
  <c r="AL24" i="5"/>
  <c r="AQ24" i="5"/>
  <c r="AR24" i="5"/>
  <c r="AQ25" i="5"/>
  <c r="AR25" i="5"/>
  <c r="AL28" i="5"/>
  <c r="AQ28" i="5"/>
  <c r="AR28" i="5"/>
  <c r="AL29" i="5"/>
  <c r="AQ29" i="5"/>
  <c r="AR29" i="5"/>
  <c r="AL30" i="5"/>
  <c r="AQ30" i="5"/>
  <c r="AO30" i="5" s="1"/>
  <c r="AR30" i="5"/>
  <c r="AL32" i="5"/>
  <c r="AQ32" i="5"/>
  <c r="AR32" i="5"/>
  <c r="AL33" i="5"/>
  <c r="AL37" i="5"/>
  <c r="AQ37" i="5"/>
  <c r="AR37" i="5"/>
  <c r="AL38" i="5"/>
  <c r="AR38" i="5"/>
  <c r="AL40" i="5"/>
  <c r="AQ40" i="5"/>
  <c r="AR40" i="5"/>
  <c r="AL41" i="5"/>
  <c r="AL44" i="5"/>
  <c r="AQ44" i="5"/>
  <c r="AR44" i="5"/>
  <c r="AR45" i="5"/>
  <c r="AQ45" i="5"/>
  <c r="AL46" i="5"/>
  <c r="AR46" i="5"/>
  <c r="AL48" i="5"/>
  <c r="AQ48" i="5"/>
  <c r="AR48" i="5"/>
  <c r="AQ49" i="5"/>
  <c r="AL50" i="5"/>
  <c r="AL52" i="5"/>
  <c r="AQ52" i="5"/>
  <c r="AR52" i="5"/>
  <c r="AR53" i="5"/>
  <c r="AQ53" i="5"/>
  <c r="AV16" i="5"/>
  <c r="AZ16" i="5" s="1"/>
  <c r="AV17" i="5"/>
  <c r="AT17" i="5" s="1"/>
  <c r="AT18" i="5"/>
  <c r="AV18" i="5"/>
  <c r="AY18" i="5" s="1"/>
  <c r="AW18" i="5" s="1"/>
  <c r="AZ18" i="5"/>
  <c r="AV19" i="5"/>
  <c r="AT19" i="5" s="1"/>
  <c r="AY19" i="5"/>
  <c r="AV20" i="5"/>
  <c r="AT20" i="5" s="1"/>
  <c r="AV21" i="5"/>
  <c r="AT22" i="5"/>
  <c r="AV22" i="5"/>
  <c r="AY22" i="5"/>
  <c r="AW22" i="5" s="1"/>
  <c r="AZ22" i="5"/>
  <c r="AV23" i="5"/>
  <c r="AZ23" i="5" s="1"/>
  <c r="AY23" i="5"/>
  <c r="AV24" i="5"/>
  <c r="AT24" i="5" s="1"/>
  <c r="AZ24" i="5"/>
  <c r="AV25" i="5"/>
  <c r="AT25" i="5" s="1"/>
  <c r="AT26" i="5"/>
  <c r="AV26" i="5"/>
  <c r="AY26" i="5"/>
  <c r="AW26" i="5" s="1"/>
  <c r="AZ26" i="5"/>
  <c r="AV27" i="5"/>
  <c r="AT27" i="5" s="1"/>
  <c r="AY27" i="5"/>
  <c r="AV28" i="5"/>
  <c r="AT28" i="5" s="1"/>
  <c r="AV29" i="5"/>
  <c r="AT30" i="5"/>
  <c r="AV30" i="5"/>
  <c r="AY30" i="5" s="1"/>
  <c r="AZ30" i="5"/>
  <c r="AV31" i="5"/>
  <c r="AZ31" i="5" s="1"/>
  <c r="AY31" i="5"/>
  <c r="AW31" i="5" s="1"/>
  <c r="AV32" i="5"/>
  <c r="AT32" i="5" s="1"/>
  <c r="AZ32" i="5"/>
  <c r="AV33" i="5"/>
  <c r="AT33" i="5" s="1"/>
  <c r="AT34" i="5"/>
  <c r="AV34" i="5"/>
  <c r="AY34" i="5" s="1"/>
  <c r="AW34" i="5" s="1"/>
  <c r="AZ34" i="5"/>
  <c r="AV35" i="5"/>
  <c r="AT35" i="5" s="1"/>
  <c r="AY35" i="5"/>
  <c r="AW35" i="5" s="1"/>
  <c r="AZ35" i="5"/>
  <c r="AV36" i="5"/>
  <c r="AT36" i="5" s="1"/>
  <c r="AV37" i="5"/>
  <c r="AT38" i="5"/>
  <c r="AV38" i="5"/>
  <c r="AY38" i="5" s="1"/>
  <c r="AW38" i="5" s="1"/>
  <c r="AZ38" i="5"/>
  <c r="AV39" i="5"/>
  <c r="AZ39" i="5" s="1"/>
  <c r="AY39" i="5"/>
  <c r="AV40" i="5"/>
  <c r="AT40" i="5" s="1"/>
  <c r="AZ40" i="5"/>
  <c r="AV41" i="5"/>
  <c r="AT41" i="5" s="1"/>
  <c r="AT42" i="5"/>
  <c r="AV42" i="5"/>
  <c r="AY42" i="5" s="1"/>
  <c r="AW42" i="5" s="1"/>
  <c r="AZ42" i="5"/>
  <c r="AV43" i="5"/>
  <c r="AT43" i="5" s="1"/>
  <c r="AY43" i="5"/>
  <c r="AV44" i="5"/>
  <c r="AT44" i="5" s="1"/>
  <c r="AV45" i="5"/>
  <c r="AT46" i="5"/>
  <c r="AV46" i="5"/>
  <c r="AY46" i="5" s="1"/>
  <c r="AW46" i="5" s="1"/>
  <c r="AZ46" i="5"/>
  <c r="AV47" i="5"/>
  <c r="AT47" i="5" s="1"/>
  <c r="AY47" i="5"/>
  <c r="AW47" i="5" s="1"/>
  <c r="AZ47" i="5"/>
  <c r="AV48" i="5"/>
  <c r="AZ48" i="5" s="1"/>
  <c r="AV49" i="5"/>
  <c r="AT49" i="5" s="1"/>
  <c r="AT50" i="5"/>
  <c r="AV50" i="5"/>
  <c r="AY50" i="5" s="1"/>
  <c r="AW50" i="5" s="1"/>
  <c r="AZ50" i="5"/>
  <c r="AV51" i="5"/>
  <c r="AT51" i="5" s="1"/>
  <c r="AY51" i="5"/>
  <c r="AW51" i="5" s="1"/>
  <c r="AZ51" i="5"/>
  <c r="AV52" i="5"/>
  <c r="AT52" i="5" s="1"/>
  <c r="AV53" i="5"/>
  <c r="BB16" i="5"/>
  <c r="BD16" i="5"/>
  <c r="BG16" i="5" s="1"/>
  <c r="BH16" i="5"/>
  <c r="BD17" i="5"/>
  <c r="BH17" i="5" s="1"/>
  <c r="BG17" i="5"/>
  <c r="BD18" i="5"/>
  <c r="BH18" i="5" s="1"/>
  <c r="BD19" i="5"/>
  <c r="BB19" i="5" s="1"/>
  <c r="BB20" i="5"/>
  <c r="BD20" i="5"/>
  <c r="BG20" i="5" s="1"/>
  <c r="BE20" i="5" s="1"/>
  <c r="BH20" i="5"/>
  <c r="BD21" i="5"/>
  <c r="BB21" i="5" s="1"/>
  <c r="BG21" i="5"/>
  <c r="BE21" i="5" s="1"/>
  <c r="BH21" i="5"/>
  <c r="BD22" i="5"/>
  <c r="BB22" i="5" s="1"/>
  <c r="BD23" i="5"/>
  <c r="BB24" i="5"/>
  <c r="BD24" i="5"/>
  <c r="BG24" i="5"/>
  <c r="BH24" i="5"/>
  <c r="BD25" i="5"/>
  <c r="BH25" i="5" s="1"/>
  <c r="BG25" i="5"/>
  <c r="BE25" i="5" s="1"/>
  <c r="BD27" i="5"/>
  <c r="BB27" i="5" s="1"/>
  <c r="BB28" i="5"/>
  <c r="BD28" i="5"/>
  <c r="BG28" i="5" s="1"/>
  <c r="BE28" i="5" s="1"/>
  <c r="BH28" i="5"/>
  <c r="BD29" i="5"/>
  <c r="BB29" i="5" s="1"/>
  <c r="BG29" i="5"/>
  <c r="BD31" i="5"/>
  <c r="BB32" i="5"/>
  <c r="BD32" i="5"/>
  <c r="BG32" i="5"/>
  <c r="BE32" i="5" s="1"/>
  <c r="BH32" i="5"/>
  <c r="BD34" i="5"/>
  <c r="BB34" i="5" s="1"/>
  <c r="BH34" i="5"/>
  <c r="BD35" i="5"/>
  <c r="BB35" i="5" s="1"/>
  <c r="BB36" i="5"/>
  <c r="BD36" i="5"/>
  <c r="BG36" i="5"/>
  <c r="BE36" i="5" s="1"/>
  <c r="BH36" i="5"/>
  <c r="BB38" i="5"/>
  <c r="BD38" i="5"/>
  <c r="BG38" i="5"/>
  <c r="BE38" i="5" s="1"/>
  <c r="BH38" i="5"/>
  <c r="BD39" i="5"/>
  <c r="BD40" i="5"/>
  <c r="BB40" i="5" s="1"/>
  <c r="BH40" i="5"/>
  <c r="BB41" i="5"/>
  <c r="BD41" i="5"/>
  <c r="BG41" i="5"/>
  <c r="BE41" i="5" s="1"/>
  <c r="BH41" i="5"/>
  <c r="BD43" i="5"/>
  <c r="BB43" i="5" s="1"/>
  <c r="BB44" i="5"/>
  <c r="BD44" i="5"/>
  <c r="BG44" i="5" s="1"/>
  <c r="BE44" i="5" s="1"/>
  <c r="BH44" i="5"/>
  <c r="BB45" i="5"/>
  <c r="BD45" i="5"/>
  <c r="BG45" i="5"/>
  <c r="BE45" i="5" s="1"/>
  <c r="BH45" i="5"/>
  <c r="BD46" i="5"/>
  <c r="BB46" i="5" s="1"/>
  <c r="BE46" i="5"/>
  <c r="BG46" i="5"/>
  <c r="BH46" i="5"/>
  <c r="BD47" i="5"/>
  <c r="BB48" i="5"/>
  <c r="BD48" i="5"/>
  <c r="BG48" i="5" s="1"/>
  <c r="BH48" i="5"/>
  <c r="BB49" i="5"/>
  <c r="BD49" i="5"/>
  <c r="BG49" i="5"/>
  <c r="BE49" i="5" s="1"/>
  <c r="BH49" i="5"/>
  <c r="BD51" i="5"/>
  <c r="BB51" i="5" s="1"/>
  <c r="BB52" i="5"/>
  <c r="BD52" i="5"/>
  <c r="BG52" i="5" s="1"/>
  <c r="BE52" i="5" s="1"/>
  <c r="BH52" i="5"/>
  <c r="BD53" i="5"/>
  <c r="BB53" i="5" s="1"/>
  <c r="BG53" i="5"/>
  <c r="BL16" i="5"/>
  <c r="BJ16" i="5" s="1"/>
  <c r="BM16" i="5"/>
  <c r="BO16" i="5"/>
  <c r="BP16" i="5"/>
  <c r="BL17" i="5"/>
  <c r="BL18" i="5"/>
  <c r="BO18" i="5" s="1"/>
  <c r="BP18" i="5"/>
  <c r="BL19" i="5"/>
  <c r="BJ19" i="5" s="1"/>
  <c r="BL21" i="5"/>
  <c r="BL22" i="5"/>
  <c r="BO22" i="5" s="1"/>
  <c r="BL23" i="5"/>
  <c r="BJ23" i="5" s="1"/>
  <c r="BL25" i="5"/>
  <c r="BL26" i="5"/>
  <c r="BP26" i="5" s="1"/>
  <c r="BL27" i="5"/>
  <c r="BO27" i="5" s="1"/>
  <c r="BL29" i="5"/>
  <c r="BP29" i="5" s="1"/>
  <c r="BJ30" i="5"/>
  <c r="BL30" i="5"/>
  <c r="BO30" i="5" s="1"/>
  <c r="BL31" i="5"/>
  <c r="BJ31" i="5" s="1"/>
  <c r="BL33" i="5"/>
  <c r="BJ33" i="5" s="1"/>
  <c r="BL34" i="5"/>
  <c r="BO34" i="5" s="1"/>
  <c r="BP34" i="5"/>
  <c r="BL35" i="5"/>
  <c r="BJ35" i="5" s="1"/>
  <c r="BO35" i="5"/>
  <c r="BL38" i="5"/>
  <c r="BP38" i="5" s="1"/>
  <c r="BO38" i="5"/>
  <c r="BL39" i="5"/>
  <c r="BJ39" i="5" s="1"/>
  <c r="BL41" i="5"/>
  <c r="BJ41" i="5" s="1"/>
  <c r="BL42" i="5"/>
  <c r="BO42" i="5" s="1"/>
  <c r="BL43" i="5"/>
  <c r="BO43" i="5" s="1"/>
  <c r="BL44" i="5"/>
  <c r="BJ44" i="5" s="1"/>
  <c r="BP44" i="5"/>
  <c r="BL45" i="5"/>
  <c r="BO45" i="5" s="1"/>
  <c r="BL46" i="5"/>
  <c r="BJ46" i="5" s="1"/>
  <c r="BO46" i="5"/>
  <c r="BL47" i="5"/>
  <c r="BJ47" i="5" s="1"/>
  <c r="BO47" i="5"/>
  <c r="BL49" i="5"/>
  <c r="BJ49" i="5" s="1"/>
  <c r="BL50" i="5"/>
  <c r="BO50" i="5" s="1"/>
  <c r="BL51" i="5"/>
  <c r="BP51" i="5" s="1"/>
  <c r="BL52" i="5"/>
  <c r="BP52" i="5" s="1"/>
  <c r="BL53" i="5"/>
  <c r="BO53" i="5" s="1"/>
  <c r="BT16" i="5"/>
  <c r="BX16" i="5" s="1"/>
  <c r="BW16" i="5"/>
  <c r="BT17" i="5"/>
  <c r="BR17" i="5" s="1"/>
  <c r="BW17" i="5"/>
  <c r="BT18" i="5"/>
  <c r="BW18" i="5" s="1"/>
  <c r="BT19" i="5"/>
  <c r="BR19" i="5" s="1"/>
  <c r="BX19" i="5"/>
  <c r="BR20" i="5"/>
  <c r="BT20" i="5"/>
  <c r="BW20" i="5" s="1"/>
  <c r="BU20" i="5" s="1"/>
  <c r="BX20" i="5"/>
  <c r="BR21" i="5"/>
  <c r="BT21" i="5"/>
  <c r="BW21" i="5"/>
  <c r="BU21" i="5" s="1"/>
  <c r="BX21" i="5"/>
  <c r="BR22" i="5"/>
  <c r="BT22" i="5"/>
  <c r="BU22" i="5"/>
  <c r="BW22" i="5"/>
  <c r="BX22" i="5"/>
  <c r="BR23" i="5"/>
  <c r="BT23" i="5"/>
  <c r="BW23" i="5" s="1"/>
  <c r="BR24" i="5"/>
  <c r="BT24" i="5"/>
  <c r="BW24" i="5"/>
  <c r="BU24" i="5" s="1"/>
  <c r="BX24" i="5"/>
  <c r="BT25" i="5"/>
  <c r="BR25" i="5" s="1"/>
  <c r="BW25" i="5"/>
  <c r="BT26" i="5"/>
  <c r="BW26" i="5" s="1"/>
  <c r="BT27" i="5"/>
  <c r="BR27" i="5" s="1"/>
  <c r="BX27" i="5"/>
  <c r="BR28" i="5"/>
  <c r="BT28" i="5"/>
  <c r="BW28" i="5" s="1"/>
  <c r="BX28" i="5"/>
  <c r="BR29" i="5"/>
  <c r="BT29" i="5"/>
  <c r="BU29" i="5"/>
  <c r="BW29" i="5"/>
  <c r="BX29" i="5"/>
  <c r="BR30" i="5"/>
  <c r="BT30" i="5"/>
  <c r="BU30" i="5"/>
  <c r="BW30" i="5"/>
  <c r="BX30" i="5"/>
  <c r="BR31" i="5"/>
  <c r="BT31" i="5"/>
  <c r="BW31" i="5" s="1"/>
  <c r="BR32" i="5"/>
  <c r="BT32" i="5"/>
  <c r="BW32" i="5"/>
  <c r="BU32" i="5" s="1"/>
  <c r="BX32" i="5"/>
  <c r="BT33" i="5"/>
  <c r="BR33" i="5" s="1"/>
  <c r="BW33" i="5"/>
  <c r="BT34" i="5"/>
  <c r="BW34" i="5" s="1"/>
  <c r="BT35" i="5"/>
  <c r="BR35" i="5" s="1"/>
  <c r="BX35" i="5"/>
  <c r="BR36" i="5"/>
  <c r="BT36" i="5"/>
  <c r="BW36" i="5" s="1"/>
  <c r="BU36" i="5" s="1"/>
  <c r="BX36" i="5"/>
  <c r="BR37" i="5"/>
  <c r="BT37" i="5"/>
  <c r="BU37" i="5"/>
  <c r="BW37" i="5"/>
  <c r="BX37" i="5"/>
  <c r="BR38" i="5"/>
  <c r="BT38" i="5"/>
  <c r="BU38" i="5"/>
  <c r="BW38" i="5"/>
  <c r="BX38" i="5"/>
  <c r="BR39" i="5"/>
  <c r="BT39" i="5"/>
  <c r="BW39" i="5" s="1"/>
  <c r="BR40" i="5"/>
  <c r="BT40" i="5"/>
  <c r="BW40" i="5"/>
  <c r="BU40" i="5" s="1"/>
  <c r="BX40" i="5"/>
  <c r="BT41" i="5"/>
  <c r="BR41" i="5" s="1"/>
  <c r="BW41" i="5"/>
  <c r="BT42" i="5"/>
  <c r="BW42" i="5" s="1"/>
  <c r="BT43" i="5"/>
  <c r="BR43" i="5" s="1"/>
  <c r="BX43" i="5"/>
  <c r="BR44" i="5"/>
  <c r="BT44" i="5"/>
  <c r="BW44" i="5"/>
  <c r="BX44" i="5"/>
  <c r="BU44" i="5" s="1"/>
  <c r="BT45" i="5"/>
  <c r="BR45" i="5" s="1"/>
  <c r="BW45" i="5"/>
  <c r="BX45" i="5"/>
  <c r="BU45" i="5" s="1"/>
  <c r="BR46" i="5"/>
  <c r="BT46" i="5"/>
  <c r="BW46" i="5" s="1"/>
  <c r="BR47" i="5"/>
  <c r="BT47" i="5"/>
  <c r="BX47" i="5" s="1"/>
  <c r="BW47" i="5"/>
  <c r="BR48" i="5"/>
  <c r="BT48" i="5"/>
  <c r="BW48" i="5"/>
  <c r="BU48" i="5" s="1"/>
  <c r="BX48" i="5"/>
  <c r="BT49" i="5"/>
  <c r="BR49" i="5" s="1"/>
  <c r="BW49" i="5"/>
  <c r="BT50" i="5"/>
  <c r="BW50" i="5" s="1"/>
  <c r="BT51" i="5"/>
  <c r="BR51" i="5" s="1"/>
  <c r="BX51" i="5"/>
  <c r="BR52" i="5"/>
  <c r="BT52" i="5"/>
  <c r="BW52" i="5"/>
  <c r="BX52" i="5"/>
  <c r="BU52" i="5" s="1"/>
  <c r="BT53" i="5"/>
  <c r="BX53" i="5" s="1"/>
  <c r="BU53" i="5" s="1"/>
  <c r="BW53" i="5"/>
  <c r="BR54" i="5"/>
  <c r="BT54" i="5"/>
  <c r="BW54" i="5" s="1"/>
  <c r="BU54" i="5" s="1"/>
  <c r="BX54" i="5"/>
  <c r="BR55" i="5"/>
  <c r="BT55" i="5"/>
  <c r="BW55" i="5" s="1"/>
  <c r="I37" i="5"/>
  <c r="I36" i="5"/>
  <c r="AJ30" i="5" l="1"/>
  <c r="AJ22" i="5"/>
  <c r="AJ36" i="5"/>
  <c r="AI36" i="5"/>
  <c r="BD37" i="5"/>
  <c r="BP35" i="5"/>
  <c r="BM35" i="5" s="1"/>
  <c r="BO36" i="5"/>
  <c r="BJ36" i="5"/>
  <c r="BL37" i="5"/>
  <c r="BP37" i="5" s="1"/>
  <c r="AR36" i="5"/>
  <c r="AQ36" i="5"/>
  <c r="BJ37" i="5"/>
  <c r="BP46" i="5"/>
  <c r="AO25" i="5"/>
  <c r="BO39" i="5"/>
  <c r="BJ34" i="5"/>
  <c r="BP27" i="5"/>
  <c r="BM27" i="5" s="1"/>
  <c r="BP19" i="5"/>
  <c r="BP49" i="5"/>
  <c r="BP33" i="5"/>
  <c r="BO19" i="5"/>
  <c r="BJ27" i="5"/>
  <c r="BM46" i="5"/>
  <c r="BJ38" i="5"/>
  <c r="BL32" i="5"/>
  <c r="BO32" i="5" s="1"/>
  <c r="BO37" i="5"/>
  <c r="BM37" i="5" s="1"/>
  <c r="BJ24" i="5"/>
  <c r="BO24" i="5"/>
  <c r="BP24" i="5"/>
  <c r="BO51" i="5"/>
  <c r="BM51" i="5" s="1"/>
  <c r="BR16" i="5"/>
  <c r="BL48" i="5"/>
  <c r="BO48" i="5" s="1"/>
  <c r="BJ45" i="5"/>
  <c r="BL40" i="5"/>
  <c r="BO40" i="5" s="1"/>
  <c r="BO29" i="5"/>
  <c r="BM29" i="5" s="1"/>
  <c r="BO26" i="5"/>
  <c r="BM26" i="5" s="1"/>
  <c r="BO23" i="5"/>
  <c r="AO32" i="5"/>
  <c r="AO29" i="5"/>
  <c r="AR17" i="5"/>
  <c r="BJ53" i="5"/>
  <c r="BJ51" i="5"/>
  <c r="BO44" i="5"/>
  <c r="BM44" i="5" s="1"/>
  <c r="BJ43" i="5"/>
  <c r="BP36" i="5"/>
  <c r="BO31" i="5"/>
  <c r="BJ29" i="5"/>
  <c r="BJ26" i="5"/>
  <c r="BP22" i="5"/>
  <c r="AO48" i="5"/>
  <c r="BO52" i="5"/>
  <c r="BM52" i="5" s="1"/>
  <c r="BP50" i="5"/>
  <c r="BM50" i="5" s="1"/>
  <c r="BP42" i="5"/>
  <c r="BJ18" i="5"/>
  <c r="BM42" i="5"/>
  <c r="BP30" i="5"/>
  <c r="BM30" i="5" s="1"/>
  <c r="BJ22" i="5"/>
  <c r="AO52" i="5"/>
  <c r="AR33" i="5"/>
  <c r="AO33" i="5" s="1"/>
  <c r="AL23" i="5"/>
  <c r="BJ52" i="5"/>
  <c r="BJ50" i="5"/>
  <c r="BJ42" i="5"/>
  <c r="BM34" i="5"/>
  <c r="BP43" i="5"/>
  <c r="BM43" i="5" s="1"/>
  <c r="BP41" i="5"/>
  <c r="BM19" i="5"/>
  <c r="AL16" i="5"/>
  <c r="BE16" i="5"/>
  <c r="CC22" i="5"/>
  <c r="BU16" i="5"/>
  <c r="BU28" i="5"/>
  <c r="BU47" i="5"/>
  <c r="BG39" i="5"/>
  <c r="BH39" i="5"/>
  <c r="BB39" i="5"/>
  <c r="AW23" i="5"/>
  <c r="AO53" i="5"/>
  <c r="AG43" i="5"/>
  <c r="AQ27" i="5"/>
  <c r="AR27" i="5"/>
  <c r="AL27" i="5"/>
  <c r="BW51" i="5"/>
  <c r="BU51" i="5" s="1"/>
  <c r="BR50" i="5"/>
  <c r="BX46" i="5"/>
  <c r="BU46" i="5" s="1"/>
  <c r="BW43" i="5"/>
  <c r="BU43" i="5" s="1"/>
  <c r="BR42" i="5"/>
  <c r="BW35" i="5"/>
  <c r="BU35" i="5" s="1"/>
  <c r="BR34" i="5"/>
  <c r="BW27" i="5"/>
  <c r="BU27" i="5" s="1"/>
  <c r="BR26" i="5"/>
  <c r="BW19" i="5"/>
  <c r="BU19" i="5" s="1"/>
  <c r="BR18" i="5"/>
  <c r="BO49" i="5"/>
  <c r="BM49" i="5" s="1"/>
  <c r="BJ48" i="5"/>
  <c r="BO41" i="5"/>
  <c r="BJ40" i="5"/>
  <c r="BO33" i="5"/>
  <c r="BM33" i="5" s="1"/>
  <c r="BJ32" i="5"/>
  <c r="BE48" i="5"/>
  <c r="BG23" i="5"/>
  <c r="BH23" i="5"/>
  <c r="BB23" i="5"/>
  <c r="AY53" i="5"/>
  <c r="AZ53" i="5"/>
  <c r="AT53" i="5"/>
  <c r="AW30" i="5"/>
  <c r="AG24" i="5"/>
  <c r="BR53" i="5"/>
  <c r="BX49" i="5"/>
  <c r="BU49" i="5" s="1"/>
  <c r="BX41" i="5"/>
  <c r="BU41" i="5" s="1"/>
  <c r="BX33" i="5"/>
  <c r="BU33" i="5" s="1"/>
  <c r="BX25" i="5"/>
  <c r="BU25" i="5" s="1"/>
  <c r="BX17" i="5"/>
  <c r="BU17" i="5" s="1"/>
  <c r="BP47" i="5"/>
  <c r="BM47" i="5" s="1"/>
  <c r="BP39" i="5"/>
  <c r="BP31" i="5"/>
  <c r="BM31" i="5" s="1"/>
  <c r="AY45" i="5"/>
  <c r="AW45" i="5" s="1"/>
  <c r="AZ45" i="5"/>
  <c r="AT45" i="5"/>
  <c r="AY37" i="5"/>
  <c r="AZ37" i="5"/>
  <c r="AT37" i="5"/>
  <c r="AQ19" i="5"/>
  <c r="AR19" i="5"/>
  <c r="AL19" i="5"/>
  <c r="BL20" i="5"/>
  <c r="BG47" i="5"/>
  <c r="BH47" i="5"/>
  <c r="BB47" i="5"/>
  <c r="BG31" i="5"/>
  <c r="BH31" i="5"/>
  <c r="BB31" i="5"/>
  <c r="AY29" i="5"/>
  <c r="AZ29" i="5"/>
  <c r="AT29" i="5"/>
  <c r="BO17" i="5"/>
  <c r="BP17" i="5"/>
  <c r="BJ17" i="5"/>
  <c r="BX55" i="5"/>
  <c r="BU55" i="5" s="1"/>
  <c r="BX39" i="5"/>
  <c r="BU39" i="5" s="1"/>
  <c r="BX31" i="5"/>
  <c r="BU31" i="5" s="1"/>
  <c r="BX23" i="5"/>
  <c r="BU23" i="5" s="1"/>
  <c r="BP53" i="5"/>
  <c r="BM53" i="5" s="1"/>
  <c r="BP45" i="5"/>
  <c r="BM45" i="5" s="1"/>
  <c r="BL28" i="5"/>
  <c r="BE17" i="5"/>
  <c r="AQ51" i="5"/>
  <c r="AR51" i="5"/>
  <c r="AL51" i="5"/>
  <c r="AQ43" i="5"/>
  <c r="AR43" i="5"/>
  <c r="AL43" i="5"/>
  <c r="AI49" i="5"/>
  <c r="AG49" i="5" s="1"/>
  <c r="AJ49" i="5"/>
  <c r="AD49" i="5"/>
  <c r="BD50" i="5"/>
  <c r="AI41" i="5"/>
  <c r="AJ41" i="5"/>
  <c r="AD41" i="5"/>
  <c r="BD42" i="5"/>
  <c r="AI25" i="5"/>
  <c r="AG25" i="5" s="1"/>
  <c r="AJ25" i="5"/>
  <c r="AD25" i="5"/>
  <c r="BD26" i="5"/>
  <c r="BX50" i="5"/>
  <c r="BU50" i="5" s="1"/>
  <c r="BX42" i="5"/>
  <c r="BU42" i="5" s="1"/>
  <c r="BX34" i="5"/>
  <c r="BU34" i="5" s="1"/>
  <c r="BX26" i="5"/>
  <c r="BU26" i="5" s="1"/>
  <c r="BX18" i="5"/>
  <c r="BU18" i="5" s="1"/>
  <c r="BP48" i="5"/>
  <c r="BM48" i="5" s="1"/>
  <c r="BP40" i="5"/>
  <c r="BM40" i="5" s="1"/>
  <c r="BP32" i="5"/>
  <c r="BM32" i="5" s="1"/>
  <c r="AW39" i="5"/>
  <c r="AY21" i="5"/>
  <c r="AZ21" i="5"/>
  <c r="AT21" i="5"/>
  <c r="AQ35" i="5"/>
  <c r="AR35" i="5"/>
  <c r="AL35" i="5"/>
  <c r="BJ21" i="5"/>
  <c r="BO21" i="5"/>
  <c r="BP21" i="5"/>
  <c r="AI32" i="5"/>
  <c r="AG32" i="5" s="1"/>
  <c r="BD33" i="5"/>
  <c r="AJ32" i="5"/>
  <c r="AD32" i="5"/>
  <c r="BO25" i="5"/>
  <c r="BP25" i="5"/>
  <c r="BJ25" i="5"/>
  <c r="BM22" i="5"/>
  <c r="BM18" i="5"/>
  <c r="BE24" i="5"/>
  <c r="AO28" i="5"/>
  <c r="AI29" i="5"/>
  <c r="AJ29" i="5"/>
  <c r="BD30" i="5"/>
  <c r="AD29" i="5"/>
  <c r="CD16" i="5"/>
  <c r="CD17" i="5" s="1"/>
  <c r="CD21" i="5"/>
  <c r="CD19" i="5"/>
  <c r="BP23" i="5"/>
  <c r="BH53" i="5"/>
  <c r="BE53" i="5" s="1"/>
  <c r="BG34" i="5"/>
  <c r="BE34" i="5" s="1"/>
  <c r="BH29" i="5"/>
  <c r="BE29" i="5" s="1"/>
  <c r="BB25" i="5"/>
  <c r="BG18" i="5"/>
  <c r="BE18" i="5" s="1"/>
  <c r="BB17" i="5"/>
  <c r="AY48" i="5"/>
  <c r="AW48" i="5" s="1"/>
  <c r="AZ43" i="5"/>
  <c r="AW43" i="5" s="1"/>
  <c r="AY40" i="5"/>
  <c r="AW40" i="5" s="1"/>
  <c r="AT39" i="5"/>
  <c r="AY32" i="5"/>
  <c r="AW32" i="5" s="1"/>
  <c r="AT31" i="5"/>
  <c r="AZ27" i="5"/>
  <c r="AW27" i="5" s="1"/>
  <c r="AY24" i="5"/>
  <c r="AW24" i="5" s="1"/>
  <c r="AT23" i="5"/>
  <c r="AZ19" i="5"/>
  <c r="AW19" i="5" s="1"/>
  <c r="AY16" i="5"/>
  <c r="AW16" i="5" s="1"/>
  <c r="AL53" i="5"/>
  <c r="AR49" i="5"/>
  <c r="AO49" i="5" s="1"/>
  <c r="AQ46" i="5"/>
  <c r="AL45" i="5"/>
  <c r="AR41" i="5"/>
  <c r="AQ38" i="5"/>
  <c r="AL21" i="5"/>
  <c r="AI52" i="5"/>
  <c r="AG52" i="5" s="1"/>
  <c r="AJ47" i="5"/>
  <c r="AG47" i="5" s="1"/>
  <c r="AI44" i="5"/>
  <c r="AG44" i="5" s="1"/>
  <c r="AD43" i="5"/>
  <c r="AD35" i="5"/>
  <c r="BH51" i="5"/>
  <c r="BH43" i="5"/>
  <c r="BG40" i="5"/>
  <c r="BE40" i="5" s="1"/>
  <c r="BH35" i="5"/>
  <c r="BH27" i="5"/>
  <c r="BH19" i="5"/>
  <c r="AZ49" i="5"/>
  <c r="AZ41" i="5"/>
  <c r="AZ33" i="5"/>
  <c r="AZ25" i="5"/>
  <c r="AZ17" i="5"/>
  <c r="AR47" i="5"/>
  <c r="AR39" i="5"/>
  <c r="AR31" i="5"/>
  <c r="AR23" i="5"/>
  <c r="AJ53" i="5"/>
  <c r="AJ45" i="5"/>
  <c r="AJ37" i="5"/>
  <c r="AI34" i="5"/>
  <c r="AG34" i="5" s="1"/>
  <c r="AI30" i="5"/>
  <c r="AG30" i="5" s="1"/>
  <c r="AJ27" i="5"/>
  <c r="AI22" i="5"/>
  <c r="AG22" i="5" s="1"/>
  <c r="AJ17" i="5"/>
  <c r="AI16" i="5"/>
  <c r="AG16" i="5" s="1"/>
  <c r="BG51" i="5"/>
  <c r="BE51" i="5" s="1"/>
  <c r="BG43" i="5"/>
  <c r="BE43" i="5" s="1"/>
  <c r="BG35" i="5"/>
  <c r="BG27" i="5"/>
  <c r="BH22" i="5"/>
  <c r="BG19" i="5"/>
  <c r="BE19" i="5" s="1"/>
  <c r="BB18" i="5"/>
  <c r="AZ52" i="5"/>
  <c r="AY49" i="5"/>
  <c r="AW49" i="5" s="1"/>
  <c r="AT48" i="5"/>
  <c r="AZ44" i="5"/>
  <c r="AY41" i="5"/>
  <c r="AZ36" i="5"/>
  <c r="AY33" i="5"/>
  <c r="AZ28" i="5"/>
  <c r="AY25" i="5"/>
  <c r="AW25" i="5" s="1"/>
  <c r="AZ20" i="5"/>
  <c r="AY17" i="5"/>
  <c r="AT16" i="5"/>
  <c r="AR50" i="5"/>
  <c r="AQ47" i="5"/>
  <c r="AR42" i="5"/>
  <c r="AQ39" i="5"/>
  <c r="AR34" i="5"/>
  <c r="AQ31" i="5"/>
  <c r="AR26" i="5"/>
  <c r="AQ23" i="5"/>
  <c r="AI53" i="5"/>
  <c r="AG53" i="5" s="1"/>
  <c r="AD52" i="5"/>
  <c r="AJ48" i="5"/>
  <c r="AI45" i="5"/>
  <c r="AJ40" i="5"/>
  <c r="AI37" i="5"/>
  <c r="AG37" i="5" s="1"/>
  <c r="AD33" i="5"/>
  <c r="AI27" i="5"/>
  <c r="AJ18" i="5"/>
  <c r="AG18" i="5" s="1"/>
  <c r="AI17" i="5"/>
  <c r="AG17" i="5" s="1"/>
  <c r="BG22" i="5"/>
  <c r="BE22" i="5" s="1"/>
  <c r="AY52" i="5"/>
  <c r="AY44" i="5"/>
  <c r="AY36" i="5"/>
  <c r="AY28" i="5"/>
  <c r="AW28" i="5" s="1"/>
  <c r="AY20" i="5"/>
  <c r="AQ50" i="5"/>
  <c r="AO50" i="5" s="1"/>
  <c r="AQ42" i="5"/>
  <c r="AQ34" i="5"/>
  <c r="AQ26" i="5"/>
  <c r="AQ18" i="5"/>
  <c r="AI48" i="5"/>
  <c r="AG48" i="5" s="1"/>
  <c r="AI40" i="5"/>
  <c r="AG40" i="5" s="1"/>
  <c r="AJ24" i="5"/>
  <c r="AJ20" i="5"/>
  <c r="AG20" i="5" s="1"/>
  <c r="I39" i="5"/>
  <c r="CD32" i="5" s="1"/>
  <c r="CD33" i="5" s="1"/>
  <c r="I33" i="5"/>
  <c r="CC31" i="5" s="1"/>
  <c r="CC32" i="5" s="1"/>
  <c r="F24" i="5"/>
  <c r="K26" i="5" s="1"/>
  <c r="I31" i="5"/>
  <c r="J26" i="5"/>
  <c r="F23" i="5"/>
  <c r="I30" i="5"/>
  <c r="F22" i="5"/>
  <c r="BB37" i="5" l="1"/>
  <c r="BH37" i="5"/>
  <c r="BG37" i="5"/>
  <c r="AG36" i="5"/>
  <c r="BM36" i="5"/>
  <c r="AO36" i="5"/>
  <c r="AO35" i="5"/>
  <c r="BM24" i="5"/>
  <c r="BM23" i="5"/>
  <c r="BM41" i="5"/>
  <c r="BE47" i="5"/>
  <c r="BE27" i="5"/>
  <c r="AW17" i="5"/>
  <c r="AW36" i="5"/>
  <c r="AW44" i="5"/>
  <c r="AW21" i="5"/>
  <c r="AO31" i="5"/>
  <c r="BM17" i="5"/>
  <c r="AW52" i="5"/>
  <c r="AO34" i="5"/>
  <c r="BM25" i="5"/>
  <c r="BE23" i="5"/>
  <c r="AW41" i="5"/>
  <c r="BE31" i="5"/>
  <c r="BH42" i="5"/>
  <c r="BB42" i="5"/>
  <c r="BG42" i="5"/>
  <c r="BB30" i="5"/>
  <c r="BG30" i="5"/>
  <c r="BH30" i="5"/>
  <c r="AW20" i="5"/>
  <c r="AG27" i="5"/>
  <c r="BE35" i="5"/>
  <c r="AG29" i="5"/>
  <c r="BM21" i="5"/>
  <c r="BJ28" i="5"/>
  <c r="BO28" i="5"/>
  <c r="BP28" i="5"/>
  <c r="CD26" i="5"/>
  <c r="CD23" i="5"/>
  <c r="CD24" i="5" s="1"/>
  <c r="CC24" i="5" s="1"/>
  <c r="CC25" i="5" s="1"/>
  <c r="CD27" i="5"/>
  <c r="AG41" i="5"/>
  <c r="AW37" i="5"/>
  <c r="BH26" i="5"/>
  <c r="BB26" i="5"/>
  <c r="BG26" i="5"/>
  <c r="BE26" i="5" s="1"/>
  <c r="BH50" i="5"/>
  <c r="BB50" i="5"/>
  <c r="BG50" i="5"/>
  <c r="AW53" i="5"/>
  <c r="AO27" i="5"/>
  <c r="AO26" i="5"/>
  <c r="AG45" i="5"/>
  <c r="AO51" i="5"/>
  <c r="AW29" i="5"/>
  <c r="BP20" i="5"/>
  <c r="BJ20" i="5"/>
  <c r="BO20" i="5"/>
  <c r="BE39" i="5"/>
  <c r="AW33" i="5"/>
  <c r="BG33" i="5"/>
  <c r="BH33" i="5"/>
  <c r="BB33" i="5"/>
  <c r="C12" i="6"/>
  <c r="B12" i="5"/>
  <c r="F11" i="5"/>
  <c r="L10" i="5"/>
  <c r="J10" i="5" s="1"/>
  <c r="F10" i="5"/>
  <c r="J9" i="5"/>
  <c r="F9" i="5"/>
  <c r="J8" i="5"/>
  <c r="F8" i="5"/>
  <c r="BE37" i="5" l="1"/>
  <c r="BE33" i="5"/>
  <c r="BM20" i="5"/>
  <c r="BM28" i="5"/>
  <c r="BE30" i="5"/>
  <c r="BE42" i="5"/>
  <c r="BE50" i="5"/>
  <c r="X7" i="5"/>
  <c r="X6" i="5"/>
  <c r="X5" i="5"/>
  <c r="X4" i="5"/>
  <c r="X1" i="5"/>
  <c r="X3" i="5"/>
  <c r="X2" i="5"/>
</calcChain>
</file>

<file path=xl/sharedStrings.xml><?xml version="1.0" encoding="utf-8"?>
<sst xmlns="http://schemas.openxmlformats.org/spreadsheetml/2006/main" count="136" uniqueCount="75">
  <si>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</si>
  <si>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</si>
  <si>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</si>
  <si>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</si>
  <si>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</si>
  <si>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</si>
  <si>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</si>
  <si>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</si>
  <si>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</si>
  <si>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</si>
  <si>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</si>
  <si>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</si>
  <si>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</si>
  <si>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</si>
  <si>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</si>
  <si>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</si>
  <si>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20/10/2013</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</si>
  <si>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</si>
  <si>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</si>
  <si>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</si>
  <si>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</si>
  <si>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</si>
  <si>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</si>
  <si>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</si>
  <si>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</si>
  <si>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</si>
  <si>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</si>
  <si>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</si>
  <si>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</si>
  <si>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</si>
  <si>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</si>
  <si>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</si>
  <si>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</si>
  <si>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</si>
  <si>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Individual Component Stresses</t>
  </si>
  <si>
    <t>psi</t>
  </si>
  <si>
    <t>=</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</si>
  <si>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</si>
  <si>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</si>
  <si>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</si>
  <si>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</si>
  <si>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</si>
  <si>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</si>
  <si>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</si>
  <si>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</si>
  <si>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</si>
  <si>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</si>
  <si>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</si>
  <si>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</si>
  <si>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</si>
  <si>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</si>
  <si>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</si>
  <si>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</si>
  <si>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</si>
  <si>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</si>
  <si>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AA-SM-041-020</t>
  </si>
  <si>
    <t>2D VON MISES STRESS</t>
  </si>
  <si>
    <t>Sig 1</t>
  </si>
  <si>
    <t>Sig 2</t>
  </si>
  <si>
    <t>a</t>
  </si>
  <si>
    <t>b</t>
  </si>
  <si>
    <t>c</t>
  </si>
  <si>
    <t>Von Mises Stress (general 2D)</t>
  </si>
  <si>
    <t>fx =</t>
  </si>
  <si>
    <t>fy =</t>
  </si>
  <si>
    <t>fs =</t>
  </si>
  <si>
    <t>Plotted on the principal biaxial stress field:</t>
  </si>
  <si>
    <t>Von Mises Envelope</t>
  </si>
  <si>
    <t>Tresca Maximum Shear Stress Envelope</t>
  </si>
  <si>
    <t>Maximum Principal Stress Envelope</t>
  </si>
  <si>
    <t>Maximum Principal Stress</t>
  </si>
  <si>
    <t>Minimum Principal Stress</t>
  </si>
  <si>
    <r>
      <t>f</t>
    </r>
    <r>
      <rPr>
        <vertAlign val="subscript"/>
        <sz val="10"/>
        <color rgb="FF000000"/>
        <rFont val="Calibri"/>
        <family val="2"/>
      </rPr>
      <t>max</t>
    </r>
    <r>
      <rPr>
        <sz val="10"/>
        <color rgb="FF000000"/>
        <rFont val="Calibri"/>
        <family val="2"/>
      </rPr>
      <t xml:space="preserve"> =</t>
    </r>
  </si>
  <si>
    <r>
      <t>f</t>
    </r>
    <r>
      <rPr>
        <vertAlign val="subscript"/>
        <sz val="10"/>
        <color rgb="FF000000"/>
        <rFont val="Calibri"/>
        <family val="2"/>
      </rPr>
      <t>min</t>
    </r>
    <r>
      <rPr>
        <sz val="10"/>
        <color rgb="FF000000"/>
        <rFont val="Calibri"/>
        <family val="2"/>
      </rPr>
      <t xml:space="preserve"> =</t>
    </r>
  </si>
  <si>
    <t>Fty/Ftu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</si>
</sst>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color theme="1"/>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1"/>
      <color theme="1"/>
      <name val="Calibri"/>
      <family val="2"/>
      <scheme val="minor"/>
    </font>
    <font>
      <sz val="10"/>
      <color rgb="FF000000"/>
      <name val="Calibri"/>
      <family val="2"/>
    </font>
    <font>
      <sz val="10"/>
      <color rgb="FF0000FF"/>
      <name val="Calibri"/>
      <family val="2"/>
      <scheme val="minor"/>
    </font>
    <font>
      <sz val="10"/>
      <color indexed="12"/>
      <name val="Calibri"/>
      <family val="2"/>
      <scheme val="minor"/>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
      <b/>
      <sz val="10"/>
      <name val="Arial"/>
      <family val="2"/>
    </font>
    <font>
      <vertAlign val="subscript"/>
      <sz val="10"/>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 fillId="0" borderId="0"/>
    <xf numFmtId="0" fontId="1" fillId="0" borderId="0"/>
    <xf numFmtId="0" fontId="9" fillId="0" borderId="0" applyNumberFormat="0" applyFill="0" applyBorder="0" applyAlignment="0" applyProtection="0">
      <alignment vertical="top"/>
      <protection locked="0"/>
    </xf>
    <xf numFmtId="0" fontId="2" fillId="0" borderId="0" applyProtection="0"/>
    <xf numFmtId="0" fontId="10" fillId="0" borderId="0"/>
    <xf numFmtId="0" fontId="11" fillId="0" borderId="0"/>
    <xf numFmtId="0" fontId="9" fillId="0" borderId="0" applyNumberFormat="0" applyFill="0" applyBorder="0" applyAlignment="0" applyProtection="0">
      <alignment vertical="top"/>
      <protection locked="0"/>
    </xf>
  </cellStyleXfs>
  <cellXfs count="97">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1" xfId="1" applyFont="1" applyBorder="1" applyAlignment="1">
      <alignment horizontal="center"/>
    </xf>
    <xf numFmtId="0" fontId="2" fillId="0" borderId="0" xfId="1" applyFont="1" applyAlignment="1">
      <alignment horizontal="right"/>
    </xf>
    <xf numFmtId="0" fontId="4" fillId="0" borderId="0" xfId="1" applyFont="1" applyAlignment="1">
      <alignment horizontal="left"/>
    </xf>
    <xf numFmtId="0" fontId="2" fillId="0" borderId="2" xfId="1" applyFont="1" applyBorder="1" applyAlignment="1">
      <alignment horizontal="center"/>
    </xf>
    <xf numFmtId="14" fontId="3" fillId="0" borderId="0" xfId="1" quotePrefix="1" applyNumberFormat="1" applyFont="1" applyProtection="1">
      <protection locked="0"/>
    </xf>
    <xf numFmtId="0" fontId="2" fillId="0" borderId="2" xfId="2" applyFont="1" applyBorder="1" applyAlignment="1">
      <alignment horizontal="center"/>
    </xf>
    <xf numFmtId="1" fontId="2" fillId="0" borderId="2"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2" xfId="1" applyFont="1" applyBorder="1" applyAlignment="1">
      <alignment horizontal="center"/>
    </xf>
    <xf numFmtId="0" fontId="8" fillId="0" borderId="0" xfId="1" applyFont="1"/>
    <xf numFmtId="0" fontId="2" fillId="0" borderId="0" xfId="1" applyFont="1" applyBorder="1" applyAlignment="1"/>
    <xf numFmtId="0" fontId="8" fillId="0" borderId="0" xfId="1" applyFont="1" applyBorder="1" applyAlignment="1"/>
    <xf numFmtId="164" fontId="2" fillId="0" borderId="2" xfId="2" applyNumberFormat="1" applyFont="1" applyBorder="1" applyAlignment="1">
      <alignment horizontal="center"/>
    </xf>
    <xf numFmtId="0" fontId="3" fillId="0" borderId="0" xfId="1" applyFont="1"/>
    <xf numFmtId="0" fontId="5" fillId="0" borderId="0" xfId="1" applyFont="1" applyAlignment="1">
      <alignment horizontal="left"/>
    </xf>
    <xf numFmtId="0" fontId="2" fillId="0" borderId="0" xfId="1" applyFont="1" applyAlignment="1">
      <alignment horizontal="left"/>
    </xf>
    <xf numFmtId="0" fontId="12" fillId="0" borderId="0" xfId="5" applyFont="1" applyAlignment="1">
      <alignment horizontal="right"/>
    </xf>
    <xf numFmtId="0" fontId="13" fillId="0" borderId="0" xfId="1" applyFont="1"/>
    <xf numFmtId="0" fontId="2" fillId="0" borderId="0" xfId="1" applyFont="1" applyAlignment="1"/>
    <xf numFmtId="0" fontId="13" fillId="0" borderId="0" xfId="1" applyFont="1" applyAlignment="1"/>
    <xf numFmtId="0" fontId="10" fillId="0" borderId="0" xfId="5" applyAlignment="1"/>
    <xf numFmtId="0" fontId="10" fillId="0" borderId="0" xfId="5" applyFont="1" applyAlignment="1"/>
    <xf numFmtId="0" fontId="10" fillId="0" borderId="0" xfId="5"/>
    <xf numFmtId="0" fontId="12" fillId="0" borderId="0" xfId="5" applyFont="1" applyAlignment="1">
      <alignment horizontal="left"/>
    </xf>
    <xf numFmtId="164" fontId="10" fillId="0" borderId="0" xfId="5" applyNumberFormat="1" applyAlignment="1"/>
    <xf numFmtId="0" fontId="10" fillId="0" borderId="0" xfId="5" applyAlignment="1">
      <alignment horizontal="right"/>
    </xf>
    <xf numFmtId="0" fontId="4" fillId="0" borderId="0" xfId="5" applyFont="1"/>
    <xf numFmtId="0" fontId="2" fillId="0" borderId="0" xfId="4" applyFont="1" applyProtection="1">
      <protection locked="0"/>
    </xf>
    <xf numFmtId="0" fontId="10" fillId="0" borderId="0" xfId="5" applyAlignment="1">
      <alignment horizontal="center"/>
    </xf>
    <xf numFmtId="0" fontId="2" fillId="0" borderId="0" xfId="5" applyFont="1" applyAlignment="1">
      <alignment horizontal="right"/>
    </xf>
    <xf numFmtId="164" fontId="13" fillId="0" borderId="0" xfId="5" applyNumberFormat="1" applyFont="1"/>
    <xf numFmtId="0" fontId="2" fillId="0" borderId="0" xfId="5" applyFont="1" applyAlignment="1" applyProtection="1">
      <alignment vertical="center"/>
      <protection locked="0"/>
    </xf>
    <xf numFmtId="0" fontId="2" fillId="0" borderId="0" xfId="5" applyFont="1"/>
    <xf numFmtId="164" fontId="10" fillId="0" borderId="0" xfId="5" applyNumberFormat="1" applyAlignment="1">
      <alignment horizontal="center"/>
    </xf>
    <xf numFmtId="0" fontId="4" fillId="0" borderId="0" xfId="4" applyFont="1" applyProtection="1">
      <protection locked="0"/>
    </xf>
    <xf numFmtId="1" fontId="14" fillId="0" borderId="0" xfId="5" applyNumberFormat="1" applyFont="1" applyAlignment="1" applyProtection="1">
      <alignment horizontal="right" vertical="center"/>
      <protection locked="0"/>
    </xf>
    <xf numFmtId="0" fontId="2" fillId="0" borderId="0" xfId="5" applyFont="1" applyProtection="1">
      <protection locked="0"/>
    </xf>
    <xf numFmtId="0" fontId="2" fillId="0" borderId="0" xfId="5" applyFont="1" applyAlignment="1" applyProtection="1">
      <alignment horizontal="right" vertical="center"/>
      <protection locked="0"/>
    </xf>
    <xf numFmtId="164" fontId="14" fillId="0" borderId="0" xfId="5" applyNumberFormat="1" applyFont="1" applyAlignment="1" applyProtection="1">
      <alignment horizontal="right" vertical="center"/>
      <protection locked="0"/>
    </xf>
    <xf numFmtId="1" fontId="2" fillId="0" borderId="0" xfId="5" applyNumberFormat="1" applyFont="1" applyAlignment="1">
      <alignment horizontal="left"/>
    </xf>
    <xf numFmtId="164" fontId="2" fillId="0" borderId="0" xfId="5" applyNumberFormat="1" applyFont="1" applyAlignment="1" applyProtection="1">
      <alignment horizontal="right" vertical="center"/>
      <protection locked="0"/>
    </xf>
    <xf numFmtId="0" fontId="2" fillId="0" borderId="0" xfId="5" applyFont="1" applyBorder="1" applyAlignment="1" applyProtection="1">
      <alignment vertical="center"/>
      <protection locked="0"/>
    </xf>
    <xf numFmtId="1" fontId="2" fillId="0" borderId="0" xfId="5" applyNumberFormat="1" applyFont="1" applyAlignment="1" applyProtection="1">
      <alignment vertical="center"/>
      <protection locked="0"/>
    </xf>
    <xf numFmtId="0" fontId="2" fillId="0" borderId="0" xfId="5" applyFont="1" applyAlignment="1" applyProtection="1">
      <alignment horizontal="center"/>
      <protection locked="0"/>
    </xf>
    <xf numFmtId="0" fontId="2" fillId="0" borderId="0" xfId="0" applyFont="1" applyBorder="1" applyProtection="1">
      <protection locked="0"/>
    </xf>
    <xf numFmtId="0" fontId="2"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3" applyFont="1" applyBorder="1" applyAlignment="1" applyProtection="1">
      <alignment horizontal="center"/>
      <protection locked="0"/>
    </xf>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0" fontId="2" fillId="0" borderId="0" xfId="2" applyFont="1" applyBorder="1" applyAlignment="1">
      <alignment horizontal="center"/>
    </xf>
    <xf numFmtId="1" fontId="2" fillId="0" borderId="0" xfId="2" applyNumberFormat="1" applyFont="1" applyBorder="1" applyAlignment="1">
      <alignment horizontal="center"/>
    </xf>
    <xf numFmtId="0" fontId="6" fillId="0" borderId="0" xfId="1" applyFont="1" applyBorder="1" applyAlignment="1">
      <alignment horizontal="center"/>
    </xf>
    <xf numFmtId="0" fontId="6" fillId="0" borderId="0" xfId="1" applyFont="1" applyBorder="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7" fillId="0" borderId="0" xfId="1" applyFont="1"/>
    <xf numFmtId="0" fontId="18" fillId="0" borderId="0" xfId="0" applyFont="1" applyProtection="1">
      <protection locked="0"/>
    </xf>
    <xf numFmtId="0" fontId="19" fillId="0" borderId="0" xfId="0" applyFont="1" applyFill="1" applyAlignment="1" applyProtection="1">
      <alignment horizontal="center"/>
      <protection locked="0"/>
    </xf>
    <xf numFmtId="0" fontId="2" fillId="0" borderId="0" xfId="0" applyFont="1" applyBorder="1"/>
    <xf numFmtId="0" fontId="2" fillId="0" borderId="2" xfId="0" applyFont="1" applyBorder="1"/>
    <xf numFmtId="0" fontId="20" fillId="0" borderId="0" xfId="3" applyFont="1" applyBorder="1" applyAlignment="1" applyProtection="1">
      <alignment horizontal="center"/>
    </xf>
    <xf numFmtId="0" fontId="9" fillId="0" borderId="0" xfId="7" applyBorder="1" applyAlignment="1" applyProtection="1">
      <alignment horizontal="center"/>
    </xf>
    <xf numFmtId="0" fontId="9" fillId="0" borderId="0" xfId="7" applyFont="1" applyBorder="1" applyAlignment="1" applyProtection="1">
      <alignment horizontal="center"/>
    </xf>
    <xf numFmtId="0" fontId="10" fillId="0" borderId="0" xfId="5" applyAlignment="1">
      <alignment horizontal="center" wrapText="1"/>
    </xf>
    <xf numFmtId="0" fontId="1" fillId="0" borderId="0" xfId="1"/>
    <xf numFmtId="0" fontId="10" fillId="0" borderId="0" xfId="5" applyFont="1" applyAlignment="1">
      <alignment vertical="top"/>
    </xf>
    <xf numFmtId="164" fontId="2" fillId="0" borderId="0" xfId="1" applyNumberFormat="1" applyFont="1"/>
    <xf numFmtId="164" fontId="10" fillId="0" borderId="0" xfId="5" applyNumberFormat="1" applyAlignment="1">
      <alignment horizontal="right"/>
    </xf>
    <xf numFmtId="2" fontId="4" fillId="0" borderId="0" xfId="1" applyNumberFormat="1" applyFont="1" applyAlignment="1">
      <alignment horizontal="center"/>
    </xf>
    <xf numFmtId="0" fontId="1" fillId="0" borderId="0" xfId="1" applyAlignment="1">
      <alignment horizontal="center"/>
    </xf>
    <xf numFmtId="0" fontId="21" fillId="0" borderId="0" xfId="1" applyFont="1" applyAlignment="1">
      <alignment horizontal="center"/>
    </xf>
    <xf numFmtId="0" fontId="4" fillId="0" borderId="0" xfId="1" applyFont="1" applyAlignment="1">
      <alignment horizontal="center"/>
    </xf>
    <xf numFmtId="0" fontId="2" fillId="0" borderId="0" xfId="5" applyFont="1" applyAlignment="1" applyProtection="1">
      <alignment horizontal="left" vertical="center"/>
      <protection locked="0"/>
    </xf>
    <xf numFmtId="0" fontId="2" fillId="0" borderId="0" xfId="1" applyFont="1" applyBorder="1" applyAlignment="1">
      <alignment horizontal="left" vertical="top" wrapText="1"/>
    </xf>
    <xf numFmtId="0" fontId="2" fillId="0" borderId="0" xfId="1" applyFont="1" applyBorder="1" applyAlignment="1">
      <alignment horizontal="left" wrapText="1"/>
    </xf>
    <xf numFmtId="0" fontId="9" fillId="0" borderId="0" xfId="7" applyBorder="1" applyAlignment="1" applyProtection="1">
      <alignment horizontal="center"/>
    </xf>
    <xf numFmtId="0" fontId="10" fillId="0" borderId="0" xfId="5" applyFont="1" applyAlignment="1">
      <alignment horizontal="left" vertical="top" wrapText="1"/>
    </xf>
  </cellXfs>
  <cellStyles count="8">
    <cellStyle name="BODY TEXT" xfId="4"/>
    <cellStyle name="Hyperlink" xfId="3" builtinId="8"/>
    <cellStyle name="Hyperlink 2" xfId="7"/>
    <cellStyle name="Normal" xfId="0" builtinId="0"/>
    <cellStyle name="Normal 2" xfId="5"/>
    <cellStyle name="Normal 2 2" xfId="1"/>
    <cellStyle name="Normal 3" xfId="6"/>
    <cellStyle name="Normal 4"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solidFill>
                <a:schemeClr val="tx1"/>
              </a:solidFill>
            </a:ln>
          </c:spPr>
          <c:marker>
            <c:symbol val="none"/>
          </c:marker>
          <c:xVal>
            <c:numRef>
              <c:f>ANALYSIS!$AD$16:$AD$53</c:f>
              <c:numCache>
                <c:formatCode>General</c:formatCode>
                <c:ptCount val="38"/>
                <c:pt idx="0">
                  <c:v>0</c:v>
                </c:pt>
                <c:pt idx="1">
                  <c:v>-900</c:v>
                </c:pt>
                <c:pt idx="2">
                  <c:v>-1800</c:v>
                </c:pt>
                <c:pt idx="3">
                  <c:v>-2700</c:v>
                </c:pt>
                <c:pt idx="4">
                  <c:v>-3600</c:v>
                </c:pt>
                <c:pt idx="5">
                  <c:v>-4500</c:v>
                </c:pt>
                <c:pt idx="6">
                  <c:v>-5400</c:v>
                </c:pt>
                <c:pt idx="7">
                  <c:v>-6300</c:v>
                </c:pt>
                <c:pt idx="8">
                  <c:v>-7200</c:v>
                </c:pt>
                <c:pt idx="9">
                  <c:v>-8100</c:v>
                </c:pt>
                <c:pt idx="10">
                  <c:v>-9000</c:v>
                </c:pt>
                <c:pt idx="11">
                  <c:v>-9900</c:v>
                </c:pt>
                <c:pt idx="12">
                  <c:v>-10800</c:v>
                </c:pt>
                <c:pt idx="13">
                  <c:v>-11700</c:v>
                </c:pt>
                <c:pt idx="14">
                  <c:v>-12600</c:v>
                </c:pt>
                <c:pt idx="15">
                  <c:v>-13500</c:v>
                </c:pt>
                <c:pt idx="16">
                  <c:v>-14400</c:v>
                </c:pt>
                <c:pt idx="17">
                  <c:v>-15300</c:v>
                </c:pt>
                <c:pt idx="18">
                  <c:v>-16200</c:v>
                </c:pt>
                <c:pt idx="19">
                  <c:v>-17100</c:v>
                </c:pt>
                <c:pt idx="20">
                  <c:v>-18000</c:v>
                </c:pt>
                <c:pt idx="21">
                  <c:v>-18900</c:v>
                </c:pt>
                <c:pt idx="22">
                  <c:v>-19800</c:v>
                </c:pt>
                <c:pt idx="23">
                  <c:v>-20700</c:v>
                </c:pt>
                <c:pt idx="24">
                  <c:v>-21600</c:v>
                </c:pt>
                <c:pt idx="25">
                  <c:v>-22500</c:v>
                </c:pt>
                <c:pt idx="26">
                  <c:v>-23400</c:v>
                </c:pt>
                <c:pt idx="27">
                  <c:v>-24300</c:v>
                </c:pt>
                <c:pt idx="28">
                  <c:v>-25200</c:v>
                </c:pt>
                <c:pt idx="29">
                  <c:v>-26100</c:v>
                </c:pt>
                <c:pt idx="30">
                  <c:v>-27000</c:v>
                </c:pt>
                <c:pt idx="31">
                  <c:v>-27900</c:v>
                </c:pt>
                <c:pt idx="32">
                  <c:v>-28800</c:v>
                </c:pt>
                <c:pt idx="33">
                  <c:v>-29700</c:v>
                </c:pt>
                <c:pt idx="34">
                  <c:v>-30600</c:v>
                </c:pt>
                <c:pt idx="35">
                  <c:v>-31500</c:v>
                </c:pt>
                <c:pt idx="36">
                  <c:v>-32400</c:v>
                </c:pt>
                <c:pt idx="37">
                  <c:v>-33300</c:v>
                </c:pt>
              </c:numCache>
            </c:numRef>
          </c:xVal>
          <c:yVal>
            <c:numRef>
              <c:f>ANALYSIS!$AG$16:$AG$53</c:f>
              <c:numCache>
                <c:formatCode>General</c:formatCode>
                <c:ptCount val="38"/>
                <c:pt idx="0">
                  <c:v>-45000</c:v>
                </c:pt>
                <c:pt idx="1">
                  <c:v>-45443.249493674048</c:v>
                </c:pt>
                <c:pt idx="2">
                  <c:v>-45872.991895136351</c:v>
                </c:pt>
                <c:pt idx="3">
                  <c:v>-46289.208938297968</c:v>
                </c:pt>
                <c:pt idx="4">
                  <c:v>-46691.87008802373</c:v>
                </c:pt>
                <c:pt idx="5">
                  <c:v>-47080.932401635371</c:v>
                </c:pt>
                <c:pt idx="6">
                  <c:v>-47456.340332962878</c:v>
                </c:pt>
                <c:pt idx="7">
                  <c:v>-47818.025476844174</c:v>
                </c:pt>
                <c:pt idx="8">
                  <c:v>-48165.906251303808</c:v>
                </c:pt>
                <c:pt idx="9">
                  <c:v>-48499.887513918409</c:v>
                </c:pt>
                <c:pt idx="10">
                  <c:v>-48819.860108082474</c:v>
                </c:pt>
                <c:pt idx="11">
                  <c:v>-49125.700334007153</c:v>
                </c:pt>
                <c:pt idx="12">
                  <c:v>-49417.269338294944</c:v>
                </c:pt>
                <c:pt idx="13">
                  <c:v>-49694.412414810628</c:v>
                </c:pt>
                <c:pt idx="14">
                  <c:v>-49956.95820828565</c:v>
                </c:pt>
                <c:pt idx="15">
                  <c:v>-50204.717810612921</c:v>
                </c:pt>
                <c:pt idx="16">
                  <c:v>-50437.483738071533</c:v>
                </c:pt>
                <c:pt idx="17">
                  <c:v>-50655.028775714127</c:v>
                </c:pt>
                <c:pt idx="18">
                  <c:v>-50857.104672790927</c:v>
                </c:pt>
                <c:pt idx="19">
                  <c:v>-51043.440670296397</c:v>
                </c:pt>
                <c:pt idx="20">
                  <c:v>-51213.741838410868</c:v>
                </c:pt>
                <c:pt idx="21">
                  <c:v>-51367.687197649633</c:v>
                </c:pt>
                <c:pt idx="22">
                  <c:v>-51504.927592774395</c:v>
                </c:pt>
                <c:pt idx="23">
                  <c:v>-51625.083282774853</c:v>
                </c:pt>
                <c:pt idx="24">
                  <c:v>-51727.74120324746</c:v>
                </c:pt>
                <c:pt idx="25">
                  <c:v>-51812.451848969882</c:v>
                </c:pt>
                <c:pt idx="26">
                  <c:v>-51878.725713989486</c:v>
                </c:pt>
                <c:pt idx="27">
                  <c:v>-51926.029213585411</c:v>
                </c:pt>
                <c:pt idx="28">
                  <c:v>-51953.779996335805</c:v>
                </c:pt>
                <c:pt idx="29">
                  <c:v>-51961.341534313615</c:v>
                </c:pt>
                <c:pt idx="30">
                  <c:v>-51948.016853928893</c:v>
                </c:pt>
                <c:pt idx="31">
                  <c:v>-51913.04123749835</c:v>
                </c:pt>
                <c:pt idx="32">
                  <c:v>-51855.573684032664</c:v>
                </c:pt>
                <c:pt idx="33">
                  <c:v>-51774.686863939685</c:v>
                </c:pt>
                <c:pt idx="34">
                  <c:v>-51669.355232118149</c:v>
                </c:pt>
                <c:pt idx="35">
                  <c:v>-51538.440871320447</c:v>
                </c:pt>
                <c:pt idx="36">
                  <c:v>-51380.676514245715</c:v>
                </c:pt>
                <c:pt idx="37">
                  <c:v>-51194.645026400256</c:v>
                </c:pt>
              </c:numCache>
            </c:numRef>
          </c:yVal>
          <c:smooth val="0"/>
          <c:extLst>
            <c:ext xmlns:c16="http://schemas.microsoft.com/office/drawing/2014/chart" uri="{C3380CC4-5D6E-409C-BE32-E72D297353CC}">
              <c16:uniqueId val="{00000000-0887-4D1F-9E15-6EB6E81619E7}"/>
            </c:ext>
          </c:extLst>
        </c:ser>
        <c:ser>
          <c:idx val="1"/>
          <c:order val="1"/>
          <c:spPr>
            <a:ln w="12700">
              <a:solidFill>
                <a:schemeClr val="tx1"/>
              </a:solidFill>
            </a:ln>
          </c:spPr>
          <c:marker>
            <c:symbol val="none"/>
          </c:marker>
          <c:dPt>
            <c:idx val="3"/>
            <c:bubble3D val="0"/>
            <c:spPr>
              <a:ln w="12700">
                <a:solidFill>
                  <a:schemeClr val="bg1">
                    <a:lumMod val="65000"/>
                  </a:schemeClr>
                </a:solidFill>
              </a:ln>
            </c:spPr>
            <c:extLst>
              <c:ext xmlns:c16="http://schemas.microsoft.com/office/drawing/2014/chart" uri="{C3380CC4-5D6E-409C-BE32-E72D297353CC}">
                <c16:uniqueId val="{00000002-0887-4D1F-9E15-6EB6E81619E7}"/>
              </c:ext>
            </c:extLst>
          </c:dPt>
          <c:xVal>
            <c:numRef>
              <c:f>ANALYSIS!$CC$15:$CC$19</c:f>
              <c:numCache>
                <c:formatCode>General</c:formatCode>
                <c:ptCount val="5"/>
                <c:pt idx="0">
                  <c:v>45000</c:v>
                </c:pt>
                <c:pt idx="1">
                  <c:v>45000</c:v>
                </c:pt>
                <c:pt idx="2">
                  <c:v>-45000</c:v>
                </c:pt>
                <c:pt idx="3">
                  <c:v>-45000</c:v>
                </c:pt>
                <c:pt idx="4">
                  <c:v>45000</c:v>
                </c:pt>
              </c:numCache>
            </c:numRef>
          </c:xVal>
          <c:yVal>
            <c:numRef>
              <c:f>ANALYSIS!$CD$15:$CD$19</c:f>
              <c:numCache>
                <c:formatCode>General</c:formatCode>
                <c:ptCount val="5"/>
                <c:pt idx="0">
                  <c:v>45000</c:v>
                </c:pt>
                <c:pt idx="1">
                  <c:v>-45000</c:v>
                </c:pt>
                <c:pt idx="2">
                  <c:v>-45000</c:v>
                </c:pt>
                <c:pt idx="3">
                  <c:v>45000</c:v>
                </c:pt>
                <c:pt idx="4">
                  <c:v>45000</c:v>
                </c:pt>
              </c:numCache>
            </c:numRef>
          </c:yVal>
          <c:smooth val="0"/>
          <c:extLst>
            <c:ext xmlns:c16="http://schemas.microsoft.com/office/drawing/2014/chart" uri="{C3380CC4-5D6E-409C-BE32-E72D297353CC}">
              <c16:uniqueId val="{00000003-0887-4D1F-9E15-6EB6E81619E7}"/>
            </c:ext>
          </c:extLst>
        </c:ser>
        <c:ser>
          <c:idx val="2"/>
          <c:order val="2"/>
          <c:spPr>
            <a:ln w="19050">
              <a:solidFill>
                <a:schemeClr val="bg1">
                  <a:lumMod val="50000"/>
                </a:schemeClr>
              </a:solidFill>
              <a:prstDash val="dash"/>
            </a:ln>
          </c:spPr>
          <c:marker>
            <c:symbol val="none"/>
          </c:marker>
          <c:xVal>
            <c:numRef>
              <c:f>ANALYSIS!$CC$21:$CC$27</c:f>
              <c:numCache>
                <c:formatCode>General</c:formatCode>
                <c:ptCount val="7"/>
                <c:pt idx="0">
                  <c:v>45000</c:v>
                </c:pt>
                <c:pt idx="1">
                  <c:v>45000</c:v>
                </c:pt>
                <c:pt idx="2">
                  <c:v>0</c:v>
                </c:pt>
                <c:pt idx="3">
                  <c:v>-45000</c:v>
                </c:pt>
                <c:pt idx="4">
                  <c:v>-45000</c:v>
                </c:pt>
                <c:pt idx="5">
                  <c:v>0</c:v>
                </c:pt>
                <c:pt idx="6">
                  <c:v>45000</c:v>
                </c:pt>
              </c:numCache>
            </c:numRef>
          </c:xVal>
          <c:yVal>
            <c:numRef>
              <c:f>ANALYSIS!$CD$21:$CD$27</c:f>
              <c:numCache>
                <c:formatCode>General</c:formatCode>
                <c:ptCount val="7"/>
                <c:pt idx="0">
                  <c:v>45000</c:v>
                </c:pt>
                <c:pt idx="1">
                  <c:v>0</c:v>
                </c:pt>
                <c:pt idx="2">
                  <c:v>-45000</c:v>
                </c:pt>
                <c:pt idx="3">
                  <c:v>-45000</c:v>
                </c:pt>
                <c:pt idx="4">
                  <c:v>0</c:v>
                </c:pt>
                <c:pt idx="5">
                  <c:v>45000</c:v>
                </c:pt>
                <c:pt idx="6">
                  <c:v>45000</c:v>
                </c:pt>
              </c:numCache>
            </c:numRef>
          </c:yVal>
          <c:smooth val="0"/>
          <c:extLst>
            <c:ext xmlns:c16="http://schemas.microsoft.com/office/drawing/2014/chart" uri="{C3380CC4-5D6E-409C-BE32-E72D297353CC}">
              <c16:uniqueId val="{00000004-0887-4D1F-9E15-6EB6E81619E7}"/>
            </c:ext>
          </c:extLst>
        </c:ser>
        <c:ser>
          <c:idx val="3"/>
          <c:order val="3"/>
          <c:spPr>
            <a:ln w="19050">
              <a:solidFill>
                <a:srgbClr val="FF0000"/>
              </a:solidFill>
            </a:ln>
          </c:spPr>
          <c:marker>
            <c:symbol val="none"/>
          </c:marker>
          <c:xVal>
            <c:numRef>
              <c:f>ANALYSIS!$CC$31:$CC$33</c:f>
              <c:numCache>
                <c:formatCode>General</c:formatCode>
                <c:ptCount val="3"/>
                <c:pt idx="0">
                  <c:v>26886.549603917523</c:v>
                </c:pt>
                <c:pt idx="1">
                  <c:v>26886.549603917523</c:v>
                </c:pt>
                <c:pt idx="2">
                  <c:v>0</c:v>
                </c:pt>
              </c:numCache>
            </c:numRef>
          </c:xVal>
          <c:yVal>
            <c:numRef>
              <c:f>ANALYSIS!$CD$31:$CD$33</c:f>
              <c:numCache>
                <c:formatCode>General</c:formatCode>
                <c:ptCount val="3"/>
                <c:pt idx="0">
                  <c:v>0</c:v>
                </c:pt>
                <c:pt idx="1">
                  <c:v>-25886.549603917523</c:v>
                </c:pt>
                <c:pt idx="2">
                  <c:v>-25886.549603917523</c:v>
                </c:pt>
              </c:numCache>
            </c:numRef>
          </c:yVal>
          <c:smooth val="0"/>
          <c:extLst>
            <c:ext xmlns:c16="http://schemas.microsoft.com/office/drawing/2014/chart" uri="{C3380CC4-5D6E-409C-BE32-E72D297353CC}">
              <c16:uniqueId val="{00000005-0887-4D1F-9E15-6EB6E81619E7}"/>
            </c:ext>
          </c:extLst>
        </c:ser>
        <c:ser>
          <c:idx val="4"/>
          <c:order val="4"/>
          <c:spPr>
            <a:ln>
              <a:solidFill>
                <a:sysClr val="windowText" lastClr="000000"/>
              </a:solidFill>
            </a:ln>
          </c:spPr>
          <c:marker>
            <c:symbol val="none"/>
          </c:marker>
          <c:xVal>
            <c:numRef>
              <c:f>ANALYSIS!$AL$16:$AL$53</c:f>
              <c:numCache>
                <c:formatCode>General</c:formatCode>
                <c:ptCount val="38"/>
                <c:pt idx="0">
                  <c:v>-30000</c:v>
                </c:pt>
                <c:pt idx="1">
                  <c:v>-35100</c:v>
                </c:pt>
                <c:pt idx="2">
                  <c:v>-36000</c:v>
                </c:pt>
                <c:pt idx="3">
                  <c:v>-36900</c:v>
                </c:pt>
                <c:pt idx="4">
                  <c:v>-37800</c:v>
                </c:pt>
                <c:pt idx="5">
                  <c:v>-38700</c:v>
                </c:pt>
                <c:pt idx="6">
                  <c:v>-39600</c:v>
                </c:pt>
                <c:pt idx="7">
                  <c:v>-40500</c:v>
                </c:pt>
                <c:pt idx="8">
                  <c:v>-41400</c:v>
                </c:pt>
                <c:pt idx="9">
                  <c:v>-42300</c:v>
                </c:pt>
                <c:pt idx="10">
                  <c:v>-43200</c:v>
                </c:pt>
                <c:pt idx="11">
                  <c:v>-44100</c:v>
                </c:pt>
                <c:pt idx="12">
                  <c:v>-45000</c:v>
                </c:pt>
                <c:pt idx="13">
                  <c:v>-45900</c:v>
                </c:pt>
                <c:pt idx="14">
                  <c:v>-46800</c:v>
                </c:pt>
                <c:pt idx="15">
                  <c:v>-47700</c:v>
                </c:pt>
                <c:pt idx="16">
                  <c:v>-48600</c:v>
                </c:pt>
                <c:pt idx="17">
                  <c:v>-49500</c:v>
                </c:pt>
                <c:pt idx="18">
                  <c:v>-51300</c:v>
                </c:pt>
                <c:pt idx="19">
                  <c:v>-51930</c:v>
                </c:pt>
                <c:pt idx="20">
                  <c:v>-51300</c:v>
                </c:pt>
                <c:pt idx="21">
                  <c:v>-49500</c:v>
                </c:pt>
                <c:pt idx="22">
                  <c:v>-48600</c:v>
                </c:pt>
                <c:pt idx="23">
                  <c:v>-47700</c:v>
                </c:pt>
                <c:pt idx="24">
                  <c:v>-46800</c:v>
                </c:pt>
                <c:pt idx="25">
                  <c:v>-45900</c:v>
                </c:pt>
                <c:pt idx="26">
                  <c:v>-45000</c:v>
                </c:pt>
                <c:pt idx="27">
                  <c:v>-44100</c:v>
                </c:pt>
                <c:pt idx="28">
                  <c:v>-43200</c:v>
                </c:pt>
                <c:pt idx="29">
                  <c:v>-42300</c:v>
                </c:pt>
                <c:pt idx="30">
                  <c:v>-41400</c:v>
                </c:pt>
                <c:pt idx="31">
                  <c:v>-40500</c:v>
                </c:pt>
                <c:pt idx="32">
                  <c:v>-39600</c:v>
                </c:pt>
                <c:pt idx="33">
                  <c:v>-38700</c:v>
                </c:pt>
                <c:pt idx="34">
                  <c:v>-37800</c:v>
                </c:pt>
                <c:pt idx="35">
                  <c:v>-36900</c:v>
                </c:pt>
                <c:pt idx="36">
                  <c:v>-36000</c:v>
                </c:pt>
                <c:pt idx="37">
                  <c:v>-35100</c:v>
                </c:pt>
              </c:numCache>
            </c:numRef>
          </c:xVal>
          <c:yVal>
            <c:numRef>
              <c:f>ANALYSIS!$AO$16:$AO$53</c:f>
              <c:numCache>
                <c:formatCode>General</c:formatCode>
                <c:ptCount val="38"/>
                <c:pt idx="0">
                  <c:v>-51742.346141747672</c:v>
                </c:pt>
                <c:pt idx="1">
                  <c:v>-50731.207030486396</c:v>
                </c:pt>
                <c:pt idx="2">
                  <c:v>-50449.961479175909</c:v>
                </c:pt>
                <c:pt idx="3">
                  <c:v>-50132.684545347482</c:v>
                </c:pt>
                <c:pt idx="4">
                  <c:v>-49776.690237135197</c:v>
                </c:pt>
                <c:pt idx="5">
                  <c:v>-49378.861117265173</c:v>
                </c:pt>
                <c:pt idx="6">
                  <c:v>-48935.545301229562</c:v>
                </c:pt>
                <c:pt idx="7">
                  <c:v>-48442.419193818758</c:v>
                </c:pt>
                <c:pt idx="8">
                  <c:v>-47894.300873528628</c:v>
                </c:pt>
                <c:pt idx="9">
                  <c:v>-47284.890472316882</c:v>
                </c:pt>
                <c:pt idx="10">
                  <c:v>-46606.399181009649</c:v>
                </c:pt>
                <c:pt idx="11">
                  <c:v>-45849.002079919235</c:v>
                </c:pt>
                <c:pt idx="12">
                  <c:v>-45000</c:v>
                </c:pt>
                <c:pt idx="13">
                  <c:v>-44042.474961464337</c:v>
                </c:pt>
                <c:pt idx="14">
                  <c:v>-42953.004884160386</c:v>
                </c:pt>
                <c:pt idx="15">
                  <c:v>-41697.478813546746</c:v>
                </c:pt>
                <c:pt idx="16">
                  <c:v>-40222.625411658722</c:v>
                </c:pt>
                <c:pt idx="17">
                  <c:v>-38436.215693170991</c:v>
                </c:pt>
                <c:pt idx="18">
                  <c:v>-32807.688174264091</c:v>
                </c:pt>
                <c:pt idx="19">
                  <c:v>-27532.266729054121</c:v>
                </c:pt>
                <c:pt idx="20">
                  <c:v>-18492.311825735909</c:v>
                </c:pt>
                <c:pt idx="21">
                  <c:v>-11063.784306829006</c:v>
                </c:pt>
                <c:pt idx="22">
                  <c:v>-8377.3745883412812</c:v>
                </c:pt>
                <c:pt idx="23">
                  <c:v>-6002.5211864532539</c:v>
                </c:pt>
                <c:pt idx="24">
                  <c:v>-3846.9951158396107</c:v>
                </c:pt>
                <c:pt idx="25">
                  <c:v>-1857.525038535663</c:v>
                </c:pt>
                <c:pt idx="26">
                  <c:v>0</c:v>
                </c:pt>
                <c:pt idx="27">
                  <c:v>1749.0020799192353</c:v>
                </c:pt>
                <c:pt idx="28">
                  <c:v>3406.3991810096486</c:v>
                </c:pt>
                <c:pt idx="29">
                  <c:v>4984.8904723168853</c:v>
                </c:pt>
                <c:pt idx="30">
                  <c:v>6494.3008735286312</c:v>
                </c:pt>
                <c:pt idx="31">
                  <c:v>7942.4191938187541</c:v>
                </c:pt>
                <c:pt idx="32">
                  <c:v>9335.545301229562</c:v>
                </c:pt>
                <c:pt idx="33">
                  <c:v>10678.861117265169</c:v>
                </c:pt>
                <c:pt idx="34">
                  <c:v>11976.690237135197</c:v>
                </c:pt>
                <c:pt idx="35">
                  <c:v>13232.684545347478</c:v>
                </c:pt>
                <c:pt idx="36">
                  <c:v>14449.961479175905</c:v>
                </c:pt>
                <c:pt idx="37">
                  <c:v>15631.207030486396</c:v>
                </c:pt>
              </c:numCache>
            </c:numRef>
          </c:yVal>
          <c:smooth val="0"/>
          <c:extLst>
            <c:ext xmlns:c16="http://schemas.microsoft.com/office/drawing/2014/chart" uri="{C3380CC4-5D6E-409C-BE32-E72D297353CC}">
              <c16:uniqueId val="{00000006-0887-4D1F-9E15-6EB6E81619E7}"/>
            </c:ext>
          </c:extLst>
        </c:ser>
        <c:ser>
          <c:idx val="5"/>
          <c:order val="5"/>
          <c:spPr>
            <a:ln>
              <a:solidFill>
                <a:sysClr val="windowText" lastClr="000000"/>
              </a:solidFill>
            </a:ln>
          </c:spPr>
          <c:marker>
            <c:symbol val="none"/>
          </c:marker>
          <c:xVal>
            <c:numRef>
              <c:f>ANALYSIS!$AT$16:$AT$53</c:f>
              <c:numCache>
                <c:formatCode>General</c:formatCode>
                <c:ptCount val="38"/>
                <c:pt idx="0">
                  <c:v>-34200</c:v>
                </c:pt>
                <c:pt idx="1">
                  <c:v>-33300</c:v>
                </c:pt>
                <c:pt idx="2">
                  <c:v>-32400</c:v>
                </c:pt>
                <c:pt idx="3">
                  <c:v>-31500</c:v>
                </c:pt>
                <c:pt idx="4">
                  <c:v>-30600</c:v>
                </c:pt>
                <c:pt idx="5">
                  <c:v>-29700</c:v>
                </c:pt>
                <c:pt idx="6">
                  <c:v>-28800</c:v>
                </c:pt>
                <c:pt idx="7">
                  <c:v>-27900</c:v>
                </c:pt>
                <c:pt idx="8">
                  <c:v>-27000</c:v>
                </c:pt>
                <c:pt idx="9">
                  <c:v>-26100</c:v>
                </c:pt>
                <c:pt idx="10">
                  <c:v>-25200</c:v>
                </c:pt>
                <c:pt idx="11">
                  <c:v>-24300</c:v>
                </c:pt>
                <c:pt idx="12">
                  <c:v>-23400</c:v>
                </c:pt>
                <c:pt idx="13">
                  <c:v>-22500</c:v>
                </c:pt>
                <c:pt idx="14">
                  <c:v>-21600</c:v>
                </c:pt>
                <c:pt idx="15">
                  <c:v>-20700</c:v>
                </c:pt>
                <c:pt idx="16">
                  <c:v>-19800</c:v>
                </c:pt>
                <c:pt idx="17">
                  <c:v>-18900</c:v>
                </c:pt>
                <c:pt idx="18">
                  <c:v>-18000</c:v>
                </c:pt>
                <c:pt idx="19">
                  <c:v>-17100</c:v>
                </c:pt>
                <c:pt idx="20">
                  <c:v>-16200</c:v>
                </c:pt>
                <c:pt idx="21">
                  <c:v>-15300</c:v>
                </c:pt>
                <c:pt idx="22">
                  <c:v>-14400</c:v>
                </c:pt>
                <c:pt idx="23">
                  <c:v>-13500</c:v>
                </c:pt>
                <c:pt idx="24">
                  <c:v>-12600</c:v>
                </c:pt>
                <c:pt idx="25">
                  <c:v>-11700</c:v>
                </c:pt>
                <c:pt idx="26">
                  <c:v>-10800</c:v>
                </c:pt>
                <c:pt idx="27">
                  <c:v>-9900</c:v>
                </c:pt>
                <c:pt idx="28">
                  <c:v>-9000</c:v>
                </c:pt>
                <c:pt idx="29">
                  <c:v>-8100</c:v>
                </c:pt>
                <c:pt idx="30">
                  <c:v>-7200</c:v>
                </c:pt>
                <c:pt idx="31">
                  <c:v>-6300</c:v>
                </c:pt>
                <c:pt idx="32">
                  <c:v>-5400</c:v>
                </c:pt>
                <c:pt idx="33">
                  <c:v>-4500</c:v>
                </c:pt>
                <c:pt idx="34">
                  <c:v>-3600</c:v>
                </c:pt>
                <c:pt idx="35">
                  <c:v>-2700</c:v>
                </c:pt>
                <c:pt idx="36">
                  <c:v>-1800</c:v>
                </c:pt>
                <c:pt idx="37">
                  <c:v>-900</c:v>
                </c:pt>
              </c:numCache>
            </c:numRef>
          </c:xVal>
          <c:yVal>
            <c:numRef>
              <c:f>ANALYSIS!$AW$16:$AW$53</c:f>
              <c:numCache>
                <c:formatCode>General</c:formatCode>
                <c:ptCount val="38"/>
                <c:pt idx="0">
                  <c:v>16778.75440449368</c:v>
                </c:pt>
                <c:pt idx="1">
                  <c:v>17894.645026400256</c:v>
                </c:pt>
                <c:pt idx="2">
                  <c:v>18980.676514245715</c:v>
                </c:pt>
                <c:pt idx="3">
                  <c:v>20038.440871320447</c:v>
                </c:pt>
                <c:pt idx="4">
                  <c:v>21069.355232118149</c:v>
                </c:pt>
                <c:pt idx="5">
                  <c:v>22074.686863939685</c:v>
                </c:pt>
                <c:pt idx="6">
                  <c:v>23055.573684032664</c:v>
                </c:pt>
                <c:pt idx="7">
                  <c:v>24013.04123749835</c:v>
                </c:pt>
                <c:pt idx="8">
                  <c:v>24948.016853928893</c:v>
                </c:pt>
                <c:pt idx="9">
                  <c:v>25861.341534313615</c:v>
                </c:pt>
                <c:pt idx="10">
                  <c:v>26753.779996335805</c:v>
                </c:pt>
                <c:pt idx="11">
                  <c:v>27626.029213585411</c:v>
                </c:pt>
                <c:pt idx="12">
                  <c:v>28478.725713989486</c:v>
                </c:pt>
                <c:pt idx="13">
                  <c:v>29312.451848969882</c:v>
                </c:pt>
                <c:pt idx="14">
                  <c:v>30127.74120324746</c:v>
                </c:pt>
                <c:pt idx="15">
                  <c:v>30925.083282774853</c:v>
                </c:pt>
                <c:pt idx="16">
                  <c:v>31704.927592774395</c:v>
                </c:pt>
                <c:pt idx="17">
                  <c:v>32467.687197649633</c:v>
                </c:pt>
                <c:pt idx="18">
                  <c:v>33213.741838410868</c:v>
                </c:pt>
                <c:pt idx="19">
                  <c:v>33943.440670296397</c:v>
                </c:pt>
                <c:pt idx="20">
                  <c:v>34657.104672790927</c:v>
                </c:pt>
                <c:pt idx="21">
                  <c:v>35355.028775714127</c:v>
                </c:pt>
                <c:pt idx="22">
                  <c:v>36037.483738071533</c:v>
                </c:pt>
                <c:pt idx="23">
                  <c:v>36704.717810612921</c:v>
                </c:pt>
                <c:pt idx="24">
                  <c:v>37356.95820828565</c:v>
                </c:pt>
                <c:pt idx="25">
                  <c:v>37994.412414810628</c:v>
                </c:pt>
                <c:pt idx="26">
                  <c:v>38617.269338294944</c:v>
                </c:pt>
                <c:pt idx="27">
                  <c:v>39225.700334007153</c:v>
                </c:pt>
                <c:pt idx="28">
                  <c:v>39819.860108082474</c:v>
                </c:pt>
                <c:pt idx="29">
                  <c:v>40399.887513918409</c:v>
                </c:pt>
                <c:pt idx="30">
                  <c:v>40965.906251303808</c:v>
                </c:pt>
                <c:pt idx="31">
                  <c:v>41518.025476844174</c:v>
                </c:pt>
                <c:pt idx="32">
                  <c:v>42056.340332962878</c:v>
                </c:pt>
                <c:pt idx="33">
                  <c:v>42580.932401635371</c:v>
                </c:pt>
                <c:pt idx="34">
                  <c:v>43091.87008802373</c:v>
                </c:pt>
                <c:pt idx="35">
                  <c:v>43589.208938297968</c:v>
                </c:pt>
                <c:pt idx="36">
                  <c:v>44072.991895136351</c:v>
                </c:pt>
                <c:pt idx="37">
                  <c:v>44543.249493674048</c:v>
                </c:pt>
              </c:numCache>
            </c:numRef>
          </c:yVal>
          <c:smooth val="0"/>
          <c:extLst>
            <c:ext xmlns:c16="http://schemas.microsoft.com/office/drawing/2014/chart" uri="{C3380CC4-5D6E-409C-BE32-E72D297353CC}">
              <c16:uniqueId val="{00000007-0887-4D1F-9E15-6EB6E81619E7}"/>
            </c:ext>
          </c:extLst>
        </c:ser>
        <c:ser>
          <c:idx val="6"/>
          <c:order val="6"/>
          <c:spPr>
            <a:ln>
              <a:solidFill>
                <a:sysClr val="windowText" lastClr="000000"/>
              </a:solidFill>
            </a:ln>
          </c:spPr>
          <c:marker>
            <c:symbol val="none"/>
          </c:marker>
          <c:xVal>
            <c:numRef>
              <c:f>ANALYSIS!$BB$16:$BB$53</c:f>
              <c:numCache>
                <c:formatCode>General</c:formatCode>
                <c:ptCount val="38"/>
                <c:pt idx="0">
                  <c:v>0</c:v>
                </c:pt>
                <c:pt idx="1">
                  <c:v>0</c:v>
                </c:pt>
                <c:pt idx="2">
                  <c:v>900</c:v>
                </c:pt>
                <c:pt idx="3">
                  <c:v>1800</c:v>
                </c:pt>
                <c:pt idx="4">
                  <c:v>2700</c:v>
                </c:pt>
                <c:pt idx="5">
                  <c:v>3600</c:v>
                </c:pt>
                <c:pt idx="6">
                  <c:v>4500</c:v>
                </c:pt>
                <c:pt idx="7">
                  <c:v>5400</c:v>
                </c:pt>
                <c:pt idx="8">
                  <c:v>6300</c:v>
                </c:pt>
                <c:pt idx="9">
                  <c:v>7200</c:v>
                </c:pt>
                <c:pt idx="10">
                  <c:v>8100</c:v>
                </c:pt>
                <c:pt idx="11">
                  <c:v>9000</c:v>
                </c:pt>
                <c:pt idx="12">
                  <c:v>9900</c:v>
                </c:pt>
                <c:pt idx="13">
                  <c:v>10800</c:v>
                </c:pt>
                <c:pt idx="14">
                  <c:v>11700</c:v>
                </c:pt>
                <c:pt idx="15">
                  <c:v>12600</c:v>
                </c:pt>
                <c:pt idx="16">
                  <c:v>13500</c:v>
                </c:pt>
                <c:pt idx="17">
                  <c:v>14400</c:v>
                </c:pt>
                <c:pt idx="18">
                  <c:v>15300</c:v>
                </c:pt>
                <c:pt idx="19">
                  <c:v>16200</c:v>
                </c:pt>
                <c:pt idx="20">
                  <c:v>17100</c:v>
                </c:pt>
                <c:pt idx="21">
                  <c:v>18000</c:v>
                </c:pt>
                <c:pt idx="22">
                  <c:v>18900</c:v>
                </c:pt>
                <c:pt idx="23">
                  <c:v>19800</c:v>
                </c:pt>
                <c:pt idx="24">
                  <c:v>20700</c:v>
                </c:pt>
                <c:pt idx="25">
                  <c:v>21600</c:v>
                </c:pt>
                <c:pt idx="26">
                  <c:v>22500</c:v>
                </c:pt>
                <c:pt idx="27">
                  <c:v>23400</c:v>
                </c:pt>
                <c:pt idx="28">
                  <c:v>24300</c:v>
                </c:pt>
                <c:pt idx="29">
                  <c:v>25200</c:v>
                </c:pt>
                <c:pt idx="30">
                  <c:v>26100</c:v>
                </c:pt>
                <c:pt idx="31">
                  <c:v>27000</c:v>
                </c:pt>
                <c:pt idx="32">
                  <c:v>27900</c:v>
                </c:pt>
                <c:pt idx="33">
                  <c:v>28800</c:v>
                </c:pt>
                <c:pt idx="34">
                  <c:v>29700</c:v>
                </c:pt>
                <c:pt idx="35">
                  <c:v>30600</c:v>
                </c:pt>
                <c:pt idx="36">
                  <c:v>31500</c:v>
                </c:pt>
                <c:pt idx="37">
                  <c:v>32400</c:v>
                </c:pt>
              </c:numCache>
            </c:numRef>
          </c:xVal>
          <c:yVal>
            <c:numRef>
              <c:f>ANALYSIS!$BE$16:$BE$53</c:f>
              <c:numCache>
                <c:formatCode>General</c:formatCode>
                <c:ptCount val="38"/>
                <c:pt idx="0">
                  <c:v>45000</c:v>
                </c:pt>
                <c:pt idx="1">
                  <c:v>45000</c:v>
                </c:pt>
                <c:pt idx="2">
                  <c:v>45443.249493674048</c:v>
                </c:pt>
                <c:pt idx="3">
                  <c:v>45872.991895136351</c:v>
                </c:pt>
                <c:pt idx="4">
                  <c:v>46289.208938297968</c:v>
                </c:pt>
                <c:pt idx="5">
                  <c:v>46691.87008802373</c:v>
                </c:pt>
                <c:pt idx="6">
                  <c:v>47080.932401635371</c:v>
                </c:pt>
                <c:pt idx="7">
                  <c:v>47456.340332962878</c:v>
                </c:pt>
                <c:pt idx="8">
                  <c:v>47818.025476844174</c:v>
                </c:pt>
                <c:pt idx="9">
                  <c:v>48165.906251303808</c:v>
                </c:pt>
                <c:pt idx="10">
                  <c:v>48499.887513918409</c:v>
                </c:pt>
                <c:pt idx="11">
                  <c:v>48819.860108082474</c:v>
                </c:pt>
                <c:pt idx="12">
                  <c:v>49125.700334007153</c:v>
                </c:pt>
                <c:pt idx="13">
                  <c:v>49417.269338294944</c:v>
                </c:pt>
                <c:pt idx="14">
                  <c:v>49694.412414810628</c:v>
                </c:pt>
                <c:pt idx="15">
                  <c:v>49956.95820828565</c:v>
                </c:pt>
                <c:pt idx="16">
                  <c:v>50204.717810612921</c:v>
                </c:pt>
                <c:pt idx="17">
                  <c:v>50437.483738071533</c:v>
                </c:pt>
                <c:pt idx="18">
                  <c:v>50655.028775714127</c:v>
                </c:pt>
                <c:pt idx="19">
                  <c:v>50857.104672790927</c:v>
                </c:pt>
                <c:pt idx="20">
                  <c:v>51043.440670296397</c:v>
                </c:pt>
                <c:pt idx="21">
                  <c:v>51213.741838410868</c:v>
                </c:pt>
                <c:pt idx="22">
                  <c:v>51367.687197649633</c:v>
                </c:pt>
                <c:pt idx="23">
                  <c:v>51504.927592774395</c:v>
                </c:pt>
                <c:pt idx="24">
                  <c:v>51625.083282774853</c:v>
                </c:pt>
                <c:pt idx="25">
                  <c:v>51727.74120324746</c:v>
                </c:pt>
                <c:pt idx="26">
                  <c:v>51812.451848969882</c:v>
                </c:pt>
                <c:pt idx="27">
                  <c:v>51878.725713989486</c:v>
                </c:pt>
                <c:pt idx="28">
                  <c:v>51926.029213585411</c:v>
                </c:pt>
                <c:pt idx="29">
                  <c:v>51953.779996335805</c:v>
                </c:pt>
                <c:pt idx="30">
                  <c:v>51961.341534313615</c:v>
                </c:pt>
                <c:pt idx="31">
                  <c:v>51948.016853928893</c:v>
                </c:pt>
                <c:pt idx="32">
                  <c:v>51913.04123749835</c:v>
                </c:pt>
                <c:pt idx="33">
                  <c:v>51855.573684032664</c:v>
                </c:pt>
                <c:pt idx="34">
                  <c:v>51774.686863939685</c:v>
                </c:pt>
                <c:pt idx="35">
                  <c:v>51669.355232118149</c:v>
                </c:pt>
                <c:pt idx="36">
                  <c:v>51538.440871320447</c:v>
                </c:pt>
                <c:pt idx="37">
                  <c:v>51380.676514245715</c:v>
                </c:pt>
              </c:numCache>
            </c:numRef>
          </c:yVal>
          <c:smooth val="0"/>
          <c:extLst>
            <c:ext xmlns:c16="http://schemas.microsoft.com/office/drawing/2014/chart" uri="{C3380CC4-5D6E-409C-BE32-E72D297353CC}">
              <c16:uniqueId val="{00000008-0887-4D1F-9E15-6EB6E81619E7}"/>
            </c:ext>
          </c:extLst>
        </c:ser>
        <c:ser>
          <c:idx val="7"/>
          <c:order val="7"/>
          <c:spPr>
            <a:ln>
              <a:solidFill>
                <a:sysClr val="windowText" lastClr="000000"/>
              </a:solidFill>
            </a:ln>
          </c:spPr>
          <c:marker>
            <c:symbol val="none"/>
          </c:marker>
          <c:xVal>
            <c:numRef>
              <c:f>ANALYSIS!$BJ$16:$BJ$53</c:f>
              <c:numCache>
                <c:formatCode>General</c:formatCode>
                <c:ptCount val="38"/>
                <c:pt idx="0">
                  <c:v>33300</c:v>
                </c:pt>
                <c:pt idx="1">
                  <c:v>30000</c:v>
                </c:pt>
                <c:pt idx="2">
                  <c:v>35100</c:v>
                </c:pt>
                <c:pt idx="3">
                  <c:v>36000</c:v>
                </c:pt>
                <c:pt idx="4">
                  <c:v>36900</c:v>
                </c:pt>
                <c:pt idx="5">
                  <c:v>37800</c:v>
                </c:pt>
                <c:pt idx="6">
                  <c:v>38700</c:v>
                </c:pt>
                <c:pt idx="7">
                  <c:v>39600</c:v>
                </c:pt>
                <c:pt idx="8">
                  <c:v>40500</c:v>
                </c:pt>
                <c:pt idx="9">
                  <c:v>41400</c:v>
                </c:pt>
                <c:pt idx="10">
                  <c:v>42300</c:v>
                </c:pt>
                <c:pt idx="11">
                  <c:v>43200</c:v>
                </c:pt>
                <c:pt idx="12">
                  <c:v>44100</c:v>
                </c:pt>
                <c:pt idx="13">
                  <c:v>45000</c:v>
                </c:pt>
                <c:pt idx="14">
                  <c:v>45900</c:v>
                </c:pt>
                <c:pt idx="15">
                  <c:v>46800</c:v>
                </c:pt>
                <c:pt idx="16">
                  <c:v>47700</c:v>
                </c:pt>
                <c:pt idx="17">
                  <c:v>48600</c:v>
                </c:pt>
                <c:pt idx="18">
                  <c:v>49500</c:v>
                </c:pt>
                <c:pt idx="19">
                  <c:v>51300</c:v>
                </c:pt>
                <c:pt idx="20">
                  <c:v>51930</c:v>
                </c:pt>
                <c:pt idx="21">
                  <c:v>51300</c:v>
                </c:pt>
                <c:pt idx="22">
                  <c:v>49500</c:v>
                </c:pt>
                <c:pt idx="23">
                  <c:v>48600</c:v>
                </c:pt>
                <c:pt idx="24">
                  <c:v>47700</c:v>
                </c:pt>
                <c:pt idx="25">
                  <c:v>46800</c:v>
                </c:pt>
                <c:pt idx="26">
                  <c:v>45900</c:v>
                </c:pt>
                <c:pt idx="27">
                  <c:v>45000</c:v>
                </c:pt>
                <c:pt idx="28">
                  <c:v>44100</c:v>
                </c:pt>
                <c:pt idx="29">
                  <c:v>43200</c:v>
                </c:pt>
                <c:pt idx="30">
                  <c:v>42300</c:v>
                </c:pt>
                <c:pt idx="31">
                  <c:v>41400</c:v>
                </c:pt>
                <c:pt idx="32">
                  <c:v>40500</c:v>
                </c:pt>
                <c:pt idx="33">
                  <c:v>39600</c:v>
                </c:pt>
                <c:pt idx="34">
                  <c:v>38700</c:v>
                </c:pt>
                <c:pt idx="35">
                  <c:v>37800</c:v>
                </c:pt>
                <c:pt idx="36">
                  <c:v>36900</c:v>
                </c:pt>
                <c:pt idx="37">
                  <c:v>36000</c:v>
                </c:pt>
              </c:numCache>
            </c:numRef>
          </c:xVal>
          <c:yVal>
            <c:numRef>
              <c:f>ANALYSIS!$BM$16:$BM$53</c:f>
              <c:numCache>
                <c:formatCode>General</c:formatCode>
                <c:ptCount val="38"/>
                <c:pt idx="0">
                  <c:v>51194.645026400256</c:v>
                </c:pt>
                <c:pt idx="1">
                  <c:v>51742.346141747672</c:v>
                </c:pt>
                <c:pt idx="2">
                  <c:v>50731.207030486396</c:v>
                </c:pt>
                <c:pt idx="3">
                  <c:v>50449.961479175909</c:v>
                </c:pt>
                <c:pt idx="4">
                  <c:v>50132.684545347482</c:v>
                </c:pt>
                <c:pt idx="5">
                  <c:v>49776.690237135197</c:v>
                </c:pt>
                <c:pt idx="6">
                  <c:v>49378.861117265173</c:v>
                </c:pt>
                <c:pt idx="7">
                  <c:v>48935.545301229562</c:v>
                </c:pt>
                <c:pt idx="8">
                  <c:v>48442.419193818758</c:v>
                </c:pt>
                <c:pt idx="9">
                  <c:v>47894.300873528628</c:v>
                </c:pt>
                <c:pt idx="10">
                  <c:v>47284.890472316882</c:v>
                </c:pt>
                <c:pt idx="11">
                  <c:v>46606.399181009649</c:v>
                </c:pt>
                <c:pt idx="12">
                  <c:v>45849.002079919235</c:v>
                </c:pt>
                <c:pt idx="13">
                  <c:v>45000</c:v>
                </c:pt>
                <c:pt idx="14">
                  <c:v>44042.474961464337</c:v>
                </c:pt>
                <c:pt idx="15">
                  <c:v>42953.004884160386</c:v>
                </c:pt>
                <c:pt idx="16">
                  <c:v>41697.478813546746</c:v>
                </c:pt>
                <c:pt idx="17">
                  <c:v>40222.625411658722</c:v>
                </c:pt>
                <c:pt idx="18">
                  <c:v>38436.215693170991</c:v>
                </c:pt>
                <c:pt idx="19">
                  <c:v>32807.688174264091</c:v>
                </c:pt>
                <c:pt idx="20">
                  <c:v>24397.733270945879</c:v>
                </c:pt>
                <c:pt idx="21">
                  <c:v>18492.311825735909</c:v>
                </c:pt>
                <c:pt idx="22">
                  <c:v>11063.784306829006</c:v>
                </c:pt>
                <c:pt idx="23">
                  <c:v>8377.3745883412812</c:v>
                </c:pt>
                <c:pt idx="24">
                  <c:v>6002.5211864532539</c:v>
                </c:pt>
                <c:pt idx="25">
                  <c:v>3846.9951158396107</c:v>
                </c:pt>
                <c:pt idx="26">
                  <c:v>1857.525038535663</c:v>
                </c:pt>
                <c:pt idx="27">
                  <c:v>0</c:v>
                </c:pt>
                <c:pt idx="28">
                  <c:v>-1749.0020799192353</c:v>
                </c:pt>
                <c:pt idx="29">
                  <c:v>-3406.3991810096486</c:v>
                </c:pt>
                <c:pt idx="30">
                  <c:v>-4984.8904723168853</c:v>
                </c:pt>
                <c:pt idx="31">
                  <c:v>-6494.3008735286312</c:v>
                </c:pt>
                <c:pt idx="32">
                  <c:v>-7942.4191938187541</c:v>
                </c:pt>
                <c:pt idx="33">
                  <c:v>-9335.545301229562</c:v>
                </c:pt>
                <c:pt idx="34">
                  <c:v>-10678.861117265169</c:v>
                </c:pt>
                <c:pt idx="35">
                  <c:v>-11976.690237135197</c:v>
                </c:pt>
                <c:pt idx="36">
                  <c:v>-13232.684545347478</c:v>
                </c:pt>
                <c:pt idx="37">
                  <c:v>-14449.961479175905</c:v>
                </c:pt>
              </c:numCache>
            </c:numRef>
          </c:yVal>
          <c:smooth val="0"/>
          <c:extLst>
            <c:ext xmlns:c16="http://schemas.microsoft.com/office/drawing/2014/chart" uri="{C3380CC4-5D6E-409C-BE32-E72D297353CC}">
              <c16:uniqueId val="{00000009-0887-4D1F-9E15-6EB6E81619E7}"/>
            </c:ext>
          </c:extLst>
        </c:ser>
        <c:ser>
          <c:idx val="8"/>
          <c:order val="8"/>
          <c:spPr>
            <a:ln>
              <a:solidFill>
                <a:sysClr val="windowText" lastClr="000000"/>
              </a:solidFill>
            </a:ln>
          </c:spPr>
          <c:marker>
            <c:symbol val="none"/>
          </c:marker>
          <c:xVal>
            <c:numRef>
              <c:f>ANALYSIS!$BR$16:$BR$55</c:f>
              <c:numCache>
                <c:formatCode>General</c:formatCode>
                <c:ptCount val="40"/>
                <c:pt idx="0">
                  <c:v>35100</c:v>
                </c:pt>
                <c:pt idx="1">
                  <c:v>34200</c:v>
                </c:pt>
                <c:pt idx="2">
                  <c:v>33300</c:v>
                </c:pt>
                <c:pt idx="3">
                  <c:v>32400</c:v>
                </c:pt>
                <c:pt idx="4">
                  <c:v>31500</c:v>
                </c:pt>
                <c:pt idx="5">
                  <c:v>30600</c:v>
                </c:pt>
                <c:pt idx="6">
                  <c:v>29700</c:v>
                </c:pt>
                <c:pt idx="7">
                  <c:v>28800</c:v>
                </c:pt>
                <c:pt idx="8">
                  <c:v>27900</c:v>
                </c:pt>
                <c:pt idx="9">
                  <c:v>27000</c:v>
                </c:pt>
                <c:pt idx="10">
                  <c:v>26100</c:v>
                </c:pt>
                <c:pt idx="11">
                  <c:v>25200</c:v>
                </c:pt>
                <c:pt idx="12">
                  <c:v>24300</c:v>
                </c:pt>
                <c:pt idx="13">
                  <c:v>23400</c:v>
                </c:pt>
                <c:pt idx="14">
                  <c:v>22500</c:v>
                </c:pt>
                <c:pt idx="15">
                  <c:v>21600</c:v>
                </c:pt>
                <c:pt idx="16">
                  <c:v>20700</c:v>
                </c:pt>
                <c:pt idx="17">
                  <c:v>19800</c:v>
                </c:pt>
                <c:pt idx="18">
                  <c:v>18900</c:v>
                </c:pt>
                <c:pt idx="19">
                  <c:v>18000</c:v>
                </c:pt>
                <c:pt idx="20">
                  <c:v>17100</c:v>
                </c:pt>
                <c:pt idx="21">
                  <c:v>16200</c:v>
                </c:pt>
                <c:pt idx="22">
                  <c:v>15300</c:v>
                </c:pt>
                <c:pt idx="23">
                  <c:v>14400</c:v>
                </c:pt>
                <c:pt idx="24">
                  <c:v>13500</c:v>
                </c:pt>
                <c:pt idx="25">
                  <c:v>12600</c:v>
                </c:pt>
                <c:pt idx="26">
                  <c:v>11700</c:v>
                </c:pt>
                <c:pt idx="27">
                  <c:v>10800</c:v>
                </c:pt>
                <c:pt idx="28">
                  <c:v>9900</c:v>
                </c:pt>
                <c:pt idx="29">
                  <c:v>9000</c:v>
                </c:pt>
                <c:pt idx="30">
                  <c:v>8100</c:v>
                </c:pt>
                <c:pt idx="31">
                  <c:v>7200</c:v>
                </c:pt>
                <c:pt idx="32">
                  <c:v>6300</c:v>
                </c:pt>
                <c:pt idx="33">
                  <c:v>5400</c:v>
                </c:pt>
                <c:pt idx="34">
                  <c:v>4500</c:v>
                </c:pt>
                <c:pt idx="35">
                  <c:v>3600</c:v>
                </c:pt>
                <c:pt idx="36">
                  <c:v>2700</c:v>
                </c:pt>
                <c:pt idx="37">
                  <c:v>1800</c:v>
                </c:pt>
                <c:pt idx="38">
                  <c:v>900</c:v>
                </c:pt>
                <c:pt idx="39">
                  <c:v>0</c:v>
                </c:pt>
              </c:numCache>
            </c:numRef>
          </c:xVal>
          <c:yVal>
            <c:numRef>
              <c:f>ANALYSIS!$BU$16:$BU$55</c:f>
              <c:numCache>
                <c:formatCode>General</c:formatCode>
                <c:ptCount val="40"/>
                <c:pt idx="0">
                  <c:v>-15631.207030486396</c:v>
                </c:pt>
                <c:pt idx="1">
                  <c:v>-16778.75440449368</c:v>
                </c:pt>
                <c:pt idx="2">
                  <c:v>-17894.645026400256</c:v>
                </c:pt>
                <c:pt idx="3">
                  <c:v>-18980.676514245715</c:v>
                </c:pt>
                <c:pt idx="4">
                  <c:v>-20038.440871320447</c:v>
                </c:pt>
                <c:pt idx="5">
                  <c:v>-21069.355232118149</c:v>
                </c:pt>
                <c:pt idx="6">
                  <c:v>-22074.686863939685</c:v>
                </c:pt>
                <c:pt idx="7">
                  <c:v>-23055.573684032664</c:v>
                </c:pt>
                <c:pt idx="8">
                  <c:v>-24013.04123749835</c:v>
                </c:pt>
                <c:pt idx="9">
                  <c:v>-24948.016853928893</c:v>
                </c:pt>
                <c:pt idx="10">
                  <c:v>-25861.341534313615</c:v>
                </c:pt>
                <c:pt idx="11">
                  <c:v>-26753.779996335805</c:v>
                </c:pt>
                <c:pt idx="12">
                  <c:v>-27626.029213585411</c:v>
                </c:pt>
                <c:pt idx="13">
                  <c:v>-28478.725713989486</c:v>
                </c:pt>
                <c:pt idx="14">
                  <c:v>-29312.451848969882</c:v>
                </c:pt>
                <c:pt idx="15">
                  <c:v>-30127.74120324746</c:v>
                </c:pt>
                <c:pt idx="16">
                  <c:v>-30925.083282774853</c:v>
                </c:pt>
                <c:pt idx="17">
                  <c:v>-31704.927592774395</c:v>
                </c:pt>
                <c:pt idx="18">
                  <c:v>-32467.687197649633</c:v>
                </c:pt>
                <c:pt idx="19">
                  <c:v>-33213.741838410868</c:v>
                </c:pt>
                <c:pt idx="20">
                  <c:v>-33943.440670296397</c:v>
                </c:pt>
                <c:pt idx="21">
                  <c:v>-34657.104672790927</c:v>
                </c:pt>
                <c:pt idx="22">
                  <c:v>-35355.028775714127</c:v>
                </c:pt>
                <c:pt idx="23">
                  <c:v>-36037.483738071533</c:v>
                </c:pt>
                <c:pt idx="24">
                  <c:v>-36704.717810612921</c:v>
                </c:pt>
                <c:pt idx="25">
                  <c:v>-37356.95820828565</c:v>
                </c:pt>
                <c:pt idx="26">
                  <c:v>-37994.412414810628</c:v>
                </c:pt>
                <c:pt idx="27">
                  <c:v>-38617.269338294944</c:v>
                </c:pt>
                <c:pt idx="28">
                  <c:v>-39225.700334007153</c:v>
                </c:pt>
                <c:pt idx="29">
                  <c:v>-39819.860108082474</c:v>
                </c:pt>
                <c:pt idx="30">
                  <c:v>-40399.887513918409</c:v>
                </c:pt>
                <c:pt idx="31">
                  <c:v>-40965.906251303808</c:v>
                </c:pt>
                <c:pt idx="32">
                  <c:v>-41518.025476844174</c:v>
                </c:pt>
                <c:pt idx="33">
                  <c:v>-42056.340332962878</c:v>
                </c:pt>
                <c:pt idx="34">
                  <c:v>-42580.932401635371</c:v>
                </c:pt>
                <c:pt idx="35">
                  <c:v>-43091.87008802373</c:v>
                </c:pt>
                <c:pt idx="36">
                  <c:v>-43589.208938297968</c:v>
                </c:pt>
                <c:pt idx="37">
                  <c:v>-44072.991895136351</c:v>
                </c:pt>
                <c:pt idx="38">
                  <c:v>-44543.249493674048</c:v>
                </c:pt>
                <c:pt idx="39">
                  <c:v>-45000</c:v>
                </c:pt>
              </c:numCache>
            </c:numRef>
          </c:yVal>
          <c:smooth val="0"/>
          <c:extLst>
            <c:ext xmlns:c16="http://schemas.microsoft.com/office/drawing/2014/chart" uri="{C3380CC4-5D6E-409C-BE32-E72D297353CC}">
              <c16:uniqueId val="{0000000A-0887-4D1F-9E15-6EB6E81619E7}"/>
            </c:ext>
          </c:extLst>
        </c:ser>
        <c:dLbls>
          <c:showLegendKey val="0"/>
          <c:showVal val="0"/>
          <c:showCatName val="0"/>
          <c:showSerName val="0"/>
          <c:showPercent val="0"/>
          <c:showBubbleSize val="0"/>
        </c:dLbls>
        <c:axId val="1746517951"/>
        <c:axId val="1"/>
      </c:scatterChart>
      <c:valAx>
        <c:axId val="1746517951"/>
        <c:scaling>
          <c:orientation val="minMax"/>
        </c:scaling>
        <c:delete val="0"/>
        <c:axPos val="b"/>
        <c:majorGridlines>
          <c:spPr>
            <a:ln>
              <a:solidFill>
                <a:schemeClr val="bg1">
                  <a:lumMod val="85000"/>
                </a:schemeClr>
              </a:solidFill>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crossBetween val="midCat"/>
      </c:valAx>
      <c:valAx>
        <c:axId val="1"/>
        <c:scaling>
          <c:orientation val="minMax"/>
        </c:scaling>
        <c:delete val="0"/>
        <c:axPos val="l"/>
        <c:majorGridlines>
          <c:spPr>
            <a:ln>
              <a:solidFill>
                <a:schemeClr val="bg1">
                  <a:lumMod val="85000"/>
                </a:schemeClr>
              </a:solidFill>
            </a:ln>
          </c:spPr>
        </c:majorGridlines>
        <c:numFmt formatCode="General" sourceLinked="1"/>
        <c:majorTickMark val="out"/>
        <c:minorTickMark val="none"/>
        <c:tickLblPos val="nextTo"/>
        <c:crossAx val="1746517951"/>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49" name="Group 48"/>
        <xdr:cNvGrpSpPr/>
      </xdr:nvGrpSpPr>
      <xdr:grpSpPr>
        <a:xfrm>
          <a:off x="40822" y="1295880"/>
          <a:ext cx="2535971" cy="642297"/>
          <a:chOff x="40822" y="1267641"/>
          <a:chExt cx="2570933" cy="630195"/>
        </a:xfrm>
      </xdr:grpSpPr>
      <xdr:pic>
        <xdr:nvPicPr>
          <xdr:cNvPr id="51" name="Picture 5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2" name="Picture 5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0</xdr:colOff>
      <xdr:row>29</xdr:row>
      <xdr:rowOff>0</xdr:rowOff>
    </xdr:from>
    <xdr:to>
      <xdr:col>4</xdr:col>
      <xdr:colOff>304800</xdr:colOff>
      <xdr:row>30</xdr:row>
      <xdr:rowOff>129540</xdr:rowOff>
    </xdr:to>
    <xdr:sp macro="" textlink="">
      <xdr:nvSpPr>
        <xdr:cNvPr id="2049" name="AutoShape 1" descr="{\displaystyle \sigma _{v}={\sqrt {\sigma _{11}^{2}-\sigma _{11}\sigma _{22}+\sigma _{22}^{2}+3\sigma _{12}^{2}}}\!}"/>
        <xdr:cNvSpPr>
          <a:spLocks noChangeAspect="1" noChangeArrowheads="1"/>
        </xdr:cNvSpPr>
      </xdr:nvSpPr>
      <xdr:spPr bwMode="auto">
        <a:xfrm>
          <a:off x="2499360" y="510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403411</xdr:colOff>
      <xdr:row>28</xdr:row>
      <xdr:rowOff>128765</xdr:rowOff>
    </xdr:from>
    <xdr:to>
      <xdr:col>6</xdr:col>
      <xdr:colOff>387938</xdr:colOff>
      <xdr:row>48</xdr:row>
      <xdr:rowOff>127421</xdr:rowOff>
    </xdr:to>
    <xdr:graphicFrame macro="">
      <xdr:nvGraphicFramePr>
        <xdr:cNvPr id="5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122663</xdr:colOff>
      <xdr:row>13</xdr:row>
      <xdr:rowOff>135204</xdr:rowOff>
    </xdr:from>
    <xdr:to>
      <xdr:col>3</xdr:col>
      <xdr:colOff>485775</xdr:colOff>
      <xdr:row>25</xdr:row>
      <xdr:rowOff>8202</xdr:rowOff>
    </xdr:to>
    <xdr:grpSp>
      <xdr:nvGrpSpPr>
        <xdr:cNvPr id="57" name="Group 56"/>
        <xdr:cNvGrpSpPr/>
      </xdr:nvGrpSpPr>
      <xdr:grpSpPr>
        <a:xfrm>
          <a:off x="122663" y="2483957"/>
          <a:ext cx="2245700" cy="2024527"/>
          <a:chOff x="9938851" y="-21435"/>
          <a:chExt cx="7562123" cy="6802643"/>
        </a:xfrm>
      </xdr:grpSpPr>
      <xdr:sp macro="" textlink="">
        <xdr:nvSpPr>
          <xdr:cNvPr id="58" name="Rectangle 57"/>
          <xdr:cNvSpPr/>
        </xdr:nvSpPr>
        <xdr:spPr>
          <a:xfrm>
            <a:off x="11756571" y="1415143"/>
            <a:ext cx="4114800" cy="39624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cxnSp macro="">
        <xdr:nvCxnSpPr>
          <xdr:cNvPr id="61" name="Straight Arrow Connector 60"/>
          <xdr:cNvCxnSpPr/>
        </xdr:nvCxnSpPr>
        <xdr:spPr>
          <a:xfrm flipV="1">
            <a:off x="13813971" y="283029"/>
            <a:ext cx="0" cy="849085"/>
          </a:xfrm>
          <a:prstGeom prst="straightConnector1">
            <a:avLst/>
          </a:prstGeom>
          <a:ln w="12700">
            <a:solidFill>
              <a:schemeClr val="tx1"/>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62" name="Straight Arrow Connector 61"/>
          <xdr:cNvCxnSpPr/>
        </xdr:nvCxnSpPr>
        <xdr:spPr>
          <a:xfrm flipH="1">
            <a:off x="10580914" y="3396343"/>
            <a:ext cx="881743" cy="0"/>
          </a:xfrm>
          <a:prstGeom prst="straightConnector1">
            <a:avLst/>
          </a:prstGeom>
          <a:ln w="12700">
            <a:solidFill>
              <a:schemeClr val="tx1"/>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63" name="Straight Arrow Connector 62"/>
          <xdr:cNvCxnSpPr/>
        </xdr:nvCxnSpPr>
        <xdr:spPr>
          <a:xfrm flipH="1">
            <a:off x="13813971" y="5660571"/>
            <a:ext cx="2" cy="849086"/>
          </a:xfrm>
          <a:prstGeom prst="straightConnector1">
            <a:avLst/>
          </a:prstGeom>
          <a:ln w="12700">
            <a:solidFill>
              <a:schemeClr val="tx1"/>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68" name="Straight Arrow Connector 67"/>
          <xdr:cNvCxnSpPr/>
        </xdr:nvCxnSpPr>
        <xdr:spPr>
          <a:xfrm>
            <a:off x="16165287" y="3385457"/>
            <a:ext cx="881742" cy="10886"/>
          </a:xfrm>
          <a:prstGeom prst="straightConnector1">
            <a:avLst/>
          </a:prstGeom>
          <a:ln w="12700">
            <a:solidFill>
              <a:schemeClr val="tx1"/>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grpSp>
        <xdr:nvGrpSpPr>
          <xdr:cNvPr id="69" name="Group 68"/>
          <xdr:cNvGrpSpPr/>
        </xdr:nvGrpSpPr>
        <xdr:grpSpPr>
          <a:xfrm>
            <a:off x="12344400" y="1188043"/>
            <a:ext cx="2939143" cy="74700"/>
            <a:chOff x="12063046" y="1181344"/>
            <a:chExt cx="2872154" cy="74700"/>
          </a:xfrm>
        </xdr:grpSpPr>
        <xdr:cxnSp macro="">
          <xdr:nvCxnSpPr>
            <xdr:cNvPr id="112" name="Straight Connector 111"/>
            <xdr:cNvCxnSpPr/>
          </xdr:nvCxnSpPr>
          <xdr:spPr>
            <a:xfrm>
              <a:off x="12063046" y="125604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3" name="Isosceles Triangle 112"/>
            <xdr:cNvSpPr/>
          </xdr:nvSpPr>
          <xdr:spPr>
            <a:xfrm>
              <a:off x="14712469" y="1181344"/>
              <a:ext cx="216642"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grpSp>
        <xdr:nvGrpSpPr>
          <xdr:cNvPr id="70" name="Group 69"/>
          <xdr:cNvGrpSpPr/>
        </xdr:nvGrpSpPr>
        <xdr:grpSpPr>
          <a:xfrm rot="5400000" flipH="1">
            <a:off x="14590698" y="3214067"/>
            <a:ext cx="2919933" cy="74700"/>
            <a:chOff x="12063046" y="1181344"/>
            <a:chExt cx="2872154" cy="74700"/>
          </a:xfrm>
        </xdr:grpSpPr>
        <xdr:cxnSp macro="">
          <xdr:nvCxnSpPr>
            <xdr:cNvPr id="110" name="Straight Connector 109"/>
            <xdr:cNvCxnSpPr/>
          </xdr:nvCxnSpPr>
          <xdr:spPr>
            <a:xfrm>
              <a:off x="12063046" y="125604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Isosceles Triangle 110"/>
            <xdr:cNvSpPr/>
          </xdr:nvSpPr>
          <xdr:spPr>
            <a:xfrm>
              <a:off x="14712469" y="1181344"/>
              <a:ext cx="216642"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grpSp>
        <xdr:nvGrpSpPr>
          <xdr:cNvPr id="71" name="Group 70"/>
          <xdr:cNvGrpSpPr/>
        </xdr:nvGrpSpPr>
        <xdr:grpSpPr>
          <a:xfrm rot="10800000">
            <a:off x="12344400" y="5526647"/>
            <a:ext cx="2939143" cy="76884"/>
            <a:chOff x="12063046" y="1148740"/>
            <a:chExt cx="2872154" cy="76884"/>
          </a:xfrm>
        </xdr:grpSpPr>
        <xdr:cxnSp macro="">
          <xdr:nvCxnSpPr>
            <xdr:cNvPr id="108" name="Straight Connector 107"/>
            <xdr:cNvCxnSpPr/>
          </xdr:nvCxnSpPr>
          <xdr:spPr>
            <a:xfrm>
              <a:off x="12063046" y="122562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9" name="Isosceles Triangle 108"/>
            <xdr:cNvSpPr/>
          </xdr:nvSpPr>
          <xdr:spPr>
            <a:xfrm>
              <a:off x="14712470" y="1148740"/>
              <a:ext cx="216643"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grpSp>
        <xdr:nvGrpSpPr>
          <xdr:cNvPr id="72" name="Group 71"/>
          <xdr:cNvGrpSpPr/>
        </xdr:nvGrpSpPr>
        <xdr:grpSpPr>
          <a:xfrm rot="16200000" flipH="1">
            <a:off x="10119229" y="3214067"/>
            <a:ext cx="2919933" cy="74700"/>
            <a:chOff x="12063046" y="1181344"/>
            <a:chExt cx="2872154" cy="74700"/>
          </a:xfrm>
        </xdr:grpSpPr>
        <xdr:cxnSp macro="">
          <xdr:nvCxnSpPr>
            <xdr:cNvPr id="106" name="Straight Connector 105"/>
            <xdr:cNvCxnSpPr/>
          </xdr:nvCxnSpPr>
          <xdr:spPr>
            <a:xfrm>
              <a:off x="12063046" y="125604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7" name="Isosceles Triangle 106"/>
            <xdr:cNvSpPr/>
          </xdr:nvSpPr>
          <xdr:spPr>
            <a:xfrm>
              <a:off x="14712469" y="1181344"/>
              <a:ext cx="216642"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sp macro="" textlink="">
        <xdr:nvSpPr>
          <xdr:cNvPr id="77" name="TextBox 76"/>
          <xdr:cNvSpPr txBox="1"/>
        </xdr:nvSpPr>
        <xdr:spPr>
          <a:xfrm>
            <a:off x="13815247" y="-21435"/>
            <a:ext cx="904186" cy="801703"/>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y</a:t>
            </a:r>
          </a:p>
        </xdr:txBody>
      </xdr:sp>
      <xdr:sp macro="" textlink="">
        <xdr:nvSpPr>
          <xdr:cNvPr id="78" name="TextBox 77"/>
          <xdr:cNvSpPr txBox="1"/>
        </xdr:nvSpPr>
        <xdr:spPr>
          <a:xfrm>
            <a:off x="13736081" y="5979504"/>
            <a:ext cx="1115221"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y</a:t>
            </a:r>
          </a:p>
        </xdr:txBody>
      </xdr:sp>
      <xdr:sp macro="" textlink="">
        <xdr:nvSpPr>
          <xdr:cNvPr id="79" name="TextBox 78"/>
          <xdr:cNvSpPr txBox="1"/>
        </xdr:nvSpPr>
        <xdr:spPr>
          <a:xfrm>
            <a:off x="16610730" y="2604936"/>
            <a:ext cx="890244"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x</a:t>
            </a:r>
          </a:p>
        </xdr:txBody>
      </xdr:sp>
      <xdr:sp macro="" textlink="">
        <xdr:nvSpPr>
          <xdr:cNvPr id="80" name="TextBox 79"/>
          <xdr:cNvSpPr txBox="1"/>
        </xdr:nvSpPr>
        <xdr:spPr>
          <a:xfrm>
            <a:off x="9938851" y="2808514"/>
            <a:ext cx="881548"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x</a:t>
            </a:r>
          </a:p>
        </xdr:txBody>
      </xdr:sp>
      <xdr:sp macro="" textlink="">
        <xdr:nvSpPr>
          <xdr:cNvPr id="81" name="TextBox 80"/>
          <xdr:cNvSpPr txBox="1"/>
        </xdr:nvSpPr>
        <xdr:spPr>
          <a:xfrm>
            <a:off x="14717044" y="374587"/>
            <a:ext cx="1004747" cy="801703"/>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sp macro="" textlink="">
        <xdr:nvSpPr>
          <xdr:cNvPr id="82" name="TextBox 81"/>
          <xdr:cNvSpPr txBox="1"/>
        </xdr:nvSpPr>
        <xdr:spPr>
          <a:xfrm>
            <a:off x="15905688" y="1736252"/>
            <a:ext cx="880107"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sp macro="" textlink="">
        <xdr:nvSpPr>
          <xdr:cNvPr id="83" name="TextBox 82"/>
          <xdr:cNvSpPr txBox="1"/>
        </xdr:nvSpPr>
        <xdr:spPr>
          <a:xfrm>
            <a:off x="12404666" y="5375299"/>
            <a:ext cx="863864"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sp macro="" textlink="">
        <xdr:nvSpPr>
          <xdr:cNvPr id="84" name="TextBox 83"/>
          <xdr:cNvSpPr txBox="1"/>
        </xdr:nvSpPr>
        <xdr:spPr>
          <a:xfrm>
            <a:off x="10888516" y="3843740"/>
            <a:ext cx="949303"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grpSp>
    <xdr:clientData/>
  </xdr:twoCellAnchor>
  <xdr:twoCellAnchor editAs="oneCell">
    <xdr:from>
      <xdr:col>28</xdr:col>
      <xdr:colOff>249381</xdr:colOff>
      <xdr:row>6</xdr:row>
      <xdr:rowOff>152400</xdr:rowOff>
    </xdr:from>
    <xdr:to>
      <xdr:col>31</xdr:col>
      <xdr:colOff>112351</xdr:colOff>
      <xdr:row>9</xdr:row>
      <xdr:rowOff>21597</xdr:rowOff>
    </xdr:to>
    <xdr:pic>
      <xdr:nvPicPr>
        <xdr:cNvPr id="55" name="Picture 54"/>
        <xdr:cNvPicPr>
          <a:picLocks noChangeAspect="1"/>
        </xdr:cNvPicPr>
      </xdr:nvPicPr>
      <xdr:blipFill>
        <a:blip xmlns:r="http://schemas.openxmlformats.org/officeDocument/2006/relationships" r:embed="rId6"/>
        <a:stretch>
          <a:fillRect/>
        </a:stretch>
      </xdr:blipFill>
      <xdr:spPr>
        <a:xfrm>
          <a:off x="15711054" y="1233055"/>
          <a:ext cx="1733333" cy="409524"/>
        </a:xfrm>
        <a:prstGeom prst="rect">
          <a:avLst/>
        </a:prstGeom>
      </xdr:spPr>
    </xdr:pic>
    <xdr:clientData/>
  </xdr:twoCellAnchor>
  <xdr:twoCellAnchor>
    <xdr:from>
      <xdr:col>2</xdr:col>
      <xdr:colOff>0</xdr:colOff>
      <xdr:row>49</xdr:row>
      <xdr:rowOff>89340</xdr:rowOff>
    </xdr:from>
    <xdr:to>
      <xdr:col>3</xdr:col>
      <xdr:colOff>0</xdr:colOff>
      <xdr:row>49</xdr:row>
      <xdr:rowOff>89340</xdr:rowOff>
    </xdr:to>
    <xdr:cxnSp macro="">
      <xdr:nvCxnSpPr>
        <xdr:cNvPr id="115" name="Straight Connector 114"/>
        <xdr:cNvCxnSpPr/>
      </xdr:nvCxnSpPr>
      <xdr:spPr>
        <a:xfrm>
          <a:off x="1250731" y="8613230"/>
          <a:ext cx="625366"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50</xdr:row>
      <xdr:rowOff>89341</xdr:rowOff>
    </xdr:from>
    <xdr:to>
      <xdr:col>3</xdr:col>
      <xdr:colOff>0</xdr:colOff>
      <xdr:row>50</xdr:row>
      <xdr:rowOff>89341</xdr:rowOff>
    </xdr:to>
    <xdr:cxnSp macro="">
      <xdr:nvCxnSpPr>
        <xdr:cNvPr id="117" name="Straight Connector 116"/>
        <xdr:cNvCxnSpPr/>
      </xdr:nvCxnSpPr>
      <xdr:spPr>
        <a:xfrm>
          <a:off x="1250731" y="8786651"/>
          <a:ext cx="625366" cy="0"/>
        </a:xfrm>
        <a:prstGeom prst="line">
          <a:avLst/>
        </a:prstGeom>
        <a:ln w="19050">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51</xdr:row>
      <xdr:rowOff>89341</xdr:rowOff>
    </xdr:from>
    <xdr:to>
      <xdr:col>3</xdr:col>
      <xdr:colOff>0</xdr:colOff>
      <xdr:row>51</xdr:row>
      <xdr:rowOff>89341</xdr:rowOff>
    </xdr:to>
    <xdr:cxnSp macro="">
      <xdr:nvCxnSpPr>
        <xdr:cNvPr id="118" name="Straight Connector 117"/>
        <xdr:cNvCxnSpPr/>
      </xdr:nvCxnSpPr>
      <xdr:spPr>
        <a:xfrm>
          <a:off x="1250731" y="8960072"/>
          <a:ext cx="625366"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362225</xdr:colOff>
      <xdr:row>28</xdr:row>
      <xdr:rowOff>23257</xdr:rowOff>
    </xdr:from>
    <xdr:ext cx="248851" cy="1511183"/>
    <xdr:sp macro="" textlink="$H$35">
      <xdr:nvSpPr>
        <xdr:cNvPr id="116" name="TextBox 115"/>
        <xdr:cNvSpPr txBox="1"/>
      </xdr:nvSpPr>
      <xdr:spPr>
        <a:xfrm rot="16200000">
          <a:off x="1613647" y="5692588"/>
          <a:ext cx="15111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98A6E20-01D9-40C2-8248-70B44999F239}" type="TxLink">
            <a:rPr lang="en-US" sz="1000" b="0" i="0" u="none" strike="noStrike">
              <a:solidFill>
                <a:srgbClr val="000000"/>
              </a:solidFill>
              <a:latin typeface="Calibri"/>
              <a:cs typeface="Calibri"/>
            </a:rPr>
            <a:pPr/>
            <a:t>Minimum Principal Stress</a:t>
          </a:fld>
          <a:endParaRPr lang="en-US" sz="1100"/>
        </a:p>
      </xdr:txBody>
    </xdr:sp>
    <xdr:clientData/>
  </xdr:oneCellAnchor>
  <xdr:oneCellAnchor>
    <xdr:from>
      <xdr:col>4</xdr:col>
      <xdr:colOff>61649</xdr:colOff>
      <xdr:row>37</xdr:row>
      <xdr:rowOff>89647</xdr:rowOff>
    </xdr:from>
    <xdr:ext cx="1531317" cy="248851"/>
    <xdr:sp macro="" textlink="$H$29">
      <xdr:nvSpPr>
        <xdr:cNvPr id="120" name="TextBox 119"/>
        <xdr:cNvSpPr txBox="1"/>
      </xdr:nvSpPr>
      <xdr:spPr>
        <a:xfrm>
          <a:off x="2571767" y="6750423"/>
          <a:ext cx="153131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950EF72-DA85-4AA3-9EFC-226651C4064D}" type="TxLink">
            <a:rPr lang="en-US" sz="1000" b="0" i="0" u="none" strike="noStrike">
              <a:solidFill>
                <a:srgbClr val="000000"/>
              </a:solidFill>
              <a:latin typeface="Calibri"/>
              <a:cs typeface="Calibri"/>
            </a:rPr>
            <a:pPr/>
            <a:t>Maximum Principal Stress</a:t>
          </a:fld>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I11" sqref="I1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9" customWidth="1"/>
    <col min="18" max="19" width="5.33203125" style="70" customWidth="1"/>
    <col min="20" max="25" width="9.109375" style="72"/>
    <col min="26" max="16384" width="9.109375" style="20"/>
  </cols>
  <sheetData>
    <row r="1" spans="1:25" s="5" customFormat="1" ht="13.8" x14ac:dyDescent="0.3">
      <c r="A1" s="1"/>
      <c r="B1" s="2" t="s">
        <v>0</v>
      </c>
      <c r="C1" s="3" t="s">
        <v>1</v>
      </c>
      <c r="D1" s="1"/>
      <c r="E1" s="1"/>
      <c r="F1" s="2" t="s">
        <v>2</v>
      </c>
      <c r="G1" s="4"/>
      <c r="H1" s="1"/>
      <c r="I1" s="1"/>
      <c r="J1" s="1"/>
      <c r="K1" s="1"/>
      <c r="M1" s="65"/>
      <c r="N1" s="65"/>
      <c r="O1" s="65"/>
      <c r="P1" s="65"/>
      <c r="Q1" s="65"/>
      <c r="R1" s="65"/>
      <c r="S1" s="65"/>
      <c r="T1" s="66"/>
      <c r="U1" s="66"/>
      <c r="V1" s="66"/>
      <c r="W1" s="67"/>
      <c r="X1" s="68"/>
      <c r="Y1" s="66"/>
    </row>
    <row r="2" spans="1:25" s="5" customFormat="1" ht="13.8" x14ac:dyDescent="0.3">
      <c r="A2" s="1"/>
      <c r="B2" s="2" t="s">
        <v>10</v>
      </c>
      <c r="C2" s="3" t="s">
        <v>11</v>
      </c>
      <c r="D2" s="1"/>
      <c r="E2" s="1"/>
      <c r="F2" s="2" t="s">
        <v>12</v>
      </c>
      <c r="G2" s="3"/>
      <c r="H2" s="1"/>
      <c r="I2" s="1"/>
      <c r="J2" s="1"/>
      <c r="K2" s="1"/>
      <c r="M2" s="65"/>
      <c r="N2" s="65"/>
      <c r="O2" s="65"/>
      <c r="P2" s="65"/>
      <c r="Q2" s="65"/>
      <c r="R2" s="65"/>
      <c r="S2" s="65"/>
      <c r="T2" s="66"/>
      <c r="U2" s="66"/>
      <c r="V2" s="66"/>
      <c r="W2" s="67"/>
      <c r="X2" s="68"/>
      <c r="Y2" s="66"/>
    </row>
    <row r="3" spans="1:25" s="5" customFormat="1" ht="13.8" x14ac:dyDescent="0.3">
      <c r="A3" s="1"/>
      <c r="B3" s="2" t="s">
        <v>15</v>
      </c>
      <c r="C3" s="10"/>
      <c r="D3" s="1"/>
      <c r="E3" s="1"/>
      <c r="F3" s="2" t="s">
        <v>17</v>
      </c>
      <c r="G3" s="3"/>
      <c r="H3" s="1"/>
      <c r="I3" s="1"/>
      <c r="J3" s="1"/>
      <c r="K3" s="1"/>
      <c r="M3" s="65"/>
      <c r="N3" s="65"/>
      <c r="O3" s="65"/>
      <c r="P3" s="65"/>
      <c r="Q3" s="65"/>
      <c r="R3" s="65"/>
      <c r="S3" s="65"/>
      <c r="T3" s="66"/>
      <c r="U3" s="66"/>
      <c r="V3" s="66"/>
      <c r="W3" s="67"/>
      <c r="X3" s="68"/>
      <c r="Y3" s="66"/>
    </row>
    <row r="4" spans="1:25" s="5" customFormat="1" ht="13.8" x14ac:dyDescent="0.3">
      <c r="A4" s="1"/>
      <c r="B4" s="2" t="s">
        <v>20</v>
      </c>
      <c r="C4" s="4"/>
      <c r="D4" s="1"/>
      <c r="E4" s="1"/>
      <c r="F4" s="2" t="s">
        <v>21</v>
      </c>
      <c r="G4" s="3" t="s">
        <v>22</v>
      </c>
      <c r="H4" s="1"/>
      <c r="I4" s="1"/>
      <c r="J4" s="1"/>
      <c r="K4" s="1"/>
      <c r="M4" s="65"/>
      <c r="N4" s="65"/>
      <c r="O4" s="65"/>
      <c r="P4" s="65"/>
      <c r="Q4" s="69"/>
      <c r="R4" s="70"/>
      <c r="S4" s="70"/>
      <c r="T4" s="66"/>
      <c r="U4" s="66"/>
      <c r="V4" s="66"/>
      <c r="W4" s="67"/>
      <c r="X4" s="68"/>
      <c r="Y4" s="66"/>
    </row>
    <row r="5" spans="1:25" s="5" customFormat="1" ht="13.8" x14ac:dyDescent="0.3">
      <c r="A5" s="1"/>
      <c r="B5" s="2" t="s">
        <v>23</v>
      </c>
      <c r="C5" s="4"/>
      <c r="D5" s="1"/>
      <c r="E5" s="2"/>
      <c r="F5" s="1"/>
      <c r="G5" s="1"/>
      <c r="H5" s="1"/>
      <c r="I5" s="1"/>
      <c r="J5" s="1"/>
      <c r="K5" s="1"/>
      <c r="M5" s="65"/>
      <c r="N5" s="65"/>
      <c r="O5" s="65"/>
      <c r="P5" s="65"/>
      <c r="Q5" s="69"/>
      <c r="R5" s="70"/>
      <c r="S5" s="70"/>
      <c r="T5" s="66"/>
      <c r="U5" s="66"/>
      <c r="V5" s="66"/>
      <c r="W5" s="67"/>
      <c r="X5" s="68"/>
      <c r="Y5" s="66"/>
    </row>
    <row r="6" spans="1:25" s="5" customFormat="1" ht="13.8" x14ac:dyDescent="0.3">
      <c r="A6" s="1"/>
      <c r="B6" s="1" t="s">
        <v>24</v>
      </c>
      <c r="C6" s="13"/>
      <c r="D6" s="1"/>
      <c r="E6" s="1"/>
      <c r="F6" s="1"/>
      <c r="G6" s="1"/>
      <c r="H6" s="1"/>
      <c r="I6" s="1"/>
      <c r="J6" s="1"/>
      <c r="K6" s="1"/>
      <c r="M6" s="65"/>
      <c r="N6" s="65"/>
      <c r="O6" s="65"/>
      <c r="P6" s="65"/>
      <c r="Q6" s="69"/>
      <c r="R6" s="70"/>
      <c r="S6" s="70"/>
      <c r="T6" s="66"/>
      <c r="U6" s="66"/>
      <c r="V6" s="66"/>
      <c r="W6" s="67"/>
      <c r="X6" s="68"/>
      <c r="Y6" s="66"/>
    </row>
    <row r="7" spans="1:25" s="5" customFormat="1" ht="13.8" x14ac:dyDescent="0.3">
      <c r="A7" s="1"/>
      <c r="B7" s="1"/>
      <c r="C7" s="1"/>
      <c r="D7" s="1"/>
      <c r="E7" s="1"/>
      <c r="F7" s="1"/>
      <c r="G7" s="1"/>
      <c r="H7" s="1"/>
      <c r="I7" s="1"/>
      <c r="J7" s="1"/>
      <c r="K7" s="1"/>
      <c r="M7" s="65"/>
      <c r="N7" s="65"/>
      <c r="O7" s="65"/>
      <c r="P7" s="65"/>
      <c r="Q7" s="69"/>
      <c r="R7" s="70"/>
      <c r="S7" s="70"/>
      <c r="T7" s="66"/>
      <c r="U7" s="66"/>
      <c r="V7" s="66"/>
      <c r="W7" s="67"/>
      <c r="X7" s="68"/>
      <c r="Y7" s="66"/>
    </row>
    <row r="8" spans="1:25" s="5" customFormat="1" ht="13.8" x14ac:dyDescent="0.3">
      <c r="A8" s="14"/>
      <c r="E8" s="7"/>
      <c r="F8" s="8"/>
      <c r="H8" s="15"/>
      <c r="I8" s="7"/>
      <c r="J8" s="16"/>
      <c r="K8" s="17"/>
      <c r="L8" s="18"/>
      <c r="M8" s="65"/>
      <c r="N8" s="65"/>
      <c r="O8" s="65"/>
      <c r="P8" s="65"/>
      <c r="Q8" s="69"/>
      <c r="R8" s="70"/>
      <c r="S8" s="70"/>
      <c r="T8" s="66"/>
      <c r="U8" s="66"/>
      <c r="V8" s="66"/>
      <c r="W8" s="66"/>
      <c r="X8" s="66"/>
      <c r="Y8" s="66"/>
    </row>
    <row r="9" spans="1:25" s="5" customFormat="1" ht="13.8" x14ac:dyDescent="0.3">
      <c r="E9" s="7"/>
      <c r="F9" s="15"/>
      <c r="H9" s="15"/>
      <c r="I9" s="7"/>
      <c r="J9" s="17"/>
      <c r="K9" s="17"/>
      <c r="L9" s="18"/>
      <c r="M9" s="65"/>
      <c r="N9" s="65"/>
      <c r="O9" s="65"/>
      <c r="P9" s="65"/>
      <c r="Q9" s="69"/>
      <c r="R9" s="70"/>
      <c r="S9" s="70"/>
      <c r="T9" s="66"/>
      <c r="U9" s="66"/>
      <c r="V9" s="66"/>
      <c r="W9" s="66"/>
      <c r="X9" s="66"/>
      <c r="Y9" s="66"/>
    </row>
    <row r="10" spans="1:25" s="5" customFormat="1" ht="13.8" x14ac:dyDescent="0.3">
      <c r="E10" s="7"/>
      <c r="F10" s="15"/>
      <c r="H10" s="15"/>
      <c r="I10" s="7"/>
      <c r="J10" s="8"/>
      <c r="K10" s="15"/>
      <c r="L10" s="18"/>
      <c r="M10" s="65"/>
      <c r="N10" s="65"/>
      <c r="O10" s="65"/>
      <c r="P10" s="65"/>
      <c r="Q10" s="69"/>
      <c r="R10" s="70"/>
      <c r="S10" s="70"/>
      <c r="T10" s="66"/>
      <c r="U10" s="66"/>
      <c r="V10" s="66"/>
      <c r="W10" s="66"/>
      <c r="X10" s="66"/>
      <c r="Y10" s="66"/>
    </row>
    <row r="11" spans="1:25" s="5" customFormat="1" ht="13.8" x14ac:dyDescent="0.3">
      <c r="E11" s="7"/>
      <c r="F11" s="15"/>
      <c r="I11" s="19"/>
      <c r="J11" s="8"/>
      <c r="M11" s="65"/>
      <c r="N11" s="65"/>
      <c r="O11" s="65"/>
      <c r="P11" s="65"/>
      <c r="Q11" s="65"/>
      <c r="R11" s="65"/>
      <c r="S11" s="65"/>
      <c r="T11" s="66"/>
      <c r="U11" s="66"/>
      <c r="V11" s="66"/>
      <c r="W11" s="66"/>
      <c r="X11" s="66"/>
      <c r="Y11" s="66"/>
    </row>
    <row r="12" spans="1:25" x14ac:dyDescent="0.3">
      <c r="C12" s="21" t="str">
        <f>G4</f>
        <v>IMPORTANT INFORMATION</v>
      </c>
      <c r="M12" s="65"/>
      <c r="N12" s="65"/>
      <c r="O12" s="65"/>
      <c r="P12" s="65"/>
      <c r="Q12" s="71"/>
      <c r="R12" s="71"/>
      <c r="S12" s="71"/>
    </row>
    <row r="13" spans="1:25" s="5" customFormat="1" ht="13.8" x14ac:dyDescent="0.3">
      <c r="M13" s="65"/>
      <c r="N13" s="65"/>
      <c r="O13" s="65"/>
      <c r="P13" s="65"/>
      <c r="Q13" s="65"/>
      <c r="R13" s="65"/>
      <c r="S13" s="65"/>
      <c r="T13" s="66"/>
      <c r="U13" s="66"/>
      <c r="V13" s="66"/>
      <c r="W13" s="66"/>
      <c r="X13" s="66"/>
      <c r="Y13" s="66"/>
    </row>
    <row r="14" spans="1:25" s="5" customFormat="1" ht="13.8" x14ac:dyDescent="0.3">
      <c r="B14" s="23" t="s">
        <v>31</v>
      </c>
      <c r="M14" s="65"/>
      <c r="N14" s="65"/>
      <c r="O14" s="65"/>
      <c r="P14" s="65"/>
      <c r="Q14" s="65"/>
      <c r="R14" s="65"/>
      <c r="S14" s="65"/>
      <c r="T14" s="66"/>
      <c r="U14" s="66"/>
      <c r="V14" s="66"/>
      <c r="W14" s="66"/>
      <c r="X14" s="66"/>
      <c r="Y14" s="66"/>
    </row>
    <row r="15" spans="1:25" s="5" customFormat="1" ht="13.8" x14ac:dyDescent="0.3">
      <c r="A15" s="24"/>
      <c r="K15" s="24"/>
      <c r="M15" s="69"/>
      <c r="N15" s="69"/>
      <c r="O15" s="69"/>
      <c r="P15" s="69"/>
      <c r="Q15" s="69"/>
      <c r="R15" s="70"/>
      <c r="S15" s="70"/>
      <c r="T15" s="66"/>
      <c r="U15" s="66"/>
      <c r="V15" s="66"/>
      <c r="W15" s="66"/>
      <c r="X15" s="66"/>
      <c r="Y15" s="66"/>
    </row>
    <row r="16" spans="1:25" s="5" customFormat="1" ht="12.75" customHeight="1" x14ac:dyDescent="0.3">
      <c r="B16" s="93" t="s">
        <v>42</v>
      </c>
      <c r="C16" s="93"/>
      <c r="D16" s="93"/>
      <c r="E16" s="93"/>
      <c r="F16" s="93"/>
      <c r="G16" s="93"/>
      <c r="H16" s="93"/>
      <c r="I16" s="93"/>
      <c r="J16" s="93"/>
      <c r="M16" s="69"/>
      <c r="N16" s="69"/>
      <c r="O16" s="69"/>
      <c r="P16" s="69"/>
      <c r="Q16" s="69"/>
      <c r="R16" s="70"/>
      <c r="S16" s="70"/>
      <c r="T16" s="66"/>
      <c r="U16" s="66"/>
      <c r="V16" s="66"/>
      <c r="W16" s="66"/>
      <c r="X16" s="66"/>
      <c r="Y16" s="66"/>
    </row>
    <row r="17" spans="1:25" s="5" customFormat="1" ht="13.8" x14ac:dyDescent="0.3">
      <c r="B17" s="93"/>
      <c r="C17" s="93"/>
      <c r="D17" s="93"/>
      <c r="E17" s="93"/>
      <c r="F17" s="93"/>
      <c r="G17" s="93"/>
      <c r="H17" s="93"/>
      <c r="I17" s="93"/>
      <c r="J17" s="93"/>
      <c r="M17" s="69"/>
      <c r="N17" s="69"/>
      <c r="O17" s="69"/>
      <c r="P17" s="69"/>
      <c r="Q17" s="69"/>
      <c r="R17" s="70"/>
      <c r="S17" s="70"/>
      <c r="T17" s="66"/>
      <c r="U17" s="66"/>
      <c r="V17" s="66"/>
      <c r="W17" s="66"/>
      <c r="X17" s="66"/>
      <c r="Y17" s="66"/>
    </row>
    <row r="18" spans="1:25" s="5" customFormat="1" ht="13.8" x14ac:dyDescent="0.3">
      <c r="B18" s="93"/>
      <c r="C18" s="93"/>
      <c r="D18" s="93"/>
      <c r="E18" s="93"/>
      <c r="F18" s="93"/>
      <c r="G18" s="93"/>
      <c r="H18" s="93"/>
      <c r="I18" s="93"/>
      <c r="J18" s="93"/>
      <c r="M18" s="69"/>
      <c r="N18" s="69"/>
      <c r="O18" s="69"/>
      <c r="P18" s="69"/>
      <c r="Q18" s="69"/>
      <c r="R18" s="70"/>
      <c r="S18" s="70"/>
      <c r="T18" s="66"/>
      <c r="U18" s="66"/>
      <c r="V18" s="66"/>
      <c r="W18" s="66"/>
      <c r="X18" s="66"/>
      <c r="Y18" s="66"/>
    </row>
    <row r="19" spans="1:25" s="5" customFormat="1" ht="13.8" x14ac:dyDescent="0.3">
      <c r="B19" s="93"/>
      <c r="C19" s="93"/>
      <c r="D19" s="93"/>
      <c r="E19" s="93"/>
      <c r="F19" s="93"/>
      <c r="G19" s="93"/>
      <c r="H19" s="93"/>
      <c r="I19" s="93"/>
      <c r="J19" s="93"/>
      <c r="M19" s="69"/>
      <c r="N19" s="69"/>
      <c r="O19" s="69"/>
      <c r="P19" s="69"/>
      <c r="Q19" s="69"/>
      <c r="R19" s="70"/>
      <c r="S19" s="70"/>
      <c r="T19" s="66"/>
      <c r="U19" s="66"/>
      <c r="V19" s="66"/>
      <c r="W19" s="66"/>
      <c r="X19" s="66"/>
      <c r="Y19" s="66"/>
    </row>
    <row r="20" spans="1:25" s="5" customFormat="1" ht="12.75" customHeight="1" x14ac:dyDescent="0.3">
      <c r="A20" s="24"/>
      <c r="B20" s="25" t="s">
        <v>40</v>
      </c>
      <c r="C20" s="24"/>
      <c r="D20" s="24"/>
      <c r="E20" s="24"/>
      <c r="F20" s="24"/>
      <c r="G20" s="24"/>
      <c r="H20" s="24"/>
      <c r="I20" s="24"/>
      <c r="J20" s="24"/>
      <c r="K20" s="24"/>
      <c r="M20" s="69"/>
      <c r="N20" s="69"/>
      <c r="O20" s="69"/>
      <c r="P20" s="69"/>
      <c r="Q20" s="69"/>
      <c r="R20" s="70"/>
      <c r="S20" s="70"/>
      <c r="T20" s="66"/>
      <c r="U20" s="66"/>
      <c r="V20" s="66"/>
      <c r="W20" s="66"/>
      <c r="X20" s="66"/>
      <c r="Y20" s="66"/>
    </row>
    <row r="21" spans="1:25" s="5" customFormat="1" ht="13.8" x14ac:dyDescent="0.3">
      <c r="A21" s="24"/>
      <c r="B21" s="25"/>
      <c r="C21" s="24"/>
      <c r="D21" s="24"/>
      <c r="E21" s="24"/>
      <c r="F21" s="24"/>
      <c r="G21" s="24"/>
      <c r="H21" s="24"/>
      <c r="I21" s="24"/>
      <c r="J21" s="24"/>
      <c r="K21" s="24"/>
      <c r="M21" s="69"/>
      <c r="N21" s="69"/>
      <c r="O21" s="69"/>
      <c r="P21" s="69"/>
      <c r="Q21" s="69"/>
      <c r="R21" s="70"/>
      <c r="S21" s="70"/>
      <c r="T21" s="66"/>
      <c r="U21" s="66"/>
      <c r="V21" s="66"/>
      <c r="W21" s="66"/>
      <c r="X21" s="66"/>
      <c r="Y21" s="66"/>
    </row>
    <row r="22" spans="1:25" s="5" customFormat="1" ht="12.75" customHeight="1" x14ac:dyDescent="0.3">
      <c r="A22" s="24"/>
      <c r="B22" s="93" t="s">
        <v>43</v>
      </c>
      <c r="C22" s="93"/>
      <c r="D22" s="93"/>
      <c r="E22" s="93"/>
      <c r="F22" s="93"/>
      <c r="G22" s="93"/>
      <c r="H22" s="93"/>
      <c r="I22" s="93"/>
      <c r="J22" s="93"/>
      <c r="K22" s="24"/>
      <c r="M22" s="69"/>
      <c r="N22" s="69"/>
      <c r="O22" s="69"/>
      <c r="P22" s="69"/>
      <c r="Q22" s="69"/>
      <c r="R22" s="70"/>
      <c r="S22" s="70"/>
      <c r="T22" s="66"/>
      <c r="U22" s="66"/>
      <c r="V22" s="66"/>
      <c r="W22" s="66"/>
      <c r="X22" s="66"/>
      <c r="Y22" s="66"/>
    </row>
    <row r="23" spans="1:25" s="5" customFormat="1" ht="13.8" x14ac:dyDescent="0.3">
      <c r="A23" s="24"/>
      <c r="B23" s="93"/>
      <c r="C23" s="93"/>
      <c r="D23" s="93"/>
      <c r="E23" s="93"/>
      <c r="F23" s="93"/>
      <c r="G23" s="93"/>
      <c r="H23" s="93"/>
      <c r="I23" s="93"/>
      <c r="J23" s="93"/>
      <c r="K23" s="24"/>
      <c r="M23" s="69"/>
      <c r="N23" s="69"/>
      <c r="O23" s="69"/>
      <c r="P23" s="69"/>
      <c r="Q23" s="69"/>
      <c r="R23" s="70"/>
      <c r="S23" s="73"/>
      <c r="T23" s="66"/>
      <c r="U23" s="66"/>
      <c r="V23" s="66"/>
      <c r="W23" s="66"/>
      <c r="X23" s="66"/>
      <c r="Y23" s="66"/>
    </row>
    <row r="24" spans="1:25" s="5" customFormat="1" ht="13.8" x14ac:dyDescent="0.3">
      <c r="A24" s="24"/>
      <c r="B24" s="93"/>
      <c r="C24" s="93"/>
      <c r="D24" s="93"/>
      <c r="E24" s="93"/>
      <c r="F24" s="93"/>
      <c r="G24" s="93"/>
      <c r="H24" s="93"/>
      <c r="I24" s="93"/>
      <c r="J24" s="93"/>
      <c r="K24" s="24"/>
      <c r="M24" s="69"/>
      <c r="N24" s="69"/>
      <c r="O24" s="69"/>
      <c r="P24" s="69"/>
      <c r="Q24" s="69"/>
      <c r="R24" s="70"/>
      <c r="S24" s="73"/>
      <c r="T24" s="66"/>
      <c r="U24" s="66"/>
      <c r="V24" s="66"/>
      <c r="W24" s="66"/>
      <c r="X24" s="66"/>
      <c r="Y24" s="66"/>
    </row>
    <row r="25" spans="1:25" s="5" customFormat="1" ht="12.75" customHeight="1" x14ac:dyDescent="0.3">
      <c r="A25" s="24"/>
      <c r="B25" s="74"/>
      <c r="C25" s="74"/>
      <c r="D25" s="74"/>
      <c r="E25" s="74"/>
      <c r="F25" s="80" t="s">
        <v>52</v>
      </c>
      <c r="G25" s="74"/>
      <c r="H25" s="74"/>
      <c r="I25" s="74"/>
      <c r="J25" s="74"/>
      <c r="K25" s="24"/>
      <c r="M25" s="69"/>
      <c r="N25" s="69"/>
      <c r="O25" s="69"/>
      <c r="P25" s="69"/>
      <c r="Q25" s="69"/>
      <c r="R25" s="70"/>
      <c r="S25" s="70"/>
      <c r="T25" s="66"/>
      <c r="U25" s="66"/>
      <c r="V25" s="66"/>
      <c r="W25" s="66"/>
      <c r="X25" s="66"/>
      <c r="Y25" s="66"/>
    </row>
    <row r="26" spans="1:25" s="5" customFormat="1" ht="12.75" customHeight="1" x14ac:dyDescent="0.3">
      <c r="A26" s="24"/>
      <c r="B26" s="93" t="s">
        <v>44</v>
      </c>
      <c r="C26" s="93"/>
      <c r="D26" s="93"/>
      <c r="E26" s="93"/>
      <c r="F26" s="93"/>
      <c r="G26" s="93"/>
      <c r="H26" s="93"/>
      <c r="I26" s="93"/>
      <c r="J26" s="93"/>
      <c r="K26" s="24"/>
      <c r="M26" s="69"/>
      <c r="N26" s="69"/>
      <c r="O26" s="69"/>
      <c r="P26" s="69"/>
      <c r="Q26" s="69"/>
      <c r="R26" s="70"/>
      <c r="S26" s="70"/>
      <c r="T26" s="66"/>
      <c r="U26" s="66"/>
      <c r="V26" s="66"/>
      <c r="W26" s="66"/>
      <c r="X26" s="66"/>
      <c r="Y26" s="66"/>
    </row>
    <row r="27" spans="1:25" s="5" customFormat="1" ht="13.8" x14ac:dyDescent="0.3">
      <c r="A27" s="24"/>
      <c r="B27" s="93"/>
      <c r="C27" s="93"/>
      <c r="D27" s="93"/>
      <c r="E27" s="93"/>
      <c r="F27" s="93"/>
      <c r="G27" s="93"/>
      <c r="H27" s="93"/>
      <c r="I27" s="93"/>
      <c r="J27" s="93"/>
      <c r="K27" s="24"/>
      <c r="M27" s="69"/>
      <c r="N27" s="69"/>
      <c r="O27" s="69"/>
      <c r="P27" s="69"/>
      <c r="Q27" s="69"/>
      <c r="R27" s="70"/>
      <c r="S27" s="70"/>
      <c r="T27" s="66"/>
      <c r="U27" s="66"/>
      <c r="V27" s="66"/>
      <c r="W27" s="66"/>
      <c r="X27" s="66"/>
      <c r="Y27" s="66"/>
    </row>
    <row r="28" spans="1:25" s="5" customFormat="1" ht="13.8" x14ac:dyDescent="0.3">
      <c r="A28" s="24"/>
      <c r="B28" s="74"/>
      <c r="C28" s="74"/>
      <c r="D28" s="74"/>
      <c r="E28" s="74"/>
      <c r="F28" s="74"/>
      <c r="G28" s="74"/>
      <c r="H28" s="74"/>
      <c r="I28" s="74"/>
      <c r="J28" s="74"/>
      <c r="K28" s="24"/>
      <c r="M28" s="69"/>
      <c r="N28" s="69"/>
      <c r="O28" s="69"/>
      <c r="P28" s="69"/>
      <c r="Q28" s="69"/>
      <c r="R28" s="70"/>
      <c r="S28" s="70"/>
      <c r="T28" s="66"/>
      <c r="U28" s="66"/>
      <c r="V28" s="66"/>
      <c r="W28" s="66"/>
      <c r="X28" s="66"/>
      <c r="Y28" s="66"/>
    </row>
    <row r="29" spans="1:25" s="5" customFormat="1" ht="12.75" customHeight="1" x14ac:dyDescent="0.3">
      <c r="A29" s="24"/>
      <c r="B29" s="93" t="s">
        <v>45</v>
      </c>
      <c r="C29" s="93"/>
      <c r="D29" s="93"/>
      <c r="E29" s="93"/>
      <c r="F29" s="93"/>
      <c r="G29" s="93"/>
      <c r="H29" s="93"/>
      <c r="I29" s="93"/>
      <c r="J29" s="93"/>
      <c r="K29" s="24"/>
      <c r="M29" s="69"/>
      <c r="N29" s="69"/>
      <c r="O29" s="69"/>
      <c r="P29" s="69"/>
      <c r="Q29" s="69"/>
      <c r="R29" s="70"/>
      <c r="S29" s="70"/>
      <c r="T29" s="66"/>
      <c r="U29" s="66"/>
      <c r="V29" s="66"/>
      <c r="W29" s="66"/>
      <c r="X29" s="66"/>
      <c r="Y29" s="66"/>
    </row>
    <row r="30" spans="1:25" s="5" customFormat="1" ht="12.75" customHeight="1" x14ac:dyDescent="0.3">
      <c r="A30" s="24"/>
      <c r="B30" s="93"/>
      <c r="C30" s="93"/>
      <c r="D30" s="93"/>
      <c r="E30" s="93"/>
      <c r="F30" s="93"/>
      <c r="G30" s="93"/>
      <c r="H30" s="93"/>
      <c r="I30" s="93"/>
      <c r="J30" s="93"/>
      <c r="K30" s="24"/>
      <c r="M30" s="69"/>
      <c r="N30" s="69"/>
      <c r="O30" s="69"/>
      <c r="P30" s="69"/>
      <c r="Q30" s="69"/>
      <c r="R30" s="70"/>
      <c r="S30" s="70"/>
      <c r="T30" s="66"/>
      <c r="U30" s="66"/>
      <c r="V30" s="66"/>
      <c r="W30" s="66"/>
      <c r="X30" s="66"/>
      <c r="Y30" s="66"/>
    </row>
    <row r="31" spans="1:25" s="5" customFormat="1" ht="12.75" customHeight="1" x14ac:dyDescent="0.3">
      <c r="A31" s="24"/>
      <c r="B31" s="93"/>
      <c r="C31" s="93"/>
      <c r="D31" s="93"/>
      <c r="E31" s="93"/>
      <c r="F31" s="93"/>
      <c r="G31" s="93"/>
      <c r="H31" s="93"/>
      <c r="I31" s="93"/>
      <c r="J31" s="93"/>
      <c r="K31" s="24"/>
      <c r="M31" s="69"/>
      <c r="N31" s="69"/>
      <c r="O31" s="69"/>
      <c r="P31" s="69"/>
      <c r="Q31" s="69"/>
      <c r="R31" s="70"/>
      <c r="S31" s="70"/>
      <c r="T31" s="66"/>
      <c r="U31" s="66"/>
      <c r="V31" s="66"/>
      <c r="W31" s="66"/>
      <c r="X31" s="66"/>
      <c r="Y31" s="66"/>
    </row>
    <row r="32" spans="1:25" s="5" customFormat="1" ht="12.75" customHeight="1" x14ac:dyDescent="0.3">
      <c r="A32" s="24"/>
      <c r="B32" s="93"/>
      <c r="C32" s="93"/>
      <c r="D32" s="93"/>
      <c r="E32" s="93"/>
      <c r="F32" s="93"/>
      <c r="G32" s="93"/>
      <c r="H32" s="93"/>
      <c r="I32" s="93"/>
      <c r="J32" s="93"/>
      <c r="K32" s="24"/>
      <c r="M32" s="69"/>
      <c r="N32" s="69"/>
      <c r="O32" s="69"/>
      <c r="P32" s="69"/>
      <c r="Q32" s="69"/>
      <c r="R32" s="70"/>
      <c r="S32" s="70"/>
      <c r="T32" s="66"/>
      <c r="U32" s="66"/>
      <c r="V32" s="66"/>
      <c r="W32" s="66"/>
      <c r="X32" s="66"/>
      <c r="Y32" s="66"/>
    </row>
    <row r="33" spans="1:25" s="5" customFormat="1" ht="12.75" customHeight="1" x14ac:dyDescent="0.3">
      <c r="A33" s="24"/>
      <c r="B33" s="93"/>
      <c r="C33" s="93"/>
      <c r="D33" s="93"/>
      <c r="E33" s="93"/>
      <c r="F33" s="93"/>
      <c r="G33" s="93"/>
      <c r="H33" s="93"/>
      <c r="I33" s="93"/>
      <c r="J33" s="93"/>
      <c r="K33" s="24"/>
      <c r="M33" s="69"/>
      <c r="N33" s="69"/>
      <c r="O33" s="69"/>
      <c r="P33" s="69"/>
      <c r="Q33" s="69"/>
      <c r="R33" s="70"/>
      <c r="S33" s="73"/>
      <c r="T33" s="66"/>
      <c r="U33" s="66"/>
      <c r="V33" s="66"/>
      <c r="W33" s="66"/>
      <c r="X33" s="66"/>
      <c r="Y33" s="66"/>
    </row>
    <row r="34" spans="1:25" s="5" customFormat="1" ht="13.8" x14ac:dyDescent="0.3">
      <c r="A34" s="24"/>
      <c r="B34" s="74"/>
      <c r="C34" s="74"/>
      <c r="D34" s="95" t="s">
        <v>32</v>
      </c>
      <c r="E34" s="95"/>
      <c r="F34" s="95"/>
      <c r="G34" s="95"/>
      <c r="H34" s="95"/>
      <c r="I34" s="74"/>
      <c r="J34" s="74"/>
      <c r="K34" s="24"/>
      <c r="M34" s="69"/>
      <c r="N34" s="69"/>
      <c r="O34" s="69"/>
      <c r="P34" s="69"/>
      <c r="Q34" s="69"/>
      <c r="R34" s="70"/>
      <c r="S34" s="73"/>
      <c r="T34" s="66"/>
      <c r="U34" s="66"/>
      <c r="V34" s="66"/>
      <c r="W34" s="66"/>
      <c r="X34" s="66"/>
      <c r="Y34" s="66"/>
    </row>
    <row r="35" spans="1:25" s="5" customFormat="1" ht="12.75" customHeight="1" x14ac:dyDescent="0.3">
      <c r="A35" s="24"/>
      <c r="B35" s="24"/>
      <c r="C35" s="24"/>
      <c r="I35" s="24"/>
      <c r="J35" s="24"/>
      <c r="K35" s="24"/>
      <c r="M35" s="69"/>
      <c r="N35" s="69"/>
      <c r="O35" s="69"/>
      <c r="P35" s="69"/>
      <c r="Q35" s="69"/>
      <c r="R35" s="70"/>
      <c r="S35" s="70"/>
      <c r="T35" s="66"/>
      <c r="U35" s="66"/>
      <c r="V35" s="66"/>
      <c r="W35" s="66"/>
      <c r="X35" s="66"/>
      <c r="Y35" s="66"/>
    </row>
    <row r="36" spans="1:25" s="5" customFormat="1" ht="12.75" customHeight="1" x14ac:dyDescent="0.3">
      <c r="A36" s="24"/>
      <c r="B36" s="25" t="s">
        <v>33</v>
      </c>
      <c r="C36" s="24"/>
      <c r="D36" s="24"/>
      <c r="E36" s="24"/>
      <c r="F36" s="81"/>
      <c r="G36" s="24"/>
      <c r="H36" s="24"/>
      <c r="I36" s="24"/>
      <c r="J36" s="24"/>
      <c r="K36" s="24"/>
      <c r="M36" s="69"/>
      <c r="N36" s="69"/>
      <c r="O36" s="69"/>
      <c r="P36" s="69"/>
      <c r="Q36" s="69"/>
      <c r="R36" s="70"/>
      <c r="S36" s="70"/>
      <c r="T36" s="66"/>
      <c r="U36" s="66"/>
      <c r="V36" s="66"/>
      <c r="W36" s="66"/>
      <c r="X36" s="66"/>
      <c r="Y36" s="66"/>
    </row>
    <row r="37" spans="1:25" s="5" customFormat="1" ht="13.8" x14ac:dyDescent="0.3">
      <c r="A37" s="24"/>
      <c r="B37" s="25"/>
      <c r="C37" s="24"/>
      <c r="D37" s="24"/>
      <c r="E37" s="24"/>
      <c r="F37" s="81"/>
      <c r="G37" s="24"/>
      <c r="H37" s="24"/>
      <c r="I37" s="24"/>
      <c r="J37" s="24"/>
      <c r="K37" s="24"/>
      <c r="M37" s="69"/>
      <c r="N37" s="69"/>
      <c r="O37" s="69"/>
      <c r="P37" s="69"/>
      <c r="Q37" s="69"/>
      <c r="R37" s="70"/>
      <c r="S37" s="70"/>
      <c r="T37" s="66"/>
      <c r="U37" s="66"/>
      <c r="V37" s="66"/>
      <c r="W37" s="66"/>
      <c r="X37" s="66"/>
      <c r="Y37" s="66"/>
    </row>
    <row r="38" spans="1:25" s="5" customFormat="1" ht="12.75" customHeight="1" x14ac:dyDescent="0.3">
      <c r="A38" s="24"/>
      <c r="B38" s="93" t="s">
        <v>46</v>
      </c>
      <c r="C38" s="93"/>
      <c r="D38" s="93"/>
      <c r="E38" s="93"/>
      <c r="F38" s="93"/>
      <c r="G38" s="93"/>
      <c r="H38" s="93"/>
      <c r="I38" s="93"/>
      <c r="J38" s="93"/>
      <c r="K38" s="24"/>
      <c r="M38" s="69"/>
      <c r="N38" s="69"/>
      <c r="O38" s="69"/>
      <c r="P38" s="69"/>
      <c r="Q38" s="69"/>
      <c r="R38" s="70"/>
      <c r="S38" s="70"/>
      <c r="T38" s="66"/>
      <c r="U38" s="66"/>
      <c r="V38" s="66"/>
      <c r="W38" s="66"/>
      <c r="X38" s="66"/>
      <c r="Y38" s="66"/>
    </row>
    <row r="39" spans="1:25" s="5" customFormat="1" ht="13.8" x14ac:dyDescent="0.3">
      <c r="A39" s="24"/>
      <c r="B39" s="93"/>
      <c r="C39" s="93"/>
      <c r="D39" s="93"/>
      <c r="E39" s="93"/>
      <c r="F39" s="93"/>
      <c r="G39" s="93"/>
      <c r="H39" s="93"/>
      <c r="I39" s="93"/>
      <c r="J39" s="93"/>
      <c r="K39" s="24"/>
      <c r="M39" s="69"/>
      <c r="N39" s="69"/>
      <c r="O39" s="69"/>
      <c r="P39" s="69"/>
      <c r="Q39" s="69"/>
      <c r="R39" s="70"/>
      <c r="S39" s="70"/>
      <c r="T39" s="66"/>
      <c r="U39" s="66"/>
      <c r="V39" s="66"/>
      <c r="W39" s="66"/>
      <c r="X39" s="66"/>
      <c r="Y39" s="66"/>
    </row>
    <row r="40" spans="1:25" s="5" customFormat="1" ht="13.8" x14ac:dyDescent="0.3">
      <c r="A40" s="24"/>
      <c r="B40" s="74"/>
      <c r="C40" s="74"/>
      <c r="D40" s="74"/>
      <c r="E40" s="74"/>
      <c r="F40" s="74"/>
      <c r="G40" s="74"/>
      <c r="H40" s="74"/>
      <c r="I40" s="74"/>
      <c r="J40" s="74"/>
      <c r="K40" s="24"/>
      <c r="M40" s="69"/>
      <c r="N40" s="69"/>
      <c r="O40" s="69"/>
      <c r="P40" s="69"/>
      <c r="Q40" s="69"/>
      <c r="R40" s="70"/>
      <c r="S40" s="70"/>
      <c r="T40" s="66"/>
      <c r="U40" s="66"/>
      <c r="V40" s="66"/>
      <c r="W40" s="66"/>
      <c r="X40" s="66"/>
      <c r="Y40" s="66"/>
    </row>
    <row r="41" spans="1:25" s="5" customFormat="1" ht="12.75" customHeight="1" x14ac:dyDescent="0.3">
      <c r="A41" s="24"/>
      <c r="B41" s="93" t="s">
        <v>47</v>
      </c>
      <c r="C41" s="93"/>
      <c r="D41" s="93"/>
      <c r="E41" s="93"/>
      <c r="F41" s="93"/>
      <c r="G41" s="93"/>
      <c r="H41" s="93"/>
      <c r="I41" s="93"/>
      <c r="J41" s="93"/>
      <c r="K41" s="24"/>
      <c r="M41" s="69"/>
      <c r="N41" s="69"/>
      <c r="O41" s="69"/>
      <c r="P41" s="69"/>
      <c r="Q41" s="69"/>
      <c r="R41" s="70"/>
      <c r="S41" s="70"/>
      <c r="T41" s="66"/>
      <c r="U41" s="66"/>
      <c r="V41" s="66"/>
      <c r="W41" s="66"/>
      <c r="X41" s="66"/>
      <c r="Y41" s="66"/>
    </row>
    <row r="42" spans="1:25" s="5" customFormat="1" ht="13.8" x14ac:dyDescent="0.3">
      <c r="A42" s="24"/>
      <c r="B42" s="93"/>
      <c r="C42" s="93"/>
      <c r="D42" s="93"/>
      <c r="E42" s="93"/>
      <c r="F42" s="93"/>
      <c r="G42" s="93"/>
      <c r="H42" s="93"/>
      <c r="I42" s="93"/>
      <c r="J42" s="93"/>
      <c r="K42" s="24"/>
      <c r="M42" s="69"/>
      <c r="N42" s="69"/>
      <c r="O42" s="69"/>
      <c r="P42" s="69"/>
      <c r="Q42" s="69"/>
      <c r="R42" s="70"/>
      <c r="S42" s="70"/>
      <c r="T42" s="66"/>
      <c r="U42" s="66"/>
      <c r="V42" s="66"/>
      <c r="W42" s="66"/>
      <c r="X42" s="66"/>
      <c r="Y42" s="66"/>
    </row>
    <row r="43" spans="1:25" s="5" customFormat="1" ht="13.8" x14ac:dyDescent="0.3">
      <c r="A43" s="24"/>
      <c r="B43" s="93"/>
      <c r="C43" s="93"/>
      <c r="D43" s="93"/>
      <c r="E43" s="93"/>
      <c r="F43" s="93"/>
      <c r="G43" s="93"/>
      <c r="H43" s="93"/>
      <c r="I43" s="93"/>
      <c r="J43" s="93"/>
      <c r="K43" s="24"/>
      <c r="M43" s="69"/>
      <c r="N43" s="69"/>
      <c r="O43" s="69"/>
      <c r="P43" s="69"/>
      <c r="Q43" s="69"/>
      <c r="R43" s="70"/>
      <c r="S43" s="70"/>
      <c r="T43" s="66"/>
      <c r="U43" s="66"/>
      <c r="V43" s="66"/>
      <c r="W43" s="66"/>
      <c r="X43" s="66"/>
      <c r="Y43" s="66"/>
    </row>
    <row r="44" spans="1:25" s="5" customFormat="1" ht="12.75" customHeight="1" x14ac:dyDescent="0.3">
      <c r="A44" s="24"/>
      <c r="B44" s="74"/>
      <c r="C44" s="74"/>
      <c r="D44" s="74"/>
      <c r="E44" s="74"/>
      <c r="F44" s="74"/>
      <c r="G44" s="74"/>
      <c r="H44" s="74"/>
      <c r="I44" s="74"/>
      <c r="J44" s="74"/>
      <c r="K44" s="24"/>
      <c r="M44" s="69"/>
      <c r="N44" s="69"/>
      <c r="O44" s="69"/>
      <c r="P44" s="69"/>
      <c r="Q44" s="69"/>
      <c r="R44" s="70"/>
      <c r="S44" s="70"/>
      <c r="T44" s="66"/>
      <c r="U44" s="66"/>
      <c r="V44" s="66"/>
      <c r="W44" s="66"/>
      <c r="X44" s="66"/>
      <c r="Y44" s="66"/>
    </row>
    <row r="45" spans="1:25" s="5" customFormat="1" ht="12.75" customHeight="1" x14ac:dyDescent="0.3">
      <c r="A45" s="24"/>
      <c r="B45" s="93" t="s">
        <v>41</v>
      </c>
      <c r="C45" s="93"/>
      <c r="D45" s="93"/>
      <c r="E45" s="93"/>
      <c r="F45" s="93"/>
      <c r="G45" s="93"/>
      <c r="H45" s="93"/>
      <c r="I45" s="93"/>
      <c r="J45" s="93"/>
      <c r="K45" s="24"/>
      <c r="M45" s="69"/>
      <c r="N45" s="69"/>
      <c r="O45" s="69"/>
      <c r="P45" s="69"/>
      <c r="Q45" s="69"/>
      <c r="R45" s="70"/>
      <c r="S45" s="70"/>
      <c r="T45" s="66"/>
      <c r="U45" s="66"/>
      <c r="V45" s="66"/>
      <c r="W45" s="66"/>
      <c r="X45" s="66"/>
      <c r="Y45" s="66"/>
    </row>
    <row r="46" spans="1:25" s="5" customFormat="1" ht="13.8" x14ac:dyDescent="0.3">
      <c r="A46" s="24"/>
      <c r="B46" s="93"/>
      <c r="C46" s="93"/>
      <c r="D46" s="93"/>
      <c r="E46" s="93"/>
      <c r="F46" s="93"/>
      <c r="G46" s="93"/>
      <c r="H46" s="93"/>
      <c r="I46" s="93"/>
      <c r="J46" s="93"/>
      <c r="K46" s="24"/>
      <c r="M46" s="69"/>
      <c r="N46" s="69"/>
      <c r="O46" s="69"/>
      <c r="P46" s="69"/>
      <c r="Q46" s="69"/>
      <c r="R46" s="70"/>
      <c r="S46" s="70"/>
      <c r="T46" s="66"/>
      <c r="U46" s="66"/>
      <c r="V46" s="66"/>
      <c r="W46" s="66"/>
      <c r="X46" s="66"/>
      <c r="Y46" s="66"/>
    </row>
    <row r="47" spans="1:25" s="5" customFormat="1" ht="13.8" x14ac:dyDescent="0.3">
      <c r="A47" s="24"/>
      <c r="B47" s="93"/>
      <c r="C47" s="93"/>
      <c r="D47" s="93"/>
      <c r="E47" s="93"/>
      <c r="F47" s="93"/>
      <c r="G47" s="93"/>
      <c r="H47" s="93"/>
      <c r="I47" s="93"/>
      <c r="J47" s="93"/>
      <c r="K47" s="24"/>
      <c r="M47" s="69"/>
      <c r="N47" s="69"/>
      <c r="O47" s="69"/>
      <c r="P47" s="69"/>
      <c r="Q47" s="69"/>
      <c r="R47" s="70"/>
      <c r="S47" s="70"/>
      <c r="T47" s="66"/>
      <c r="U47" s="66"/>
      <c r="V47" s="66"/>
      <c r="W47" s="66"/>
      <c r="X47" s="66"/>
      <c r="Y47" s="66"/>
    </row>
    <row r="48" spans="1:25" s="5" customFormat="1" ht="12.75" customHeight="1" x14ac:dyDescent="0.3">
      <c r="A48" s="24"/>
      <c r="B48" s="93"/>
      <c r="C48" s="93"/>
      <c r="D48" s="93"/>
      <c r="E48" s="93"/>
      <c r="F48" s="93"/>
      <c r="G48" s="93"/>
      <c r="H48" s="93"/>
      <c r="I48" s="93"/>
      <c r="J48" s="93"/>
      <c r="K48" s="24"/>
      <c r="M48" s="69"/>
      <c r="N48" s="69"/>
      <c r="O48" s="69"/>
      <c r="P48" s="69"/>
      <c r="Q48" s="69"/>
      <c r="R48" s="70"/>
      <c r="S48" s="70"/>
      <c r="T48" s="66"/>
      <c r="U48" s="66"/>
      <c r="V48" s="66"/>
      <c r="W48" s="66"/>
      <c r="X48" s="66"/>
      <c r="Y48" s="66"/>
    </row>
    <row r="49" spans="1:25" s="5" customFormat="1" ht="13.8" x14ac:dyDescent="0.3">
      <c r="A49" s="24"/>
      <c r="B49" s="24" t="s">
        <v>48</v>
      </c>
      <c r="C49" s="24"/>
      <c r="D49" s="24"/>
      <c r="E49" s="24"/>
      <c r="F49" s="24"/>
      <c r="G49" s="24"/>
      <c r="H49" s="24"/>
      <c r="I49" s="24"/>
      <c r="J49" s="24"/>
      <c r="K49" s="24"/>
      <c r="M49" s="69"/>
      <c r="N49" s="69"/>
      <c r="O49" s="69"/>
      <c r="P49" s="69"/>
      <c r="Q49" s="69"/>
      <c r="R49" s="70"/>
      <c r="S49" s="70"/>
      <c r="T49" s="66"/>
      <c r="U49" s="66"/>
      <c r="V49" s="66"/>
      <c r="W49" s="66"/>
      <c r="X49" s="66"/>
      <c r="Y49" s="66"/>
    </row>
    <row r="50" spans="1:25" s="5" customFormat="1" ht="13.8" x14ac:dyDescent="0.3">
      <c r="A50" s="24"/>
      <c r="B50" s="24"/>
      <c r="C50" s="24"/>
      <c r="D50" s="24"/>
      <c r="F50" s="80" t="s">
        <v>53</v>
      </c>
      <c r="G50" s="81"/>
      <c r="H50" s="24"/>
      <c r="I50" s="24"/>
      <c r="J50" s="24"/>
      <c r="K50" s="24"/>
      <c r="M50" s="69"/>
      <c r="N50" s="69"/>
      <c r="O50" s="69"/>
      <c r="P50" s="69"/>
      <c r="Q50" s="69"/>
      <c r="R50" s="70"/>
      <c r="S50" s="70"/>
      <c r="T50" s="66"/>
      <c r="U50" s="66"/>
      <c r="V50" s="66"/>
      <c r="W50" s="66"/>
      <c r="X50" s="66"/>
      <c r="Y50" s="66"/>
    </row>
    <row r="51" spans="1:25" s="5" customFormat="1" ht="13.8" x14ac:dyDescent="0.3">
      <c r="A51" s="24"/>
      <c r="B51" s="24"/>
      <c r="C51" s="24"/>
      <c r="D51" s="24"/>
      <c r="E51" s="24"/>
      <c r="F51" s="24"/>
      <c r="G51" s="24"/>
      <c r="H51" s="24"/>
      <c r="I51" s="24"/>
      <c r="J51" s="24"/>
      <c r="K51" s="24"/>
      <c r="M51" s="69"/>
      <c r="N51" s="69"/>
      <c r="O51" s="69"/>
      <c r="P51" s="69"/>
      <c r="Q51" s="69"/>
      <c r="R51" s="70"/>
      <c r="S51" s="70"/>
      <c r="T51" s="66"/>
      <c r="U51" s="66"/>
      <c r="V51" s="66"/>
      <c r="W51" s="66"/>
      <c r="X51" s="66"/>
      <c r="Y51" s="66"/>
    </row>
    <row r="52" spans="1:25" s="5" customFormat="1" ht="12.75" customHeight="1" x14ac:dyDescent="0.3">
      <c r="A52" s="24"/>
      <c r="B52" s="25" t="s">
        <v>49</v>
      </c>
      <c r="C52" s="24"/>
      <c r="D52" s="24"/>
      <c r="E52" s="24"/>
      <c r="F52" s="24"/>
      <c r="G52" s="24"/>
      <c r="H52" s="24"/>
      <c r="I52" s="24"/>
      <c r="J52" s="24"/>
      <c r="K52" s="24"/>
      <c r="M52" s="69"/>
      <c r="N52" s="69"/>
      <c r="O52" s="69"/>
      <c r="P52" s="69"/>
      <c r="Q52" s="69"/>
      <c r="R52" s="70"/>
      <c r="S52" s="70"/>
      <c r="T52" s="66"/>
      <c r="U52" s="66"/>
      <c r="V52" s="66"/>
      <c r="W52" s="66"/>
      <c r="X52" s="66"/>
      <c r="Y52" s="66"/>
    </row>
    <row r="53" spans="1:25" s="5" customFormat="1" ht="13.8" x14ac:dyDescent="0.3">
      <c r="A53" s="24"/>
      <c r="B53" s="24"/>
      <c r="C53" s="24"/>
      <c r="D53" s="24"/>
      <c r="E53" s="24"/>
      <c r="F53" s="24"/>
      <c r="G53" s="24"/>
      <c r="H53" s="24"/>
      <c r="I53" s="24"/>
      <c r="J53" s="24"/>
      <c r="K53" s="24"/>
      <c r="M53" s="69"/>
      <c r="N53" s="69"/>
      <c r="O53" s="69"/>
      <c r="P53" s="69"/>
      <c r="Q53" s="69"/>
      <c r="R53" s="70"/>
      <c r="S53" s="70"/>
      <c r="T53" s="66"/>
      <c r="U53" s="66"/>
      <c r="V53" s="66"/>
      <c r="W53" s="66"/>
      <c r="X53" s="66"/>
      <c r="Y53" s="66"/>
    </row>
    <row r="54" spans="1:25" s="5" customFormat="1" ht="12.75" customHeight="1" x14ac:dyDescent="0.3">
      <c r="A54" s="24"/>
      <c r="B54" s="94" t="s">
        <v>50</v>
      </c>
      <c r="C54" s="94"/>
      <c r="D54" s="94"/>
      <c r="E54" s="94"/>
      <c r="F54" s="94"/>
      <c r="G54" s="94"/>
      <c r="H54" s="94"/>
      <c r="I54" s="94"/>
      <c r="J54" s="94"/>
      <c r="K54" s="24"/>
      <c r="M54" s="69"/>
      <c r="N54" s="69"/>
      <c r="O54" s="69"/>
      <c r="P54" s="69"/>
      <c r="Q54" s="69"/>
      <c r="R54" s="70"/>
      <c r="S54" s="70"/>
      <c r="T54" s="66"/>
      <c r="U54" s="66"/>
      <c r="V54" s="66"/>
      <c r="W54" s="66"/>
      <c r="X54" s="66"/>
      <c r="Y54" s="66"/>
    </row>
    <row r="55" spans="1:25" s="5" customFormat="1" ht="13.8" x14ac:dyDescent="0.3">
      <c r="A55" s="24"/>
      <c r="B55" s="94"/>
      <c r="C55" s="94"/>
      <c r="D55" s="94"/>
      <c r="E55" s="94"/>
      <c r="F55" s="94"/>
      <c r="G55" s="94"/>
      <c r="H55" s="94"/>
      <c r="I55" s="94"/>
      <c r="J55" s="94"/>
      <c r="K55" s="24"/>
      <c r="M55" s="69"/>
      <c r="N55" s="69"/>
      <c r="O55" s="69"/>
      <c r="P55" s="69"/>
      <c r="Q55" s="69"/>
      <c r="R55" s="70"/>
      <c r="S55" s="70"/>
      <c r="T55" s="66"/>
      <c r="U55" s="66"/>
      <c r="V55" s="66"/>
      <c r="W55" s="66"/>
      <c r="X55" s="66"/>
      <c r="Y55" s="66"/>
    </row>
    <row r="56" spans="1:25" s="5" customFormat="1" ht="13.8" x14ac:dyDescent="0.3">
      <c r="A56" s="24"/>
      <c r="B56" s="94"/>
      <c r="C56" s="94"/>
      <c r="D56" s="94"/>
      <c r="E56" s="94"/>
      <c r="F56" s="94"/>
      <c r="G56" s="94"/>
      <c r="H56" s="94"/>
      <c r="I56" s="94"/>
      <c r="J56" s="94"/>
      <c r="K56" s="24"/>
      <c r="M56" s="69"/>
      <c r="N56" s="69"/>
      <c r="O56" s="69"/>
      <c r="P56" s="69"/>
      <c r="Q56" s="69"/>
      <c r="R56" s="70"/>
      <c r="S56" s="70"/>
      <c r="T56" s="66"/>
      <c r="U56" s="66"/>
      <c r="V56" s="66"/>
      <c r="W56" s="66"/>
      <c r="X56" s="66"/>
      <c r="Y56" s="66"/>
    </row>
    <row r="57" spans="1:25" s="5" customFormat="1" ht="13.8" x14ac:dyDescent="0.3">
      <c r="A57" s="24"/>
      <c r="B57" s="24"/>
      <c r="C57" s="24"/>
      <c r="D57" s="24"/>
      <c r="F57" s="81"/>
      <c r="G57" s="24"/>
      <c r="H57" s="24"/>
      <c r="I57" s="24"/>
      <c r="J57" s="24"/>
      <c r="K57" s="24"/>
      <c r="M57" s="69"/>
      <c r="N57" s="69"/>
      <c r="O57" s="69"/>
      <c r="P57" s="69"/>
      <c r="Q57" s="69"/>
      <c r="R57" s="70"/>
      <c r="S57" s="70"/>
      <c r="T57" s="66"/>
      <c r="U57" s="66"/>
      <c r="V57" s="66"/>
      <c r="W57" s="66"/>
      <c r="X57" s="66"/>
      <c r="Y57" s="66"/>
    </row>
    <row r="58" spans="1:25" s="5" customFormat="1" ht="13.8" x14ac:dyDescent="0.3">
      <c r="A58" s="24"/>
      <c r="B58" s="24"/>
      <c r="C58" s="24"/>
      <c r="D58" s="24"/>
      <c r="E58" s="24"/>
      <c r="F58" s="24"/>
      <c r="G58" s="24"/>
      <c r="H58" s="24"/>
      <c r="I58" s="24"/>
      <c r="J58" s="24"/>
      <c r="K58" s="24"/>
      <c r="M58" s="69"/>
      <c r="N58" s="69"/>
      <c r="O58" s="69"/>
      <c r="P58" s="69"/>
      <c r="Q58" s="69"/>
      <c r="R58" s="70"/>
      <c r="S58" s="70"/>
      <c r="T58" s="66"/>
      <c r="U58" s="66"/>
      <c r="V58" s="66"/>
      <c r="W58" s="66"/>
      <c r="X58" s="66"/>
      <c r="Y58" s="66"/>
    </row>
    <row r="59" spans="1:25" s="5" customFormat="1" ht="13.8" x14ac:dyDescent="0.3">
      <c r="K59" s="24"/>
      <c r="M59" s="69"/>
      <c r="N59" s="69"/>
      <c r="O59" s="69"/>
      <c r="P59" s="69"/>
      <c r="Q59" s="69"/>
      <c r="R59" s="70"/>
      <c r="S59" s="70"/>
      <c r="T59" s="66"/>
      <c r="U59" s="66"/>
      <c r="V59" s="66"/>
      <c r="W59" s="66"/>
      <c r="X59" s="66"/>
      <c r="Y59" s="66"/>
    </row>
    <row r="60" spans="1:25" s="5" customFormat="1" ht="13.8" x14ac:dyDescent="0.3">
      <c r="A60" s="24"/>
      <c r="B60" s="24" t="s">
        <v>51</v>
      </c>
      <c r="C60" s="24"/>
      <c r="D60" s="24"/>
      <c r="E60" s="24"/>
      <c r="F60" s="24"/>
      <c r="G60" s="24"/>
      <c r="H60" s="24"/>
      <c r="I60" s="24"/>
      <c r="J60" s="24"/>
      <c r="K60" s="24"/>
      <c r="M60" s="69"/>
      <c r="N60" s="69"/>
      <c r="O60" s="69"/>
      <c r="P60" s="69"/>
      <c r="Q60" s="69"/>
      <c r="R60" s="70"/>
      <c r="S60" s="70"/>
      <c r="T60" s="66"/>
      <c r="U60" s="66"/>
      <c r="V60" s="66"/>
      <c r="W60" s="66"/>
      <c r="X60" s="66"/>
      <c r="Y60" s="66"/>
    </row>
    <row r="61" spans="1:25" s="5" customFormat="1" ht="13.8" x14ac:dyDescent="0.3">
      <c r="A61" s="24"/>
      <c r="C61" s="24"/>
      <c r="D61" s="24"/>
      <c r="F61" s="80" t="s">
        <v>54</v>
      </c>
      <c r="G61" s="82"/>
      <c r="H61" s="24"/>
      <c r="I61" s="24"/>
      <c r="J61" s="24"/>
      <c r="K61" s="24"/>
      <c r="M61" s="69"/>
      <c r="N61" s="69"/>
      <c r="O61" s="69"/>
      <c r="P61" s="69"/>
      <c r="Q61" s="69"/>
      <c r="R61" s="70"/>
      <c r="S61" s="70"/>
      <c r="T61" s="66"/>
      <c r="U61" s="66"/>
      <c r="V61" s="66"/>
      <c r="W61" s="66"/>
      <c r="X61" s="66"/>
      <c r="Y61" s="66"/>
    </row>
    <row r="62" spans="1:25" s="5" customFormat="1" ht="13.8" x14ac:dyDescent="0.3">
      <c r="A62" s="24"/>
      <c r="B62" s="24"/>
      <c r="C62" s="24"/>
      <c r="D62" s="24"/>
      <c r="E62" s="24"/>
      <c r="F62" s="24"/>
      <c r="G62" s="24"/>
      <c r="H62" s="24"/>
      <c r="I62" s="24"/>
      <c r="J62" s="24"/>
      <c r="K62" s="24"/>
      <c r="M62" s="69"/>
      <c r="N62" s="69"/>
      <c r="O62" s="69"/>
      <c r="P62" s="69"/>
      <c r="Q62" s="69"/>
      <c r="R62" s="70"/>
      <c r="S62" s="70"/>
      <c r="T62" s="66"/>
      <c r="U62" s="66"/>
      <c r="V62" s="66"/>
      <c r="W62" s="66"/>
      <c r="X62" s="66"/>
      <c r="Y62" s="6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616"/>
  <sheetViews>
    <sheetView tabSelected="1" view="pageBreakPreview" topLeftCell="A4" zoomScale="85" zoomScaleNormal="100" zoomScaleSheetLayoutView="85" workbookViewId="0">
      <selection activeCell="P22" sqref="P22"/>
    </sheetView>
  </sheetViews>
  <sheetFormatPr defaultColWidth="9.109375" defaultRowHeight="15.6" x14ac:dyDescent="0.3"/>
  <cols>
    <col min="1" max="11" width="9.109375" style="20" customWidth="1"/>
    <col min="12" max="12" width="5.44140625" style="5" customWidth="1"/>
    <col min="13" max="17" width="5.33203125" style="11" customWidth="1"/>
    <col min="18" max="19" width="5.33203125" style="12" customWidth="1"/>
    <col min="20" max="21" width="9.109375" style="20"/>
    <col min="22" max="22" width="10.44140625" style="20" bestFit="1" customWidth="1"/>
    <col min="23" max="16384" width="9.109375" style="20"/>
  </cols>
  <sheetData>
    <row r="1" spans="1:82" s="5" customFormat="1" ht="13.8" x14ac:dyDescent="0.3">
      <c r="B1" s="7" t="s">
        <v>0</v>
      </c>
      <c r="C1" s="15" t="s">
        <v>1</v>
      </c>
      <c r="F1" s="7" t="s">
        <v>2</v>
      </c>
      <c r="G1" s="15">
        <v>1</v>
      </c>
      <c r="M1" s="6" t="s">
        <v>3</v>
      </c>
      <c r="N1" s="6" t="s">
        <v>4</v>
      </c>
      <c r="O1" s="6" t="s">
        <v>5</v>
      </c>
      <c r="P1" s="6" t="s">
        <v>5</v>
      </c>
      <c r="Q1" s="6" t="s">
        <v>5</v>
      </c>
      <c r="R1" s="6" t="s">
        <v>6</v>
      </c>
      <c r="S1" s="6" t="s">
        <v>7</v>
      </c>
      <c r="T1" s="5" t="s">
        <v>8</v>
      </c>
      <c r="W1" s="7" t="s">
        <v>9</v>
      </c>
      <c r="X1" s="8">
        <f>SUM(M:M)</f>
        <v>1</v>
      </c>
    </row>
    <row r="2" spans="1:82" s="5" customFormat="1" ht="13.8" x14ac:dyDescent="0.3">
      <c r="B2" s="7" t="s">
        <v>10</v>
      </c>
      <c r="C2" s="15" t="s">
        <v>11</v>
      </c>
      <c r="F2" s="7" t="s">
        <v>12</v>
      </c>
      <c r="G2" s="15" t="s">
        <v>55</v>
      </c>
      <c r="M2" s="9" t="s">
        <v>13</v>
      </c>
      <c r="N2" s="9" t="s">
        <v>13</v>
      </c>
      <c r="O2" s="9" t="s">
        <v>4</v>
      </c>
      <c r="P2" s="9" t="s">
        <v>4</v>
      </c>
      <c r="Q2" s="9" t="s">
        <v>4</v>
      </c>
      <c r="R2" s="9" t="s">
        <v>13</v>
      </c>
      <c r="S2" s="9" t="s">
        <v>13</v>
      </c>
      <c r="W2" s="7" t="s">
        <v>14</v>
      </c>
      <c r="X2" s="8">
        <f>SUM(N:N)</f>
        <v>0</v>
      </c>
    </row>
    <row r="3" spans="1:82" s="5" customFormat="1" ht="13.8" x14ac:dyDescent="0.3">
      <c r="B3" s="7" t="s">
        <v>15</v>
      </c>
      <c r="C3" s="15" t="s">
        <v>16</v>
      </c>
      <c r="F3" s="7" t="s">
        <v>17</v>
      </c>
      <c r="G3" s="15" t="s">
        <v>18</v>
      </c>
      <c r="M3" s="9"/>
      <c r="N3" s="9"/>
      <c r="O3" s="9"/>
      <c r="P3" s="9"/>
      <c r="Q3" s="9"/>
      <c r="R3" s="9"/>
      <c r="S3" s="9"/>
      <c r="W3" s="7" t="s">
        <v>19</v>
      </c>
      <c r="X3" s="8">
        <f>SUM(O:O)</f>
        <v>0</v>
      </c>
    </row>
    <row r="4" spans="1:82" s="5" customFormat="1" ht="13.8" x14ac:dyDescent="0.3">
      <c r="B4" s="7" t="s">
        <v>20</v>
      </c>
      <c r="C4" s="8"/>
      <c r="F4" s="7" t="s">
        <v>21</v>
      </c>
      <c r="G4" s="27" t="s">
        <v>56</v>
      </c>
      <c r="M4" s="9"/>
      <c r="N4" s="9"/>
      <c r="O4" s="9"/>
      <c r="P4" s="9"/>
      <c r="Q4" s="11"/>
      <c r="R4" s="12"/>
      <c r="S4" s="12"/>
      <c r="W4" s="7" t="s">
        <v>19</v>
      </c>
      <c r="X4" s="8">
        <f>SUM(P:P)</f>
        <v>0</v>
      </c>
    </row>
    <row r="5" spans="1:82" s="5" customFormat="1" ht="13.8" x14ac:dyDescent="0.3">
      <c r="B5" s="7" t="s">
        <v>23</v>
      </c>
      <c r="C5" s="15" t="s">
        <v>37</v>
      </c>
      <c r="E5" s="7"/>
      <c r="M5" s="9"/>
      <c r="N5" s="9"/>
      <c r="O5" s="9"/>
      <c r="P5" s="9"/>
      <c r="Q5" s="11"/>
      <c r="R5" s="12"/>
      <c r="S5" s="12"/>
      <c r="W5" s="7" t="s">
        <v>19</v>
      </c>
      <c r="X5" s="8">
        <f>SUM(Q:Q)</f>
        <v>0</v>
      </c>
    </row>
    <row r="6" spans="1:82" s="5" customFormat="1" ht="13.8" x14ac:dyDescent="0.3">
      <c r="B6" s="5" t="s">
        <v>24</v>
      </c>
      <c r="C6" s="28"/>
      <c r="M6" s="9"/>
      <c r="N6" s="9"/>
      <c r="O6" s="9"/>
      <c r="P6" s="9"/>
      <c r="Q6" s="11"/>
      <c r="R6" s="12"/>
      <c r="S6" s="12"/>
      <c r="W6" s="7" t="s">
        <v>25</v>
      </c>
      <c r="X6" s="8">
        <f>SUM(R:R)</f>
        <v>0</v>
      </c>
    </row>
    <row r="7" spans="1:82" s="5" customFormat="1" ht="13.8" x14ac:dyDescent="0.3">
      <c r="M7" s="9"/>
      <c r="N7" s="9"/>
      <c r="O7" s="9"/>
      <c r="P7" s="9"/>
      <c r="Q7" s="11"/>
      <c r="R7" s="12"/>
      <c r="S7" s="12"/>
      <c r="W7" s="7" t="s">
        <v>26</v>
      </c>
      <c r="X7" s="8">
        <f>SUM(S:S)</f>
        <v>0</v>
      </c>
    </row>
    <row r="8" spans="1:82" s="5" customFormat="1" ht="13.8" x14ac:dyDescent="0.3">
      <c r="A8" s="14"/>
      <c r="E8" s="7" t="s">
        <v>0</v>
      </c>
      <c r="F8" s="8" t="str">
        <f>$C$1</f>
        <v>R. Abbott</v>
      </c>
      <c r="H8" s="15"/>
      <c r="I8" s="7" t="s">
        <v>27</v>
      </c>
      <c r="J8" s="16" t="str">
        <f>$G$2</f>
        <v>AA-SM-041-020</v>
      </c>
      <c r="K8" s="17"/>
      <c r="L8" s="18"/>
      <c r="M8" s="9"/>
      <c r="N8" s="9"/>
      <c r="O8" s="9"/>
      <c r="P8" s="9"/>
      <c r="Q8" s="11"/>
      <c r="R8" s="12"/>
      <c r="S8" s="12"/>
    </row>
    <row r="9" spans="1:82" s="5" customFormat="1" ht="13.8" x14ac:dyDescent="0.3">
      <c r="E9" s="7" t="s">
        <v>10</v>
      </c>
      <c r="F9" s="15" t="str">
        <f>$C$2</f>
        <v xml:space="preserve"> </v>
      </c>
      <c r="H9" s="15"/>
      <c r="I9" s="7" t="s">
        <v>28</v>
      </c>
      <c r="J9" s="17" t="str">
        <f>$G$3</f>
        <v>IR</v>
      </c>
      <c r="K9" s="17"/>
      <c r="L9" s="18"/>
      <c r="M9" s="9">
        <v>1</v>
      </c>
      <c r="N9" s="9"/>
      <c r="O9" s="9"/>
      <c r="P9" s="9"/>
      <c r="Q9" s="11"/>
      <c r="R9" s="12"/>
      <c r="S9" s="12"/>
    </row>
    <row r="10" spans="1:82" s="5" customFormat="1" ht="13.8" x14ac:dyDescent="0.3">
      <c r="E10" s="7" t="s">
        <v>15</v>
      </c>
      <c r="F10" s="15" t="str">
        <f>$C$3</f>
        <v>20/10/2013</v>
      </c>
      <c r="H10" s="15"/>
      <c r="I10" s="7" t="s">
        <v>29</v>
      </c>
      <c r="J10" s="8" t="str">
        <f>L10&amp;" of "&amp;$G$1</f>
        <v>1 of 1</v>
      </c>
      <c r="K10" s="15"/>
      <c r="L10" s="18">
        <f>SUM($M$1:M9)</f>
        <v>1</v>
      </c>
      <c r="M10" s="9"/>
      <c r="N10" s="9"/>
      <c r="O10" s="9"/>
      <c r="P10" s="9"/>
      <c r="Q10" s="11"/>
      <c r="R10" s="12"/>
      <c r="S10" s="12"/>
    </row>
    <row r="11" spans="1:82" s="5" customFormat="1" ht="13.8" x14ac:dyDescent="0.3">
      <c r="E11" s="7" t="s">
        <v>30</v>
      </c>
      <c r="F11" s="15" t="str">
        <f>$C$5</f>
        <v>STANDARD SPREADSHEET METHOD</v>
      </c>
      <c r="I11" s="19"/>
      <c r="J11" s="8"/>
      <c r="M11" s="9"/>
      <c r="N11" s="9"/>
      <c r="O11" s="9"/>
      <c r="P11" s="9"/>
      <c r="Q11" s="9"/>
      <c r="R11" s="9"/>
      <c r="S11" s="9"/>
    </row>
    <row r="12" spans="1:82" x14ac:dyDescent="0.3">
      <c r="A12" s="75"/>
      <c r="B12" s="21" t="str">
        <f>$G$4</f>
        <v>2D VON MISES STRESS</v>
      </c>
      <c r="C12" s="76"/>
      <c r="D12" s="76"/>
      <c r="E12" s="77"/>
      <c r="F12" s="76"/>
      <c r="G12" s="76"/>
      <c r="H12" s="76"/>
      <c r="I12" s="76"/>
      <c r="J12" s="76"/>
      <c r="K12" s="76"/>
      <c r="L12" s="78"/>
      <c r="M12" s="79"/>
      <c r="N12" s="9"/>
      <c r="O12" s="9"/>
      <c r="P12" s="9"/>
      <c r="Q12" s="22"/>
      <c r="R12" s="22"/>
      <c r="S12" s="22"/>
      <c r="V12"/>
    </row>
    <row r="13" spans="1:82" s="5" customFormat="1" ht="13.8" x14ac:dyDescent="0.3">
      <c r="M13" s="9"/>
      <c r="N13" s="9"/>
      <c r="O13" s="9"/>
      <c r="P13" s="9"/>
      <c r="Q13" s="9"/>
      <c r="R13" s="9"/>
      <c r="S13" s="9"/>
      <c r="AD13" s="84"/>
      <c r="AE13" s="84"/>
      <c r="AF13" s="84"/>
      <c r="AG13" s="84"/>
      <c r="AH13" s="84"/>
      <c r="AI13" s="84"/>
      <c r="AJ13" s="84"/>
      <c r="AK13" s="84"/>
      <c r="AL13" s="84"/>
      <c r="AM13" s="84"/>
      <c r="AN13" s="84"/>
    </row>
    <row r="14" spans="1:82" s="5" customFormat="1" ht="13.8" x14ac:dyDescent="0.3">
      <c r="E14" s="29" t="s">
        <v>34</v>
      </c>
      <c r="M14" s="9"/>
      <c r="N14" s="9"/>
      <c r="O14" s="9"/>
      <c r="P14" s="9"/>
      <c r="Q14" s="9"/>
      <c r="R14" s="9"/>
      <c r="S14" s="9"/>
      <c r="AD14" s="90" t="s">
        <v>57</v>
      </c>
      <c r="AE14" s="90"/>
      <c r="AF14" s="90"/>
      <c r="AG14" s="90" t="s">
        <v>58</v>
      </c>
      <c r="AH14" s="90" t="s">
        <v>59</v>
      </c>
      <c r="AI14" s="90" t="s">
        <v>60</v>
      </c>
      <c r="AJ14" s="90" t="s">
        <v>61</v>
      </c>
      <c r="AK14" s="91"/>
      <c r="AL14" s="90" t="s">
        <v>57</v>
      </c>
      <c r="AM14" s="90"/>
      <c r="AN14" s="90"/>
      <c r="AO14" s="90" t="s">
        <v>58</v>
      </c>
      <c r="AP14" s="90" t="s">
        <v>59</v>
      </c>
      <c r="AQ14" s="90" t="s">
        <v>60</v>
      </c>
      <c r="AR14" s="90" t="s">
        <v>61</v>
      </c>
      <c r="AS14" s="90"/>
      <c r="AT14" s="90" t="s">
        <v>57</v>
      </c>
      <c r="AU14" s="90"/>
      <c r="AV14" s="90"/>
      <c r="AW14" s="90" t="s">
        <v>58</v>
      </c>
      <c r="AX14" s="90" t="s">
        <v>59</v>
      </c>
      <c r="AY14" s="90" t="s">
        <v>60</v>
      </c>
      <c r="AZ14" s="90" t="s">
        <v>61</v>
      </c>
      <c r="BA14" s="91"/>
      <c r="BB14" s="90" t="s">
        <v>57</v>
      </c>
      <c r="BC14" s="90"/>
      <c r="BD14" s="90"/>
      <c r="BE14" s="90" t="s">
        <v>58</v>
      </c>
      <c r="BF14" s="90" t="s">
        <v>59</v>
      </c>
      <c r="BG14" s="90" t="s">
        <v>60</v>
      </c>
      <c r="BH14" s="90" t="s">
        <v>61</v>
      </c>
      <c r="BI14" s="91"/>
      <c r="BJ14" s="90" t="s">
        <v>57</v>
      </c>
      <c r="BK14" s="90"/>
      <c r="BL14" s="90"/>
      <c r="BM14" s="90" t="s">
        <v>58</v>
      </c>
      <c r="BN14" s="90" t="s">
        <v>59</v>
      </c>
      <c r="BO14" s="90" t="s">
        <v>60</v>
      </c>
      <c r="BP14" s="90" t="s">
        <v>61</v>
      </c>
      <c r="BQ14" s="91"/>
      <c r="BR14" s="90" t="s">
        <v>57</v>
      </c>
      <c r="BS14" s="90"/>
      <c r="BT14" s="90"/>
      <c r="BU14" s="90" t="s">
        <v>58</v>
      </c>
      <c r="BV14" s="90" t="s">
        <v>59</v>
      </c>
      <c r="BW14" s="90" t="s">
        <v>60</v>
      </c>
      <c r="BX14" s="90" t="s">
        <v>61</v>
      </c>
    </row>
    <row r="15" spans="1:82" s="5" customFormat="1" ht="13.8" x14ac:dyDescent="0.3">
      <c r="E15" s="30" t="s">
        <v>63</v>
      </c>
      <c r="F15" s="31">
        <v>24000</v>
      </c>
      <c r="G15" s="5" t="s">
        <v>35</v>
      </c>
      <c r="M15" s="11"/>
      <c r="N15" s="11"/>
      <c r="O15" s="11"/>
      <c r="P15" s="11"/>
      <c r="Q15" s="11"/>
      <c r="R15" s="12"/>
      <c r="S15" s="12"/>
      <c r="AD15" s="90"/>
      <c r="AE15" s="90"/>
      <c r="AF15" s="90"/>
      <c r="AG15" s="90"/>
      <c r="AH15" s="90"/>
      <c r="AI15" s="90"/>
      <c r="AJ15" s="90"/>
      <c r="AK15" s="91"/>
      <c r="AL15" s="91"/>
      <c r="AM15" s="91"/>
      <c r="AN15" s="91"/>
      <c r="AO15" s="91"/>
      <c r="AP15" s="91"/>
      <c r="AQ15" s="91"/>
      <c r="AR15" s="91"/>
      <c r="AS15" s="91"/>
      <c r="AT15" s="91"/>
      <c r="AU15" s="90"/>
      <c r="AV15" s="91"/>
      <c r="AW15" s="91"/>
      <c r="AX15" s="91"/>
      <c r="AY15" s="91"/>
      <c r="AZ15" s="91"/>
      <c r="BA15" s="91"/>
      <c r="BB15" s="91"/>
      <c r="BC15" s="91"/>
      <c r="BD15" s="91"/>
      <c r="BE15" s="90"/>
      <c r="BF15" s="91"/>
      <c r="BG15" s="91"/>
      <c r="BH15" s="91"/>
      <c r="BI15" s="91"/>
      <c r="BJ15" s="91"/>
      <c r="BK15" s="91"/>
      <c r="BL15" s="91"/>
      <c r="BM15" s="91"/>
      <c r="BN15" s="91"/>
      <c r="BO15" s="91"/>
      <c r="BP15" s="91"/>
      <c r="BQ15" s="91"/>
      <c r="BR15" s="91"/>
      <c r="BS15" s="91"/>
      <c r="BT15" s="91"/>
      <c r="BU15" s="91"/>
      <c r="BV15" s="91"/>
      <c r="BW15" s="91"/>
      <c r="BX15" s="91"/>
      <c r="CC15" s="84">
        <f>ANALYSIS!F19</f>
        <v>45000</v>
      </c>
      <c r="CD15" s="84">
        <f>CC15</f>
        <v>45000</v>
      </c>
    </row>
    <row r="16" spans="1:82" s="5" customFormat="1" ht="13.8" x14ac:dyDescent="0.3">
      <c r="E16" s="30" t="s">
        <v>64</v>
      </c>
      <c r="F16" s="31">
        <v>-23000</v>
      </c>
      <c r="G16" s="5" t="s">
        <v>35</v>
      </c>
      <c r="H16" s="18"/>
      <c r="M16" s="11"/>
      <c r="N16" s="11"/>
      <c r="O16" s="11"/>
      <c r="P16" s="11"/>
      <c r="Q16" s="11"/>
      <c r="R16" s="12"/>
      <c r="S16" s="12"/>
      <c r="AD16" s="89">
        <f t="shared" ref="AD16:AD53" si="0">-AF16</f>
        <v>0</v>
      </c>
      <c r="AE16" s="89">
        <v>0</v>
      </c>
      <c r="AF16" s="89">
        <f>ANALYSIS!$F$19*AE16*1/50</f>
        <v>0</v>
      </c>
      <c r="AG16" s="89">
        <f t="shared" ref="AG16:AG53" si="1">(-AI16-(AI16^2-4*AH16*AJ16)^0.5)/(2*AH16)</f>
        <v>-45000</v>
      </c>
      <c r="AH16" s="89">
        <v>1</v>
      </c>
      <c r="AI16" s="89">
        <f t="shared" ref="AI16:AI53" si="2">AF16</f>
        <v>0</v>
      </c>
      <c r="AJ16" s="89">
        <f>(AF16^2-ANALYSIS!$F$19^2)</f>
        <v>-2025000000</v>
      </c>
      <c r="AK16" s="18"/>
      <c r="AL16" s="89">
        <f t="shared" ref="AL16:AL53" si="3">-AN16</f>
        <v>-30000</v>
      </c>
      <c r="AM16" s="89">
        <v>38</v>
      </c>
      <c r="AN16" s="89">
        <f>ANALYSIS!$F$19*AM16*1/57</f>
        <v>30000</v>
      </c>
      <c r="AO16" s="89">
        <f t="shared" ref="AO16:AO35" si="4">(-AQ16-(AQ16^2-4*AP16*AR16)^0.5)/(2*AP16)</f>
        <v>-51742.346141747672</v>
      </c>
      <c r="AP16" s="89">
        <v>1</v>
      </c>
      <c r="AQ16" s="89">
        <f t="shared" ref="AQ16:AQ53" si="5">AN16</f>
        <v>30000</v>
      </c>
      <c r="AR16" s="89">
        <f>(AN16^2-ANALYSIS!$F$19^2)</f>
        <v>-1125000000</v>
      </c>
      <c r="AS16" s="18"/>
      <c r="AT16" s="89">
        <f t="shared" ref="AT16:AT53" si="6">-AV16</f>
        <v>-34200</v>
      </c>
      <c r="AU16" s="89">
        <v>38</v>
      </c>
      <c r="AV16" s="89">
        <f>ANALYSIS!$F$19*AU16*1/50</f>
        <v>34200</v>
      </c>
      <c r="AW16" s="89">
        <f t="shared" ref="AW16:AW53" si="7">(-AY16+(AY16^2-4*AX16*AZ16)^0.5)/(2*AX16)</f>
        <v>16778.75440449368</v>
      </c>
      <c r="AX16" s="89">
        <v>1</v>
      </c>
      <c r="AY16" s="89">
        <f t="shared" ref="AY16:AY53" si="8">AV16</f>
        <v>34200</v>
      </c>
      <c r="AZ16" s="89">
        <f>(AV16^2-ANALYSIS!$F$19^2)</f>
        <v>-855360000</v>
      </c>
      <c r="BA16" s="18"/>
      <c r="BB16" s="89">
        <f t="shared" ref="BB16:BB53" si="9">-BD16</f>
        <v>0</v>
      </c>
      <c r="BC16" s="89">
        <v>0</v>
      </c>
      <c r="BD16" s="89">
        <f>ANALYSIS!$F$19*BC16*1/50</f>
        <v>0</v>
      </c>
      <c r="BE16" s="89">
        <f t="shared" ref="BE16:BE53" si="10">(-BG16+(BG16^2-4*BF16*BH16)^0.5)/(2*BF16)</f>
        <v>45000</v>
      </c>
      <c r="BF16" s="89">
        <v>1</v>
      </c>
      <c r="BG16" s="89">
        <f t="shared" ref="BG16:BG53" si="11">BD16</f>
        <v>0</v>
      </c>
      <c r="BH16" s="89">
        <f>(BD16^2-ANALYSIS!$F$19^2)</f>
        <v>-2025000000</v>
      </c>
      <c r="BI16" s="18"/>
      <c r="BJ16" s="89">
        <f t="shared" ref="BJ16:BJ53" si="12">-BL16</f>
        <v>33300</v>
      </c>
      <c r="BK16" s="89"/>
      <c r="BL16" s="89">
        <f>-AF53</f>
        <v>-33300</v>
      </c>
      <c r="BM16" s="89">
        <f t="shared" ref="BM16:BM35" si="13">(-BO16+(BO16^2-4*BN16*BP16)^0.5)/(2*BN16)</f>
        <v>51194.645026400256</v>
      </c>
      <c r="BN16" s="89">
        <v>1</v>
      </c>
      <c r="BO16" s="89">
        <f t="shared" ref="BO16:BO53" si="14">BL16</f>
        <v>-33300</v>
      </c>
      <c r="BP16" s="89">
        <f>(BL16^2-ANALYSIS!$F$19^2)</f>
        <v>-916110000</v>
      </c>
      <c r="BQ16" s="18"/>
      <c r="BR16" s="89">
        <f t="shared" ref="BR16:BR55" si="15">-BT16</f>
        <v>35100</v>
      </c>
      <c r="BS16" s="89"/>
      <c r="BT16" s="89">
        <f>-AN53</f>
        <v>-35100</v>
      </c>
      <c r="BU16" s="89">
        <f t="shared" ref="BU16:BU55" si="16">(-BW16-(BW16^2-4*BV16*BX16)^0.5)/(2*BV16)</f>
        <v>-15631.207030486396</v>
      </c>
      <c r="BV16" s="89">
        <v>1</v>
      </c>
      <c r="BW16" s="89">
        <f t="shared" ref="BW16:BW55" si="17">BT16</f>
        <v>-35100</v>
      </c>
      <c r="BX16" s="89">
        <f>(BT16^2-ANALYSIS!$F$19^2)</f>
        <v>-792990000</v>
      </c>
      <c r="CC16" s="84">
        <f>CC15</f>
        <v>45000</v>
      </c>
      <c r="CD16" s="84">
        <f>-CD15</f>
        <v>-45000</v>
      </c>
    </row>
    <row r="17" spans="1:82" s="5" customFormat="1" ht="13.8" x14ac:dyDescent="0.3">
      <c r="B17" s="32"/>
      <c r="C17" s="32"/>
      <c r="D17" s="32"/>
      <c r="E17" s="30" t="s">
        <v>65</v>
      </c>
      <c r="F17" s="33">
        <v>12000</v>
      </c>
      <c r="G17" s="5" t="s">
        <v>35</v>
      </c>
      <c r="H17" s="18"/>
      <c r="I17" s="32"/>
      <c r="J17" s="32"/>
      <c r="M17" s="11"/>
      <c r="N17" s="11"/>
      <c r="O17" s="11"/>
      <c r="P17" s="11"/>
      <c r="Q17" s="11"/>
      <c r="R17" s="12"/>
      <c r="S17" s="12"/>
      <c r="AD17" s="89">
        <f t="shared" si="0"/>
        <v>-900</v>
      </c>
      <c r="AE17" s="89">
        <v>1</v>
      </c>
      <c r="AF17" s="89">
        <f>ANALYSIS!$F$19*AE17*1/50</f>
        <v>900</v>
      </c>
      <c r="AG17" s="89">
        <f t="shared" si="1"/>
        <v>-45443.249493674048</v>
      </c>
      <c r="AH17" s="89">
        <v>1</v>
      </c>
      <c r="AI17" s="89">
        <f t="shared" si="2"/>
        <v>900</v>
      </c>
      <c r="AJ17" s="89">
        <f>(AF17^2-ANALYSIS!$F$19^2)</f>
        <v>-2024190000</v>
      </c>
      <c r="AK17" s="18"/>
      <c r="AL17" s="89">
        <f t="shared" si="3"/>
        <v>-35100</v>
      </c>
      <c r="AM17" s="89">
        <v>39</v>
      </c>
      <c r="AN17" s="89">
        <f>ANALYSIS!$F$19*AM17*1/50</f>
        <v>35100</v>
      </c>
      <c r="AO17" s="89">
        <f t="shared" si="4"/>
        <v>-50731.207030486396</v>
      </c>
      <c r="AP17" s="89">
        <v>1</v>
      </c>
      <c r="AQ17" s="89">
        <f t="shared" si="5"/>
        <v>35100</v>
      </c>
      <c r="AR17" s="89">
        <f>(AN17^2-ANALYSIS!$F$19^2)</f>
        <v>-792990000</v>
      </c>
      <c r="AS17" s="18"/>
      <c r="AT17" s="89">
        <f t="shared" si="6"/>
        <v>-33300</v>
      </c>
      <c r="AU17" s="89">
        <v>37</v>
      </c>
      <c r="AV17" s="89">
        <f>ANALYSIS!$F$19*AU17*1/50</f>
        <v>33300</v>
      </c>
      <c r="AW17" s="89">
        <f t="shared" si="7"/>
        <v>17894.645026400256</v>
      </c>
      <c r="AX17" s="89">
        <v>1</v>
      </c>
      <c r="AY17" s="89">
        <f t="shared" si="8"/>
        <v>33300</v>
      </c>
      <c r="AZ17" s="89">
        <f>(AV17^2-ANALYSIS!$F$19^2)</f>
        <v>-916110000</v>
      </c>
      <c r="BA17" s="18"/>
      <c r="BB17" s="89">
        <f t="shared" si="9"/>
        <v>0</v>
      </c>
      <c r="BC17" s="89">
        <v>-1</v>
      </c>
      <c r="BD17" s="89">
        <f t="shared" ref="BD17:BD53" si="18">-AF16</f>
        <v>0</v>
      </c>
      <c r="BE17" s="89">
        <f t="shared" si="10"/>
        <v>45000</v>
      </c>
      <c r="BF17" s="89">
        <v>1</v>
      </c>
      <c r="BG17" s="89">
        <f t="shared" si="11"/>
        <v>0</v>
      </c>
      <c r="BH17" s="89">
        <f>(BD17^2-ANALYSIS!$F$19^2)</f>
        <v>-2025000000</v>
      </c>
      <c r="BI17" s="18"/>
      <c r="BJ17" s="89">
        <f t="shared" si="12"/>
        <v>30000</v>
      </c>
      <c r="BK17" s="89"/>
      <c r="BL17" s="89">
        <f t="shared" ref="BL17:BL53" si="19">-AN16</f>
        <v>-30000</v>
      </c>
      <c r="BM17" s="89">
        <f t="shared" si="13"/>
        <v>51742.346141747672</v>
      </c>
      <c r="BN17" s="89">
        <v>1</v>
      </c>
      <c r="BO17" s="89">
        <f t="shared" si="14"/>
        <v>-30000</v>
      </c>
      <c r="BP17" s="89">
        <f>(BL17^2-ANALYSIS!$F$19^2)</f>
        <v>-1125000000</v>
      </c>
      <c r="BQ17" s="18"/>
      <c r="BR17" s="89">
        <f t="shared" si="15"/>
        <v>34200</v>
      </c>
      <c r="BS17" s="89"/>
      <c r="BT17" s="89">
        <f t="shared" ref="BT17:BT54" si="20">-AV16</f>
        <v>-34200</v>
      </c>
      <c r="BU17" s="89">
        <f t="shared" si="16"/>
        <v>-16778.75440449368</v>
      </c>
      <c r="BV17" s="89">
        <v>1</v>
      </c>
      <c r="BW17" s="89">
        <f t="shared" si="17"/>
        <v>-34200</v>
      </c>
      <c r="BX17" s="89">
        <f>(BT17^2-ANALYSIS!$F$19^2)</f>
        <v>-855360000</v>
      </c>
      <c r="CC17" s="84">
        <f>-ANALYSIS!F19</f>
        <v>-45000</v>
      </c>
      <c r="CD17" s="84">
        <f>CD16</f>
        <v>-45000</v>
      </c>
    </row>
    <row r="18" spans="1:82" s="5" customFormat="1" ht="13.8" x14ac:dyDescent="0.3">
      <c r="A18" s="24"/>
      <c r="B18" s="32"/>
      <c r="C18" s="32"/>
      <c r="D18" s="32"/>
      <c r="I18" s="32"/>
      <c r="J18" s="32"/>
      <c r="K18" s="24"/>
      <c r="M18" s="11"/>
      <c r="N18" s="11"/>
      <c r="O18" s="11"/>
      <c r="P18" s="11"/>
      <c r="Q18" s="11"/>
      <c r="R18" s="12"/>
      <c r="S18" s="12"/>
      <c r="AD18" s="89">
        <f t="shared" si="0"/>
        <v>-1800</v>
      </c>
      <c r="AE18" s="89">
        <v>2</v>
      </c>
      <c r="AF18" s="89">
        <f>ANALYSIS!$F$19*AE18*1/50</f>
        <v>1800</v>
      </c>
      <c r="AG18" s="89">
        <f t="shared" si="1"/>
        <v>-45872.991895136351</v>
      </c>
      <c r="AH18" s="89">
        <v>1</v>
      </c>
      <c r="AI18" s="89">
        <f t="shared" si="2"/>
        <v>1800</v>
      </c>
      <c r="AJ18" s="89">
        <f>(AF18^2-ANALYSIS!$F$19^2)</f>
        <v>-2021760000</v>
      </c>
      <c r="AK18" s="18"/>
      <c r="AL18" s="89">
        <f t="shared" si="3"/>
        <v>-36000</v>
      </c>
      <c r="AM18" s="89">
        <v>40</v>
      </c>
      <c r="AN18" s="89">
        <f>ANALYSIS!$F$19*AM18*1/50</f>
        <v>36000</v>
      </c>
      <c r="AO18" s="89">
        <f t="shared" si="4"/>
        <v>-50449.961479175909</v>
      </c>
      <c r="AP18" s="89">
        <v>1</v>
      </c>
      <c r="AQ18" s="89">
        <f t="shared" si="5"/>
        <v>36000</v>
      </c>
      <c r="AR18" s="89">
        <f>(AN18^2-ANALYSIS!$F$19^2)</f>
        <v>-729000000</v>
      </c>
      <c r="AS18" s="18"/>
      <c r="AT18" s="89">
        <f t="shared" si="6"/>
        <v>-32400</v>
      </c>
      <c r="AU18" s="89">
        <v>36</v>
      </c>
      <c r="AV18" s="89">
        <f>ANALYSIS!$F$19*AU18*1/50</f>
        <v>32400</v>
      </c>
      <c r="AW18" s="89">
        <f t="shared" si="7"/>
        <v>18980.676514245715</v>
      </c>
      <c r="AX18" s="89">
        <v>1</v>
      </c>
      <c r="AY18" s="89">
        <f t="shared" si="8"/>
        <v>32400</v>
      </c>
      <c r="AZ18" s="89">
        <f>(AV18^2-ANALYSIS!$F$19^2)</f>
        <v>-975240000</v>
      </c>
      <c r="BA18" s="18"/>
      <c r="BB18" s="89">
        <f t="shared" si="9"/>
        <v>900</v>
      </c>
      <c r="BC18" s="89">
        <v>-2</v>
      </c>
      <c r="BD18" s="89">
        <f t="shared" si="18"/>
        <v>-900</v>
      </c>
      <c r="BE18" s="89">
        <f t="shared" si="10"/>
        <v>45443.249493674048</v>
      </c>
      <c r="BF18" s="89">
        <v>1</v>
      </c>
      <c r="BG18" s="89">
        <f t="shared" si="11"/>
        <v>-900</v>
      </c>
      <c r="BH18" s="89">
        <f>(BD18^2-ANALYSIS!$F$19^2)</f>
        <v>-2024190000</v>
      </c>
      <c r="BI18" s="18"/>
      <c r="BJ18" s="89">
        <f t="shared" si="12"/>
        <v>35100</v>
      </c>
      <c r="BK18" s="89"/>
      <c r="BL18" s="89">
        <f t="shared" si="19"/>
        <v>-35100</v>
      </c>
      <c r="BM18" s="89">
        <f t="shared" si="13"/>
        <v>50731.207030486396</v>
      </c>
      <c r="BN18" s="89">
        <v>1</v>
      </c>
      <c r="BO18" s="89">
        <f t="shared" si="14"/>
        <v>-35100</v>
      </c>
      <c r="BP18" s="89">
        <f>(BL18^2-ANALYSIS!$F$19^2)</f>
        <v>-792990000</v>
      </c>
      <c r="BQ18" s="18"/>
      <c r="BR18" s="89">
        <f t="shared" si="15"/>
        <v>33300</v>
      </c>
      <c r="BS18" s="89"/>
      <c r="BT18" s="89">
        <f t="shared" si="20"/>
        <v>-33300</v>
      </c>
      <c r="BU18" s="89">
        <f t="shared" si="16"/>
        <v>-17894.645026400256</v>
      </c>
      <c r="BV18" s="89">
        <v>1</v>
      </c>
      <c r="BW18" s="89">
        <f t="shared" si="17"/>
        <v>-33300</v>
      </c>
      <c r="BX18" s="89">
        <f>(BT18^2-ANALYSIS!$F$19^2)</f>
        <v>-916110000</v>
      </c>
      <c r="CC18" s="84">
        <f>-ANALYSIS!F19</f>
        <v>-45000</v>
      </c>
      <c r="CD18" s="84">
        <f>CD15</f>
        <v>45000</v>
      </c>
    </row>
    <row r="19" spans="1:82" s="5" customFormat="1" ht="13.8" x14ac:dyDescent="0.3">
      <c r="A19" s="24"/>
      <c r="B19" s="34"/>
      <c r="C19" s="34"/>
      <c r="D19" s="34"/>
      <c r="E19" s="7" t="s">
        <v>74</v>
      </c>
      <c r="F19" s="31">
        <v>45000</v>
      </c>
      <c r="G19" s="5" t="s">
        <v>35</v>
      </c>
      <c r="K19" s="24"/>
      <c r="M19" s="11"/>
      <c r="N19" s="11"/>
      <c r="O19" s="11"/>
      <c r="P19" s="11"/>
      <c r="Q19" s="11"/>
      <c r="R19" s="12"/>
      <c r="S19" s="11"/>
      <c r="AD19" s="89">
        <f t="shared" si="0"/>
        <v>-2700</v>
      </c>
      <c r="AE19" s="89">
        <v>3</v>
      </c>
      <c r="AF19" s="89">
        <f>ANALYSIS!$F$19*AE19*1/50</f>
        <v>2700</v>
      </c>
      <c r="AG19" s="89">
        <f t="shared" si="1"/>
        <v>-46289.208938297968</v>
      </c>
      <c r="AH19" s="89">
        <v>1</v>
      </c>
      <c r="AI19" s="89">
        <f t="shared" si="2"/>
        <v>2700</v>
      </c>
      <c r="AJ19" s="89">
        <f>(AF19^2-ANALYSIS!$F$19^2)</f>
        <v>-2017710000</v>
      </c>
      <c r="AK19" s="18"/>
      <c r="AL19" s="89">
        <f t="shared" si="3"/>
        <v>-36900</v>
      </c>
      <c r="AM19" s="89">
        <v>41</v>
      </c>
      <c r="AN19" s="89">
        <f>ANALYSIS!$F$19*AM19*1/50</f>
        <v>36900</v>
      </c>
      <c r="AO19" s="89">
        <f t="shared" si="4"/>
        <v>-50132.684545347482</v>
      </c>
      <c r="AP19" s="89">
        <v>1</v>
      </c>
      <c r="AQ19" s="89">
        <f t="shared" si="5"/>
        <v>36900</v>
      </c>
      <c r="AR19" s="89">
        <f>(AN19^2-ANALYSIS!$F$19^2)</f>
        <v>-663390000</v>
      </c>
      <c r="AS19" s="18"/>
      <c r="AT19" s="89">
        <f t="shared" si="6"/>
        <v>-31500</v>
      </c>
      <c r="AU19" s="89">
        <v>35</v>
      </c>
      <c r="AV19" s="89">
        <f>ANALYSIS!$F$19*AU19*1/50</f>
        <v>31500</v>
      </c>
      <c r="AW19" s="89">
        <f t="shared" si="7"/>
        <v>20038.440871320447</v>
      </c>
      <c r="AX19" s="89">
        <v>1</v>
      </c>
      <c r="AY19" s="89">
        <f t="shared" si="8"/>
        <v>31500</v>
      </c>
      <c r="AZ19" s="89">
        <f>(AV19^2-ANALYSIS!$F$19^2)</f>
        <v>-1032750000</v>
      </c>
      <c r="BA19" s="18"/>
      <c r="BB19" s="89">
        <f t="shared" si="9"/>
        <v>1800</v>
      </c>
      <c r="BC19" s="89"/>
      <c r="BD19" s="89">
        <f t="shared" si="18"/>
        <v>-1800</v>
      </c>
      <c r="BE19" s="89">
        <f t="shared" si="10"/>
        <v>45872.991895136351</v>
      </c>
      <c r="BF19" s="89">
        <v>1</v>
      </c>
      <c r="BG19" s="89">
        <f t="shared" si="11"/>
        <v>-1800</v>
      </c>
      <c r="BH19" s="89">
        <f>(BD19^2-ANALYSIS!$F$19^2)</f>
        <v>-2021760000</v>
      </c>
      <c r="BI19" s="18"/>
      <c r="BJ19" s="89">
        <f t="shared" si="12"/>
        <v>36000</v>
      </c>
      <c r="BK19" s="89"/>
      <c r="BL19" s="89">
        <f t="shared" si="19"/>
        <v>-36000</v>
      </c>
      <c r="BM19" s="89">
        <f t="shared" si="13"/>
        <v>50449.961479175909</v>
      </c>
      <c r="BN19" s="89">
        <v>1</v>
      </c>
      <c r="BO19" s="89">
        <f t="shared" si="14"/>
        <v>-36000</v>
      </c>
      <c r="BP19" s="89">
        <f>(BL19^2-ANALYSIS!$F$19^2)</f>
        <v>-729000000</v>
      </c>
      <c r="BQ19" s="18"/>
      <c r="BR19" s="89">
        <f t="shared" si="15"/>
        <v>32400</v>
      </c>
      <c r="BS19" s="89"/>
      <c r="BT19" s="89">
        <f t="shared" si="20"/>
        <v>-32400</v>
      </c>
      <c r="BU19" s="89">
        <f t="shared" si="16"/>
        <v>-18980.676514245715</v>
      </c>
      <c r="BV19" s="89">
        <v>1</v>
      </c>
      <c r="BW19" s="89">
        <f t="shared" si="17"/>
        <v>-32400</v>
      </c>
      <c r="BX19" s="89">
        <f>(BT19^2-ANALYSIS!$F$19^2)</f>
        <v>-975240000</v>
      </c>
      <c r="CC19" s="84">
        <f>CC15</f>
        <v>45000</v>
      </c>
      <c r="CD19" s="84">
        <f>CD15</f>
        <v>45000</v>
      </c>
    </row>
    <row r="20" spans="1:82" s="5" customFormat="1" ht="13.8" x14ac:dyDescent="0.3">
      <c r="A20" s="24"/>
      <c r="B20" s="34"/>
      <c r="C20" s="34"/>
      <c r="D20" s="34"/>
      <c r="K20" s="24"/>
      <c r="M20" s="11"/>
      <c r="N20" s="11"/>
      <c r="O20" s="11"/>
      <c r="P20" s="11"/>
      <c r="Q20" s="11"/>
      <c r="R20" s="12"/>
      <c r="S20" s="12"/>
      <c r="AA20" s="86"/>
      <c r="AD20" s="89">
        <f t="shared" si="0"/>
        <v>-3600</v>
      </c>
      <c r="AE20" s="89">
        <v>4</v>
      </c>
      <c r="AF20" s="89">
        <f>ANALYSIS!$F$19*AE20*1/50</f>
        <v>3600</v>
      </c>
      <c r="AG20" s="89">
        <f t="shared" si="1"/>
        <v>-46691.87008802373</v>
      </c>
      <c r="AH20" s="89">
        <v>1</v>
      </c>
      <c r="AI20" s="89">
        <f t="shared" si="2"/>
        <v>3600</v>
      </c>
      <c r="AJ20" s="89">
        <f>(AF20^2-ANALYSIS!$F$19^2)</f>
        <v>-2012040000</v>
      </c>
      <c r="AK20" s="18"/>
      <c r="AL20" s="89">
        <f t="shared" si="3"/>
        <v>-37800</v>
      </c>
      <c r="AM20" s="89">
        <v>42</v>
      </c>
      <c r="AN20" s="89">
        <f>ANALYSIS!$F$19*AM20*1/50</f>
        <v>37800</v>
      </c>
      <c r="AO20" s="89">
        <f t="shared" si="4"/>
        <v>-49776.690237135197</v>
      </c>
      <c r="AP20" s="89">
        <v>1</v>
      </c>
      <c r="AQ20" s="89">
        <f t="shared" si="5"/>
        <v>37800</v>
      </c>
      <c r="AR20" s="89">
        <f>(AN20^2-ANALYSIS!$F$19^2)</f>
        <v>-596160000</v>
      </c>
      <c r="AS20" s="18"/>
      <c r="AT20" s="89">
        <f t="shared" si="6"/>
        <v>-30600</v>
      </c>
      <c r="AU20" s="89">
        <v>34</v>
      </c>
      <c r="AV20" s="89">
        <f>ANALYSIS!$F$19*AU20*1/50</f>
        <v>30600</v>
      </c>
      <c r="AW20" s="89">
        <f t="shared" si="7"/>
        <v>21069.355232118149</v>
      </c>
      <c r="AX20" s="89">
        <v>1</v>
      </c>
      <c r="AY20" s="89">
        <f t="shared" si="8"/>
        <v>30600</v>
      </c>
      <c r="AZ20" s="89">
        <f>(AV20^2-ANALYSIS!$F$19^2)</f>
        <v>-1088640000</v>
      </c>
      <c r="BA20" s="18"/>
      <c r="BB20" s="89">
        <f t="shared" si="9"/>
        <v>2700</v>
      </c>
      <c r="BC20" s="89"/>
      <c r="BD20" s="89">
        <f t="shared" si="18"/>
        <v>-2700</v>
      </c>
      <c r="BE20" s="89">
        <f t="shared" si="10"/>
        <v>46289.208938297968</v>
      </c>
      <c r="BF20" s="89">
        <v>1</v>
      </c>
      <c r="BG20" s="89">
        <f t="shared" si="11"/>
        <v>-2700</v>
      </c>
      <c r="BH20" s="89">
        <f>(BD20^2-ANALYSIS!$F$19^2)</f>
        <v>-2017710000</v>
      </c>
      <c r="BI20" s="18"/>
      <c r="BJ20" s="89">
        <f t="shared" si="12"/>
        <v>36900</v>
      </c>
      <c r="BK20" s="89"/>
      <c r="BL20" s="89">
        <f t="shared" si="19"/>
        <v>-36900</v>
      </c>
      <c r="BM20" s="89">
        <f t="shared" si="13"/>
        <v>50132.684545347482</v>
      </c>
      <c r="BN20" s="89">
        <v>1</v>
      </c>
      <c r="BO20" s="89">
        <f t="shared" si="14"/>
        <v>-36900</v>
      </c>
      <c r="BP20" s="89">
        <f>(BL20^2-ANALYSIS!$F$19^2)</f>
        <v>-663390000</v>
      </c>
      <c r="BQ20" s="18"/>
      <c r="BR20" s="89">
        <f t="shared" si="15"/>
        <v>31500</v>
      </c>
      <c r="BS20" s="89"/>
      <c r="BT20" s="89">
        <f t="shared" si="20"/>
        <v>-31500</v>
      </c>
      <c r="BU20" s="89">
        <f t="shared" si="16"/>
        <v>-20038.440871320447</v>
      </c>
      <c r="BV20" s="89">
        <v>1</v>
      </c>
      <c r="BW20" s="89">
        <f t="shared" si="17"/>
        <v>-31500</v>
      </c>
      <c r="BX20" s="89">
        <f>(BT20^2-ANALYSIS!$F$19^2)</f>
        <v>-1032750000</v>
      </c>
      <c r="CC20" s="84"/>
      <c r="CD20" s="84"/>
    </row>
    <row r="21" spans="1:82" s="5" customFormat="1" ht="13.8" x14ac:dyDescent="0.3">
      <c r="A21" s="24"/>
      <c r="B21" s="34"/>
      <c r="C21" s="34"/>
      <c r="D21" s="34"/>
      <c r="E21" s="37" t="s">
        <v>62</v>
      </c>
      <c r="F21" s="35"/>
      <c r="G21" s="35"/>
      <c r="I21" s="34"/>
      <c r="J21" s="34"/>
      <c r="K21" s="85"/>
      <c r="M21" s="11"/>
      <c r="N21" s="11"/>
      <c r="O21" s="11"/>
      <c r="P21" s="11"/>
      <c r="Q21" s="11"/>
      <c r="R21" s="12"/>
      <c r="S21" s="12"/>
      <c r="W21" s="36"/>
      <c r="X21" s="36"/>
      <c r="Y21" s="36"/>
      <c r="Z21" s="36"/>
      <c r="AA21" s="36"/>
      <c r="AB21" s="36"/>
      <c r="AC21" s="36"/>
      <c r="AD21" s="89">
        <f t="shared" si="0"/>
        <v>-4500</v>
      </c>
      <c r="AE21" s="89">
        <v>5</v>
      </c>
      <c r="AF21" s="89">
        <f>ANALYSIS!$F$19*AE21*1/50</f>
        <v>4500</v>
      </c>
      <c r="AG21" s="89">
        <f t="shared" si="1"/>
        <v>-47080.932401635371</v>
      </c>
      <c r="AH21" s="89">
        <v>1</v>
      </c>
      <c r="AI21" s="89">
        <f t="shared" si="2"/>
        <v>4500</v>
      </c>
      <c r="AJ21" s="89">
        <f>(AF21^2-ANALYSIS!$F$19^2)</f>
        <v>-2004750000</v>
      </c>
      <c r="AK21" s="18"/>
      <c r="AL21" s="89">
        <f t="shared" si="3"/>
        <v>-38700</v>
      </c>
      <c r="AM21" s="89">
        <v>43</v>
      </c>
      <c r="AN21" s="89">
        <f>ANALYSIS!$F$19*AM21*1/50</f>
        <v>38700</v>
      </c>
      <c r="AO21" s="89">
        <f t="shared" si="4"/>
        <v>-49378.861117265173</v>
      </c>
      <c r="AP21" s="89">
        <v>1</v>
      </c>
      <c r="AQ21" s="89">
        <f t="shared" si="5"/>
        <v>38700</v>
      </c>
      <c r="AR21" s="89">
        <f>(AN21^2-ANALYSIS!$F$19^2)</f>
        <v>-527310000</v>
      </c>
      <c r="AS21" s="18"/>
      <c r="AT21" s="89">
        <f t="shared" si="6"/>
        <v>-29700</v>
      </c>
      <c r="AU21" s="89">
        <v>33</v>
      </c>
      <c r="AV21" s="89">
        <f>ANALYSIS!$F$19*AU21*1/50</f>
        <v>29700</v>
      </c>
      <c r="AW21" s="89">
        <f t="shared" si="7"/>
        <v>22074.686863939685</v>
      </c>
      <c r="AX21" s="89">
        <v>1</v>
      </c>
      <c r="AY21" s="89">
        <f t="shared" si="8"/>
        <v>29700</v>
      </c>
      <c r="AZ21" s="89">
        <f>(AV21^2-ANALYSIS!$F$19^2)</f>
        <v>-1142910000</v>
      </c>
      <c r="BA21" s="18"/>
      <c r="BB21" s="89">
        <f t="shared" si="9"/>
        <v>3600</v>
      </c>
      <c r="BC21" s="89"/>
      <c r="BD21" s="89">
        <f t="shared" si="18"/>
        <v>-3600</v>
      </c>
      <c r="BE21" s="89">
        <f t="shared" si="10"/>
        <v>46691.87008802373</v>
      </c>
      <c r="BF21" s="89">
        <v>1</v>
      </c>
      <c r="BG21" s="89">
        <f t="shared" si="11"/>
        <v>-3600</v>
      </c>
      <c r="BH21" s="89">
        <f>(BD21^2-ANALYSIS!$F$19^2)</f>
        <v>-2012040000</v>
      </c>
      <c r="BI21" s="18"/>
      <c r="BJ21" s="89">
        <f t="shared" si="12"/>
        <v>37800</v>
      </c>
      <c r="BK21" s="89"/>
      <c r="BL21" s="89">
        <f t="shared" si="19"/>
        <v>-37800</v>
      </c>
      <c r="BM21" s="89">
        <f t="shared" si="13"/>
        <v>49776.690237135197</v>
      </c>
      <c r="BN21" s="89">
        <v>1</v>
      </c>
      <c r="BO21" s="89">
        <f t="shared" si="14"/>
        <v>-37800</v>
      </c>
      <c r="BP21" s="89">
        <f>(BL21^2-ANALYSIS!$F$19^2)</f>
        <v>-596160000</v>
      </c>
      <c r="BQ21" s="18"/>
      <c r="BR21" s="89">
        <f t="shared" si="15"/>
        <v>30600</v>
      </c>
      <c r="BS21" s="89"/>
      <c r="BT21" s="89">
        <f t="shared" si="20"/>
        <v>-30600</v>
      </c>
      <c r="BU21" s="89">
        <f t="shared" si="16"/>
        <v>-21069.355232118149</v>
      </c>
      <c r="BV21" s="89">
        <v>1</v>
      </c>
      <c r="BW21" s="89">
        <f t="shared" si="17"/>
        <v>-30600</v>
      </c>
      <c r="BX21" s="89">
        <f>(BT21^2-ANALYSIS!$F$19^2)</f>
        <v>-1088640000</v>
      </c>
      <c r="CC21" s="84">
        <f>CC15</f>
        <v>45000</v>
      </c>
      <c r="CD21" s="84">
        <f>CD15</f>
        <v>45000</v>
      </c>
    </row>
    <row r="22" spans="1:82" s="5" customFormat="1" ht="13.8" x14ac:dyDescent="0.3">
      <c r="A22" s="24"/>
      <c r="B22" s="34"/>
      <c r="C22" s="34"/>
      <c r="D22" s="34"/>
      <c r="E22" s="39" t="s">
        <v>36</v>
      </c>
      <c r="F22" s="35" t="str">
        <f ca="1">[1]!xlv(F24)</f>
        <v>√[fx² - fx × fy + fy² + 3 × fs²]</v>
      </c>
      <c r="G22" s="34"/>
      <c r="H22" s="34"/>
      <c r="I22" s="34"/>
      <c r="J22" s="34"/>
      <c r="K22" s="85"/>
      <c r="M22" s="11"/>
      <c r="N22" s="11"/>
      <c r="O22" s="11"/>
      <c r="P22" s="11"/>
      <c r="Q22" s="11"/>
      <c r="R22" s="12"/>
      <c r="S22" s="12"/>
      <c r="V22" s="35"/>
      <c r="W22" s="36"/>
      <c r="X22" s="36"/>
      <c r="Y22" s="36"/>
      <c r="Z22" s="36"/>
      <c r="AA22" s="36"/>
      <c r="AB22" s="36"/>
      <c r="AC22" s="36"/>
      <c r="AD22" s="89">
        <f t="shared" si="0"/>
        <v>-5400</v>
      </c>
      <c r="AE22" s="89">
        <v>6</v>
      </c>
      <c r="AF22" s="89">
        <f>ANALYSIS!$F$19*AE22*1/50</f>
        <v>5400</v>
      </c>
      <c r="AG22" s="89">
        <f t="shared" si="1"/>
        <v>-47456.340332962878</v>
      </c>
      <c r="AH22" s="89">
        <v>1</v>
      </c>
      <c r="AI22" s="89">
        <f t="shared" si="2"/>
        <v>5400</v>
      </c>
      <c r="AJ22" s="89">
        <f>(AF22^2-ANALYSIS!$F$19^2)</f>
        <v>-1995840000</v>
      </c>
      <c r="AK22" s="18"/>
      <c r="AL22" s="89">
        <f t="shared" si="3"/>
        <v>-39600</v>
      </c>
      <c r="AM22" s="89">
        <v>44</v>
      </c>
      <c r="AN22" s="89">
        <f>ANALYSIS!$F$19*AM22*1/50</f>
        <v>39600</v>
      </c>
      <c r="AO22" s="89">
        <f t="shared" si="4"/>
        <v>-48935.545301229562</v>
      </c>
      <c r="AP22" s="89">
        <v>1</v>
      </c>
      <c r="AQ22" s="89">
        <f t="shared" si="5"/>
        <v>39600</v>
      </c>
      <c r="AR22" s="89">
        <f>(AN22^2-ANALYSIS!$F$19^2)</f>
        <v>-456840000</v>
      </c>
      <c r="AS22" s="18"/>
      <c r="AT22" s="89">
        <f t="shared" si="6"/>
        <v>-28800</v>
      </c>
      <c r="AU22" s="89">
        <v>32</v>
      </c>
      <c r="AV22" s="89">
        <f>ANALYSIS!$F$19*AU22*1/50</f>
        <v>28800</v>
      </c>
      <c r="AW22" s="89">
        <f t="shared" si="7"/>
        <v>23055.573684032664</v>
      </c>
      <c r="AX22" s="89">
        <v>1</v>
      </c>
      <c r="AY22" s="89">
        <f t="shared" si="8"/>
        <v>28800</v>
      </c>
      <c r="AZ22" s="89">
        <f>(AV22^2-ANALYSIS!$F$19^2)</f>
        <v>-1195560000</v>
      </c>
      <c r="BA22" s="18"/>
      <c r="BB22" s="89">
        <f t="shared" si="9"/>
        <v>4500</v>
      </c>
      <c r="BC22" s="89"/>
      <c r="BD22" s="89">
        <f t="shared" si="18"/>
        <v>-4500</v>
      </c>
      <c r="BE22" s="89">
        <f t="shared" si="10"/>
        <v>47080.932401635371</v>
      </c>
      <c r="BF22" s="89">
        <v>1</v>
      </c>
      <c r="BG22" s="89">
        <f t="shared" si="11"/>
        <v>-4500</v>
      </c>
      <c r="BH22" s="89">
        <f>(BD22^2-ANALYSIS!$F$19^2)</f>
        <v>-2004750000</v>
      </c>
      <c r="BI22" s="18"/>
      <c r="BJ22" s="89">
        <f t="shared" si="12"/>
        <v>38700</v>
      </c>
      <c r="BK22" s="89"/>
      <c r="BL22" s="89">
        <f t="shared" si="19"/>
        <v>-38700</v>
      </c>
      <c r="BM22" s="89">
        <f t="shared" si="13"/>
        <v>49378.861117265173</v>
      </c>
      <c r="BN22" s="89">
        <v>1</v>
      </c>
      <c r="BO22" s="89">
        <f t="shared" si="14"/>
        <v>-38700</v>
      </c>
      <c r="BP22" s="89">
        <f>(BL22^2-ANALYSIS!$F$19^2)</f>
        <v>-527310000</v>
      </c>
      <c r="BQ22" s="18"/>
      <c r="BR22" s="89">
        <f t="shared" si="15"/>
        <v>29700</v>
      </c>
      <c r="BS22" s="89"/>
      <c r="BT22" s="89">
        <f t="shared" si="20"/>
        <v>-29700</v>
      </c>
      <c r="BU22" s="89">
        <f t="shared" si="16"/>
        <v>-22074.686863939685</v>
      </c>
      <c r="BV22" s="89">
        <v>1</v>
      </c>
      <c r="BW22" s="89">
        <f t="shared" si="17"/>
        <v>-29700</v>
      </c>
      <c r="BX22" s="89">
        <f>(BT22^2-ANALYSIS!$F$19^2)</f>
        <v>-1142910000</v>
      </c>
      <c r="CC22" s="84">
        <f>CC21</f>
        <v>45000</v>
      </c>
      <c r="CD22" s="84">
        <v>0</v>
      </c>
    </row>
    <row r="23" spans="1:82" s="5" customFormat="1" ht="13.8" x14ac:dyDescent="0.3">
      <c r="A23" s="24"/>
      <c r="B23" s="34"/>
      <c r="C23" s="34"/>
      <c r="D23" s="34"/>
      <c r="E23" s="39" t="s">
        <v>36</v>
      </c>
      <c r="F23" s="85" t="str">
        <f>[1]!xln(F24)</f>
        <v>√[24000² - 24000 × (-23000) + (-23000)² + 3 × 12000²]</v>
      </c>
      <c r="G23" s="34"/>
      <c r="H23" s="34"/>
      <c r="I23" s="85"/>
      <c r="J23" s="85"/>
      <c r="K23" s="24"/>
      <c r="M23" s="11"/>
      <c r="N23" s="11"/>
      <c r="O23" s="11"/>
      <c r="P23" s="11"/>
      <c r="Q23" s="11"/>
      <c r="R23" s="12"/>
      <c r="S23" s="12"/>
      <c r="V23" s="85"/>
      <c r="W23" s="36"/>
      <c r="X23" s="36"/>
      <c r="Y23" s="36"/>
      <c r="Z23" s="36"/>
      <c r="AA23" s="36"/>
      <c r="AD23" s="89">
        <f t="shared" si="0"/>
        <v>-6300</v>
      </c>
      <c r="AE23" s="89">
        <v>7</v>
      </c>
      <c r="AF23" s="89">
        <f>ANALYSIS!$F$19*AE23*1/50</f>
        <v>6300</v>
      </c>
      <c r="AG23" s="89">
        <f t="shared" si="1"/>
        <v>-47818.025476844174</v>
      </c>
      <c r="AH23" s="89">
        <v>1</v>
      </c>
      <c r="AI23" s="89">
        <f t="shared" si="2"/>
        <v>6300</v>
      </c>
      <c r="AJ23" s="89">
        <f>(AF23^2-ANALYSIS!$F$19^2)</f>
        <v>-1985310000</v>
      </c>
      <c r="AK23" s="18"/>
      <c r="AL23" s="89">
        <f t="shared" si="3"/>
        <v>-40500</v>
      </c>
      <c r="AM23" s="89">
        <v>45</v>
      </c>
      <c r="AN23" s="89">
        <f>ANALYSIS!$F$19*AM23*1/50</f>
        <v>40500</v>
      </c>
      <c r="AO23" s="89">
        <f t="shared" si="4"/>
        <v>-48442.419193818758</v>
      </c>
      <c r="AP23" s="89">
        <v>1</v>
      </c>
      <c r="AQ23" s="89">
        <f t="shared" si="5"/>
        <v>40500</v>
      </c>
      <c r="AR23" s="89">
        <f>(AN23^2-ANALYSIS!$F$19^2)</f>
        <v>-384750000</v>
      </c>
      <c r="AS23" s="18"/>
      <c r="AT23" s="89">
        <f t="shared" si="6"/>
        <v>-27900</v>
      </c>
      <c r="AU23" s="89">
        <v>31</v>
      </c>
      <c r="AV23" s="89">
        <f>ANALYSIS!$F$19*AU23*1/50</f>
        <v>27900</v>
      </c>
      <c r="AW23" s="89">
        <f t="shared" si="7"/>
        <v>24013.04123749835</v>
      </c>
      <c r="AX23" s="89">
        <v>1</v>
      </c>
      <c r="AY23" s="89">
        <f t="shared" si="8"/>
        <v>27900</v>
      </c>
      <c r="AZ23" s="89">
        <f>(AV23^2-ANALYSIS!$F$19^2)</f>
        <v>-1246590000</v>
      </c>
      <c r="BA23" s="18"/>
      <c r="BB23" s="89">
        <f t="shared" si="9"/>
        <v>5400</v>
      </c>
      <c r="BC23" s="89"/>
      <c r="BD23" s="89">
        <f t="shared" si="18"/>
        <v>-5400</v>
      </c>
      <c r="BE23" s="89">
        <f t="shared" si="10"/>
        <v>47456.340332962878</v>
      </c>
      <c r="BF23" s="89">
        <v>1</v>
      </c>
      <c r="BG23" s="89">
        <f t="shared" si="11"/>
        <v>-5400</v>
      </c>
      <c r="BH23" s="89">
        <f>(BD23^2-ANALYSIS!$F$19^2)</f>
        <v>-1995840000</v>
      </c>
      <c r="BI23" s="18"/>
      <c r="BJ23" s="89">
        <f t="shared" si="12"/>
        <v>39600</v>
      </c>
      <c r="BK23" s="89"/>
      <c r="BL23" s="89">
        <f t="shared" si="19"/>
        <v>-39600</v>
      </c>
      <c r="BM23" s="89">
        <f t="shared" si="13"/>
        <v>48935.545301229562</v>
      </c>
      <c r="BN23" s="89">
        <v>1</v>
      </c>
      <c r="BO23" s="89">
        <f t="shared" si="14"/>
        <v>-39600</v>
      </c>
      <c r="BP23" s="89">
        <f>(BL23^2-ANALYSIS!$F$19^2)</f>
        <v>-456840000</v>
      </c>
      <c r="BQ23" s="18"/>
      <c r="BR23" s="89">
        <f t="shared" si="15"/>
        <v>28800</v>
      </c>
      <c r="BS23" s="89"/>
      <c r="BT23" s="89">
        <f t="shared" si="20"/>
        <v>-28800</v>
      </c>
      <c r="BU23" s="89">
        <f t="shared" si="16"/>
        <v>-23055.573684032664</v>
      </c>
      <c r="BV23" s="89">
        <v>1</v>
      </c>
      <c r="BW23" s="89">
        <f t="shared" si="17"/>
        <v>-28800</v>
      </c>
      <c r="BX23" s="89">
        <f>(BT23^2-ANALYSIS!$F$19^2)</f>
        <v>-1195560000</v>
      </c>
      <c r="CC23" s="84">
        <v>0</v>
      </c>
      <c r="CD23" s="84">
        <f>-CD21</f>
        <v>-45000</v>
      </c>
    </row>
    <row r="24" spans="1:82" s="5" customFormat="1" ht="13.8" x14ac:dyDescent="0.3">
      <c r="A24" s="24"/>
      <c r="E24" s="34"/>
      <c r="F24" s="38">
        <f>SQRT(F15^2-F15*F16+F16^2+3*F17^2)</f>
        <v>45705.579528105758</v>
      </c>
      <c r="G24" s="34" t="s">
        <v>35</v>
      </c>
      <c r="H24" s="34"/>
      <c r="I24" s="85"/>
      <c r="J24" s="85"/>
      <c r="K24" s="24"/>
      <c r="M24" s="11"/>
      <c r="N24" s="11"/>
      <c r="O24" s="11"/>
      <c r="P24" s="11"/>
      <c r="Q24" s="11"/>
      <c r="R24" s="12"/>
      <c r="S24" s="12"/>
      <c r="AA24" s="36"/>
      <c r="AD24" s="89">
        <f t="shared" si="0"/>
        <v>-7200</v>
      </c>
      <c r="AE24" s="89">
        <v>8</v>
      </c>
      <c r="AF24" s="89">
        <f>ANALYSIS!$F$19*AE24*1/50</f>
        <v>7200</v>
      </c>
      <c r="AG24" s="89">
        <f t="shared" si="1"/>
        <v>-48165.906251303808</v>
      </c>
      <c r="AH24" s="89">
        <v>1</v>
      </c>
      <c r="AI24" s="89">
        <f t="shared" si="2"/>
        <v>7200</v>
      </c>
      <c r="AJ24" s="89">
        <f>(AF24^2-ANALYSIS!$F$19^2)</f>
        <v>-1973160000</v>
      </c>
      <c r="AK24" s="18"/>
      <c r="AL24" s="89">
        <f t="shared" si="3"/>
        <v>-41400</v>
      </c>
      <c r="AM24" s="89">
        <v>46</v>
      </c>
      <c r="AN24" s="89">
        <f>ANALYSIS!$F$19*AM24*1/50</f>
        <v>41400</v>
      </c>
      <c r="AO24" s="89">
        <f t="shared" si="4"/>
        <v>-47894.300873528628</v>
      </c>
      <c r="AP24" s="89">
        <v>1</v>
      </c>
      <c r="AQ24" s="89">
        <f t="shared" si="5"/>
        <v>41400</v>
      </c>
      <c r="AR24" s="89">
        <f>(AN24^2-ANALYSIS!$F$19^2)</f>
        <v>-311040000</v>
      </c>
      <c r="AS24" s="18"/>
      <c r="AT24" s="89">
        <f t="shared" si="6"/>
        <v>-27000</v>
      </c>
      <c r="AU24" s="89">
        <v>30</v>
      </c>
      <c r="AV24" s="89">
        <f>ANALYSIS!$F$19*AU24*1/50</f>
        <v>27000</v>
      </c>
      <c r="AW24" s="89">
        <f t="shared" si="7"/>
        <v>24948.016853928893</v>
      </c>
      <c r="AX24" s="89">
        <v>1</v>
      </c>
      <c r="AY24" s="89">
        <f t="shared" si="8"/>
        <v>27000</v>
      </c>
      <c r="AZ24" s="89">
        <f>(AV24^2-ANALYSIS!$F$19^2)</f>
        <v>-1296000000</v>
      </c>
      <c r="BA24" s="18"/>
      <c r="BB24" s="89">
        <f t="shared" si="9"/>
        <v>6300</v>
      </c>
      <c r="BC24" s="89"/>
      <c r="BD24" s="89">
        <f t="shared" si="18"/>
        <v>-6300</v>
      </c>
      <c r="BE24" s="89">
        <f t="shared" si="10"/>
        <v>47818.025476844174</v>
      </c>
      <c r="BF24" s="89">
        <v>1</v>
      </c>
      <c r="BG24" s="89">
        <f t="shared" si="11"/>
        <v>-6300</v>
      </c>
      <c r="BH24" s="89">
        <f>(BD24^2-ANALYSIS!$F$19^2)</f>
        <v>-1985310000</v>
      </c>
      <c r="BI24" s="18"/>
      <c r="BJ24" s="89">
        <f t="shared" si="12"/>
        <v>40500</v>
      </c>
      <c r="BK24" s="89"/>
      <c r="BL24" s="89">
        <f t="shared" si="19"/>
        <v>-40500</v>
      </c>
      <c r="BM24" s="89">
        <f t="shared" si="13"/>
        <v>48442.419193818758</v>
      </c>
      <c r="BN24" s="89">
        <v>1</v>
      </c>
      <c r="BO24" s="89">
        <f t="shared" si="14"/>
        <v>-40500</v>
      </c>
      <c r="BP24" s="89">
        <f>(BL24^2-ANALYSIS!$F$19^2)</f>
        <v>-384750000</v>
      </c>
      <c r="BQ24" s="18"/>
      <c r="BR24" s="89">
        <f t="shared" si="15"/>
        <v>27900</v>
      </c>
      <c r="BS24" s="89"/>
      <c r="BT24" s="89">
        <f t="shared" si="20"/>
        <v>-27900</v>
      </c>
      <c r="BU24" s="89">
        <f t="shared" si="16"/>
        <v>-24013.04123749835</v>
      </c>
      <c r="BV24" s="89">
        <v>1</v>
      </c>
      <c r="BW24" s="89">
        <f t="shared" si="17"/>
        <v>-27900</v>
      </c>
      <c r="BX24" s="89">
        <f>(BT24^2-ANALYSIS!$F$19^2)</f>
        <v>-1246590000</v>
      </c>
      <c r="CC24" s="84">
        <f>CD24</f>
        <v>-45000</v>
      </c>
      <c r="CD24" s="84">
        <f>CD23</f>
        <v>-45000</v>
      </c>
    </row>
    <row r="25" spans="1:82" s="5" customFormat="1" ht="13.8" x14ac:dyDescent="0.3">
      <c r="A25" s="24"/>
      <c r="I25" s="34"/>
      <c r="J25" s="34"/>
      <c r="K25" s="24"/>
      <c r="M25" s="11"/>
      <c r="N25" s="11"/>
      <c r="O25" s="11"/>
      <c r="P25" s="11"/>
      <c r="Q25" s="11"/>
      <c r="R25" s="12"/>
      <c r="S25" s="12"/>
      <c r="W25" s="36"/>
      <c r="AA25" s="36"/>
      <c r="AD25" s="89">
        <f t="shared" si="0"/>
        <v>-8100</v>
      </c>
      <c r="AE25" s="89">
        <v>9</v>
      </c>
      <c r="AF25" s="89">
        <f>ANALYSIS!$F$19*AE25*1/50</f>
        <v>8100</v>
      </c>
      <c r="AG25" s="89">
        <f t="shared" si="1"/>
        <v>-48499.887513918409</v>
      </c>
      <c r="AH25" s="89">
        <v>1</v>
      </c>
      <c r="AI25" s="89">
        <f t="shared" si="2"/>
        <v>8100</v>
      </c>
      <c r="AJ25" s="89">
        <f>(AF25^2-ANALYSIS!$F$19^2)</f>
        <v>-1959390000</v>
      </c>
      <c r="AK25" s="18"/>
      <c r="AL25" s="89">
        <f t="shared" si="3"/>
        <v>-42300</v>
      </c>
      <c r="AM25" s="89">
        <v>47</v>
      </c>
      <c r="AN25" s="89">
        <f>ANALYSIS!$F$19*AM25*1/50</f>
        <v>42300</v>
      </c>
      <c r="AO25" s="89">
        <f t="shared" si="4"/>
        <v>-47284.890472316882</v>
      </c>
      <c r="AP25" s="89">
        <v>1</v>
      </c>
      <c r="AQ25" s="89">
        <f t="shared" si="5"/>
        <v>42300</v>
      </c>
      <c r="AR25" s="89">
        <f>(AN25^2-ANALYSIS!$F$19^2)</f>
        <v>-235710000</v>
      </c>
      <c r="AS25" s="18"/>
      <c r="AT25" s="89">
        <f t="shared" si="6"/>
        <v>-26100</v>
      </c>
      <c r="AU25" s="89">
        <v>29</v>
      </c>
      <c r="AV25" s="89">
        <f>ANALYSIS!$F$19*AU25*1/50</f>
        <v>26100</v>
      </c>
      <c r="AW25" s="89">
        <f t="shared" si="7"/>
        <v>25861.341534313615</v>
      </c>
      <c r="AX25" s="89">
        <v>1</v>
      </c>
      <c r="AY25" s="89">
        <f t="shared" si="8"/>
        <v>26100</v>
      </c>
      <c r="AZ25" s="89">
        <f>(AV25^2-ANALYSIS!$F$19^2)</f>
        <v>-1343790000</v>
      </c>
      <c r="BA25" s="18"/>
      <c r="BB25" s="89">
        <f t="shared" si="9"/>
        <v>7200</v>
      </c>
      <c r="BC25" s="89"/>
      <c r="BD25" s="89">
        <f t="shared" si="18"/>
        <v>-7200</v>
      </c>
      <c r="BE25" s="89">
        <f t="shared" si="10"/>
        <v>48165.906251303808</v>
      </c>
      <c r="BF25" s="89">
        <v>1</v>
      </c>
      <c r="BG25" s="89">
        <f t="shared" si="11"/>
        <v>-7200</v>
      </c>
      <c r="BH25" s="89">
        <f>(BD25^2-ANALYSIS!$F$19^2)</f>
        <v>-1973160000</v>
      </c>
      <c r="BI25" s="18"/>
      <c r="BJ25" s="89">
        <f t="shared" si="12"/>
        <v>41400</v>
      </c>
      <c r="BK25" s="89"/>
      <c r="BL25" s="89">
        <f t="shared" si="19"/>
        <v>-41400</v>
      </c>
      <c r="BM25" s="89">
        <f t="shared" si="13"/>
        <v>47894.300873528628</v>
      </c>
      <c r="BN25" s="89">
        <v>1</v>
      </c>
      <c r="BO25" s="89">
        <f t="shared" si="14"/>
        <v>-41400</v>
      </c>
      <c r="BP25" s="89">
        <f>(BL25^2-ANALYSIS!$F$19^2)</f>
        <v>-311040000</v>
      </c>
      <c r="BQ25" s="18"/>
      <c r="BR25" s="89">
        <f t="shared" si="15"/>
        <v>27000</v>
      </c>
      <c r="BS25" s="89"/>
      <c r="BT25" s="89">
        <f t="shared" si="20"/>
        <v>-27000</v>
      </c>
      <c r="BU25" s="89">
        <f t="shared" si="16"/>
        <v>-24948.016853928893</v>
      </c>
      <c r="BV25" s="89">
        <v>1</v>
      </c>
      <c r="BW25" s="89">
        <f t="shared" si="17"/>
        <v>-27000</v>
      </c>
      <c r="BX25" s="89">
        <f>(BT25^2-ANALYSIS!$F$19^2)</f>
        <v>-1296000000</v>
      </c>
      <c r="CC25" s="84">
        <f>CC24</f>
        <v>-45000</v>
      </c>
      <c r="CD25" s="84">
        <v>0</v>
      </c>
    </row>
    <row r="26" spans="1:82" s="5" customFormat="1" ht="13.8" x14ac:dyDescent="0.3">
      <c r="A26" s="24"/>
      <c r="I26" s="34"/>
      <c r="J26" s="7" t="str">
        <f>"M.S. ="&amp;[1]!xln(K26)&amp;" ="</f>
        <v>M.S. =45000 / 45706 - 1 =</v>
      </c>
      <c r="K26" s="88">
        <f>ANALYSIS!F19/F24-1</f>
        <v>-1.5437492214093407E-2</v>
      </c>
      <c r="M26" s="11"/>
      <c r="N26" s="11"/>
      <c r="O26" s="11"/>
      <c r="P26" s="11"/>
      <c r="Q26" s="11"/>
      <c r="R26" s="12"/>
      <c r="S26" s="26"/>
      <c r="V26" s="35"/>
      <c r="W26" s="36"/>
      <c r="X26" s="39"/>
      <c r="AA26" s="36"/>
      <c r="AD26" s="89">
        <f t="shared" si="0"/>
        <v>-9000</v>
      </c>
      <c r="AE26" s="89">
        <v>10</v>
      </c>
      <c r="AF26" s="89">
        <f>ANALYSIS!$F$19*AE26*1/50</f>
        <v>9000</v>
      </c>
      <c r="AG26" s="89">
        <f t="shared" si="1"/>
        <v>-48819.860108082474</v>
      </c>
      <c r="AH26" s="89">
        <v>1</v>
      </c>
      <c r="AI26" s="89">
        <f t="shared" si="2"/>
        <v>9000</v>
      </c>
      <c r="AJ26" s="89">
        <f>(AF26^2-ANALYSIS!$F$19^2)</f>
        <v>-1944000000</v>
      </c>
      <c r="AK26" s="18"/>
      <c r="AL26" s="89">
        <f t="shared" si="3"/>
        <v>-43200</v>
      </c>
      <c r="AM26" s="89">
        <v>48</v>
      </c>
      <c r="AN26" s="89">
        <f>ANALYSIS!$F$19*AM26*1/50</f>
        <v>43200</v>
      </c>
      <c r="AO26" s="89">
        <f t="shared" si="4"/>
        <v>-46606.399181009649</v>
      </c>
      <c r="AP26" s="89">
        <v>1</v>
      </c>
      <c r="AQ26" s="89">
        <f t="shared" si="5"/>
        <v>43200</v>
      </c>
      <c r="AR26" s="89">
        <f>(AN26^2-ANALYSIS!$F$19^2)</f>
        <v>-158760000</v>
      </c>
      <c r="AS26" s="18"/>
      <c r="AT26" s="89">
        <f t="shared" si="6"/>
        <v>-25200</v>
      </c>
      <c r="AU26" s="89">
        <v>28</v>
      </c>
      <c r="AV26" s="89">
        <f>ANALYSIS!$F$19*AU26*1/50</f>
        <v>25200</v>
      </c>
      <c r="AW26" s="89">
        <f t="shared" si="7"/>
        <v>26753.779996335805</v>
      </c>
      <c r="AX26" s="89">
        <v>1</v>
      </c>
      <c r="AY26" s="89">
        <f t="shared" si="8"/>
        <v>25200</v>
      </c>
      <c r="AZ26" s="89">
        <f>(AV26^2-ANALYSIS!$F$19^2)</f>
        <v>-1389960000</v>
      </c>
      <c r="BA26" s="18"/>
      <c r="BB26" s="89">
        <f t="shared" si="9"/>
        <v>8100</v>
      </c>
      <c r="BC26" s="89"/>
      <c r="BD26" s="89">
        <f t="shared" si="18"/>
        <v>-8100</v>
      </c>
      <c r="BE26" s="89">
        <f t="shared" si="10"/>
        <v>48499.887513918409</v>
      </c>
      <c r="BF26" s="89">
        <v>1</v>
      </c>
      <c r="BG26" s="89">
        <f t="shared" si="11"/>
        <v>-8100</v>
      </c>
      <c r="BH26" s="89">
        <f>(BD26^2-ANALYSIS!$F$19^2)</f>
        <v>-1959390000</v>
      </c>
      <c r="BI26" s="18"/>
      <c r="BJ26" s="89">
        <f t="shared" si="12"/>
        <v>42300</v>
      </c>
      <c r="BK26" s="89"/>
      <c r="BL26" s="89">
        <f t="shared" si="19"/>
        <v>-42300</v>
      </c>
      <c r="BM26" s="89">
        <f t="shared" si="13"/>
        <v>47284.890472316882</v>
      </c>
      <c r="BN26" s="89">
        <v>1</v>
      </c>
      <c r="BO26" s="89">
        <f t="shared" si="14"/>
        <v>-42300</v>
      </c>
      <c r="BP26" s="89">
        <f>(BL26^2-ANALYSIS!$F$19^2)</f>
        <v>-235710000</v>
      </c>
      <c r="BQ26" s="18"/>
      <c r="BR26" s="89">
        <f t="shared" si="15"/>
        <v>26100</v>
      </c>
      <c r="BS26" s="89"/>
      <c r="BT26" s="89">
        <f t="shared" si="20"/>
        <v>-26100</v>
      </c>
      <c r="BU26" s="89">
        <f t="shared" si="16"/>
        <v>-25861.341534313615</v>
      </c>
      <c r="BV26" s="89">
        <v>1</v>
      </c>
      <c r="BW26" s="89">
        <f t="shared" si="17"/>
        <v>-26100</v>
      </c>
      <c r="BX26" s="89">
        <f>(BT26^2-ANALYSIS!$F$19^2)</f>
        <v>-1343790000</v>
      </c>
      <c r="CC26" s="84">
        <v>0</v>
      </c>
      <c r="CD26" s="84">
        <f>CD21</f>
        <v>45000</v>
      </c>
    </row>
    <row r="27" spans="1:82" s="5" customFormat="1" ht="13.8" x14ac:dyDescent="0.3">
      <c r="A27" s="24"/>
      <c r="M27" s="11"/>
      <c r="N27" s="11"/>
      <c r="O27" s="11"/>
      <c r="P27" s="11"/>
      <c r="Q27" s="11"/>
      <c r="R27" s="12"/>
      <c r="S27" s="12"/>
      <c r="V27" s="85"/>
      <c r="W27" s="36"/>
      <c r="Y27" s="36"/>
      <c r="Z27" s="36"/>
      <c r="AA27" s="36"/>
      <c r="AD27" s="89">
        <f t="shared" si="0"/>
        <v>-9900</v>
      </c>
      <c r="AE27" s="89">
        <v>11</v>
      </c>
      <c r="AF27" s="89">
        <f>ANALYSIS!$F$19*AE27*1/50</f>
        <v>9900</v>
      </c>
      <c r="AG27" s="89">
        <f t="shared" si="1"/>
        <v>-49125.700334007153</v>
      </c>
      <c r="AH27" s="89">
        <v>1</v>
      </c>
      <c r="AI27" s="89">
        <f t="shared" si="2"/>
        <v>9900</v>
      </c>
      <c r="AJ27" s="89">
        <f>(AF27^2-ANALYSIS!$F$19^2)</f>
        <v>-1926990000</v>
      </c>
      <c r="AK27" s="18"/>
      <c r="AL27" s="89">
        <f t="shared" si="3"/>
        <v>-44100</v>
      </c>
      <c r="AM27" s="89">
        <v>49</v>
      </c>
      <c r="AN27" s="89">
        <f>ANALYSIS!$F$19*AM27*1/50</f>
        <v>44100</v>
      </c>
      <c r="AO27" s="89">
        <f t="shared" si="4"/>
        <v>-45849.002079919235</v>
      </c>
      <c r="AP27" s="89">
        <v>1</v>
      </c>
      <c r="AQ27" s="89">
        <f t="shared" si="5"/>
        <v>44100</v>
      </c>
      <c r="AR27" s="89">
        <f>(AN27^2-ANALYSIS!$F$19^2)</f>
        <v>-80190000</v>
      </c>
      <c r="AS27" s="18"/>
      <c r="AT27" s="89">
        <f t="shared" si="6"/>
        <v>-24300</v>
      </c>
      <c r="AU27" s="89">
        <v>27</v>
      </c>
      <c r="AV27" s="89">
        <f>ANALYSIS!$F$19*AU27*1/50</f>
        <v>24300</v>
      </c>
      <c r="AW27" s="89">
        <f t="shared" si="7"/>
        <v>27626.029213585411</v>
      </c>
      <c r="AX27" s="89">
        <v>1</v>
      </c>
      <c r="AY27" s="89">
        <f t="shared" si="8"/>
        <v>24300</v>
      </c>
      <c r="AZ27" s="89">
        <f>(AV27^2-ANALYSIS!$F$19^2)</f>
        <v>-1434510000</v>
      </c>
      <c r="BA27" s="18"/>
      <c r="BB27" s="89">
        <f t="shared" si="9"/>
        <v>9000</v>
      </c>
      <c r="BC27" s="89"/>
      <c r="BD27" s="89">
        <f t="shared" si="18"/>
        <v>-9000</v>
      </c>
      <c r="BE27" s="89">
        <f t="shared" si="10"/>
        <v>48819.860108082474</v>
      </c>
      <c r="BF27" s="89">
        <v>1</v>
      </c>
      <c r="BG27" s="89">
        <f t="shared" si="11"/>
        <v>-9000</v>
      </c>
      <c r="BH27" s="89">
        <f>(BD27^2-ANALYSIS!$F$19^2)</f>
        <v>-1944000000</v>
      </c>
      <c r="BI27" s="18"/>
      <c r="BJ27" s="89">
        <f t="shared" si="12"/>
        <v>43200</v>
      </c>
      <c r="BK27" s="89"/>
      <c r="BL27" s="89">
        <f t="shared" si="19"/>
        <v>-43200</v>
      </c>
      <c r="BM27" s="89">
        <f t="shared" si="13"/>
        <v>46606.399181009649</v>
      </c>
      <c r="BN27" s="89">
        <v>1</v>
      </c>
      <c r="BO27" s="89">
        <f t="shared" si="14"/>
        <v>-43200</v>
      </c>
      <c r="BP27" s="89">
        <f>(BL27^2-ANALYSIS!$F$19^2)</f>
        <v>-158760000</v>
      </c>
      <c r="BQ27" s="18"/>
      <c r="BR27" s="89">
        <f t="shared" si="15"/>
        <v>25200</v>
      </c>
      <c r="BS27" s="89"/>
      <c r="BT27" s="89">
        <f t="shared" si="20"/>
        <v>-25200</v>
      </c>
      <c r="BU27" s="89">
        <f t="shared" si="16"/>
        <v>-26753.779996335805</v>
      </c>
      <c r="BV27" s="89">
        <v>1</v>
      </c>
      <c r="BW27" s="89">
        <f t="shared" si="17"/>
        <v>-25200</v>
      </c>
      <c r="BX27" s="89">
        <f>(BT27^2-ANALYSIS!$F$19^2)</f>
        <v>-1389960000</v>
      </c>
      <c r="CC27" s="84">
        <f>CC21</f>
        <v>45000</v>
      </c>
      <c r="CD27" s="84">
        <f>CD21</f>
        <v>45000</v>
      </c>
    </row>
    <row r="28" spans="1:82" s="5" customFormat="1" ht="13.8" x14ac:dyDescent="0.3">
      <c r="A28" s="24"/>
      <c r="B28" s="5" t="s">
        <v>66</v>
      </c>
      <c r="M28" s="11"/>
      <c r="N28" s="11"/>
      <c r="O28" s="11"/>
      <c r="P28" s="11"/>
      <c r="Q28" s="11"/>
      <c r="R28" s="12"/>
      <c r="S28" s="12"/>
      <c r="U28" s="7"/>
      <c r="V28" s="86"/>
      <c r="X28" s="39"/>
      <c r="AD28" s="89">
        <f t="shared" si="0"/>
        <v>-10800</v>
      </c>
      <c r="AE28" s="89">
        <v>12</v>
      </c>
      <c r="AF28" s="89">
        <f>ANALYSIS!$F$19*AE28*1/50</f>
        <v>10800</v>
      </c>
      <c r="AG28" s="89">
        <f t="shared" si="1"/>
        <v>-49417.269338294944</v>
      </c>
      <c r="AH28" s="89">
        <v>1</v>
      </c>
      <c r="AI28" s="89">
        <f t="shared" si="2"/>
        <v>10800</v>
      </c>
      <c r="AJ28" s="89">
        <f>(AF28^2-ANALYSIS!$F$19^2)</f>
        <v>-1908360000</v>
      </c>
      <c r="AK28" s="18"/>
      <c r="AL28" s="89">
        <f t="shared" si="3"/>
        <v>-45000</v>
      </c>
      <c r="AM28" s="89">
        <v>50</v>
      </c>
      <c r="AN28" s="89">
        <f>ANALYSIS!$F$19*AM28*1/50</f>
        <v>45000</v>
      </c>
      <c r="AO28" s="89">
        <f t="shared" si="4"/>
        <v>-45000</v>
      </c>
      <c r="AP28" s="89">
        <v>1</v>
      </c>
      <c r="AQ28" s="89">
        <f t="shared" si="5"/>
        <v>45000</v>
      </c>
      <c r="AR28" s="89">
        <f>(AN28^2-ANALYSIS!$F$19^2)</f>
        <v>0</v>
      </c>
      <c r="AS28" s="18"/>
      <c r="AT28" s="89">
        <f t="shared" si="6"/>
        <v>-23400</v>
      </c>
      <c r="AU28" s="89">
        <v>26</v>
      </c>
      <c r="AV28" s="89">
        <f>ANALYSIS!$F$19*AU28*1/50</f>
        <v>23400</v>
      </c>
      <c r="AW28" s="89">
        <f t="shared" si="7"/>
        <v>28478.725713989486</v>
      </c>
      <c r="AX28" s="89">
        <v>1</v>
      </c>
      <c r="AY28" s="89">
        <f t="shared" si="8"/>
        <v>23400</v>
      </c>
      <c r="AZ28" s="89">
        <f>(AV28^2-ANALYSIS!$F$19^2)</f>
        <v>-1477440000</v>
      </c>
      <c r="BA28" s="18"/>
      <c r="BB28" s="89">
        <f t="shared" si="9"/>
        <v>9900</v>
      </c>
      <c r="BC28" s="89"/>
      <c r="BD28" s="89">
        <f t="shared" si="18"/>
        <v>-9900</v>
      </c>
      <c r="BE28" s="89">
        <f t="shared" si="10"/>
        <v>49125.700334007153</v>
      </c>
      <c r="BF28" s="89">
        <v>1</v>
      </c>
      <c r="BG28" s="89">
        <f t="shared" si="11"/>
        <v>-9900</v>
      </c>
      <c r="BH28" s="89">
        <f>(BD28^2-ANALYSIS!$F$19^2)</f>
        <v>-1926990000</v>
      </c>
      <c r="BI28" s="18"/>
      <c r="BJ28" s="89">
        <f t="shared" si="12"/>
        <v>44100</v>
      </c>
      <c r="BK28" s="89"/>
      <c r="BL28" s="89">
        <f t="shared" si="19"/>
        <v>-44100</v>
      </c>
      <c r="BM28" s="89">
        <f t="shared" si="13"/>
        <v>45849.002079919235</v>
      </c>
      <c r="BN28" s="89">
        <v>1</v>
      </c>
      <c r="BO28" s="89">
        <f t="shared" si="14"/>
        <v>-44100</v>
      </c>
      <c r="BP28" s="89">
        <f>(BL28^2-ANALYSIS!$F$19^2)</f>
        <v>-80190000</v>
      </c>
      <c r="BQ28" s="18"/>
      <c r="BR28" s="89">
        <f t="shared" si="15"/>
        <v>24300</v>
      </c>
      <c r="BS28" s="89"/>
      <c r="BT28" s="89">
        <f t="shared" si="20"/>
        <v>-24300</v>
      </c>
      <c r="BU28" s="89">
        <f t="shared" si="16"/>
        <v>-27626.029213585411</v>
      </c>
      <c r="BV28" s="89">
        <v>1</v>
      </c>
      <c r="BW28" s="89">
        <f t="shared" si="17"/>
        <v>-24300</v>
      </c>
      <c r="BX28" s="89">
        <f>(BT28^2-ANALYSIS!$F$19^2)</f>
        <v>-1434510000</v>
      </c>
      <c r="CC28" s="84"/>
      <c r="CD28" s="84"/>
    </row>
    <row r="29" spans="1:82" s="5" customFormat="1" ht="13.8" x14ac:dyDescent="0.3">
      <c r="A29" s="24"/>
      <c r="H29" s="5" t="s">
        <v>70</v>
      </c>
      <c r="M29" s="11"/>
      <c r="N29" s="11"/>
      <c r="O29" s="11"/>
      <c r="P29" s="11"/>
      <c r="Q29" s="11"/>
      <c r="R29" s="12"/>
      <c r="S29" s="12"/>
      <c r="Y29" s="36"/>
      <c r="Z29" s="36"/>
      <c r="AD29" s="89">
        <f t="shared" si="0"/>
        <v>-11700</v>
      </c>
      <c r="AE29" s="89">
        <v>13</v>
      </c>
      <c r="AF29" s="89">
        <f>ANALYSIS!$F$19*AE29*1/50</f>
        <v>11700</v>
      </c>
      <c r="AG29" s="89">
        <f t="shared" si="1"/>
        <v>-49694.412414810628</v>
      </c>
      <c r="AH29" s="89">
        <v>1</v>
      </c>
      <c r="AI29" s="89">
        <f t="shared" si="2"/>
        <v>11700</v>
      </c>
      <c r="AJ29" s="89">
        <f>(AF29^2-ANALYSIS!$F$19^2)</f>
        <v>-1888110000</v>
      </c>
      <c r="AK29" s="18"/>
      <c r="AL29" s="89">
        <f t="shared" si="3"/>
        <v>-45900</v>
      </c>
      <c r="AM29" s="89">
        <v>51</v>
      </c>
      <c r="AN29" s="89">
        <f>ANALYSIS!$F$19*AM29*1/50</f>
        <v>45900</v>
      </c>
      <c r="AO29" s="89">
        <f t="shared" si="4"/>
        <v>-44042.474961464337</v>
      </c>
      <c r="AP29" s="89">
        <v>1</v>
      </c>
      <c r="AQ29" s="89">
        <f t="shared" si="5"/>
        <v>45900</v>
      </c>
      <c r="AR29" s="89">
        <f>(AN29^2-ANALYSIS!$F$19^2)</f>
        <v>81810000</v>
      </c>
      <c r="AS29" s="18"/>
      <c r="AT29" s="89">
        <f t="shared" si="6"/>
        <v>-22500</v>
      </c>
      <c r="AU29" s="89">
        <v>25</v>
      </c>
      <c r="AV29" s="89">
        <f>ANALYSIS!$F$19*AU29*1/50</f>
        <v>22500</v>
      </c>
      <c r="AW29" s="89">
        <f t="shared" si="7"/>
        <v>29312.451848969882</v>
      </c>
      <c r="AX29" s="89">
        <v>1</v>
      </c>
      <c r="AY29" s="89">
        <f t="shared" si="8"/>
        <v>22500</v>
      </c>
      <c r="AZ29" s="89">
        <f>(AV29^2-ANALYSIS!$F$19^2)</f>
        <v>-1518750000</v>
      </c>
      <c r="BA29" s="18"/>
      <c r="BB29" s="89">
        <f t="shared" si="9"/>
        <v>10800</v>
      </c>
      <c r="BC29" s="89"/>
      <c r="BD29" s="89">
        <f t="shared" si="18"/>
        <v>-10800</v>
      </c>
      <c r="BE29" s="89">
        <f t="shared" si="10"/>
        <v>49417.269338294944</v>
      </c>
      <c r="BF29" s="89">
        <v>1</v>
      </c>
      <c r="BG29" s="89">
        <f t="shared" si="11"/>
        <v>-10800</v>
      </c>
      <c r="BH29" s="89">
        <f>(BD29^2-ANALYSIS!$F$19^2)</f>
        <v>-1908360000</v>
      </c>
      <c r="BI29" s="18"/>
      <c r="BJ29" s="89">
        <f t="shared" si="12"/>
        <v>45000</v>
      </c>
      <c r="BK29" s="89"/>
      <c r="BL29" s="89">
        <f t="shared" si="19"/>
        <v>-45000</v>
      </c>
      <c r="BM29" s="89">
        <f t="shared" si="13"/>
        <v>45000</v>
      </c>
      <c r="BN29" s="89">
        <v>1</v>
      </c>
      <c r="BO29" s="89">
        <f t="shared" si="14"/>
        <v>-45000</v>
      </c>
      <c r="BP29" s="89">
        <f>(BL29^2-ANALYSIS!$F$19^2)</f>
        <v>0</v>
      </c>
      <c r="BQ29" s="18"/>
      <c r="BR29" s="89">
        <f t="shared" si="15"/>
        <v>23400</v>
      </c>
      <c r="BS29" s="89"/>
      <c r="BT29" s="89">
        <f t="shared" si="20"/>
        <v>-23400</v>
      </c>
      <c r="BU29" s="89">
        <f t="shared" si="16"/>
        <v>-28478.725713989486</v>
      </c>
      <c r="BV29" s="89">
        <v>1</v>
      </c>
      <c r="BW29" s="89">
        <f t="shared" si="17"/>
        <v>-23400</v>
      </c>
      <c r="BX29" s="89">
        <f>(BT29^2-ANALYSIS!$F$19^2)</f>
        <v>-1477440000</v>
      </c>
      <c r="CC29" s="84"/>
      <c r="CD29" s="84"/>
    </row>
    <row r="30" spans="1:82" s="5" customFormat="1" ht="13.8" x14ac:dyDescent="0.3">
      <c r="A30" s="24"/>
      <c r="E30"/>
      <c r="F30" s="34"/>
      <c r="G30" s="34"/>
      <c r="H30" s="7" t="s">
        <v>36</v>
      </c>
      <c r="I30" s="35" t="str">
        <f ca="1">[1]!xlv(I33)</f>
        <v>(fx + fy) / 2 + √[((fx - fy) / 2)² + fs²]</v>
      </c>
      <c r="K30" s="24"/>
      <c r="M30" s="11"/>
      <c r="N30" s="11"/>
      <c r="O30" s="11"/>
      <c r="P30" s="11"/>
      <c r="Q30" s="11"/>
      <c r="R30" s="12"/>
      <c r="S30" s="12"/>
      <c r="V30" s="35"/>
      <c r="W30" s="47"/>
      <c r="AD30" s="89">
        <f t="shared" si="0"/>
        <v>-12600</v>
      </c>
      <c r="AE30" s="89">
        <v>14</v>
      </c>
      <c r="AF30" s="89">
        <f>ANALYSIS!$F$19*AE30*1/50</f>
        <v>12600</v>
      </c>
      <c r="AG30" s="89">
        <f t="shared" si="1"/>
        <v>-49956.95820828565</v>
      </c>
      <c r="AH30" s="89">
        <v>1</v>
      </c>
      <c r="AI30" s="89">
        <f t="shared" si="2"/>
        <v>12600</v>
      </c>
      <c r="AJ30" s="89">
        <f>(AF30^2-ANALYSIS!$F$19^2)</f>
        <v>-1866240000</v>
      </c>
      <c r="AK30" s="18"/>
      <c r="AL30" s="89">
        <f t="shared" si="3"/>
        <v>-46800</v>
      </c>
      <c r="AM30" s="89">
        <v>52</v>
      </c>
      <c r="AN30" s="89">
        <f>ANALYSIS!$F$19*AM30*1/50</f>
        <v>46800</v>
      </c>
      <c r="AO30" s="89">
        <f t="shared" si="4"/>
        <v>-42953.004884160386</v>
      </c>
      <c r="AP30" s="89">
        <v>1</v>
      </c>
      <c r="AQ30" s="89">
        <f t="shared" si="5"/>
        <v>46800</v>
      </c>
      <c r="AR30" s="89">
        <f>(AN30^2-ANALYSIS!$F$19^2)</f>
        <v>165240000</v>
      </c>
      <c r="AS30" s="18"/>
      <c r="AT30" s="89">
        <f t="shared" si="6"/>
        <v>-21600</v>
      </c>
      <c r="AU30" s="89">
        <v>24</v>
      </c>
      <c r="AV30" s="89">
        <f>ANALYSIS!$F$19*AU30*1/50</f>
        <v>21600</v>
      </c>
      <c r="AW30" s="89">
        <f t="shared" si="7"/>
        <v>30127.74120324746</v>
      </c>
      <c r="AX30" s="89">
        <v>1</v>
      </c>
      <c r="AY30" s="89">
        <f t="shared" si="8"/>
        <v>21600</v>
      </c>
      <c r="AZ30" s="89">
        <f>(AV30^2-ANALYSIS!$F$19^2)</f>
        <v>-1558440000</v>
      </c>
      <c r="BA30" s="18"/>
      <c r="BB30" s="89">
        <f t="shared" si="9"/>
        <v>11700</v>
      </c>
      <c r="BC30" s="89"/>
      <c r="BD30" s="89">
        <f t="shared" si="18"/>
        <v>-11700</v>
      </c>
      <c r="BE30" s="89">
        <f t="shared" si="10"/>
        <v>49694.412414810628</v>
      </c>
      <c r="BF30" s="89">
        <v>1</v>
      </c>
      <c r="BG30" s="89">
        <f t="shared" si="11"/>
        <v>-11700</v>
      </c>
      <c r="BH30" s="89">
        <f>(BD30^2-ANALYSIS!$F$19^2)</f>
        <v>-1888110000</v>
      </c>
      <c r="BI30" s="18"/>
      <c r="BJ30" s="89">
        <f t="shared" si="12"/>
        <v>45900</v>
      </c>
      <c r="BK30" s="89"/>
      <c r="BL30" s="89">
        <f t="shared" si="19"/>
        <v>-45900</v>
      </c>
      <c r="BM30" s="89">
        <f t="shared" si="13"/>
        <v>44042.474961464337</v>
      </c>
      <c r="BN30" s="89">
        <v>1</v>
      </c>
      <c r="BO30" s="89">
        <f t="shared" si="14"/>
        <v>-45900</v>
      </c>
      <c r="BP30" s="89">
        <f>(BL30^2-ANALYSIS!$F$19^2)</f>
        <v>81810000</v>
      </c>
      <c r="BQ30" s="18"/>
      <c r="BR30" s="89">
        <f t="shared" si="15"/>
        <v>22500</v>
      </c>
      <c r="BS30" s="89"/>
      <c r="BT30" s="89">
        <f t="shared" si="20"/>
        <v>-22500</v>
      </c>
      <c r="BU30" s="89">
        <f t="shared" si="16"/>
        <v>-29312.451848969882</v>
      </c>
      <c r="BV30" s="89">
        <v>1</v>
      </c>
      <c r="BW30" s="89">
        <f t="shared" si="17"/>
        <v>-22500</v>
      </c>
      <c r="BX30" s="89">
        <f>(BT30^2-ANALYSIS!$F$19^2)</f>
        <v>-1518750000</v>
      </c>
      <c r="CC30" s="84"/>
      <c r="CD30" s="84"/>
    </row>
    <row r="31" spans="1:82" s="5" customFormat="1" ht="13.8" x14ac:dyDescent="0.3">
      <c r="A31" s="24"/>
      <c r="E31" s="34"/>
      <c r="F31" s="34"/>
      <c r="G31" s="34"/>
      <c r="H31" s="7" t="s">
        <v>36</v>
      </c>
      <c r="I31" s="96" t="str">
        <f>[1]!xln(I33)</f>
        <v>(24000 + (-23000)) / 2 + √[((24000 - (-23000)) / 2)² + 12000²]</v>
      </c>
      <c r="J31" s="96"/>
      <c r="K31" s="96"/>
      <c r="M31" s="11"/>
      <c r="N31" s="11"/>
      <c r="O31" s="11"/>
      <c r="P31" s="11"/>
      <c r="Q31" s="11"/>
      <c r="R31" s="12"/>
      <c r="S31" s="12"/>
      <c r="V31" s="85"/>
      <c r="W31" s="47"/>
      <c r="Y31" s="36"/>
      <c r="Z31" s="36"/>
      <c r="AD31" s="89">
        <f t="shared" si="0"/>
        <v>-13500</v>
      </c>
      <c r="AE31" s="89">
        <v>15</v>
      </c>
      <c r="AF31" s="89">
        <f>ANALYSIS!$F$19*AE31*1/50</f>
        <v>13500</v>
      </c>
      <c r="AG31" s="89">
        <f t="shared" si="1"/>
        <v>-50204.717810612921</v>
      </c>
      <c r="AH31" s="89">
        <v>1</v>
      </c>
      <c r="AI31" s="89">
        <f t="shared" si="2"/>
        <v>13500</v>
      </c>
      <c r="AJ31" s="89">
        <f>(AF31^2-ANALYSIS!$F$19^2)</f>
        <v>-1842750000</v>
      </c>
      <c r="AK31" s="18"/>
      <c r="AL31" s="89">
        <f t="shared" si="3"/>
        <v>-47700</v>
      </c>
      <c r="AM31" s="89">
        <v>53</v>
      </c>
      <c r="AN31" s="89">
        <f>ANALYSIS!$F$19*AM31*1/50</f>
        <v>47700</v>
      </c>
      <c r="AO31" s="89">
        <f t="shared" si="4"/>
        <v>-41697.478813546746</v>
      </c>
      <c r="AP31" s="89">
        <v>1</v>
      </c>
      <c r="AQ31" s="89">
        <f t="shared" si="5"/>
        <v>47700</v>
      </c>
      <c r="AR31" s="89">
        <f>(AN31^2-ANALYSIS!$F$19^2)</f>
        <v>250290000</v>
      </c>
      <c r="AS31" s="18"/>
      <c r="AT31" s="89">
        <f t="shared" si="6"/>
        <v>-20700</v>
      </c>
      <c r="AU31" s="89">
        <v>23</v>
      </c>
      <c r="AV31" s="89">
        <f>ANALYSIS!$F$19*AU31*1/50</f>
        <v>20700</v>
      </c>
      <c r="AW31" s="89">
        <f t="shared" si="7"/>
        <v>30925.083282774853</v>
      </c>
      <c r="AX31" s="89">
        <v>1</v>
      </c>
      <c r="AY31" s="89">
        <f t="shared" si="8"/>
        <v>20700</v>
      </c>
      <c r="AZ31" s="89">
        <f>(AV31^2-ANALYSIS!$F$19^2)</f>
        <v>-1596510000</v>
      </c>
      <c r="BA31" s="18"/>
      <c r="BB31" s="89">
        <f t="shared" si="9"/>
        <v>12600</v>
      </c>
      <c r="BC31" s="89"/>
      <c r="BD31" s="89">
        <f t="shared" si="18"/>
        <v>-12600</v>
      </c>
      <c r="BE31" s="89">
        <f t="shared" si="10"/>
        <v>49956.95820828565</v>
      </c>
      <c r="BF31" s="89">
        <v>1</v>
      </c>
      <c r="BG31" s="89">
        <f t="shared" si="11"/>
        <v>-12600</v>
      </c>
      <c r="BH31" s="89">
        <f>(BD31^2-ANALYSIS!$F$19^2)</f>
        <v>-1866240000</v>
      </c>
      <c r="BI31" s="18"/>
      <c r="BJ31" s="89">
        <f t="shared" si="12"/>
        <v>46800</v>
      </c>
      <c r="BK31" s="89"/>
      <c r="BL31" s="89">
        <f t="shared" si="19"/>
        <v>-46800</v>
      </c>
      <c r="BM31" s="89">
        <f t="shared" si="13"/>
        <v>42953.004884160386</v>
      </c>
      <c r="BN31" s="89">
        <v>1</v>
      </c>
      <c r="BO31" s="89">
        <f t="shared" si="14"/>
        <v>-46800</v>
      </c>
      <c r="BP31" s="89">
        <f>(BL31^2-ANALYSIS!$F$19^2)</f>
        <v>165240000</v>
      </c>
      <c r="BQ31" s="18"/>
      <c r="BR31" s="89">
        <f t="shared" si="15"/>
        <v>21600</v>
      </c>
      <c r="BS31" s="89"/>
      <c r="BT31" s="89">
        <f t="shared" si="20"/>
        <v>-21600</v>
      </c>
      <c r="BU31" s="89">
        <f t="shared" si="16"/>
        <v>-30127.74120324746</v>
      </c>
      <c r="BV31" s="89">
        <v>1</v>
      </c>
      <c r="BW31" s="89">
        <f t="shared" si="17"/>
        <v>-21600</v>
      </c>
      <c r="BX31" s="89">
        <f>(BT31^2-ANALYSIS!$F$19^2)</f>
        <v>-1558440000</v>
      </c>
      <c r="CC31" s="84">
        <f>ANALYSIS!I33</f>
        <v>26886.549603917523</v>
      </c>
      <c r="CD31" s="84">
        <v>0</v>
      </c>
    </row>
    <row r="32" spans="1:82" s="5" customFormat="1" ht="13.8" x14ac:dyDescent="0.3">
      <c r="A32" s="24"/>
      <c r="B32" s="40"/>
      <c r="C32" s="41"/>
      <c r="D32" s="41"/>
      <c r="E32" s="41"/>
      <c r="F32" s="41"/>
      <c r="G32" s="41"/>
      <c r="I32" s="96"/>
      <c r="J32" s="96"/>
      <c r="K32" s="96"/>
      <c r="M32" s="11"/>
      <c r="N32" s="11"/>
      <c r="O32" s="11"/>
      <c r="P32" s="11"/>
      <c r="Q32" s="11"/>
      <c r="R32" s="12"/>
      <c r="S32" s="12"/>
      <c r="U32" s="42"/>
      <c r="V32" s="87"/>
      <c r="X32" s="83"/>
      <c r="AD32" s="89">
        <f t="shared" si="0"/>
        <v>-14400</v>
      </c>
      <c r="AE32" s="89">
        <v>16</v>
      </c>
      <c r="AF32" s="89">
        <f>ANALYSIS!$F$19*AE32*1/50</f>
        <v>14400</v>
      </c>
      <c r="AG32" s="89">
        <f t="shared" si="1"/>
        <v>-50437.483738071533</v>
      </c>
      <c r="AH32" s="89">
        <v>1</v>
      </c>
      <c r="AI32" s="89">
        <f t="shared" si="2"/>
        <v>14400</v>
      </c>
      <c r="AJ32" s="89">
        <f>(AF32^2-ANALYSIS!$F$19^2)</f>
        <v>-1817640000</v>
      </c>
      <c r="AK32" s="18"/>
      <c r="AL32" s="89">
        <f t="shared" si="3"/>
        <v>-48600</v>
      </c>
      <c r="AM32" s="89">
        <v>54</v>
      </c>
      <c r="AN32" s="89">
        <f>ANALYSIS!$F$19*AM32*1/50</f>
        <v>48600</v>
      </c>
      <c r="AO32" s="89">
        <f t="shared" si="4"/>
        <v>-40222.625411658722</v>
      </c>
      <c r="AP32" s="89">
        <v>1</v>
      </c>
      <c r="AQ32" s="89">
        <f t="shared" si="5"/>
        <v>48600</v>
      </c>
      <c r="AR32" s="89">
        <f>(AN32^2-ANALYSIS!$F$19^2)</f>
        <v>336960000</v>
      </c>
      <c r="AS32" s="18"/>
      <c r="AT32" s="89">
        <f t="shared" si="6"/>
        <v>-19800</v>
      </c>
      <c r="AU32" s="89">
        <v>22</v>
      </c>
      <c r="AV32" s="89">
        <f>ANALYSIS!$F$19*AU32*1/50</f>
        <v>19800</v>
      </c>
      <c r="AW32" s="89">
        <f t="shared" si="7"/>
        <v>31704.927592774395</v>
      </c>
      <c r="AX32" s="89">
        <v>1</v>
      </c>
      <c r="AY32" s="89">
        <f t="shared" si="8"/>
        <v>19800</v>
      </c>
      <c r="AZ32" s="89">
        <f>(AV32^2-ANALYSIS!$F$19^2)</f>
        <v>-1632960000</v>
      </c>
      <c r="BA32" s="18"/>
      <c r="BB32" s="89">
        <f t="shared" si="9"/>
        <v>13500</v>
      </c>
      <c r="BC32" s="89"/>
      <c r="BD32" s="89">
        <f t="shared" si="18"/>
        <v>-13500</v>
      </c>
      <c r="BE32" s="89">
        <f t="shared" si="10"/>
        <v>50204.717810612921</v>
      </c>
      <c r="BF32" s="89">
        <v>1</v>
      </c>
      <c r="BG32" s="89">
        <f t="shared" si="11"/>
        <v>-13500</v>
      </c>
      <c r="BH32" s="89">
        <f>(BD32^2-ANALYSIS!$F$19^2)</f>
        <v>-1842750000</v>
      </c>
      <c r="BI32" s="18"/>
      <c r="BJ32" s="89">
        <f t="shared" si="12"/>
        <v>47700</v>
      </c>
      <c r="BK32" s="89"/>
      <c r="BL32" s="89">
        <f t="shared" si="19"/>
        <v>-47700</v>
      </c>
      <c r="BM32" s="89">
        <f t="shared" si="13"/>
        <v>41697.478813546746</v>
      </c>
      <c r="BN32" s="89">
        <v>1</v>
      </c>
      <c r="BO32" s="89">
        <f t="shared" si="14"/>
        <v>-47700</v>
      </c>
      <c r="BP32" s="89">
        <f>(BL32^2-ANALYSIS!$F$19^2)</f>
        <v>250290000</v>
      </c>
      <c r="BQ32" s="18"/>
      <c r="BR32" s="89">
        <f t="shared" si="15"/>
        <v>20700</v>
      </c>
      <c r="BS32" s="89"/>
      <c r="BT32" s="89">
        <f t="shared" si="20"/>
        <v>-20700</v>
      </c>
      <c r="BU32" s="89">
        <f t="shared" si="16"/>
        <v>-30925.083282774853</v>
      </c>
      <c r="BV32" s="89">
        <v>1</v>
      </c>
      <c r="BW32" s="89">
        <f t="shared" si="17"/>
        <v>-20700</v>
      </c>
      <c r="BX32" s="89">
        <f>(BT32^2-ANALYSIS!$F$19^2)</f>
        <v>-1596510000</v>
      </c>
      <c r="CC32" s="84">
        <f>CC31</f>
        <v>26886.549603917523</v>
      </c>
      <c r="CD32" s="84">
        <f>ANALYSIS!I39</f>
        <v>-25886.549603917523</v>
      </c>
    </row>
    <row r="33" spans="1:82" s="5" customFormat="1" ht="15" x14ac:dyDescent="0.35">
      <c r="A33" s="24"/>
      <c r="B33" s="41"/>
      <c r="C33" s="41"/>
      <c r="H33" s="30" t="s">
        <v>72</v>
      </c>
      <c r="I33" s="86">
        <f>(F15+F16)/2+SQRT(((F15-F16)/2)^2+F17^2)</f>
        <v>26886.549603917523</v>
      </c>
      <c r="J33" s="5" t="s">
        <v>35</v>
      </c>
      <c r="M33" s="11"/>
      <c r="N33" s="11"/>
      <c r="O33" s="11"/>
      <c r="P33" s="11"/>
      <c r="Q33" s="11"/>
      <c r="R33" s="12"/>
      <c r="S33" s="26"/>
      <c r="U33" s="42"/>
      <c r="V33" s="83"/>
      <c r="W33" s="83"/>
      <c r="X33" s="83"/>
      <c r="Y33" s="36"/>
      <c r="Z33" s="36"/>
      <c r="AD33" s="89">
        <f t="shared" si="0"/>
        <v>-15300</v>
      </c>
      <c r="AE33" s="89">
        <v>17</v>
      </c>
      <c r="AF33" s="89">
        <f>ANALYSIS!$F$19*AE33*1/50</f>
        <v>15300</v>
      </c>
      <c r="AG33" s="89">
        <f t="shared" si="1"/>
        <v>-50655.028775714127</v>
      </c>
      <c r="AH33" s="89">
        <v>1</v>
      </c>
      <c r="AI33" s="89">
        <f t="shared" si="2"/>
        <v>15300</v>
      </c>
      <c r="AJ33" s="89">
        <f>(AF33^2-ANALYSIS!$F$19^2)</f>
        <v>-1790910000</v>
      </c>
      <c r="AK33" s="18"/>
      <c r="AL33" s="89">
        <f t="shared" si="3"/>
        <v>-49500</v>
      </c>
      <c r="AM33" s="89">
        <v>55</v>
      </c>
      <c r="AN33" s="89">
        <f>ANALYSIS!$F$19*AM33*1/50</f>
        <v>49500</v>
      </c>
      <c r="AO33" s="89">
        <f t="shared" si="4"/>
        <v>-38436.215693170991</v>
      </c>
      <c r="AP33" s="89">
        <v>1</v>
      </c>
      <c r="AQ33" s="89">
        <f t="shared" si="5"/>
        <v>49500</v>
      </c>
      <c r="AR33" s="89">
        <f>(AN33^2-ANALYSIS!$F$19^2)</f>
        <v>425250000</v>
      </c>
      <c r="AS33" s="18"/>
      <c r="AT33" s="89">
        <f t="shared" si="6"/>
        <v>-18900</v>
      </c>
      <c r="AU33" s="89">
        <v>21</v>
      </c>
      <c r="AV33" s="89">
        <f>ANALYSIS!$F$19*AU33*1/50</f>
        <v>18900</v>
      </c>
      <c r="AW33" s="89">
        <f t="shared" si="7"/>
        <v>32467.687197649633</v>
      </c>
      <c r="AX33" s="89">
        <v>1</v>
      </c>
      <c r="AY33" s="89">
        <f t="shared" si="8"/>
        <v>18900</v>
      </c>
      <c r="AZ33" s="89">
        <f>(AV33^2-ANALYSIS!$F$19^2)</f>
        <v>-1667790000</v>
      </c>
      <c r="BA33" s="18"/>
      <c r="BB33" s="89">
        <f t="shared" si="9"/>
        <v>14400</v>
      </c>
      <c r="BC33" s="89"/>
      <c r="BD33" s="89">
        <f t="shared" si="18"/>
        <v>-14400</v>
      </c>
      <c r="BE33" s="89">
        <f t="shared" si="10"/>
        <v>50437.483738071533</v>
      </c>
      <c r="BF33" s="89">
        <v>1</v>
      </c>
      <c r="BG33" s="89">
        <f t="shared" si="11"/>
        <v>-14400</v>
      </c>
      <c r="BH33" s="89">
        <f>(BD33^2-ANALYSIS!$F$19^2)</f>
        <v>-1817640000</v>
      </c>
      <c r="BI33" s="18"/>
      <c r="BJ33" s="89">
        <f t="shared" si="12"/>
        <v>48600</v>
      </c>
      <c r="BK33" s="89"/>
      <c r="BL33" s="89">
        <f t="shared" si="19"/>
        <v>-48600</v>
      </c>
      <c r="BM33" s="89">
        <f t="shared" si="13"/>
        <v>40222.625411658722</v>
      </c>
      <c r="BN33" s="89">
        <v>1</v>
      </c>
      <c r="BO33" s="89">
        <f t="shared" si="14"/>
        <v>-48600</v>
      </c>
      <c r="BP33" s="89">
        <f>(BL33^2-ANALYSIS!$F$19^2)</f>
        <v>336960000</v>
      </c>
      <c r="BQ33" s="18"/>
      <c r="BR33" s="89">
        <f t="shared" si="15"/>
        <v>19800</v>
      </c>
      <c r="BS33" s="89"/>
      <c r="BT33" s="89">
        <f t="shared" si="20"/>
        <v>-19800</v>
      </c>
      <c r="BU33" s="89">
        <f t="shared" si="16"/>
        <v>-31704.927592774395</v>
      </c>
      <c r="BV33" s="89">
        <v>1</v>
      </c>
      <c r="BW33" s="89">
        <f t="shared" si="17"/>
        <v>-19800</v>
      </c>
      <c r="BX33" s="89">
        <f>(BT33^2-ANALYSIS!$F$19^2)</f>
        <v>-1632960000</v>
      </c>
      <c r="CC33" s="84">
        <v>0</v>
      </c>
      <c r="CD33" s="84">
        <f>CD32</f>
        <v>-25886.549603917523</v>
      </c>
    </row>
    <row r="34" spans="1:82" s="5" customFormat="1" ht="13.8" x14ac:dyDescent="0.3">
      <c r="A34" s="24"/>
      <c r="B34" s="41"/>
      <c r="C34" s="41"/>
      <c r="J34" s="41"/>
      <c r="M34" s="11"/>
      <c r="N34" s="11"/>
      <c r="O34" s="11"/>
      <c r="P34" s="11"/>
      <c r="Q34" s="11"/>
      <c r="R34" s="12"/>
      <c r="S34" s="12"/>
      <c r="U34" s="42"/>
      <c r="V34" s="42"/>
      <c r="W34" s="42"/>
      <c r="X34" s="42"/>
      <c r="AD34" s="89">
        <f t="shared" si="0"/>
        <v>-16200</v>
      </c>
      <c r="AE34" s="89">
        <v>18</v>
      </c>
      <c r="AF34" s="89">
        <f>ANALYSIS!$F$19*AE34*1/50</f>
        <v>16200</v>
      </c>
      <c r="AG34" s="89">
        <f t="shared" si="1"/>
        <v>-50857.104672790927</v>
      </c>
      <c r="AH34" s="89">
        <v>1</v>
      </c>
      <c r="AI34" s="89">
        <f t="shared" si="2"/>
        <v>16200</v>
      </c>
      <c r="AJ34" s="89">
        <f>(AF34^2-ANALYSIS!$F$19^2)</f>
        <v>-1762560000</v>
      </c>
      <c r="AK34" s="18"/>
      <c r="AL34" s="89">
        <f t="shared" si="3"/>
        <v>-51300</v>
      </c>
      <c r="AM34" s="89">
        <v>57</v>
      </c>
      <c r="AN34" s="89">
        <f>ANALYSIS!$F$19*AM34*1/50</f>
        <v>51300</v>
      </c>
      <c r="AO34" s="89">
        <f t="shared" si="4"/>
        <v>-32807.688174264091</v>
      </c>
      <c r="AP34" s="89">
        <v>1</v>
      </c>
      <c r="AQ34" s="89">
        <f t="shared" si="5"/>
        <v>51300</v>
      </c>
      <c r="AR34" s="89">
        <f>(AN34^2-ANALYSIS!$F$19^2)</f>
        <v>606690000</v>
      </c>
      <c r="AS34" s="18"/>
      <c r="AT34" s="89">
        <f t="shared" si="6"/>
        <v>-18000</v>
      </c>
      <c r="AU34" s="89">
        <v>20</v>
      </c>
      <c r="AV34" s="89">
        <f>ANALYSIS!$F$19*AU34*1/50</f>
        <v>18000</v>
      </c>
      <c r="AW34" s="89">
        <f t="shared" si="7"/>
        <v>33213.741838410868</v>
      </c>
      <c r="AX34" s="89">
        <v>1</v>
      </c>
      <c r="AY34" s="89">
        <f t="shared" si="8"/>
        <v>18000</v>
      </c>
      <c r="AZ34" s="89">
        <f>(AV34^2-ANALYSIS!$F$19^2)</f>
        <v>-1701000000</v>
      </c>
      <c r="BA34" s="18"/>
      <c r="BB34" s="89">
        <f t="shared" si="9"/>
        <v>15300</v>
      </c>
      <c r="BC34" s="89"/>
      <c r="BD34" s="89">
        <f t="shared" si="18"/>
        <v>-15300</v>
      </c>
      <c r="BE34" s="89">
        <f t="shared" si="10"/>
        <v>50655.028775714127</v>
      </c>
      <c r="BF34" s="89">
        <v>1</v>
      </c>
      <c r="BG34" s="89">
        <f t="shared" si="11"/>
        <v>-15300</v>
      </c>
      <c r="BH34" s="89">
        <f>(BD34^2-ANALYSIS!$F$19^2)</f>
        <v>-1790910000</v>
      </c>
      <c r="BI34" s="18"/>
      <c r="BJ34" s="89">
        <f t="shared" si="12"/>
        <v>49500</v>
      </c>
      <c r="BK34" s="89"/>
      <c r="BL34" s="89">
        <f t="shared" si="19"/>
        <v>-49500</v>
      </c>
      <c r="BM34" s="89">
        <f t="shared" si="13"/>
        <v>38436.215693170991</v>
      </c>
      <c r="BN34" s="89">
        <v>1</v>
      </c>
      <c r="BO34" s="89">
        <f t="shared" si="14"/>
        <v>-49500</v>
      </c>
      <c r="BP34" s="89">
        <f>(BL34^2-ANALYSIS!$F$19^2)</f>
        <v>425250000</v>
      </c>
      <c r="BQ34" s="89"/>
      <c r="BR34" s="89">
        <f t="shared" si="15"/>
        <v>18900</v>
      </c>
      <c r="BS34" s="89"/>
      <c r="BT34" s="89">
        <f t="shared" si="20"/>
        <v>-18900</v>
      </c>
      <c r="BU34" s="89">
        <f t="shared" si="16"/>
        <v>-32467.687197649633</v>
      </c>
      <c r="BV34" s="89">
        <v>1</v>
      </c>
      <c r="BW34" s="89">
        <f t="shared" si="17"/>
        <v>-18900</v>
      </c>
      <c r="BX34" s="89">
        <f>(BT34^2-ANALYSIS!$F$19^2)</f>
        <v>-1667790000</v>
      </c>
    </row>
    <row r="35" spans="1:82" s="5" customFormat="1" ht="13.8" x14ac:dyDescent="0.3">
      <c r="A35" s="24"/>
      <c r="B35" s="43"/>
      <c r="C35" s="44"/>
      <c r="H35" s="5" t="s">
        <v>71</v>
      </c>
      <c r="M35" s="11"/>
      <c r="N35" s="11"/>
      <c r="O35" s="11"/>
      <c r="P35" s="11"/>
      <c r="Q35" s="11"/>
      <c r="R35" s="12"/>
      <c r="S35" s="12"/>
      <c r="U35" s="42"/>
      <c r="X35" s="47"/>
      <c r="Y35" s="36"/>
      <c r="Z35" s="36"/>
      <c r="AD35" s="89">
        <f t="shared" si="0"/>
        <v>-17100</v>
      </c>
      <c r="AE35" s="89">
        <v>19</v>
      </c>
      <c r="AF35" s="89">
        <f>ANALYSIS!$F$19*AE35*1/50</f>
        <v>17100</v>
      </c>
      <c r="AG35" s="89">
        <f t="shared" si="1"/>
        <v>-51043.440670296397</v>
      </c>
      <c r="AH35" s="89">
        <v>1</v>
      </c>
      <c r="AI35" s="89">
        <f t="shared" si="2"/>
        <v>17100</v>
      </c>
      <c r="AJ35" s="89">
        <f>(AF35^2-ANALYSIS!$F$19^2)</f>
        <v>-1732590000</v>
      </c>
      <c r="AK35" s="18"/>
      <c r="AL35" s="89">
        <f t="shared" si="3"/>
        <v>-51930</v>
      </c>
      <c r="AM35" s="89">
        <v>57.7</v>
      </c>
      <c r="AN35" s="89">
        <f>ANALYSIS!$F$19*AM35*1/50</f>
        <v>51930</v>
      </c>
      <c r="AO35" s="89">
        <f t="shared" si="4"/>
        <v>-27532.266729054121</v>
      </c>
      <c r="AP35" s="89">
        <v>1</v>
      </c>
      <c r="AQ35" s="89">
        <f t="shared" si="5"/>
        <v>51930</v>
      </c>
      <c r="AR35" s="89">
        <f>(AN35^2-ANALYSIS!$F$19^2)</f>
        <v>671724900</v>
      </c>
      <c r="AS35" s="18"/>
      <c r="AT35" s="89">
        <f t="shared" si="6"/>
        <v>-17100</v>
      </c>
      <c r="AU35" s="89">
        <v>19</v>
      </c>
      <c r="AV35" s="89">
        <f>ANALYSIS!$F$19*AU35*1/50</f>
        <v>17100</v>
      </c>
      <c r="AW35" s="89">
        <f t="shared" si="7"/>
        <v>33943.440670296397</v>
      </c>
      <c r="AX35" s="89">
        <v>1</v>
      </c>
      <c r="AY35" s="89">
        <f t="shared" si="8"/>
        <v>17100</v>
      </c>
      <c r="AZ35" s="89">
        <f>(AV35^2-ANALYSIS!$F$19^2)</f>
        <v>-1732590000</v>
      </c>
      <c r="BA35" s="18"/>
      <c r="BB35" s="89">
        <f t="shared" si="9"/>
        <v>16200</v>
      </c>
      <c r="BC35" s="89"/>
      <c r="BD35" s="89">
        <f t="shared" si="18"/>
        <v>-16200</v>
      </c>
      <c r="BE35" s="89">
        <f t="shared" si="10"/>
        <v>50857.104672790927</v>
      </c>
      <c r="BF35" s="89">
        <v>1</v>
      </c>
      <c r="BG35" s="89">
        <f t="shared" si="11"/>
        <v>-16200</v>
      </c>
      <c r="BH35" s="89">
        <f>(BD35^2-ANALYSIS!$F$19^2)</f>
        <v>-1762560000</v>
      </c>
      <c r="BI35" s="18"/>
      <c r="BJ35" s="89">
        <f t="shared" si="12"/>
        <v>51300</v>
      </c>
      <c r="BK35" s="89"/>
      <c r="BL35" s="89">
        <f t="shared" si="19"/>
        <v>-51300</v>
      </c>
      <c r="BM35" s="89">
        <f t="shared" si="13"/>
        <v>32807.688174264091</v>
      </c>
      <c r="BN35" s="89">
        <v>1</v>
      </c>
      <c r="BO35" s="89">
        <f t="shared" si="14"/>
        <v>-51300</v>
      </c>
      <c r="BP35" s="89">
        <f>(BL35^2-ANALYSIS!$F$19^2)</f>
        <v>606690000</v>
      </c>
      <c r="BQ35" s="18"/>
      <c r="BR35" s="89">
        <f t="shared" si="15"/>
        <v>18000</v>
      </c>
      <c r="BS35" s="89"/>
      <c r="BT35" s="89">
        <f t="shared" si="20"/>
        <v>-18000</v>
      </c>
      <c r="BU35" s="89">
        <f t="shared" si="16"/>
        <v>-33213.741838410868</v>
      </c>
      <c r="BV35" s="89">
        <v>1</v>
      </c>
      <c r="BW35" s="89">
        <f t="shared" si="17"/>
        <v>-18000</v>
      </c>
      <c r="BX35" s="89">
        <f>(BT35^2-ANALYSIS!$F$19^2)</f>
        <v>-1701000000</v>
      </c>
    </row>
    <row r="36" spans="1:82" s="5" customFormat="1" ht="13.8" x14ac:dyDescent="0.3">
      <c r="A36" s="24"/>
      <c r="B36" s="45"/>
      <c r="C36" s="46"/>
      <c r="H36" s="7" t="s">
        <v>36</v>
      </c>
      <c r="I36" s="35" t="str">
        <f ca="1">[1]!xlv(I39)</f>
        <v>(fx + fy) / 2 - √[((fx - fy) / 2)² + fs²]</v>
      </c>
      <c r="K36" s="24"/>
      <c r="M36" s="11"/>
      <c r="N36" s="11"/>
      <c r="O36" s="11"/>
      <c r="P36" s="11"/>
      <c r="Q36" s="11"/>
      <c r="R36" s="12"/>
      <c r="S36" s="12"/>
      <c r="U36" s="42"/>
      <c r="X36" s="47"/>
      <c r="AD36" s="89">
        <f t="shared" si="0"/>
        <v>-18000</v>
      </c>
      <c r="AE36" s="89">
        <v>20</v>
      </c>
      <c r="AF36" s="89">
        <f>ANALYSIS!$F$19*AE36*1/50</f>
        <v>18000</v>
      </c>
      <c r="AG36" s="89">
        <f t="shared" si="1"/>
        <v>-51213.741838410868</v>
      </c>
      <c r="AH36" s="89">
        <v>1</v>
      </c>
      <c r="AI36" s="89">
        <f t="shared" si="2"/>
        <v>18000</v>
      </c>
      <c r="AJ36" s="89">
        <f>(AF36^2-ANALYSIS!$F$19^2)</f>
        <v>-1701000000</v>
      </c>
      <c r="AK36" s="89"/>
      <c r="AL36" s="89">
        <f t="shared" si="3"/>
        <v>-51300</v>
      </c>
      <c r="AM36" s="89">
        <v>57</v>
      </c>
      <c r="AN36" s="89">
        <f>ANALYSIS!$F$19*AM36*1/50</f>
        <v>51300</v>
      </c>
      <c r="AO36" s="89">
        <f t="shared" ref="AO36:AO53" si="21">(-AQ36+(AQ36^2-4*AP36*AR36)^0.5)/(2*AP36)</f>
        <v>-18492.311825735909</v>
      </c>
      <c r="AP36" s="89">
        <v>1</v>
      </c>
      <c r="AQ36" s="89">
        <f t="shared" si="5"/>
        <v>51300</v>
      </c>
      <c r="AR36" s="89">
        <f>(AN36^2-ANALYSIS!$F$19^2)</f>
        <v>606690000</v>
      </c>
      <c r="AS36" s="18"/>
      <c r="AT36" s="89">
        <f t="shared" si="6"/>
        <v>-16200</v>
      </c>
      <c r="AU36" s="89">
        <v>18</v>
      </c>
      <c r="AV36" s="89">
        <f>ANALYSIS!$F$19*AU36*1/50</f>
        <v>16200</v>
      </c>
      <c r="AW36" s="89">
        <f t="shared" si="7"/>
        <v>34657.104672790927</v>
      </c>
      <c r="AX36" s="89">
        <v>1</v>
      </c>
      <c r="AY36" s="89">
        <f t="shared" si="8"/>
        <v>16200</v>
      </c>
      <c r="AZ36" s="89">
        <f>(AV36^2-ANALYSIS!$F$19^2)</f>
        <v>-1762560000</v>
      </c>
      <c r="BA36" s="18"/>
      <c r="BB36" s="89">
        <f t="shared" si="9"/>
        <v>17100</v>
      </c>
      <c r="BC36" s="89"/>
      <c r="BD36" s="89">
        <f t="shared" si="18"/>
        <v>-17100</v>
      </c>
      <c r="BE36" s="89">
        <f t="shared" si="10"/>
        <v>51043.440670296397</v>
      </c>
      <c r="BF36" s="89">
        <v>1</v>
      </c>
      <c r="BG36" s="89">
        <f t="shared" si="11"/>
        <v>-17100</v>
      </c>
      <c r="BH36" s="89">
        <f>(BD36^2-ANALYSIS!$F$19^2)</f>
        <v>-1732590000</v>
      </c>
      <c r="BI36" s="18"/>
      <c r="BJ36" s="89">
        <f t="shared" si="12"/>
        <v>51930</v>
      </c>
      <c r="BK36" s="89"/>
      <c r="BL36" s="89">
        <f t="shared" si="19"/>
        <v>-51930</v>
      </c>
      <c r="BM36" s="89">
        <f t="shared" ref="BM36:BM53" si="22">(-BO36-(BO36^2-4*BN36*BP36)^0.5)/(2*BN36)</f>
        <v>24397.733270945879</v>
      </c>
      <c r="BN36" s="89">
        <v>1</v>
      </c>
      <c r="BO36" s="89">
        <f t="shared" si="14"/>
        <v>-51930</v>
      </c>
      <c r="BP36" s="89">
        <f>(BL36^2-ANALYSIS!$F$19^2)</f>
        <v>671724900</v>
      </c>
      <c r="BQ36" s="18"/>
      <c r="BR36" s="89">
        <f t="shared" si="15"/>
        <v>17100</v>
      </c>
      <c r="BS36" s="89"/>
      <c r="BT36" s="89">
        <f t="shared" si="20"/>
        <v>-17100</v>
      </c>
      <c r="BU36" s="89">
        <f t="shared" si="16"/>
        <v>-33943.440670296397</v>
      </c>
      <c r="BV36" s="89">
        <v>1</v>
      </c>
      <c r="BW36" s="89">
        <f t="shared" si="17"/>
        <v>-17100</v>
      </c>
      <c r="BX36" s="89">
        <f>(BT36^2-ANALYSIS!$F$19^2)</f>
        <v>-1732590000</v>
      </c>
    </row>
    <row r="37" spans="1:82" s="5" customFormat="1" ht="13.8" x14ac:dyDescent="0.3">
      <c r="A37" s="24"/>
      <c r="B37" s="41"/>
      <c r="C37" s="41"/>
      <c r="H37" s="7" t="s">
        <v>36</v>
      </c>
      <c r="I37" s="96" t="str">
        <f>[1]!xln(I39)</f>
        <v>(24000 + (-23000)) / 2 - √[((24000 - (-23000)) / 2)² + 12000²]</v>
      </c>
      <c r="J37" s="96"/>
      <c r="K37" s="96"/>
      <c r="M37" s="11"/>
      <c r="N37" s="11"/>
      <c r="O37" s="11"/>
      <c r="P37" s="11"/>
      <c r="Q37" s="11"/>
      <c r="R37" s="12"/>
      <c r="S37" s="12"/>
      <c r="U37" s="42"/>
      <c r="X37" s="47"/>
      <c r="Y37" s="36"/>
      <c r="Z37" s="36"/>
      <c r="AD37" s="89">
        <f t="shared" si="0"/>
        <v>-18900</v>
      </c>
      <c r="AE37" s="89">
        <v>21</v>
      </c>
      <c r="AF37" s="89">
        <f>ANALYSIS!$F$19*AE37*1/50</f>
        <v>18900</v>
      </c>
      <c r="AG37" s="89">
        <f t="shared" si="1"/>
        <v>-51367.687197649633</v>
      </c>
      <c r="AH37" s="89">
        <v>1</v>
      </c>
      <c r="AI37" s="89">
        <f t="shared" si="2"/>
        <v>18900</v>
      </c>
      <c r="AJ37" s="89">
        <f>(AF37^2-ANALYSIS!$F$19^2)</f>
        <v>-1667790000</v>
      </c>
      <c r="AK37" s="89"/>
      <c r="AL37" s="89">
        <f t="shared" si="3"/>
        <v>-49500</v>
      </c>
      <c r="AM37" s="89">
        <v>55</v>
      </c>
      <c r="AN37" s="89">
        <f>ANALYSIS!$F$19*AM37*1/50</f>
        <v>49500</v>
      </c>
      <c r="AO37" s="89">
        <f t="shared" si="21"/>
        <v>-11063.784306829006</v>
      </c>
      <c r="AP37" s="89">
        <v>1</v>
      </c>
      <c r="AQ37" s="89">
        <f t="shared" si="5"/>
        <v>49500</v>
      </c>
      <c r="AR37" s="89">
        <f>(AN37^2-ANALYSIS!$F$19^2)</f>
        <v>425250000</v>
      </c>
      <c r="AS37" s="18"/>
      <c r="AT37" s="89">
        <f t="shared" si="6"/>
        <v>-15300</v>
      </c>
      <c r="AU37" s="89">
        <v>17</v>
      </c>
      <c r="AV37" s="89">
        <f>ANALYSIS!$F$19*AU37*1/50</f>
        <v>15300</v>
      </c>
      <c r="AW37" s="89">
        <f t="shared" si="7"/>
        <v>35355.028775714127</v>
      </c>
      <c r="AX37" s="89">
        <v>1</v>
      </c>
      <c r="AY37" s="89">
        <f t="shared" si="8"/>
        <v>15300</v>
      </c>
      <c r="AZ37" s="89">
        <f>(AV37^2-ANALYSIS!$F$19^2)</f>
        <v>-1790910000</v>
      </c>
      <c r="BA37" s="18"/>
      <c r="BB37" s="89">
        <f t="shared" si="9"/>
        <v>18000</v>
      </c>
      <c r="BC37" s="89"/>
      <c r="BD37" s="89">
        <f t="shared" si="18"/>
        <v>-18000</v>
      </c>
      <c r="BE37" s="89">
        <f t="shared" si="10"/>
        <v>51213.741838410868</v>
      </c>
      <c r="BF37" s="89">
        <v>1</v>
      </c>
      <c r="BG37" s="89">
        <f t="shared" si="11"/>
        <v>-18000</v>
      </c>
      <c r="BH37" s="89">
        <f>(BD37^2-ANALYSIS!$F$19^2)</f>
        <v>-1701000000</v>
      </c>
      <c r="BI37" s="18"/>
      <c r="BJ37" s="89">
        <f t="shared" si="12"/>
        <v>51300</v>
      </c>
      <c r="BK37" s="89"/>
      <c r="BL37" s="89">
        <f t="shared" si="19"/>
        <v>-51300</v>
      </c>
      <c r="BM37" s="89">
        <f t="shared" si="22"/>
        <v>18492.311825735909</v>
      </c>
      <c r="BN37" s="89">
        <v>1</v>
      </c>
      <c r="BO37" s="89">
        <f t="shared" si="14"/>
        <v>-51300</v>
      </c>
      <c r="BP37" s="89">
        <f>(BL37^2-ANALYSIS!$F$19^2)</f>
        <v>606690000</v>
      </c>
      <c r="BQ37" s="18"/>
      <c r="BR37" s="89">
        <f t="shared" si="15"/>
        <v>16200</v>
      </c>
      <c r="BS37" s="89"/>
      <c r="BT37" s="89">
        <f t="shared" si="20"/>
        <v>-16200</v>
      </c>
      <c r="BU37" s="89">
        <f t="shared" si="16"/>
        <v>-34657.104672790927</v>
      </c>
      <c r="BV37" s="89">
        <v>1</v>
      </c>
      <c r="BW37" s="89">
        <f t="shared" si="17"/>
        <v>-16200</v>
      </c>
      <c r="BX37" s="89">
        <f>(BT37^2-ANALYSIS!$F$19^2)</f>
        <v>-1762560000</v>
      </c>
    </row>
    <row r="38" spans="1:82" s="5" customFormat="1" ht="13.8" x14ac:dyDescent="0.3">
      <c r="A38" s="24"/>
      <c r="B38" s="41"/>
      <c r="C38" s="41"/>
      <c r="I38" s="96"/>
      <c r="J38" s="96"/>
      <c r="K38" s="96"/>
      <c r="M38" s="11"/>
      <c r="N38" s="11"/>
      <c r="O38" s="11"/>
      <c r="P38" s="11"/>
      <c r="Q38" s="11"/>
      <c r="R38" s="12"/>
      <c r="S38" s="12"/>
      <c r="U38" s="42"/>
      <c r="V38" s="47"/>
      <c r="W38" s="47"/>
      <c r="X38" s="47"/>
      <c r="AD38" s="89">
        <f t="shared" si="0"/>
        <v>-19800</v>
      </c>
      <c r="AE38" s="89">
        <v>22</v>
      </c>
      <c r="AF38" s="89">
        <f>ANALYSIS!$F$19*AE38*1/50</f>
        <v>19800</v>
      </c>
      <c r="AG38" s="89">
        <f t="shared" si="1"/>
        <v>-51504.927592774395</v>
      </c>
      <c r="AH38" s="89">
        <v>1</v>
      </c>
      <c r="AI38" s="89">
        <f t="shared" si="2"/>
        <v>19800</v>
      </c>
      <c r="AJ38" s="89">
        <f>(AF38^2-ANALYSIS!$F$19^2)</f>
        <v>-1632960000</v>
      </c>
      <c r="AK38" s="89"/>
      <c r="AL38" s="89">
        <f t="shared" si="3"/>
        <v>-48600</v>
      </c>
      <c r="AM38" s="89">
        <v>54</v>
      </c>
      <c r="AN38" s="89">
        <f>ANALYSIS!$F$19*AM38*1/50</f>
        <v>48600</v>
      </c>
      <c r="AO38" s="89">
        <f t="shared" si="21"/>
        <v>-8377.3745883412812</v>
      </c>
      <c r="AP38" s="89">
        <v>1</v>
      </c>
      <c r="AQ38" s="89">
        <f t="shared" si="5"/>
        <v>48600</v>
      </c>
      <c r="AR38" s="89">
        <f>(AN38^2-ANALYSIS!$F$19^2)</f>
        <v>336960000</v>
      </c>
      <c r="AS38" s="18"/>
      <c r="AT38" s="89">
        <f t="shared" si="6"/>
        <v>-14400</v>
      </c>
      <c r="AU38" s="89">
        <v>16</v>
      </c>
      <c r="AV38" s="89">
        <f>ANALYSIS!$F$19*AU38*1/50</f>
        <v>14400</v>
      </c>
      <c r="AW38" s="89">
        <f t="shared" si="7"/>
        <v>36037.483738071533</v>
      </c>
      <c r="AX38" s="89">
        <v>1</v>
      </c>
      <c r="AY38" s="89">
        <f t="shared" si="8"/>
        <v>14400</v>
      </c>
      <c r="AZ38" s="89">
        <f>(AV38^2-ANALYSIS!$F$19^2)</f>
        <v>-1817640000</v>
      </c>
      <c r="BA38" s="18"/>
      <c r="BB38" s="89">
        <f t="shared" si="9"/>
        <v>18900</v>
      </c>
      <c r="BC38" s="89"/>
      <c r="BD38" s="89">
        <f t="shared" si="18"/>
        <v>-18900</v>
      </c>
      <c r="BE38" s="89">
        <f t="shared" si="10"/>
        <v>51367.687197649633</v>
      </c>
      <c r="BF38" s="89">
        <v>1</v>
      </c>
      <c r="BG38" s="89">
        <f t="shared" si="11"/>
        <v>-18900</v>
      </c>
      <c r="BH38" s="89">
        <f>(BD38^2-ANALYSIS!$F$19^2)</f>
        <v>-1667790000</v>
      </c>
      <c r="BI38" s="18"/>
      <c r="BJ38" s="89">
        <f t="shared" si="12"/>
        <v>49500</v>
      </c>
      <c r="BK38" s="89"/>
      <c r="BL38" s="89">
        <f t="shared" si="19"/>
        <v>-49500</v>
      </c>
      <c r="BM38" s="89">
        <f t="shared" si="22"/>
        <v>11063.784306829006</v>
      </c>
      <c r="BN38" s="89">
        <v>1</v>
      </c>
      <c r="BO38" s="89">
        <f t="shared" si="14"/>
        <v>-49500</v>
      </c>
      <c r="BP38" s="89">
        <f>(BL38^2-ANALYSIS!$F$19^2)</f>
        <v>425250000</v>
      </c>
      <c r="BQ38" s="18"/>
      <c r="BR38" s="89">
        <f t="shared" si="15"/>
        <v>15300</v>
      </c>
      <c r="BS38" s="89"/>
      <c r="BT38" s="89">
        <f t="shared" si="20"/>
        <v>-15300</v>
      </c>
      <c r="BU38" s="89">
        <f t="shared" si="16"/>
        <v>-35355.028775714127</v>
      </c>
      <c r="BV38" s="89">
        <v>1</v>
      </c>
      <c r="BW38" s="89">
        <f t="shared" si="17"/>
        <v>-15300</v>
      </c>
      <c r="BX38" s="89">
        <f>(BT38^2-ANALYSIS!$F$19^2)</f>
        <v>-1790910000</v>
      </c>
    </row>
    <row r="39" spans="1:82" s="5" customFormat="1" ht="15" x14ac:dyDescent="0.35">
      <c r="A39" s="24"/>
      <c r="B39" s="41"/>
      <c r="C39" s="41"/>
      <c r="H39" s="30" t="s">
        <v>73</v>
      </c>
      <c r="I39" s="86">
        <f>(F15+F16)/2-SQRT(((F15-F16)/2)^2+F17^2)</f>
        <v>-25886.549603917523</v>
      </c>
      <c r="J39" s="5" t="s">
        <v>35</v>
      </c>
      <c r="M39" s="11"/>
      <c r="N39" s="11"/>
      <c r="O39" s="11"/>
      <c r="P39" s="11"/>
      <c r="Q39" s="11"/>
      <c r="R39" s="12"/>
      <c r="S39" s="12"/>
      <c r="AD39" s="89">
        <f t="shared" si="0"/>
        <v>-20700</v>
      </c>
      <c r="AE39" s="89">
        <v>23</v>
      </c>
      <c r="AF39" s="89">
        <f>ANALYSIS!$F$19*AE39*1/50</f>
        <v>20700</v>
      </c>
      <c r="AG39" s="89">
        <f t="shared" si="1"/>
        <v>-51625.083282774853</v>
      </c>
      <c r="AH39" s="89">
        <v>1</v>
      </c>
      <c r="AI39" s="89">
        <f t="shared" si="2"/>
        <v>20700</v>
      </c>
      <c r="AJ39" s="89">
        <f>(AF39^2-ANALYSIS!$F$19^2)</f>
        <v>-1596510000</v>
      </c>
      <c r="AK39" s="89"/>
      <c r="AL39" s="89">
        <f t="shared" si="3"/>
        <v>-47700</v>
      </c>
      <c r="AM39" s="89">
        <v>53</v>
      </c>
      <c r="AN39" s="89">
        <f>ANALYSIS!$F$19*AM39*1/50</f>
        <v>47700</v>
      </c>
      <c r="AO39" s="89">
        <f t="shared" si="21"/>
        <v>-6002.5211864532539</v>
      </c>
      <c r="AP39" s="89">
        <v>1</v>
      </c>
      <c r="AQ39" s="89">
        <f t="shared" si="5"/>
        <v>47700</v>
      </c>
      <c r="AR39" s="89">
        <f>(AN39^2-ANALYSIS!$F$19^2)</f>
        <v>250290000</v>
      </c>
      <c r="AS39" s="18"/>
      <c r="AT39" s="89">
        <f t="shared" si="6"/>
        <v>-13500</v>
      </c>
      <c r="AU39" s="89">
        <v>15</v>
      </c>
      <c r="AV39" s="89">
        <f>ANALYSIS!$F$19*AU39*1/50</f>
        <v>13500</v>
      </c>
      <c r="AW39" s="89">
        <f t="shared" si="7"/>
        <v>36704.717810612921</v>
      </c>
      <c r="AX39" s="89">
        <v>1</v>
      </c>
      <c r="AY39" s="89">
        <f t="shared" si="8"/>
        <v>13500</v>
      </c>
      <c r="AZ39" s="89">
        <f>(AV39^2-ANALYSIS!$F$19^2)</f>
        <v>-1842750000</v>
      </c>
      <c r="BA39" s="18"/>
      <c r="BB39" s="89">
        <f t="shared" si="9"/>
        <v>19800</v>
      </c>
      <c r="BC39" s="89"/>
      <c r="BD39" s="89">
        <f t="shared" si="18"/>
        <v>-19800</v>
      </c>
      <c r="BE39" s="89">
        <f t="shared" si="10"/>
        <v>51504.927592774395</v>
      </c>
      <c r="BF39" s="89">
        <v>1</v>
      </c>
      <c r="BG39" s="89">
        <f t="shared" si="11"/>
        <v>-19800</v>
      </c>
      <c r="BH39" s="89">
        <f>(BD39^2-ANALYSIS!$F$19^2)</f>
        <v>-1632960000</v>
      </c>
      <c r="BI39" s="18"/>
      <c r="BJ39" s="89">
        <f t="shared" si="12"/>
        <v>48600</v>
      </c>
      <c r="BK39" s="89"/>
      <c r="BL39" s="89">
        <f t="shared" si="19"/>
        <v>-48600</v>
      </c>
      <c r="BM39" s="89">
        <f t="shared" si="22"/>
        <v>8377.3745883412812</v>
      </c>
      <c r="BN39" s="89">
        <v>1</v>
      </c>
      <c r="BO39" s="89">
        <f t="shared" si="14"/>
        <v>-48600</v>
      </c>
      <c r="BP39" s="89">
        <f>(BL39^2-ANALYSIS!$F$19^2)</f>
        <v>336960000</v>
      </c>
      <c r="BQ39" s="18"/>
      <c r="BR39" s="89">
        <f t="shared" si="15"/>
        <v>14400</v>
      </c>
      <c r="BS39" s="89"/>
      <c r="BT39" s="89">
        <f t="shared" si="20"/>
        <v>-14400</v>
      </c>
      <c r="BU39" s="89">
        <f t="shared" si="16"/>
        <v>-36037.483738071533</v>
      </c>
      <c r="BV39" s="89">
        <v>1</v>
      </c>
      <c r="BW39" s="89">
        <f t="shared" si="17"/>
        <v>-14400</v>
      </c>
      <c r="BX39" s="89">
        <f>(BT39^2-ANALYSIS!$F$19^2)</f>
        <v>-1817640000</v>
      </c>
    </row>
    <row r="40" spans="1:82" s="5" customFormat="1" ht="13.8" x14ac:dyDescent="0.3">
      <c r="A40" s="24"/>
      <c r="B40" s="41"/>
      <c r="C40" s="41"/>
      <c r="J40" s="41"/>
      <c r="M40" s="11"/>
      <c r="N40" s="11"/>
      <c r="O40" s="11"/>
      <c r="P40" s="11"/>
      <c r="Q40" s="11"/>
      <c r="R40" s="12"/>
      <c r="S40" s="12"/>
      <c r="AD40" s="89">
        <f t="shared" si="0"/>
        <v>-21600</v>
      </c>
      <c r="AE40" s="89">
        <v>24</v>
      </c>
      <c r="AF40" s="89">
        <f>ANALYSIS!$F$19*AE40*1/50</f>
        <v>21600</v>
      </c>
      <c r="AG40" s="89">
        <f t="shared" si="1"/>
        <v>-51727.74120324746</v>
      </c>
      <c r="AH40" s="89">
        <v>1</v>
      </c>
      <c r="AI40" s="89">
        <f t="shared" si="2"/>
        <v>21600</v>
      </c>
      <c r="AJ40" s="89">
        <f>(AF40^2-ANALYSIS!$F$19^2)</f>
        <v>-1558440000</v>
      </c>
      <c r="AK40" s="89"/>
      <c r="AL40" s="89">
        <f t="shared" si="3"/>
        <v>-46800</v>
      </c>
      <c r="AM40" s="89">
        <v>52</v>
      </c>
      <c r="AN40" s="89">
        <f>ANALYSIS!$F$19*AM40*1/50</f>
        <v>46800</v>
      </c>
      <c r="AO40" s="89">
        <f t="shared" si="21"/>
        <v>-3846.9951158396107</v>
      </c>
      <c r="AP40" s="89">
        <v>1</v>
      </c>
      <c r="AQ40" s="89">
        <f t="shared" si="5"/>
        <v>46800</v>
      </c>
      <c r="AR40" s="89">
        <f>(AN40^2-ANALYSIS!$F$19^2)</f>
        <v>165240000</v>
      </c>
      <c r="AS40" s="18"/>
      <c r="AT40" s="89">
        <f t="shared" si="6"/>
        <v>-12600</v>
      </c>
      <c r="AU40" s="89">
        <v>14</v>
      </c>
      <c r="AV40" s="89">
        <f>ANALYSIS!$F$19*AU40*1/50</f>
        <v>12600</v>
      </c>
      <c r="AW40" s="89">
        <f t="shared" si="7"/>
        <v>37356.95820828565</v>
      </c>
      <c r="AX40" s="89">
        <v>1</v>
      </c>
      <c r="AY40" s="89">
        <f t="shared" si="8"/>
        <v>12600</v>
      </c>
      <c r="AZ40" s="89">
        <f>(AV40^2-ANALYSIS!$F$19^2)</f>
        <v>-1866240000</v>
      </c>
      <c r="BA40" s="18"/>
      <c r="BB40" s="89">
        <f t="shared" si="9"/>
        <v>20700</v>
      </c>
      <c r="BC40" s="89"/>
      <c r="BD40" s="89">
        <f t="shared" si="18"/>
        <v>-20700</v>
      </c>
      <c r="BE40" s="89">
        <f t="shared" si="10"/>
        <v>51625.083282774853</v>
      </c>
      <c r="BF40" s="89">
        <v>1</v>
      </c>
      <c r="BG40" s="89">
        <f t="shared" si="11"/>
        <v>-20700</v>
      </c>
      <c r="BH40" s="89">
        <f>(BD40^2-ANALYSIS!$F$19^2)</f>
        <v>-1596510000</v>
      </c>
      <c r="BI40" s="18"/>
      <c r="BJ40" s="89">
        <f t="shared" si="12"/>
        <v>47700</v>
      </c>
      <c r="BK40" s="89"/>
      <c r="BL40" s="89">
        <f t="shared" si="19"/>
        <v>-47700</v>
      </c>
      <c r="BM40" s="89">
        <f t="shared" si="22"/>
        <v>6002.5211864532539</v>
      </c>
      <c r="BN40" s="89">
        <v>1</v>
      </c>
      <c r="BO40" s="89">
        <f t="shared" si="14"/>
        <v>-47700</v>
      </c>
      <c r="BP40" s="89">
        <f>(BL40^2-ANALYSIS!$F$19^2)</f>
        <v>250290000</v>
      </c>
      <c r="BQ40" s="18"/>
      <c r="BR40" s="89">
        <f t="shared" si="15"/>
        <v>13500</v>
      </c>
      <c r="BS40" s="89"/>
      <c r="BT40" s="89">
        <f t="shared" si="20"/>
        <v>-13500</v>
      </c>
      <c r="BU40" s="89">
        <f t="shared" si="16"/>
        <v>-36704.717810612921</v>
      </c>
      <c r="BV40" s="89">
        <v>1</v>
      </c>
      <c r="BW40" s="89">
        <f t="shared" si="17"/>
        <v>-13500</v>
      </c>
      <c r="BX40" s="89">
        <f>(BT40^2-ANALYSIS!$F$19^2)</f>
        <v>-1842750000</v>
      </c>
    </row>
    <row r="41" spans="1:82" s="5" customFormat="1" ht="13.8" x14ac:dyDescent="0.3">
      <c r="A41" s="24"/>
      <c r="B41" s="41"/>
      <c r="C41" s="41"/>
      <c r="M41" s="11"/>
      <c r="N41" s="11"/>
      <c r="O41" s="11"/>
      <c r="P41" s="11"/>
      <c r="Q41" s="11"/>
      <c r="R41" s="12"/>
      <c r="S41" s="12"/>
      <c r="U41" s="42"/>
      <c r="V41" s="47"/>
      <c r="W41" s="47"/>
      <c r="X41" s="47"/>
      <c r="Y41" s="36"/>
      <c r="Z41" s="36"/>
      <c r="AD41" s="89">
        <f t="shared" si="0"/>
        <v>-22500</v>
      </c>
      <c r="AE41" s="89">
        <v>25</v>
      </c>
      <c r="AF41" s="89">
        <f>ANALYSIS!$F$19*AE41*1/50</f>
        <v>22500</v>
      </c>
      <c r="AG41" s="89">
        <f t="shared" si="1"/>
        <v>-51812.451848969882</v>
      </c>
      <c r="AH41" s="89">
        <v>1</v>
      </c>
      <c r="AI41" s="89">
        <f t="shared" si="2"/>
        <v>22500</v>
      </c>
      <c r="AJ41" s="89">
        <f>(AF41^2-ANALYSIS!$F$19^2)</f>
        <v>-1518750000</v>
      </c>
      <c r="AK41" s="89"/>
      <c r="AL41" s="89">
        <f t="shared" si="3"/>
        <v>-45900</v>
      </c>
      <c r="AM41" s="89">
        <v>51</v>
      </c>
      <c r="AN41" s="89">
        <f>ANALYSIS!$F$19*AM41*1/50</f>
        <v>45900</v>
      </c>
      <c r="AO41" s="89">
        <f t="shared" si="21"/>
        <v>-1857.525038535663</v>
      </c>
      <c r="AP41" s="89">
        <v>1</v>
      </c>
      <c r="AQ41" s="89">
        <f t="shared" si="5"/>
        <v>45900</v>
      </c>
      <c r="AR41" s="89">
        <f>(AN41^2-ANALYSIS!$F$19^2)</f>
        <v>81810000</v>
      </c>
      <c r="AS41" s="18"/>
      <c r="AT41" s="89">
        <f t="shared" si="6"/>
        <v>-11700</v>
      </c>
      <c r="AU41" s="89">
        <v>13</v>
      </c>
      <c r="AV41" s="89">
        <f>ANALYSIS!$F$19*AU41*1/50</f>
        <v>11700</v>
      </c>
      <c r="AW41" s="89">
        <f t="shared" si="7"/>
        <v>37994.412414810628</v>
      </c>
      <c r="AX41" s="89">
        <v>1</v>
      </c>
      <c r="AY41" s="89">
        <f t="shared" si="8"/>
        <v>11700</v>
      </c>
      <c r="AZ41" s="89">
        <f>(AV41^2-ANALYSIS!$F$19^2)</f>
        <v>-1888110000</v>
      </c>
      <c r="BA41" s="18"/>
      <c r="BB41" s="89">
        <f t="shared" si="9"/>
        <v>21600</v>
      </c>
      <c r="BC41" s="89"/>
      <c r="BD41" s="89">
        <f t="shared" si="18"/>
        <v>-21600</v>
      </c>
      <c r="BE41" s="89">
        <f t="shared" si="10"/>
        <v>51727.74120324746</v>
      </c>
      <c r="BF41" s="89">
        <v>1</v>
      </c>
      <c r="BG41" s="89">
        <f t="shared" si="11"/>
        <v>-21600</v>
      </c>
      <c r="BH41" s="89">
        <f>(BD41^2-ANALYSIS!$F$19^2)</f>
        <v>-1558440000</v>
      </c>
      <c r="BI41" s="18"/>
      <c r="BJ41" s="89">
        <f t="shared" si="12"/>
        <v>46800</v>
      </c>
      <c r="BK41" s="89"/>
      <c r="BL41" s="89">
        <f t="shared" si="19"/>
        <v>-46800</v>
      </c>
      <c r="BM41" s="89">
        <f t="shared" si="22"/>
        <v>3846.9951158396107</v>
      </c>
      <c r="BN41" s="89">
        <v>1</v>
      </c>
      <c r="BO41" s="89">
        <f t="shared" si="14"/>
        <v>-46800</v>
      </c>
      <c r="BP41" s="89">
        <f>(BL41^2-ANALYSIS!$F$19^2)</f>
        <v>165240000</v>
      </c>
      <c r="BQ41" s="18"/>
      <c r="BR41" s="89">
        <f t="shared" si="15"/>
        <v>12600</v>
      </c>
      <c r="BS41" s="89"/>
      <c r="BT41" s="89">
        <f t="shared" si="20"/>
        <v>-12600</v>
      </c>
      <c r="BU41" s="89">
        <f t="shared" si="16"/>
        <v>-37356.95820828565</v>
      </c>
      <c r="BV41" s="89">
        <v>1</v>
      </c>
      <c r="BW41" s="89">
        <f t="shared" si="17"/>
        <v>-12600</v>
      </c>
      <c r="BX41" s="89">
        <f>(BT41^2-ANALYSIS!$F$19^2)</f>
        <v>-1866240000</v>
      </c>
    </row>
    <row r="42" spans="1:82" s="5" customFormat="1" ht="13.8" x14ac:dyDescent="0.3">
      <c r="A42" s="24"/>
      <c r="B42" s="41"/>
      <c r="C42" s="41"/>
      <c r="M42" s="11"/>
      <c r="N42" s="11"/>
      <c r="O42" s="11"/>
      <c r="P42" s="11"/>
      <c r="Q42" s="11"/>
      <c r="R42" s="12"/>
      <c r="S42" s="12"/>
      <c r="U42" s="42"/>
      <c r="V42" s="47"/>
      <c r="W42" s="47"/>
      <c r="X42" s="47"/>
      <c r="AD42" s="89">
        <f t="shared" si="0"/>
        <v>-23400</v>
      </c>
      <c r="AE42" s="89">
        <v>26</v>
      </c>
      <c r="AF42" s="89">
        <f>ANALYSIS!$F$19*AE42*1/50</f>
        <v>23400</v>
      </c>
      <c r="AG42" s="89">
        <f t="shared" si="1"/>
        <v>-51878.725713989486</v>
      </c>
      <c r="AH42" s="89">
        <v>1</v>
      </c>
      <c r="AI42" s="89">
        <f t="shared" si="2"/>
        <v>23400</v>
      </c>
      <c r="AJ42" s="89">
        <f>(AF42^2-ANALYSIS!$F$19^2)</f>
        <v>-1477440000</v>
      </c>
      <c r="AK42" s="89"/>
      <c r="AL42" s="89">
        <f t="shared" si="3"/>
        <v>-45000</v>
      </c>
      <c r="AM42" s="89">
        <v>50</v>
      </c>
      <c r="AN42" s="89">
        <f>ANALYSIS!$F$19*AM42*1/50</f>
        <v>45000</v>
      </c>
      <c r="AO42" s="89">
        <f t="shared" si="21"/>
        <v>0</v>
      </c>
      <c r="AP42" s="89">
        <v>1</v>
      </c>
      <c r="AQ42" s="89">
        <f t="shared" si="5"/>
        <v>45000</v>
      </c>
      <c r="AR42" s="89">
        <f>(AN42^2-ANALYSIS!$F$19^2)</f>
        <v>0</v>
      </c>
      <c r="AS42" s="18"/>
      <c r="AT42" s="89">
        <f t="shared" si="6"/>
        <v>-10800</v>
      </c>
      <c r="AU42" s="89">
        <v>12</v>
      </c>
      <c r="AV42" s="89">
        <f>ANALYSIS!$F$19*AU42*1/50</f>
        <v>10800</v>
      </c>
      <c r="AW42" s="89">
        <f t="shared" si="7"/>
        <v>38617.269338294944</v>
      </c>
      <c r="AX42" s="89">
        <v>1</v>
      </c>
      <c r="AY42" s="89">
        <f t="shared" si="8"/>
        <v>10800</v>
      </c>
      <c r="AZ42" s="89">
        <f>(AV42^2-ANALYSIS!$F$19^2)</f>
        <v>-1908360000</v>
      </c>
      <c r="BA42" s="18"/>
      <c r="BB42" s="89">
        <f t="shared" si="9"/>
        <v>22500</v>
      </c>
      <c r="BC42" s="89"/>
      <c r="BD42" s="89">
        <f t="shared" si="18"/>
        <v>-22500</v>
      </c>
      <c r="BE42" s="89">
        <f t="shared" si="10"/>
        <v>51812.451848969882</v>
      </c>
      <c r="BF42" s="89">
        <v>1</v>
      </c>
      <c r="BG42" s="89">
        <f t="shared" si="11"/>
        <v>-22500</v>
      </c>
      <c r="BH42" s="89">
        <f>(BD42^2-ANALYSIS!$F$19^2)</f>
        <v>-1518750000</v>
      </c>
      <c r="BI42" s="18"/>
      <c r="BJ42" s="89">
        <f t="shared" si="12"/>
        <v>45900</v>
      </c>
      <c r="BK42" s="89"/>
      <c r="BL42" s="89">
        <f t="shared" si="19"/>
        <v>-45900</v>
      </c>
      <c r="BM42" s="89">
        <f t="shared" si="22"/>
        <v>1857.525038535663</v>
      </c>
      <c r="BN42" s="89">
        <v>1</v>
      </c>
      <c r="BO42" s="89">
        <f t="shared" si="14"/>
        <v>-45900</v>
      </c>
      <c r="BP42" s="89">
        <f>(BL42^2-ANALYSIS!$F$19^2)</f>
        <v>81810000</v>
      </c>
      <c r="BQ42" s="18"/>
      <c r="BR42" s="89">
        <f t="shared" si="15"/>
        <v>11700</v>
      </c>
      <c r="BS42" s="89"/>
      <c r="BT42" s="89">
        <f t="shared" si="20"/>
        <v>-11700</v>
      </c>
      <c r="BU42" s="89">
        <f t="shared" si="16"/>
        <v>-37994.412414810628</v>
      </c>
      <c r="BV42" s="89">
        <v>1</v>
      </c>
      <c r="BW42" s="89">
        <f t="shared" si="17"/>
        <v>-11700</v>
      </c>
      <c r="BX42" s="89">
        <f>(BT42^2-ANALYSIS!$F$19^2)</f>
        <v>-1888110000</v>
      </c>
    </row>
    <row r="43" spans="1:82" s="5" customFormat="1" ht="13.8" x14ac:dyDescent="0.3">
      <c r="M43" s="11"/>
      <c r="N43" s="11"/>
      <c r="O43" s="11"/>
      <c r="P43" s="11"/>
      <c r="Q43" s="11"/>
      <c r="R43" s="12"/>
      <c r="S43" s="12"/>
      <c r="U43" s="42"/>
      <c r="V43" s="47"/>
      <c r="W43" s="47"/>
      <c r="X43" s="47"/>
      <c r="Y43" s="36"/>
      <c r="Z43" s="36"/>
      <c r="AD43" s="89">
        <f t="shared" si="0"/>
        <v>-24300</v>
      </c>
      <c r="AE43" s="89">
        <v>27</v>
      </c>
      <c r="AF43" s="89">
        <f>ANALYSIS!$F$19*AE43*1/50</f>
        <v>24300</v>
      </c>
      <c r="AG43" s="89">
        <f t="shared" si="1"/>
        <v>-51926.029213585411</v>
      </c>
      <c r="AH43" s="89">
        <v>1</v>
      </c>
      <c r="AI43" s="89">
        <f t="shared" si="2"/>
        <v>24300</v>
      </c>
      <c r="AJ43" s="89">
        <f>(AF43^2-ANALYSIS!$F$19^2)</f>
        <v>-1434510000</v>
      </c>
      <c r="AK43" s="89"/>
      <c r="AL43" s="89">
        <f t="shared" si="3"/>
        <v>-44100</v>
      </c>
      <c r="AM43" s="89">
        <v>49</v>
      </c>
      <c r="AN43" s="89">
        <f>ANALYSIS!$F$19*AM43*1/50</f>
        <v>44100</v>
      </c>
      <c r="AO43" s="89">
        <f t="shared" si="21"/>
        <v>1749.0020799192353</v>
      </c>
      <c r="AP43" s="89">
        <v>1</v>
      </c>
      <c r="AQ43" s="89">
        <f t="shared" si="5"/>
        <v>44100</v>
      </c>
      <c r="AR43" s="89">
        <f>(AN43^2-ANALYSIS!$F$19^2)</f>
        <v>-80190000</v>
      </c>
      <c r="AS43" s="18"/>
      <c r="AT43" s="89">
        <f t="shared" si="6"/>
        <v>-9900</v>
      </c>
      <c r="AU43" s="89">
        <v>11</v>
      </c>
      <c r="AV43" s="89">
        <f>ANALYSIS!$F$19*AU43*1/50</f>
        <v>9900</v>
      </c>
      <c r="AW43" s="89">
        <f t="shared" si="7"/>
        <v>39225.700334007153</v>
      </c>
      <c r="AX43" s="89">
        <v>1</v>
      </c>
      <c r="AY43" s="89">
        <f t="shared" si="8"/>
        <v>9900</v>
      </c>
      <c r="AZ43" s="89">
        <f>(AV43^2-ANALYSIS!$F$19^2)</f>
        <v>-1926990000</v>
      </c>
      <c r="BA43" s="18"/>
      <c r="BB43" s="89">
        <f t="shared" si="9"/>
        <v>23400</v>
      </c>
      <c r="BC43" s="89"/>
      <c r="BD43" s="89">
        <f t="shared" si="18"/>
        <v>-23400</v>
      </c>
      <c r="BE43" s="89">
        <f t="shared" si="10"/>
        <v>51878.725713989486</v>
      </c>
      <c r="BF43" s="89">
        <v>1</v>
      </c>
      <c r="BG43" s="89">
        <f t="shared" si="11"/>
        <v>-23400</v>
      </c>
      <c r="BH43" s="89">
        <f>(BD43^2-ANALYSIS!$F$19^2)</f>
        <v>-1477440000</v>
      </c>
      <c r="BI43" s="18"/>
      <c r="BJ43" s="89">
        <f t="shared" si="12"/>
        <v>45000</v>
      </c>
      <c r="BK43" s="89"/>
      <c r="BL43" s="89">
        <f t="shared" si="19"/>
        <v>-45000</v>
      </c>
      <c r="BM43" s="89">
        <f t="shared" si="22"/>
        <v>0</v>
      </c>
      <c r="BN43" s="89">
        <v>1</v>
      </c>
      <c r="BO43" s="89">
        <f t="shared" si="14"/>
        <v>-45000</v>
      </c>
      <c r="BP43" s="89">
        <f>(BL43^2-ANALYSIS!$F$19^2)</f>
        <v>0</v>
      </c>
      <c r="BQ43" s="18"/>
      <c r="BR43" s="89">
        <f t="shared" si="15"/>
        <v>10800</v>
      </c>
      <c r="BS43" s="89"/>
      <c r="BT43" s="89">
        <f t="shared" si="20"/>
        <v>-10800</v>
      </c>
      <c r="BU43" s="89">
        <f t="shared" si="16"/>
        <v>-38617.269338294944</v>
      </c>
      <c r="BV43" s="89">
        <v>1</v>
      </c>
      <c r="BW43" s="89">
        <f t="shared" si="17"/>
        <v>-10800</v>
      </c>
      <c r="BX43" s="89">
        <f>(BT43^2-ANALYSIS!$F$19^2)</f>
        <v>-1908360000</v>
      </c>
    </row>
    <row r="44" spans="1:82" s="5" customFormat="1" ht="13.8" x14ac:dyDescent="0.3">
      <c r="M44" s="11"/>
      <c r="N44" s="11"/>
      <c r="O44" s="11"/>
      <c r="P44" s="11"/>
      <c r="Q44" s="11"/>
      <c r="R44" s="12"/>
      <c r="S44" s="12"/>
      <c r="U44" s="42"/>
      <c r="V44" s="47"/>
      <c r="W44" s="47"/>
      <c r="X44" s="47"/>
      <c r="Y44" s="36"/>
      <c r="Z44" s="36"/>
      <c r="AD44" s="89">
        <f t="shared" si="0"/>
        <v>-25200</v>
      </c>
      <c r="AE44" s="89">
        <v>28</v>
      </c>
      <c r="AF44" s="89">
        <f>ANALYSIS!$F$19*AE44*1/50</f>
        <v>25200</v>
      </c>
      <c r="AG44" s="89">
        <f t="shared" si="1"/>
        <v>-51953.779996335805</v>
      </c>
      <c r="AH44" s="89">
        <v>1</v>
      </c>
      <c r="AI44" s="89">
        <f t="shared" si="2"/>
        <v>25200</v>
      </c>
      <c r="AJ44" s="89">
        <f>(AF44^2-ANALYSIS!$F$19^2)</f>
        <v>-1389960000</v>
      </c>
      <c r="AK44" s="89"/>
      <c r="AL44" s="89">
        <f t="shared" si="3"/>
        <v>-43200</v>
      </c>
      <c r="AM44" s="89">
        <v>48</v>
      </c>
      <c r="AN44" s="89">
        <f>ANALYSIS!$F$19*AM44*1/50</f>
        <v>43200</v>
      </c>
      <c r="AO44" s="89">
        <f t="shared" si="21"/>
        <v>3406.3991810096486</v>
      </c>
      <c r="AP44" s="89">
        <v>1</v>
      </c>
      <c r="AQ44" s="89">
        <f t="shared" si="5"/>
        <v>43200</v>
      </c>
      <c r="AR44" s="89">
        <f>(AN44^2-ANALYSIS!$F$19^2)</f>
        <v>-158760000</v>
      </c>
      <c r="AS44" s="18"/>
      <c r="AT44" s="89">
        <f t="shared" si="6"/>
        <v>-9000</v>
      </c>
      <c r="AU44" s="89">
        <v>10</v>
      </c>
      <c r="AV44" s="89">
        <f>ANALYSIS!$F$19*AU44*1/50</f>
        <v>9000</v>
      </c>
      <c r="AW44" s="89">
        <f t="shared" si="7"/>
        <v>39819.860108082474</v>
      </c>
      <c r="AX44" s="89">
        <v>1</v>
      </c>
      <c r="AY44" s="89">
        <f t="shared" si="8"/>
        <v>9000</v>
      </c>
      <c r="AZ44" s="89">
        <f>(AV44^2-ANALYSIS!$F$19^2)</f>
        <v>-1944000000</v>
      </c>
      <c r="BA44" s="18"/>
      <c r="BB44" s="89">
        <f t="shared" si="9"/>
        <v>24300</v>
      </c>
      <c r="BC44" s="89"/>
      <c r="BD44" s="89">
        <f t="shared" si="18"/>
        <v>-24300</v>
      </c>
      <c r="BE44" s="89">
        <f t="shared" si="10"/>
        <v>51926.029213585411</v>
      </c>
      <c r="BF44" s="89">
        <v>1</v>
      </c>
      <c r="BG44" s="89">
        <f t="shared" si="11"/>
        <v>-24300</v>
      </c>
      <c r="BH44" s="89">
        <f>(BD44^2-ANALYSIS!$F$19^2)</f>
        <v>-1434510000</v>
      </c>
      <c r="BI44" s="18"/>
      <c r="BJ44" s="89">
        <f t="shared" si="12"/>
        <v>44100</v>
      </c>
      <c r="BK44" s="89"/>
      <c r="BL44" s="89">
        <f t="shared" si="19"/>
        <v>-44100</v>
      </c>
      <c r="BM44" s="89">
        <f t="shared" si="22"/>
        <v>-1749.0020799192353</v>
      </c>
      <c r="BN44" s="89">
        <v>1</v>
      </c>
      <c r="BO44" s="89">
        <f t="shared" si="14"/>
        <v>-44100</v>
      </c>
      <c r="BP44" s="89">
        <f>(BL44^2-ANALYSIS!$F$19^2)</f>
        <v>-80190000</v>
      </c>
      <c r="BQ44" s="18"/>
      <c r="BR44" s="89">
        <f t="shared" si="15"/>
        <v>9900</v>
      </c>
      <c r="BS44" s="89"/>
      <c r="BT44" s="89">
        <f t="shared" si="20"/>
        <v>-9900</v>
      </c>
      <c r="BU44" s="89">
        <f t="shared" si="16"/>
        <v>-39225.700334007153</v>
      </c>
      <c r="BV44" s="89">
        <v>1</v>
      </c>
      <c r="BW44" s="89">
        <f t="shared" si="17"/>
        <v>-9900</v>
      </c>
      <c r="BX44" s="89">
        <f>(BT44^2-ANALYSIS!$F$19^2)</f>
        <v>-1926990000</v>
      </c>
    </row>
    <row r="45" spans="1:82" s="5" customFormat="1" ht="13.8" x14ac:dyDescent="0.3">
      <c r="M45" s="11"/>
      <c r="N45" s="11"/>
      <c r="O45" s="11"/>
      <c r="P45" s="11"/>
      <c r="Q45" s="11"/>
      <c r="R45" s="12"/>
      <c r="S45" s="12"/>
      <c r="U45" s="42"/>
      <c r="V45" s="47"/>
      <c r="W45" s="47"/>
      <c r="X45" s="47"/>
      <c r="Y45" s="36"/>
      <c r="Z45" s="36"/>
      <c r="AD45" s="89">
        <f t="shared" si="0"/>
        <v>-26100</v>
      </c>
      <c r="AE45" s="89">
        <v>29</v>
      </c>
      <c r="AF45" s="89">
        <f>ANALYSIS!$F$19*AE45*1/50</f>
        <v>26100</v>
      </c>
      <c r="AG45" s="89">
        <f t="shared" si="1"/>
        <v>-51961.341534313615</v>
      </c>
      <c r="AH45" s="89">
        <v>1</v>
      </c>
      <c r="AI45" s="89">
        <f t="shared" si="2"/>
        <v>26100</v>
      </c>
      <c r="AJ45" s="89">
        <f>(AF45^2-ANALYSIS!$F$19^2)</f>
        <v>-1343790000</v>
      </c>
      <c r="AK45" s="89"/>
      <c r="AL45" s="89">
        <f t="shared" si="3"/>
        <v>-42300</v>
      </c>
      <c r="AM45" s="89">
        <v>47</v>
      </c>
      <c r="AN45" s="89">
        <f>ANALYSIS!$F$19*AM45*1/50</f>
        <v>42300</v>
      </c>
      <c r="AO45" s="89">
        <f t="shared" si="21"/>
        <v>4984.8904723168853</v>
      </c>
      <c r="AP45" s="89">
        <v>1</v>
      </c>
      <c r="AQ45" s="89">
        <f t="shared" si="5"/>
        <v>42300</v>
      </c>
      <c r="AR45" s="89">
        <f>(AN45^2-ANALYSIS!$F$19^2)</f>
        <v>-235710000</v>
      </c>
      <c r="AS45" s="18"/>
      <c r="AT45" s="89">
        <f t="shared" si="6"/>
        <v>-8100</v>
      </c>
      <c r="AU45" s="89">
        <v>9</v>
      </c>
      <c r="AV45" s="89">
        <f>ANALYSIS!$F$19*AU45*1/50</f>
        <v>8100</v>
      </c>
      <c r="AW45" s="89">
        <f t="shared" si="7"/>
        <v>40399.887513918409</v>
      </c>
      <c r="AX45" s="89">
        <v>1</v>
      </c>
      <c r="AY45" s="89">
        <f t="shared" si="8"/>
        <v>8100</v>
      </c>
      <c r="AZ45" s="89">
        <f>(AV45^2-ANALYSIS!$F$19^2)</f>
        <v>-1959390000</v>
      </c>
      <c r="BA45" s="18"/>
      <c r="BB45" s="89">
        <f t="shared" si="9"/>
        <v>25200</v>
      </c>
      <c r="BC45" s="89"/>
      <c r="BD45" s="89">
        <f t="shared" si="18"/>
        <v>-25200</v>
      </c>
      <c r="BE45" s="89">
        <f t="shared" si="10"/>
        <v>51953.779996335805</v>
      </c>
      <c r="BF45" s="89">
        <v>1</v>
      </c>
      <c r="BG45" s="89">
        <f t="shared" si="11"/>
        <v>-25200</v>
      </c>
      <c r="BH45" s="89">
        <f>(BD45^2-ANALYSIS!$F$19^2)</f>
        <v>-1389960000</v>
      </c>
      <c r="BI45" s="18"/>
      <c r="BJ45" s="89">
        <f t="shared" si="12"/>
        <v>43200</v>
      </c>
      <c r="BK45" s="89"/>
      <c r="BL45" s="89">
        <f t="shared" si="19"/>
        <v>-43200</v>
      </c>
      <c r="BM45" s="89">
        <f t="shared" si="22"/>
        <v>-3406.3991810096486</v>
      </c>
      <c r="BN45" s="89">
        <v>1</v>
      </c>
      <c r="BO45" s="89">
        <f t="shared" si="14"/>
        <v>-43200</v>
      </c>
      <c r="BP45" s="89">
        <f>(BL45^2-ANALYSIS!$F$19^2)</f>
        <v>-158760000</v>
      </c>
      <c r="BQ45" s="18"/>
      <c r="BR45" s="89">
        <f t="shared" si="15"/>
        <v>9000</v>
      </c>
      <c r="BS45" s="89"/>
      <c r="BT45" s="89">
        <f t="shared" si="20"/>
        <v>-9000</v>
      </c>
      <c r="BU45" s="89">
        <f t="shared" si="16"/>
        <v>-39819.860108082474</v>
      </c>
      <c r="BV45" s="89">
        <v>1</v>
      </c>
      <c r="BW45" s="89">
        <f t="shared" si="17"/>
        <v>-9000</v>
      </c>
      <c r="BX45" s="89">
        <f>(BT45^2-ANALYSIS!$F$19^2)</f>
        <v>-1944000000</v>
      </c>
    </row>
    <row r="46" spans="1:82" s="5" customFormat="1" ht="13.8" x14ac:dyDescent="0.3">
      <c r="M46" s="11"/>
      <c r="N46" s="11"/>
      <c r="O46" s="11"/>
      <c r="P46" s="11"/>
      <c r="Q46" s="11"/>
      <c r="R46" s="12"/>
      <c r="S46" s="12"/>
      <c r="U46" s="42"/>
      <c r="V46" s="47"/>
      <c r="W46" s="47"/>
      <c r="X46" s="47"/>
      <c r="Y46" s="36"/>
      <c r="Z46" s="36"/>
      <c r="AA46" s="36"/>
      <c r="AD46" s="89">
        <f t="shared" si="0"/>
        <v>-27000</v>
      </c>
      <c r="AE46" s="89">
        <v>30</v>
      </c>
      <c r="AF46" s="89">
        <f>ANALYSIS!$F$19*AE46*1/50</f>
        <v>27000</v>
      </c>
      <c r="AG46" s="89">
        <f t="shared" si="1"/>
        <v>-51948.016853928893</v>
      </c>
      <c r="AH46" s="89">
        <v>1</v>
      </c>
      <c r="AI46" s="89">
        <f t="shared" si="2"/>
        <v>27000</v>
      </c>
      <c r="AJ46" s="89">
        <f>(AF46^2-ANALYSIS!$F$19^2)</f>
        <v>-1296000000</v>
      </c>
      <c r="AK46" s="89"/>
      <c r="AL46" s="89">
        <f t="shared" si="3"/>
        <v>-41400</v>
      </c>
      <c r="AM46" s="89">
        <v>46</v>
      </c>
      <c r="AN46" s="89">
        <f>ANALYSIS!$F$19*AM46*1/50</f>
        <v>41400</v>
      </c>
      <c r="AO46" s="89">
        <f t="shared" si="21"/>
        <v>6494.3008735286312</v>
      </c>
      <c r="AP46" s="89">
        <v>1</v>
      </c>
      <c r="AQ46" s="89">
        <f t="shared" si="5"/>
        <v>41400</v>
      </c>
      <c r="AR46" s="89">
        <f>(AN46^2-ANALYSIS!$F$19^2)</f>
        <v>-311040000</v>
      </c>
      <c r="AS46" s="18"/>
      <c r="AT46" s="89">
        <f t="shared" si="6"/>
        <v>-7200</v>
      </c>
      <c r="AU46" s="89">
        <v>8</v>
      </c>
      <c r="AV46" s="89">
        <f>ANALYSIS!$F$19*AU46*1/50</f>
        <v>7200</v>
      </c>
      <c r="AW46" s="89">
        <f t="shared" si="7"/>
        <v>40965.906251303808</v>
      </c>
      <c r="AX46" s="89">
        <v>1</v>
      </c>
      <c r="AY46" s="89">
        <f t="shared" si="8"/>
        <v>7200</v>
      </c>
      <c r="AZ46" s="89">
        <f>(AV46^2-ANALYSIS!$F$19^2)</f>
        <v>-1973160000</v>
      </c>
      <c r="BA46" s="18"/>
      <c r="BB46" s="89">
        <f t="shared" si="9"/>
        <v>26100</v>
      </c>
      <c r="BC46" s="89"/>
      <c r="BD46" s="89">
        <f t="shared" si="18"/>
        <v>-26100</v>
      </c>
      <c r="BE46" s="89">
        <f t="shared" si="10"/>
        <v>51961.341534313615</v>
      </c>
      <c r="BF46" s="89">
        <v>1</v>
      </c>
      <c r="BG46" s="89">
        <f t="shared" si="11"/>
        <v>-26100</v>
      </c>
      <c r="BH46" s="89">
        <f>(BD46^2-ANALYSIS!$F$19^2)</f>
        <v>-1343790000</v>
      </c>
      <c r="BI46" s="18"/>
      <c r="BJ46" s="89">
        <f t="shared" si="12"/>
        <v>42300</v>
      </c>
      <c r="BK46" s="89"/>
      <c r="BL46" s="89">
        <f t="shared" si="19"/>
        <v>-42300</v>
      </c>
      <c r="BM46" s="89">
        <f t="shared" si="22"/>
        <v>-4984.8904723168853</v>
      </c>
      <c r="BN46" s="89">
        <v>1</v>
      </c>
      <c r="BO46" s="89">
        <f t="shared" si="14"/>
        <v>-42300</v>
      </c>
      <c r="BP46" s="89">
        <f>(BL46^2-ANALYSIS!$F$19^2)</f>
        <v>-235710000</v>
      </c>
      <c r="BQ46" s="18"/>
      <c r="BR46" s="89">
        <f t="shared" si="15"/>
        <v>8100</v>
      </c>
      <c r="BS46" s="89"/>
      <c r="BT46" s="89">
        <f t="shared" si="20"/>
        <v>-8100</v>
      </c>
      <c r="BU46" s="89">
        <f t="shared" si="16"/>
        <v>-40399.887513918409</v>
      </c>
      <c r="BV46" s="89">
        <v>1</v>
      </c>
      <c r="BW46" s="89">
        <f t="shared" si="17"/>
        <v>-8100</v>
      </c>
      <c r="BX46" s="89">
        <f>(BT46^2-ANALYSIS!$F$19^2)</f>
        <v>-1959390000</v>
      </c>
    </row>
    <row r="47" spans="1:82" s="5" customFormat="1" ht="13.8" x14ac:dyDescent="0.3">
      <c r="A47" s="24"/>
      <c r="H47" s="34"/>
      <c r="M47" s="11"/>
      <c r="N47" s="11"/>
      <c r="O47" s="11"/>
      <c r="P47" s="11"/>
      <c r="Q47" s="11"/>
      <c r="R47" s="12"/>
      <c r="S47" s="12"/>
      <c r="U47" s="42"/>
      <c r="V47" s="47"/>
      <c r="W47" s="47"/>
      <c r="X47" s="47"/>
      <c r="Y47" s="36"/>
      <c r="Z47" s="36"/>
      <c r="AA47" s="36"/>
      <c r="AB47" s="36"/>
      <c r="AC47" s="36"/>
      <c r="AD47" s="89">
        <f t="shared" si="0"/>
        <v>-27900</v>
      </c>
      <c r="AE47" s="89">
        <v>31</v>
      </c>
      <c r="AF47" s="89">
        <f>ANALYSIS!$F$19*AE47*1/50</f>
        <v>27900</v>
      </c>
      <c r="AG47" s="89">
        <f t="shared" si="1"/>
        <v>-51913.04123749835</v>
      </c>
      <c r="AH47" s="89">
        <v>1</v>
      </c>
      <c r="AI47" s="89">
        <f t="shared" si="2"/>
        <v>27900</v>
      </c>
      <c r="AJ47" s="89">
        <f>(AF47^2-ANALYSIS!$F$19^2)</f>
        <v>-1246590000</v>
      </c>
      <c r="AK47" s="89"/>
      <c r="AL47" s="89">
        <f t="shared" si="3"/>
        <v>-40500</v>
      </c>
      <c r="AM47" s="89">
        <v>45</v>
      </c>
      <c r="AN47" s="89">
        <f>ANALYSIS!$F$19*AM47*1/50</f>
        <v>40500</v>
      </c>
      <c r="AO47" s="89">
        <f t="shared" si="21"/>
        <v>7942.4191938187541</v>
      </c>
      <c r="AP47" s="89">
        <v>1</v>
      </c>
      <c r="AQ47" s="89">
        <f t="shared" si="5"/>
        <v>40500</v>
      </c>
      <c r="AR47" s="89">
        <f>(AN47^2-ANALYSIS!$F$19^2)</f>
        <v>-384750000</v>
      </c>
      <c r="AS47" s="18"/>
      <c r="AT47" s="89">
        <f t="shared" si="6"/>
        <v>-6300</v>
      </c>
      <c r="AU47" s="89">
        <v>7</v>
      </c>
      <c r="AV47" s="89">
        <f>ANALYSIS!$F$19*AU47*1/50</f>
        <v>6300</v>
      </c>
      <c r="AW47" s="89">
        <f t="shared" si="7"/>
        <v>41518.025476844174</v>
      </c>
      <c r="AX47" s="89">
        <v>1</v>
      </c>
      <c r="AY47" s="89">
        <f t="shared" si="8"/>
        <v>6300</v>
      </c>
      <c r="AZ47" s="89">
        <f>(AV47^2-ANALYSIS!$F$19^2)</f>
        <v>-1985310000</v>
      </c>
      <c r="BA47" s="18"/>
      <c r="BB47" s="89">
        <f t="shared" si="9"/>
        <v>27000</v>
      </c>
      <c r="BC47" s="89"/>
      <c r="BD47" s="89">
        <f t="shared" si="18"/>
        <v>-27000</v>
      </c>
      <c r="BE47" s="89">
        <f t="shared" si="10"/>
        <v>51948.016853928893</v>
      </c>
      <c r="BF47" s="89">
        <v>1</v>
      </c>
      <c r="BG47" s="89">
        <f t="shared" si="11"/>
        <v>-27000</v>
      </c>
      <c r="BH47" s="89">
        <f>(BD47^2-ANALYSIS!$F$19^2)</f>
        <v>-1296000000</v>
      </c>
      <c r="BI47" s="18"/>
      <c r="BJ47" s="89">
        <f t="shared" si="12"/>
        <v>41400</v>
      </c>
      <c r="BK47" s="89"/>
      <c r="BL47" s="89">
        <f t="shared" si="19"/>
        <v>-41400</v>
      </c>
      <c r="BM47" s="89">
        <f t="shared" si="22"/>
        <v>-6494.3008735286312</v>
      </c>
      <c r="BN47" s="89">
        <v>1</v>
      </c>
      <c r="BO47" s="89">
        <f t="shared" si="14"/>
        <v>-41400</v>
      </c>
      <c r="BP47" s="89">
        <f>(BL47^2-ANALYSIS!$F$19^2)</f>
        <v>-311040000</v>
      </c>
      <c r="BQ47" s="18"/>
      <c r="BR47" s="89">
        <f t="shared" si="15"/>
        <v>7200</v>
      </c>
      <c r="BS47" s="89"/>
      <c r="BT47" s="89">
        <f t="shared" si="20"/>
        <v>-7200</v>
      </c>
      <c r="BU47" s="89">
        <f t="shared" si="16"/>
        <v>-40965.906251303808</v>
      </c>
      <c r="BV47" s="89">
        <v>1</v>
      </c>
      <c r="BW47" s="89">
        <f t="shared" si="17"/>
        <v>-7200</v>
      </c>
      <c r="BX47" s="89">
        <f>(BT47^2-ANALYSIS!$F$19^2)</f>
        <v>-1973160000</v>
      </c>
    </row>
    <row r="48" spans="1:82" s="5" customFormat="1" ht="13.8" x14ac:dyDescent="0.3">
      <c r="A48" s="41"/>
      <c r="B48" s="48"/>
      <c r="C48" s="41"/>
      <c r="D48" s="41"/>
      <c r="E48" s="41"/>
      <c r="F48" s="41"/>
      <c r="G48" s="41"/>
      <c r="H48" s="49"/>
      <c r="I48" s="34"/>
      <c r="M48" s="11"/>
      <c r="N48" s="11"/>
      <c r="O48" s="11"/>
      <c r="P48" s="11"/>
      <c r="Q48" s="11"/>
      <c r="R48" s="12"/>
      <c r="S48" s="12"/>
      <c r="U48" s="42"/>
      <c r="V48" s="47"/>
      <c r="W48" s="47"/>
      <c r="X48" s="47"/>
      <c r="Y48" s="36"/>
      <c r="Z48" s="36"/>
      <c r="AA48" s="36"/>
      <c r="AB48" s="36"/>
      <c r="AC48" s="36"/>
      <c r="AD48" s="89">
        <f t="shared" si="0"/>
        <v>-28800</v>
      </c>
      <c r="AE48" s="89">
        <v>32</v>
      </c>
      <c r="AF48" s="89">
        <f>ANALYSIS!$F$19*AE48*1/50</f>
        <v>28800</v>
      </c>
      <c r="AG48" s="89">
        <f t="shared" si="1"/>
        <v>-51855.573684032664</v>
      </c>
      <c r="AH48" s="89">
        <v>1</v>
      </c>
      <c r="AI48" s="89">
        <f t="shared" si="2"/>
        <v>28800</v>
      </c>
      <c r="AJ48" s="89">
        <f>(AF48^2-ANALYSIS!$F$19^2)</f>
        <v>-1195560000</v>
      </c>
      <c r="AK48" s="89"/>
      <c r="AL48" s="89">
        <f t="shared" si="3"/>
        <v>-39600</v>
      </c>
      <c r="AM48" s="89">
        <v>44</v>
      </c>
      <c r="AN48" s="89">
        <f>ANALYSIS!$F$19*AM48*1/50</f>
        <v>39600</v>
      </c>
      <c r="AO48" s="89">
        <f t="shared" si="21"/>
        <v>9335.545301229562</v>
      </c>
      <c r="AP48" s="89">
        <v>1</v>
      </c>
      <c r="AQ48" s="89">
        <f t="shared" si="5"/>
        <v>39600</v>
      </c>
      <c r="AR48" s="89">
        <f>(AN48^2-ANALYSIS!$F$19^2)</f>
        <v>-456840000</v>
      </c>
      <c r="AS48" s="18"/>
      <c r="AT48" s="89">
        <f t="shared" si="6"/>
        <v>-5400</v>
      </c>
      <c r="AU48" s="89">
        <v>6</v>
      </c>
      <c r="AV48" s="89">
        <f>ANALYSIS!$F$19*AU48*1/50</f>
        <v>5400</v>
      </c>
      <c r="AW48" s="89">
        <f t="shared" si="7"/>
        <v>42056.340332962878</v>
      </c>
      <c r="AX48" s="89">
        <v>1</v>
      </c>
      <c r="AY48" s="89">
        <f t="shared" si="8"/>
        <v>5400</v>
      </c>
      <c r="AZ48" s="89">
        <f>(AV48^2-ANALYSIS!$F$19^2)</f>
        <v>-1995840000</v>
      </c>
      <c r="BA48" s="18"/>
      <c r="BB48" s="89">
        <f t="shared" si="9"/>
        <v>27900</v>
      </c>
      <c r="BC48" s="89"/>
      <c r="BD48" s="89">
        <f t="shared" si="18"/>
        <v>-27900</v>
      </c>
      <c r="BE48" s="89">
        <f t="shared" si="10"/>
        <v>51913.04123749835</v>
      </c>
      <c r="BF48" s="89">
        <v>1</v>
      </c>
      <c r="BG48" s="89">
        <f t="shared" si="11"/>
        <v>-27900</v>
      </c>
      <c r="BH48" s="89">
        <f>(BD48^2-ANALYSIS!$F$19^2)</f>
        <v>-1246590000</v>
      </c>
      <c r="BI48" s="18"/>
      <c r="BJ48" s="89">
        <f t="shared" si="12"/>
        <v>40500</v>
      </c>
      <c r="BK48" s="89"/>
      <c r="BL48" s="89">
        <f t="shared" si="19"/>
        <v>-40500</v>
      </c>
      <c r="BM48" s="89">
        <f t="shared" si="22"/>
        <v>-7942.4191938187541</v>
      </c>
      <c r="BN48" s="89">
        <v>1</v>
      </c>
      <c r="BO48" s="89">
        <f t="shared" si="14"/>
        <v>-40500</v>
      </c>
      <c r="BP48" s="89">
        <f>(BL48^2-ANALYSIS!$F$19^2)</f>
        <v>-384750000</v>
      </c>
      <c r="BQ48" s="18"/>
      <c r="BR48" s="89">
        <f t="shared" si="15"/>
        <v>6300</v>
      </c>
      <c r="BS48" s="89"/>
      <c r="BT48" s="89">
        <f t="shared" si="20"/>
        <v>-6300</v>
      </c>
      <c r="BU48" s="89">
        <f t="shared" si="16"/>
        <v>-41518.025476844174</v>
      </c>
      <c r="BV48" s="89">
        <v>1</v>
      </c>
      <c r="BW48" s="89">
        <f t="shared" si="17"/>
        <v>-6300</v>
      </c>
      <c r="BX48" s="89">
        <f>(BT48^2-ANALYSIS!$F$19^2)</f>
        <v>-1985310000</v>
      </c>
    </row>
    <row r="49" spans="1:76" s="5" customFormat="1" ht="13.8" x14ac:dyDescent="0.3">
      <c r="A49" s="41"/>
      <c r="B49" s="45"/>
      <c r="C49" s="45"/>
      <c r="D49" s="50"/>
      <c r="E49" s="50"/>
      <c r="F49" s="50"/>
      <c r="G49" s="50"/>
      <c r="H49" s="41"/>
      <c r="I49" s="34"/>
      <c r="M49" s="11"/>
      <c r="N49" s="11"/>
      <c r="O49" s="11"/>
      <c r="P49" s="11"/>
      <c r="Q49" s="11"/>
      <c r="R49" s="12"/>
      <c r="S49" s="12"/>
      <c r="U49" s="42"/>
      <c r="V49" s="47"/>
      <c r="W49" s="47"/>
      <c r="X49" s="47"/>
      <c r="Y49" s="36"/>
      <c r="Z49" s="36"/>
      <c r="AA49" s="36"/>
      <c r="AB49" s="36"/>
      <c r="AC49" s="36"/>
      <c r="AD49" s="89">
        <f t="shared" si="0"/>
        <v>-29700</v>
      </c>
      <c r="AE49" s="89">
        <v>33</v>
      </c>
      <c r="AF49" s="89">
        <f>ANALYSIS!$F$19*AE49*1/50</f>
        <v>29700</v>
      </c>
      <c r="AG49" s="89">
        <f t="shared" si="1"/>
        <v>-51774.686863939685</v>
      </c>
      <c r="AH49" s="89">
        <v>1</v>
      </c>
      <c r="AI49" s="89">
        <f t="shared" si="2"/>
        <v>29700</v>
      </c>
      <c r="AJ49" s="89">
        <f>(AF49^2-ANALYSIS!$F$19^2)</f>
        <v>-1142910000</v>
      </c>
      <c r="AK49" s="89"/>
      <c r="AL49" s="89">
        <f t="shared" si="3"/>
        <v>-38700</v>
      </c>
      <c r="AM49" s="89">
        <v>43</v>
      </c>
      <c r="AN49" s="89">
        <f>ANALYSIS!$F$19*AM49*1/50</f>
        <v>38700</v>
      </c>
      <c r="AO49" s="89">
        <f t="shared" si="21"/>
        <v>10678.861117265169</v>
      </c>
      <c r="AP49" s="89">
        <v>1</v>
      </c>
      <c r="AQ49" s="89">
        <f t="shared" si="5"/>
        <v>38700</v>
      </c>
      <c r="AR49" s="89">
        <f>(AN49^2-ANALYSIS!$F$19^2)</f>
        <v>-527310000</v>
      </c>
      <c r="AS49" s="18"/>
      <c r="AT49" s="89">
        <f t="shared" si="6"/>
        <v>-4500</v>
      </c>
      <c r="AU49" s="89">
        <v>5</v>
      </c>
      <c r="AV49" s="89">
        <f>ANALYSIS!$F$19*AU49*1/50</f>
        <v>4500</v>
      </c>
      <c r="AW49" s="89">
        <f t="shared" si="7"/>
        <v>42580.932401635371</v>
      </c>
      <c r="AX49" s="89">
        <v>1</v>
      </c>
      <c r="AY49" s="89">
        <f t="shared" si="8"/>
        <v>4500</v>
      </c>
      <c r="AZ49" s="89">
        <f>(AV49^2-ANALYSIS!$F$19^2)</f>
        <v>-2004750000</v>
      </c>
      <c r="BA49" s="18"/>
      <c r="BB49" s="89">
        <f t="shared" si="9"/>
        <v>28800</v>
      </c>
      <c r="BC49" s="89"/>
      <c r="BD49" s="89">
        <f t="shared" si="18"/>
        <v>-28800</v>
      </c>
      <c r="BE49" s="89">
        <f t="shared" si="10"/>
        <v>51855.573684032664</v>
      </c>
      <c r="BF49" s="89">
        <v>1</v>
      </c>
      <c r="BG49" s="89">
        <f t="shared" si="11"/>
        <v>-28800</v>
      </c>
      <c r="BH49" s="89">
        <f>(BD49^2-ANALYSIS!$F$19^2)</f>
        <v>-1195560000</v>
      </c>
      <c r="BI49" s="18"/>
      <c r="BJ49" s="89">
        <f t="shared" si="12"/>
        <v>39600</v>
      </c>
      <c r="BK49" s="89"/>
      <c r="BL49" s="89">
        <f t="shared" si="19"/>
        <v>-39600</v>
      </c>
      <c r="BM49" s="89">
        <f t="shared" si="22"/>
        <v>-9335.545301229562</v>
      </c>
      <c r="BN49" s="89">
        <v>1</v>
      </c>
      <c r="BO49" s="89">
        <f t="shared" si="14"/>
        <v>-39600</v>
      </c>
      <c r="BP49" s="89">
        <f>(BL49^2-ANALYSIS!$F$19^2)</f>
        <v>-456840000</v>
      </c>
      <c r="BQ49" s="18"/>
      <c r="BR49" s="89">
        <f t="shared" si="15"/>
        <v>5400</v>
      </c>
      <c r="BS49" s="89"/>
      <c r="BT49" s="89">
        <f t="shared" si="20"/>
        <v>-5400</v>
      </c>
      <c r="BU49" s="89">
        <f t="shared" si="16"/>
        <v>-42056.340332962878</v>
      </c>
      <c r="BV49" s="89">
        <v>1</v>
      </c>
      <c r="BW49" s="89">
        <f t="shared" si="17"/>
        <v>-5400</v>
      </c>
      <c r="BX49" s="89">
        <f>(BT49^2-ANALYSIS!$F$19^2)</f>
        <v>-1995840000</v>
      </c>
    </row>
    <row r="50" spans="1:76" s="5" customFormat="1" ht="13.8" x14ac:dyDescent="0.3">
      <c r="A50" s="41"/>
      <c r="B50" s="45"/>
      <c r="C50" s="45"/>
      <c r="D50" s="92" t="s">
        <v>67</v>
      </c>
      <c r="E50" s="49"/>
      <c r="F50" s="45"/>
      <c r="G50" s="45"/>
      <c r="H50" s="41"/>
      <c r="M50" s="11"/>
      <c r="N50" s="11"/>
      <c r="O50" s="11"/>
      <c r="P50" s="11"/>
      <c r="Q50" s="11"/>
      <c r="R50" s="12"/>
      <c r="S50" s="12"/>
      <c r="U50" s="42"/>
      <c r="V50" s="47"/>
      <c r="W50" s="47"/>
      <c r="X50" s="47"/>
      <c r="Y50" s="36"/>
      <c r="Z50" s="36"/>
      <c r="AA50" s="36"/>
      <c r="AB50" s="36"/>
      <c r="AC50" s="36"/>
      <c r="AD50" s="89">
        <f t="shared" si="0"/>
        <v>-30600</v>
      </c>
      <c r="AE50" s="89">
        <v>34</v>
      </c>
      <c r="AF50" s="89">
        <f>ANALYSIS!$F$19*AE50*1/50</f>
        <v>30600</v>
      </c>
      <c r="AG50" s="89">
        <f t="shared" si="1"/>
        <v>-51669.355232118149</v>
      </c>
      <c r="AH50" s="89">
        <v>1</v>
      </c>
      <c r="AI50" s="89">
        <f t="shared" si="2"/>
        <v>30600</v>
      </c>
      <c r="AJ50" s="89">
        <f>(AF50^2-ANALYSIS!$F$19^2)</f>
        <v>-1088640000</v>
      </c>
      <c r="AK50" s="89"/>
      <c r="AL50" s="89">
        <f t="shared" si="3"/>
        <v>-37800</v>
      </c>
      <c r="AM50" s="89">
        <v>42</v>
      </c>
      <c r="AN50" s="89">
        <f>ANALYSIS!$F$19*AM50*1/50</f>
        <v>37800</v>
      </c>
      <c r="AO50" s="89">
        <f t="shared" si="21"/>
        <v>11976.690237135197</v>
      </c>
      <c r="AP50" s="89">
        <v>1</v>
      </c>
      <c r="AQ50" s="89">
        <f t="shared" si="5"/>
        <v>37800</v>
      </c>
      <c r="AR50" s="89">
        <f>(AN50^2-ANALYSIS!$F$19^2)</f>
        <v>-596160000</v>
      </c>
      <c r="AS50" s="18"/>
      <c r="AT50" s="89">
        <f t="shared" si="6"/>
        <v>-3600</v>
      </c>
      <c r="AU50" s="89">
        <v>4</v>
      </c>
      <c r="AV50" s="89">
        <f>ANALYSIS!$F$19*AU50*1/50</f>
        <v>3600</v>
      </c>
      <c r="AW50" s="89">
        <f t="shared" si="7"/>
        <v>43091.87008802373</v>
      </c>
      <c r="AX50" s="89">
        <v>1</v>
      </c>
      <c r="AY50" s="89">
        <f t="shared" si="8"/>
        <v>3600</v>
      </c>
      <c r="AZ50" s="89">
        <f>(AV50^2-ANALYSIS!$F$19^2)</f>
        <v>-2012040000</v>
      </c>
      <c r="BA50" s="18"/>
      <c r="BB50" s="89">
        <f t="shared" si="9"/>
        <v>29700</v>
      </c>
      <c r="BC50" s="89"/>
      <c r="BD50" s="89">
        <f t="shared" si="18"/>
        <v>-29700</v>
      </c>
      <c r="BE50" s="89">
        <f t="shared" si="10"/>
        <v>51774.686863939685</v>
      </c>
      <c r="BF50" s="89">
        <v>1</v>
      </c>
      <c r="BG50" s="89">
        <f t="shared" si="11"/>
        <v>-29700</v>
      </c>
      <c r="BH50" s="89">
        <f>(BD50^2-ANALYSIS!$F$19^2)</f>
        <v>-1142910000</v>
      </c>
      <c r="BI50" s="18"/>
      <c r="BJ50" s="89">
        <f t="shared" si="12"/>
        <v>38700</v>
      </c>
      <c r="BK50" s="89"/>
      <c r="BL50" s="89">
        <f t="shared" si="19"/>
        <v>-38700</v>
      </c>
      <c r="BM50" s="89">
        <f t="shared" si="22"/>
        <v>-10678.861117265169</v>
      </c>
      <c r="BN50" s="89">
        <v>1</v>
      </c>
      <c r="BO50" s="89">
        <f t="shared" si="14"/>
        <v>-38700</v>
      </c>
      <c r="BP50" s="89">
        <f>(BL50^2-ANALYSIS!$F$19^2)</f>
        <v>-527310000</v>
      </c>
      <c r="BQ50" s="18"/>
      <c r="BR50" s="89">
        <f t="shared" si="15"/>
        <v>4500</v>
      </c>
      <c r="BS50" s="89"/>
      <c r="BT50" s="89">
        <f t="shared" si="20"/>
        <v>-4500</v>
      </c>
      <c r="BU50" s="89">
        <f t="shared" si="16"/>
        <v>-42580.932401635371</v>
      </c>
      <c r="BV50" s="89">
        <v>1</v>
      </c>
      <c r="BW50" s="89">
        <f t="shared" si="17"/>
        <v>-4500</v>
      </c>
      <c r="BX50" s="89">
        <f>(BT50^2-ANALYSIS!$F$19^2)</f>
        <v>-2004750000</v>
      </c>
    </row>
    <row r="51" spans="1:76" s="5" customFormat="1" ht="13.8" x14ac:dyDescent="0.3">
      <c r="A51" s="41"/>
      <c r="B51" s="45"/>
      <c r="C51" s="45"/>
      <c r="D51" s="92" t="s">
        <v>68</v>
      </c>
      <c r="E51" s="52"/>
      <c r="F51" s="45"/>
      <c r="G51" s="45"/>
      <c r="H51" s="41"/>
      <c r="M51" s="11"/>
      <c r="N51" s="11"/>
      <c r="O51" s="11"/>
      <c r="P51" s="11"/>
      <c r="Q51" s="11"/>
      <c r="R51" s="12"/>
      <c r="S51" s="12"/>
      <c r="U51" s="42"/>
      <c r="V51" s="47"/>
      <c r="W51" s="47"/>
      <c r="X51" s="47"/>
      <c r="Y51" s="36"/>
      <c r="Z51" s="36"/>
      <c r="AA51" s="36"/>
      <c r="AB51" s="36"/>
      <c r="AC51" s="36"/>
      <c r="AD51" s="89">
        <f t="shared" si="0"/>
        <v>-31500</v>
      </c>
      <c r="AE51" s="89">
        <v>35</v>
      </c>
      <c r="AF51" s="89">
        <f>ANALYSIS!$F$19*AE51*1/50</f>
        <v>31500</v>
      </c>
      <c r="AG51" s="89">
        <f t="shared" si="1"/>
        <v>-51538.440871320447</v>
      </c>
      <c r="AH51" s="89">
        <v>1</v>
      </c>
      <c r="AI51" s="89">
        <f t="shared" si="2"/>
        <v>31500</v>
      </c>
      <c r="AJ51" s="89">
        <f>(AF51^2-ANALYSIS!$F$19^2)</f>
        <v>-1032750000</v>
      </c>
      <c r="AK51" s="89"/>
      <c r="AL51" s="89">
        <f t="shared" si="3"/>
        <v>-36900</v>
      </c>
      <c r="AM51" s="89">
        <v>41</v>
      </c>
      <c r="AN51" s="89">
        <f>ANALYSIS!$F$19*AM51*1/50</f>
        <v>36900</v>
      </c>
      <c r="AO51" s="89">
        <f t="shared" si="21"/>
        <v>13232.684545347478</v>
      </c>
      <c r="AP51" s="89">
        <v>1</v>
      </c>
      <c r="AQ51" s="89">
        <f t="shared" si="5"/>
        <v>36900</v>
      </c>
      <c r="AR51" s="89">
        <f>(AN51^2-ANALYSIS!$F$19^2)</f>
        <v>-663390000</v>
      </c>
      <c r="AS51" s="18"/>
      <c r="AT51" s="89">
        <f t="shared" si="6"/>
        <v>-2700</v>
      </c>
      <c r="AU51" s="89">
        <v>3</v>
      </c>
      <c r="AV51" s="89">
        <f>ANALYSIS!$F$19*AU51*1/50</f>
        <v>2700</v>
      </c>
      <c r="AW51" s="89">
        <f t="shared" si="7"/>
        <v>43589.208938297968</v>
      </c>
      <c r="AX51" s="89">
        <v>1</v>
      </c>
      <c r="AY51" s="89">
        <f t="shared" si="8"/>
        <v>2700</v>
      </c>
      <c r="AZ51" s="89">
        <f>(AV51^2-ANALYSIS!$F$19^2)</f>
        <v>-2017710000</v>
      </c>
      <c r="BA51" s="18"/>
      <c r="BB51" s="89">
        <f t="shared" si="9"/>
        <v>30600</v>
      </c>
      <c r="BC51" s="89"/>
      <c r="BD51" s="89">
        <f t="shared" si="18"/>
        <v>-30600</v>
      </c>
      <c r="BE51" s="89">
        <f t="shared" si="10"/>
        <v>51669.355232118149</v>
      </c>
      <c r="BF51" s="89">
        <v>1</v>
      </c>
      <c r="BG51" s="89">
        <f t="shared" si="11"/>
        <v>-30600</v>
      </c>
      <c r="BH51" s="89">
        <f>(BD51^2-ANALYSIS!$F$19^2)</f>
        <v>-1088640000</v>
      </c>
      <c r="BI51" s="18"/>
      <c r="BJ51" s="89">
        <f t="shared" si="12"/>
        <v>37800</v>
      </c>
      <c r="BK51" s="89"/>
      <c r="BL51" s="89">
        <f t="shared" si="19"/>
        <v>-37800</v>
      </c>
      <c r="BM51" s="89">
        <f t="shared" si="22"/>
        <v>-11976.690237135197</v>
      </c>
      <c r="BN51" s="89">
        <v>1</v>
      </c>
      <c r="BO51" s="89">
        <f t="shared" si="14"/>
        <v>-37800</v>
      </c>
      <c r="BP51" s="89">
        <f>(BL51^2-ANALYSIS!$F$19^2)</f>
        <v>-596160000</v>
      </c>
      <c r="BQ51" s="18"/>
      <c r="BR51" s="89">
        <f t="shared" si="15"/>
        <v>3600</v>
      </c>
      <c r="BS51" s="89"/>
      <c r="BT51" s="89">
        <f t="shared" si="20"/>
        <v>-3600</v>
      </c>
      <c r="BU51" s="89">
        <f t="shared" si="16"/>
        <v>-43091.87008802373</v>
      </c>
      <c r="BV51" s="89">
        <v>1</v>
      </c>
      <c r="BW51" s="89">
        <f t="shared" si="17"/>
        <v>-3600</v>
      </c>
      <c r="BX51" s="89">
        <f>(BT51^2-ANALYSIS!$F$19^2)</f>
        <v>-2012040000</v>
      </c>
    </row>
    <row r="52" spans="1:76" s="5" customFormat="1" ht="13.8" x14ac:dyDescent="0.3">
      <c r="A52" s="41"/>
      <c r="B52" s="45"/>
      <c r="C52" s="45"/>
      <c r="D52" s="92" t="s">
        <v>69</v>
      </c>
      <c r="E52" s="52"/>
      <c r="F52" s="45"/>
      <c r="G52" s="50"/>
      <c r="H52" s="41"/>
      <c r="M52" s="11"/>
      <c r="N52" s="11"/>
      <c r="O52" s="11"/>
      <c r="P52" s="11"/>
      <c r="Q52" s="11"/>
      <c r="R52" s="12"/>
      <c r="S52" s="12"/>
      <c r="U52" s="42"/>
      <c r="V52" s="47"/>
      <c r="W52" s="47"/>
      <c r="X52" s="47"/>
      <c r="AD52" s="89">
        <f t="shared" si="0"/>
        <v>-32400</v>
      </c>
      <c r="AE52" s="89">
        <v>36</v>
      </c>
      <c r="AF52" s="89">
        <f>ANALYSIS!$F$19*AE52*1/50</f>
        <v>32400</v>
      </c>
      <c r="AG52" s="89">
        <f t="shared" si="1"/>
        <v>-51380.676514245715</v>
      </c>
      <c r="AH52" s="89">
        <v>1</v>
      </c>
      <c r="AI52" s="89">
        <f t="shared" si="2"/>
        <v>32400</v>
      </c>
      <c r="AJ52" s="89">
        <f>(AF52^2-ANALYSIS!$F$19^2)</f>
        <v>-975240000</v>
      </c>
      <c r="AK52" s="89"/>
      <c r="AL52" s="89">
        <f t="shared" si="3"/>
        <v>-36000</v>
      </c>
      <c r="AM52" s="89">
        <v>40</v>
      </c>
      <c r="AN52" s="89">
        <f>ANALYSIS!$F$19*AM52*1/50</f>
        <v>36000</v>
      </c>
      <c r="AO52" s="89">
        <f t="shared" si="21"/>
        <v>14449.961479175905</v>
      </c>
      <c r="AP52" s="89">
        <v>1</v>
      </c>
      <c r="AQ52" s="89">
        <f t="shared" si="5"/>
        <v>36000</v>
      </c>
      <c r="AR52" s="89">
        <f>(AN52^2-ANALYSIS!$F$19^2)</f>
        <v>-729000000</v>
      </c>
      <c r="AS52" s="18"/>
      <c r="AT52" s="89">
        <f t="shared" si="6"/>
        <v>-1800</v>
      </c>
      <c r="AU52" s="89">
        <v>2</v>
      </c>
      <c r="AV52" s="89">
        <f>ANALYSIS!$F$19*AU52*1/50</f>
        <v>1800</v>
      </c>
      <c r="AW52" s="89">
        <f t="shared" si="7"/>
        <v>44072.991895136351</v>
      </c>
      <c r="AX52" s="89">
        <v>1</v>
      </c>
      <c r="AY52" s="89">
        <f t="shared" si="8"/>
        <v>1800</v>
      </c>
      <c r="AZ52" s="89">
        <f>(AV52^2-ANALYSIS!$F$19^2)</f>
        <v>-2021760000</v>
      </c>
      <c r="BA52" s="18"/>
      <c r="BB52" s="89">
        <f t="shared" si="9"/>
        <v>31500</v>
      </c>
      <c r="BC52" s="89"/>
      <c r="BD52" s="89">
        <f t="shared" si="18"/>
        <v>-31500</v>
      </c>
      <c r="BE52" s="89">
        <f t="shared" si="10"/>
        <v>51538.440871320447</v>
      </c>
      <c r="BF52" s="89">
        <v>1</v>
      </c>
      <c r="BG52" s="89">
        <f t="shared" si="11"/>
        <v>-31500</v>
      </c>
      <c r="BH52" s="89">
        <f>(BD52^2-ANALYSIS!$F$19^2)</f>
        <v>-1032750000</v>
      </c>
      <c r="BI52" s="18"/>
      <c r="BJ52" s="89">
        <f t="shared" si="12"/>
        <v>36900</v>
      </c>
      <c r="BK52" s="89"/>
      <c r="BL52" s="89">
        <f t="shared" si="19"/>
        <v>-36900</v>
      </c>
      <c r="BM52" s="89">
        <f t="shared" si="22"/>
        <v>-13232.684545347478</v>
      </c>
      <c r="BN52" s="89">
        <v>1</v>
      </c>
      <c r="BO52" s="89">
        <f t="shared" si="14"/>
        <v>-36900</v>
      </c>
      <c r="BP52" s="89">
        <f>(BL52^2-ANALYSIS!$F$19^2)</f>
        <v>-663390000</v>
      </c>
      <c r="BQ52" s="18"/>
      <c r="BR52" s="89">
        <f t="shared" si="15"/>
        <v>2700</v>
      </c>
      <c r="BS52" s="89"/>
      <c r="BT52" s="89">
        <f t="shared" si="20"/>
        <v>-2700</v>
      </c>
      <c r="BU52" s="89">
        <f t="shared" si="16"/>
        <v>-43589.208938297968</v>
      </c>
      <c r="BV52" s="89">
        <v>1</v>
      </c>
      <c r="BW52" s="89">
        <f t="shared" si="17"/>
        <v>-2700</v>
      </c>
      <c r="BX52" s="89">
        <f>(BT52^2-ANALYSIS!$F$19^2)</f>
        <v>-2017710000</v>
      </c>
    </row>
    <row r="53" spans="1:76" s="5" customFormat="1" ht="13.8" x14ac:dyDescent="0.3">
      <c r="A53" s="41"/>
      <c r="B53" s="45"/>
      <c r="C53" s="45"/>
      <c r="D53" s="51"/>
      <c r="E53" s="46"/>
      <c r="F53" s="46"/>
      <c r="G53" s="45"/>
      <c r="H53" s="41"/>
      <c r="M53" s="11"/>
      <c r="N53" s="11"/>
      <c r="O53" s="11"/>
      <c r="P53" s="11"/>
      <c r="Q53" s="11"/>
      <c r="R53" s="12"/>
      <c r="S53" s="12"/>
      <c r="U53" s="42"/>
      <c r="V53" s="47"/>
      <c r="W53" s="47"/>
      <c r="X53" s="47"/>
      <c r="AD53" s="89">
        <f t="shared" si="0"/>
        <v>-33300</v>
      </c>
      <c r="AE53" s="89">
        <v>37</v>
      </c>
      <c r="AF53" s="89">
        <f>ANALYSIS!$F$19*AE53*1/50</f>
        <v>33300</v>
      </c>
      <c r="AG53" s="89">
        <f t="shared" si="1"/>
        <v>-51194.645026400256</v>
      </c>
      <c r="AH53" s="89">
        <v>1</v>
      </c>
      <c r="AI53" s="89">
        <f t="shared" si="2"/>
        <v>33300</v>
      </c>
      <c r="AJ53" s="89">
        <f>(AF53^2-ANALYSIS!$F$19^2)</f>
        <v>-916110000</v>
      </c>
      <c r="AK53" s="89"/>
      <c r="AL53" s="89">
        <f t="shared" si="3"/>
        <v>-35100</v>
      </c>
      <c r="AM53" s="89">
        <v>39</v>
      </c>
      <c r="AN53" s="89">
        <f>ANALYSIS!$F$19*AM53*1/50</f>
        <v>35100</v>
      </c>
      <c r="AO53" s="89">
        <f t="shared" si="21"/>
        <v>15631.207030486396</v>
      </c>
      <c r="AP53" s="89">
        <v>1</v>
      </c>
      <c r="AQ53" s="89">
        <f t="shared" si="5"/>
        <v>35100</v>
      </c>
      <c r="AR53" s="89">
        <f>(AN53^2-ANALYSIS!$F$19^2)</f>
        <v>-792990000</v>
      </c>
      <c r="AS53" s="18"/>
      <c r="AT53" s="89">
        <f t="shared" si="6"/>
        <v>-900</v>
      </c>
      <c r="AU53" s="89">
        <v>1</v>
      </c>
      <c r="AV53" s="89">
        <f>ANALYSIS!$F$19*AU53*1/50</f>
        <v>900</v>
      </c>
      <c r="AW53" s="89">
        <f t="shared" si="7"/>
        <v>44543.249493674048</v>
      </c>
      <c r="AX53" s="89">
        <v>1</v>
      </c>
      <c r="AY53" s="89">
        <f t="shared" si="8"/>
        <v>900</v>
      </c>
      <c r="AZ53" s="89">
        <f>(AV53^2-ANALYSIS!$F$19^2)</f>
        <v>-2024190000</v>
      </c>
      <c r="BA53" s="18"/>
      <c r="BB53" s="89">
        <f t="shared" si="9"/>
        <v>32400</v>
      </c>
      <c r="BC53" s="89"/>
      <c r="BD53" s="89">
        <f t="shared" si="18"/>
        <v>-32400</v>
      </c>
      <c r="BE53" s="89">
        <f t="shared" si="10"/>
        <v>51380.676514245715</v>
      </c>
      <c r="BF53" s="89">
        <v>1</v>
      </c>
      <c r="BG53" s="89">
        <f t="shared" si="11"/>
        <v>-32400</v>
      </c>
      <c r="BH53" s="89">
        <f>(BD53^2-ANALYSIS!$F$19^2)</f>
        <v>-975240000</v>
      </c>
      <c r="BI53" s="18"/>
      <c r="BJ53" s="89">
        <f t="shared" si="12"/>
        <v>36000</v>
      </c>
      <c r="BK53" s="89"/>
      <c r="BL53" s="89">
        <f t="shared" si="19"/>
        <v>-36000</v>
      </c>
      <c r="BM53" s="89">
        <f t="shared" si="22"/>
        <v>-14449.961479175905</v>
      </c>
      <c r="BN53" s="89">
        <v>1</v>
      </c>
      <c r="BO53" s="89">
        <f t="shared" si="14"/>
        <v>-36000</v>
      </c>
      <c r="BP53" s="89">
        <f>(BL53^2-ANALYSIS!$F$19^2)</f>
        <v>-729000000</v>
      </c>
      <c r="BQ53" s="18"/>
      <c r="BR53" s="89">
        <f t="shared" si="15"/>
        <v>1800</v>
      </c>
      <c r="BS53" s="89"/>
      <c r="BT53" s="89">
        <f t="shared" si="20"/>
        <v>-1800</v>
      </c>
      <c r="BU53" s="89">
        <f t="shared" si="16"/>
        <v>-44072.991895136351</v>
      </c>
      <c r="BV53" s="89">
        <v>1</v>
      </c>
      <c r="BW53" s="89">
        <f t="shared" si="17"/>
        <v>-1800</v>
      </c>
      <c r="BX53" s="89">
        <f>(BT53^2-ANALYSIS!$F$19^2)</f>
        <v>-2021760000</v>
      </c>
    </row>
    <row r="54" spans="1:76" s="5" customFormat="1" ht="13.8" x14ac:dyDescent="0.3">
      <c r="A54" s="41"/>
      <c r="B54" s="45"/>
      <c r="C54" s="45"/>
      <c r="D54" s="51"/>
      <c r="E54" s="53"/>
      <c r="F54" s="46"/>
      <c r="G54" s="46"/>
      <c r="H54" s="41"/>
      <c r="M54" s="11"/>
      <c r="N54" s="11"/>
      <c r="O54" s="11"/>
      <c r="P54" s="11"/>
      <c r="Q54" s="11"/>
      <c r="R54" s="12"/>
      <c r="S54" s="12"/>
      <c r="U54" s="42"/>
      <c r="V54" s="47"/>
      <c r="W54" s="47"/>
      <c r="X54" s="47"/>
      <c r="AD54" s="18"/>
      <c r="AE54" s="18"/>
      <c r="AF54" s="18"/>
      <c r="AG54" s="18"/>
      <c r="AH54" s="18"/>
      <c r="AI54" s="18"/>
      <c r="AJ54" s="18"/>
      <c r="AK54" s="89"/>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89">
        <f t="shared" si="15"/>
        <v>900</v>
      </c>
      <c r="BS54" s="89"/>
      <c r="BT54" s="89">
        <f t="shared" si="20"/>
        <v>-900</v>
      </c>
      <c r="BU54" s="89">
        <f t="shared" si="16"/>
        <v>-44543.249493674048</v>
      </c>
      <c r="BV54" s="89">
        <v>1</v>
      </c>
      <c r="BW54" s="89">
        <f t="shared" si="17"/>
        <v>-900</v>
      </c>
      <c r="BX54" s="89">
        <f>(BT54^2-ANALYSIS!$F$19^2)</f>
        <v>-2024190000</v>
      </c>
    </row>
    <row r="55" spans="1:76" s="5" customFormat="1" ht="13.8" x14ac:dyDescent="0.3">
      <c r="A55" s="41"/>
      <c r="B55" s="45"/>
      <c r="C55" s="45"/>
      <c r="D55" s="51"/>
      <c r="E55" s="54"/>
      <c r="F55" s="45"/>
      <c r="G55" s="46"/>
      <c r="H55" s="41"/>
      <c r="M55" s="11"/>
      <c r="N55" s="11"/>
      <c r="O55" s="11"/>
      <c r="P55" s="11"/>
      <c r="Q55" s="11"/>
      <c r="R55" s="12"/>
      <c r="S55" s="12"/>
      <c r="U55" s="42"/>
      <c r="V55" s="47"/>
      <c r="W55" s="47"/>
      <c r="X55" s="47"/>
      <c r="AD55" s="18"/>
      <c r="AE55" s="18"/>
      <c r="AF55" s="18"/>
      <c r="AG55" s="18"/>
      <c r="AH55" s="18"/>
      <c r="AI55" s="18"/>
      <c r="AJ55" s="18"/>
      <c r="AK55" s="89"/>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89">
        <f t="shared" si="15"/>
        <v>0</v>
      </c>
      <c r="BS55" s="89"/>
      <c r="BT55" s="89">
        <f>-BD16</f>
        <v>0</v>
      </c>
      <c r="BU55" s="89">
        <f t="shared" si="16"/>
        <v>-45000</v>
      </c>
      <c r="BV55" s="89">
        <v>1</v>
      </c>
      <c r="BW55" s="89">
        <f t="shared" si="17"/>
        <v>0</v>
      </c>
      <c r="BX55" s="89">
        <f>(BT55^2-ANALYSIS!$F$19^2)</f>
        <v>-2025000000</v>
      </c>
    </row>
    <row r="56" spans="1:76" s="5" customFormat="1" ht="13.8" x14ac:dyDescent="0.3">
      <c r="A56" s="41"/>
      <c r="B56" s="55"/>
      <c r="C56" s="45"/>
      <c r="D56" s="51"/>
      <c r="E56" s="46"/>
      <c r="F56" s="46"/>
      <c r="G56" s="56"/>
      <c r="H56" s="41"/>
      <c r="K56" s="24"/>
      <c r="M56" s="11"/>
      <c r="N56" s="11"/>
      <c r="O56" s="11"/>
      <c r="P56" s="11"/>
      <c r="Q56" s="11"/>
      <c r="R56" s="12"/>
      <c r="S56" s="12"/>
      <c r="U56" s="42"/>
      <c r="V56" s="47"/>
      <c r="W56" s="47"/>
      <c r="X56" s="47"/>
      <c r="AK56" s="84"/>
    </row>
    <row r="57" spans="1:76" s="5" customFormat="1" ht="13.8" x14ac:dyDescent="0.3">
      <c r="A57" s="41"/>
      <c r="B57" s="57"/>
      <c r="C57" s="57"/>
      <c r="D57" s="51"/>
      <c r="E57" s="53"/>
      <c r="F57" s="46"/>
      <c r="G57" s="46"/>
      <c r="H57" s="41"/>
      <c r="K57" s="24"/>
      <c r="M57" s="11"/>
      <c r="N57" s="11"/>
      <c r="O57" s="11"/>
      <c r="P57" s="11"/>
      <c r="Q57" s="11"/>
      <c r="R57" s="12"/>
      <c r="S57" s="12"/>
      <c r="U57" s="42"/>
      <c r="V57" s="47"/>
      <c r="W57" s="47"/>
      <c r="X57" s="47"/>
      <c r="AK57" s="84"/>
    </row>
    <row r="58" spans="1:76" s="5" customFormat="1" ht="13.8" x14ac:dyDescent="0.3">
      <c r="A58" s="58"/>
      <c r="B58" s="59"/>
      <c r="C58" s="60"/>
      <c r="D58" s="58"/>
      <c r="E58" s="58"/>
      <c r="F58" s="58"/>
      <c r="G58" s="60"/>
      <c r="H58" s="58"/>
      <c r="I58" s="58"/>
      <c r="J58" s="58"/>
      <c r="K58" s="58"/>
      <c r="M58" s="11"/>
      <c r="N58" s="11"/>
      <c r="O58" s="11"/>
      <c r="P58" s="11"/>
      <c r="Q58" s="11"/>
      <c r="R58" s="12"/>
      <c r="S58" s="12"/>
      <c r="AK58" s="84"/>
    </row>
    <row r="59" spans="1:76" s="5" customFormat="1" ht="13.8" x14ac:dyDescent="0.3">
      <c r="A59" s="58"/>
      <c r="B59" s="61"/>
      <c r="C59" s="60"/>
      <c r="D59" s="62"/>
      <c r="E59" s="62"/>
      <c r="F59" s="63" t="s">
        <v>38</v>
      </c>
      <c r="G59" s="60"/>
      <c r="H59" s="62"/>
      <c r="I59" s="62"/>
      <c r="J59" s="62"/>
      <c r="K59" s="58"/>
      <c r="M59" s="11"/>
      <c r="N59" s="11"/>
      <c r="O59" s="11"/>
      <c r="P59" s="11"/>
      <c r="Q59" s="11"/>
      <c r="R59" s="12"/>
      <c r="S59" s="12"/>
      <c r="AK59" s="84"/>
    </row>
    <row r="60" spans="1:76" s="5" customFormat="1" ht="13.8" x14ac:dyDescent="0.3">
      <c r="A60" s="58"/>
      <c r="B60" s="62"/>
      <c r="C60" s="62"/>
      <c r="D60" s="62"/>
      <c r="E60" s="62"/>
      <c r="F60" s="64" t="s">
        <v>39</v>
      </c>
      <c r="G60" s="62"/>
      <c r="H60" s="62"/>
      <c r="I60" s="62"/>
      <c r="J60" s="62"/>
      <c r="K60" s="58"/>
      <c r="M60" s="11"/>
      <c r="N60" s="11"/>
      <c r="O60" s="11"/>
      <c r="P60" s="11"/>
      <c r="Q60" s="11"/>
      <c r="R60" s="12"/>
      <c r="S60" s="12"/>
      <c r="AK60" s="84"/>
    </row>
    <row r="61" spans="1:76" s="5" customFormat="1" ht="13.8" x14ac:dyDescent="0.3">
      <c r="M61" s="11"/>
      <c r="N61" s="11"/>
      <c r="O61" s="11"/>
      <c r="P61" s="11"/>
      <c r="Q61" s="11"/>
      <c r="R61" s="12"/>
      <c r="S61" s="12"/>
      <c r="AK61" s="84"/>
    </row>
    <row r="62" spans="1:76" s="5" customFormat="1" ht="13.8" x14ac:dyDescent="0.3">
      <c r="M62" s="11"/>
      <c r="N62" s="11"/>
      <c r="O62" s="11"/>
      <c r="P62" s="11"/>
      <c r="Q62" s="11"/>
      <c r="R62" s="12"/>
      <c r="S62" s="12"/>
      <c r="AK62" s="84"/>
    </row>
    <row r="63" spans="1:76" s="5" customFormat="1" ht="13.8" x14ac:dyDescent="0.3">
      <c r="M63" s="11"/>
      <c r="N63" s="11"/>
      <c r="O63" s="11"/>
      <c r="P63" s="11"/>
      <c r="Q63" s="11"/>
      <c r="R63" s="12"/>
      <c r="S63" s="12"/>
      <c r="AK63" s="84"/>
    </row>
    <row r="64" spans="1:76" s="5" customFormat="1" ht="13.8" x14ac:dyDescent="0.3">
      <c r="M64" s="11"/>
      <c r="N64" s="11"/>
      <c r="O64" s="11"/>
      <c r="P64" s="11"/>
      <c r="Q64" s="11"/>
      <c r="R64" s="12"/>
      <c r="S64" s="12"/>
      <c r="AK64" s="84"/>
    </row>
    <row r="65" spans="13:37" s="5" customFormat="1" ht="13.8" x14ac:dyDescent="0.3">
      <c r="M65" s="11"/>
      <c r="N65" s="11"/>
      <c r="O65" s="11"/>
      <c r="P65" s="11"/>
      <c r="Q65" s="11"/>
      <c r="R65" s="12"/>
      <c r="S65" s="12"/>
      <c r="AK65" s="84"/>
    </row>
    <row r="66" spans="13:37" s="5" customFormat="1" ht="13.8" x14ac:dyDescent="0.3">
      <c r="M66" s="11"/>
      <c r="N66" s="11"/>
      <c r="O66" s="11"/>
      <c r="P66" s="11"/>
      <c r="Q66" s="11"/>
      <c r="R66" s="12"/>
      <c r="S66" s="12"/>
      <c r="AK66" s="84"/>
    </row>
    <row r="67" spans="13:37" s="5" customFormat="1" ht="13.8" x14ac:dyDescent="0.3">
      <c r="M67" s="11"/>
      <c r="N67" s="11"/>
      <c r="O67" s="11"/>
      <c r="P67" s="11"/>
      <c r="Q67" s="11"/>
      <c r="R67" s="12"/>
      <c r="S67" s="12"/>
      <c r="AK67" s="84"/>
    </row>
    <row r="68" spans="13:37" s="5" customFormat="1" ht="13.8" x14ac:dyDescent="0.3">
      <c r="M68" s="11"/>
      <c r="N68" s="11"/>
      <c r="O68" s="11"/>
      <c r="P68" s="11"/>
      <c r="Q68" s="11"/>
      <c r="R68" s="12"/>
      <c r="S68" s="12"/>
      <c r="AK68" s="84"/>
    </row>
    <row r="69" spans="13:37" s="5" customFormat="1" ht="13.8" x14ac:dyDescent="0.3">
      <c r="M69" s="11"/>
      <c r="N69" s="11"/>
      <c r="O69" s="11"/>
      <c r="P69" s="11"/>
      <c r="Q69" s="11"/>
      <c r="R69" s="12"/>
      <c r="S69" s="12"/>
      <c r="AK69" s="84"/>
    </row>
    <row r="70" spans="13:37" s="5" customFormat="1" ht="13.8" x14ac:dyDescent="0.3">
      <c r="M70" s="11"/>
      <c r="N70" s="11"/>
      <c r="O70" s="11"/>
      <c r="P70" s="11"/>
      <c r="Q70" s="11"/>
      <c r="R70" s="12"/>
      <c r="S70" s="12"/>
      <c r="AK70" s="84"/>
    </row>
    <row r="71" spans="13:37" s="5" customFormat="1" ht="13.8" x14ac:dyDescent="0.3">
      <c r="M71" s="11"/>
      <c r="N71" s="11"/>
      <c r="O71" s="11"/>
      <c r="P71" s="11"/>
      <c r="Q71" s="11"/>
      <c r="R71" s="12"/>
      <c r="S71" s="12"/>
      <c r="AK71" s="84"/>
    </row>
    <row r="72" spans="13:37" s="5" customFormat="1" ht="13.8" x14ac:dyDescent="0.3">
      <c r="M72" s="11"/>
      <c r="N72" s="11"/>
      <c r="O72" s="11"/>
      <c r="P72" s="11"/>
      <c r="Q72" s="11"/>
      <c r="R72" s="12"/>
      <c r="S72" s="12"/>
      <c r="AK72" s="84"/>
    </row>
    <row r="73" spans="13:37" s="5" customFormat="1" ht="13.8" x14ac:dyDescent="0.3">
      <c r="M73" s="11"/>
      <c r="N73" s="11"/>
      <c r="O73" s="11"/>
      <c r="P73" s="11"/>
      <c r="Q73" s="11"/>
      <c r="R73" s="12"/>
      <c r="S73" s="12"/>
      <c r="AK73" s="84"/>
    </row>
    <row r="74" spans="13:37" s="5" customFormat="1" ht="13.8" x14ac:dyDescent="0.3">
      <c r="M74" s="11"/>
      <c r="N74" s="11"/>
      <c r="O74" s="11"/>
      <c r="P74" s="11"/>
      <c r="Q74" s="11"/>
      <c r="R74" s="12"/>
      <c r="S74" s="12"/>
      <c r="AK74" s="84"/>
    </row>
    <row r="75" spans="13:37" s="5" customFormat="1" ht="13.8" x14ac:dyDescent="0.3">
      <c r="M75" s="11"/>
      <c r="N75" s="11"/>
      <c r="O75" s="11"/>
      <c r="P75" s="11"/>
      <c r="Q75" s="11"/>
      <c r="R75" s="12"/>
      <c r="S75" s="12"/>
      <c r="AK75" s="84"/>
    </row>
    <row r="76" spans="13:37" s="5" customFormat="1" ht="13.8" x14ac:dyDescent="0.3">
      <c r="M76" s="11"/>
      <c r="N76" s="11"/>
      <c r="O76" s="11"/>
      <c r="P76" s="11"/>
      <c r="Q76" s="11"/>
      <c r="R76" s="12"/>
      <c r="S76" s="12"/>
      <c r="AK76" s="84"/>
    </row>
    <row r="77" spans="13:37" s="5" customFormat="1" ht="13.8" x14ac:dyDescent="0.3">
      <c r="M77" s="11"/>
      <c r="N77" s="11"/>
      <c r="O77" s="11"/>
      <c r="P77" s="11"/>
      <c r="Q77" s="11"/>
      <c r="R77" s="12"/>
      <c r="S77" s="12"/>
      <c r="AK77" s="84"/>
    </row>
    <row r="78" spans="13:37" s="5" customFormat="1" ht="13.8" x14ac:dyDescent="0.3">
      <c r="M78" s="11"/>
      <c r="N78" s="11"/>
      <c r="O78" s="11"/>
      <c r="P78" s="11"/>
      <c r="Q78" s="11"/>
      <c r="R78" s="12"/>
      <c r="S78" s="12"/>
      <c r="AK78" s="84"/>
    </row>
    <row r="79" spans="13:37" s="5" customFormat="1" ht="13.8" x14ac:dyDescent="0.3">
      <c r="M79" s="11"/>
      <c r="N79" s="11"/>
      <c r="O79" s="11"/>
      <c r="P79" s="11"/>
      <c r="Q79" s="11"/>
      <c r="R79" s="12"/>
      <c r="S79" s="12"/>
      <c r="AK79" s="84"/>
    </row>
    <row r="80" spans="13:37" s="5" customFormat="1" ht="13.8" x14ac:dyDescent="0.3">
      <c r="M80" s="11"/>
      <c r="N80" s="11"/>
      <c r="O80" s="11"/>
      <c r="P80" s="11"/>
      <c r="Q80" s="11"/>
      <c r="R80" s="12"/>
      <c r="S80" s="12"/>
      <c r="AK80" s="84"/>
    </row>
    <row r="81" spans="13:37" s="5" customFormat="1" ht="13.8" x14ac:dyDescent="0.3">
      <c r="M81" s="11"/>
      <c r="N81" s="11"/>
      <c r="O81" s="11"/>
      <c r="P81" s="11"/>
      <c r="Q81" s="11"/>
      <c r="R81" s="12"/>
      <c r="S81" s="12"/>
      <c r="AK81" s="84"/>
    </row>
    <row r="82" spans="13:37" s="5" customFormat="1" ht="13.8" x14ac:dyDescent="0.3">
      <c r="M82" s="11"/>
      <c r="N82" s="11"/>
      <c r="O82" s="11"/>
      <c r="P82" s="11"/>
      <c r="Q82" s="11"/>
      <c r="R82" s="12"/>
      <c r="S82" s="12"/>
      <c r="AK82" s="84"/>
    </row>
    <row r="83" spans="13:37" s="5" customFormat="1" ht="13.8" x14ac:dyDescent="0.3">
      <c r="M83" s="11"/>
      <c r="N83" s="11"/>
      <c r="O83" s="11"/>
      <c r="P83" s="11"/>
      <c r="Q83" s="11"/>
      <c r="R83" s="12"/>
      <c r="S83" s="12"/>
      <c r="AK83" s="84"/>
    </row>
    <row r="84" spans="13:37" s="5" customFormat="1" ht="13.8" x14ac:dyDescent="0.3">
      <c r="M84" s="11"/>
      <c r="N84" s="11"/>
      <c r="O84" s="11"/>
      <c r="P84" s="11"/>
      <c r="Q84" s="11"/>
      <c r="R84" s="12"/>
      <c r="S84" s="12"/>
      <c r="AK84" s="84"/>
    </row>
    <row r="85" spans="13:37" s="5" customFormat="1" ht="13.8" x14ac:dyDescent="0.3">
      <c r="M85" s="11"/>
      <c r="N85" s="11"/>
      <c r="O85" s="11"/>
      <c r="P85" s="11"/>
      <c r="Q85" s="11"/>
      <c r="R85" s="12"/>
      <c r="S85" s="12"/>
      <c r="AK85" s="84"/>
    </row>
    <row r="86" spans="13:37" s="5" customFormat="1" ht="13.8" x14ac:dyDescent="0.3">
      <c r="M86" s="11"/>
      <c r="N86" s="11"/>
      <c r="O86" s="11"/>
      <c r="P86" s="11"/>
      <c r="Q86" s="11"/>
      <c r="R86" s="12"/>
      <c r="S86" s="12"/>
      <c r="AK86" s="84"/>
    </row>
    <row r="87" spans="13:37" s="5" customFormat="1" ht="13.8" x14ac:dyDescent="0.3">
      <c r="M87" s="11"/>
      <c r="N87" s="11"/>
      <c r="O87" s="11"/>
      <c r="P87" s="11"/>
      <c r="Q87" s="11"/>
      <c r="R87" s="12"/>
      <c r="S87" s="12"/>
      <c r="AK87" s="84"/>
    </row>
    <row r="88" spans="13:37" s="5" customFormat="1" ht="13.8" x14ac:dyDescent="0.3">
      <c r="M88" s="11"/>
      <c r="N88" s="11"/>
      <c r="O88" s="11"/>
      <c r="P88" s="11"/>
      <c r="Q88" s="11"/>
      <c r="R88" s="12"/>
      <c r="S88" s="12"/>
      <c r="AK88" s="84"/>
    </row>
    <row r="89" spans="13:37" s="5" customFormat="1" ht="13.8" x14ac:dyDescent="0.3">
      <c r="M89" s="11"/>
      <c r="N89" s="11"/>
      <c r="O89" s="11"/>
      <c r="P89" s="11"/>
      <c r="Q89" s="11"/>
      <c r="R89" s="12"/>
      <c r="S89" s="12"/>
      <c r="AK89" s="84"/>
    </row>
    <row r="90" spans="13:37" s="5" customFormat="1" ht="13.8" x14ac:dyDescent="0.3">
      <c r="M90" s="11"/>
      <c r="N90" s="11"/>
      <c r="O90" s="11"/>
      <c r="P90" s="11"/>
      <c r="Q90" s="11"/>
      <c r="R90" s="12"/>
      <c r="S90" s="12"/>
      <c r="AK90" s="84"/>
    </row>
    <row r="91" spans="13:37" s="5" customFormat="1" ht="13.8" x14ac:dyDescent="0.3">
      <c r="M91" s="11"/>
      <c r="N91" s="11"/>
      <c r="O91" s="11"/>
      <c r="P91" s="11"/>
      <c r="Q91" s="11"/>
      <c r="R91" s="12"/>
      <c r="S91" s="12"/>
      <c r="AK91" s="84"/>
    </row>
    <row r="92" spans="13:37" s="5" customFormat="1" ht="13.8" x14ac:dyDescent="0.3">
      <c r="M92" s="11"/>
      <c r="N92" s="11"/>
      <c r="O92" s="11"/>
      <c r="P92" s="11"/>
      <c r="Q92" s="11"/>
      <c r="R92" s="12"/>
      <c r="S92" s="12"/>
      <c r="AK92" s="84"/>
    </row>
    <row r="93" spans="13:37" s="5" customFormat="1" ht="13.8" x14ac:dyDescent="0.3">
      <c r="M93" s="11"/>
      <c r="N93" s="11"/>
      <c r="O93" s="11"/>
      <c r="P93" s="11"/>
      <c r="Q93" s="11"/>
      <c r="R93" s="12"/>
      <c r="S93" s="12"/>
      <c r="AK93" s="84"/>
    </row>
    <row r="94" spans="13:37" s="5" customFormat="1" ht="13.8" x14ac:dyDescent="0.3">
      <c r="M94" s="11"/>
      <c r="N94" s="11"/>
      <c r="O94" s="11"/>
      <c r="P94" s="11"/>
      <c r="Q94" s="11"/>
      <c r="R94" s="12"/>
      <c r="S94" s="12"/>
      <c r="AK94" s="84"/>
    </row>
    <row r="95" spans="13:37" s="5" customFormat="1" ht="13.8" x14ac:dyDescent="0.3">
      <c r="M95" s="11"/>
      <c r="N95" s="11"/>
      <c r="O95" s="11"/>
      <c r="P95" s="11"/>
      <c r="Q95" s="11"/>
      <c r="R95" s="12"/>
      <c r="S95" s="12"/>
      <c r="AK95" s="84"/>
    </row>
    <row r="96" spans="13:37" s="5" customFormat="1" ht="13.8" x14ac:dyDescent="0.3">
      <c r="M96" s="11"/>
      <c r="N96" s="11"/>
      <c r="O96" s="11"/>
      <c r="P96" s="11"/>
      <c r="Q96" s="11"/>
      <c r="R96" s="12"/>
      <c r="S96" s="12"/>
      <c r="AK96" s="84"/>
    </row>
    <row r="97" spans="13:37" s="5" customFormat="1" ht="13.8" x14ac:dyDescent="0.3">
      <c r="M97" s="11"/>
      <c r="N97" s="11"/>
      <c r="O97" s="11"/>
      <c r="P97" s="11"/>
      <c r="Q97" s="11"/>
      <c r="R97" s="12"/>
      <c r="S97" s="12"/>
      <c r="AK97" s="84"/>
    </row>
    <row r="98" spans="13:37" s="5" customFormat="1" ht="13.8" x14ac:dyDescent="0.3">
      <c r="M98" s="11"/>
      <c r="N98" s="11"/>
      <c r="O98" s="11"/>
      <c r="P98" s="11"/>
      <c r="Q98" s="11"/>
      <c r="R98" s="12"/>
      <c r="S98" s="12"/>
      <c r="AK98" s="84"/>
    </row>
    <row r="99" spans="13:37" s="5" customFormat="1" ht="13.8" x14ac:dyDescent="0.3">
      <c r="M99" s="11"/>
      <c r="N99" s="11"/>
      <c r="O99" s="11"/>
      <c r="P99" s="11"/>
      <c r="Q99" s="11"/>
      <c r="R99" s="12"/>
      <c r="S99" s="12"/>
      <c r="AK99" s="84"/>
    </row>
    <row r="100" spans="13:37" s="5" customFormat="1" ht="13.8" x14ac:dyDescent="0.3">
      <c r="M100" s="11"/>
      <c r="N100" s="11"/>
      <c r="O100" s="11"/>
      <c r="P100" s="11"/>
      <c r="Q100" s="11"/>
      <c r="R100" s="12"/>
      <c r="S100" s="12"/>
      <c r="AK100" s="84"/>
    </row>
    <row r="101" spans="13:37" s="5" customFormat="1" ht="13.8" x14ac:dyDescent="0.3">
      <c r="M101" s="11"/>
      <c r="N101" s="11"/>
      <c r="O101" s="11"/>
      <c r="P101" s="11"/>
      <c r="Q101" s="11"/>
      <c r="R101" s="12"/>
      <c r="S101" s="12"/>
      <c r="AK101" s="84"/>
    </row>
    <row r="102" spans="13:37" s="5" customFormat="1" ht="13.8" x14ac:dyDescent="0.3">
      <c r="M102" s="11"/>
      <c r="N102" s="11"/>
      <c r="O102" s="11"/>
      <c r="P102" s="11"/>
      <c r="Q102" s="11"/>
      <c r="R102" s="12"/>
      <c r="S102" s="12"/>
      <c r="AK102" s="84"/>
    </row>
    <row r="103" spans="13:37" s="5" customFormat="1" ht="13.8" x14ac:dyDescent="0.3">
      <c r="M103" s="11"/>
      <c r="N103" s="11"/>
      <c r="O103" s="11"/>
      <c r="P103" s="11"/>
      <c r="Q103" s="11"/>
      <c r="R103" s="12"/>
      <c r="S103" s="12"/>
      <c r="AK103" s="84"/>
    </row>
    <row r="104" spans="13:37" s="5" customFormat="1" ht="13.8" x14ac:dyDescent="0.3">
      <c r="M104" s="11"/>
      <c r="N104" s="11"/>
      <c r="O104" s="11"/>
      <c r="P104" s="11"/>
      <c r="Q104" s="11"/>
      <c r="R104" s="12"/>
      <c r="S104" s="12"/>
      <c r="AK104" s="84"/>
    </row>
    <row r="105" spans="13:37" s="5" customFormat="1" ht="13.8" x14ac:dyDescent="0.3">
      <c r="M105" s="11"/>
      <c r="N105" s="11"/>
      <c r="O105" s="11"/>
      <c r="P105" s="11"/>
      <c r="Q105" s="11"/>
      <c r="R105" s="12"/>
      <c r="S105" s="12"/>
      <c r="AK105" s="84"/>
    </row>
    <row r="106" spans="13:37" s="5" customFormat="1" ht="13.8" x14ac:dyDescent="0.3">
      <c r="M106" s="11"/>
      <c r="N106" s="11"/>
      <c r="O106" s="11"/>
      <c r="P106" s="11"/>
      <c r="Q106" s="11"/>
      <c r="R106" s="12"/>
      <c r="S106" s="12"/>
      <c r="AK106" s="84"/>
    </row>
    <row r="107" spans="13:37" s="5" customFormat="1" ht="13.8" x14ac:dyDescent="0.3">
      <c r="M107" s="11"/>
      <c r="N107" s="11"/>
      <c r="O107" s="11"/>
      <c r="P107" s="11"/>
      <c r="Q107" s="11"/>
      <c r="R107" s="12"/>
      <c r="S107" s="12"/>
      <c r="AK107" s="84"/>
    </row>
    <row r="108" spans="13:37" s="5" customFormat="1" ht="13.8" x14ac:dyDescent="0.3">
      <c r="M108" s="11"/>
      <c r="N108" s="11"/>
      <c r="O108" s="11"/>
      <c r="P108" s="11"/>
      <c r="Q108" s="11"/>
      <c r="R108" s="12"/>
      <c r="S108" s="12"/>
      <c r="AK108" s="84"/>
    </row>
    <row r="109" spans="13:37" s="5" customFormat="1" ht="13.8" x14ac:dyDescent="0.3">
      <c r="M109" s="11"/>
      <c r="N109" s="11"/>
      <c r="O109" s="11"/>
      <c r="P109" s="11"/>
      <c r="Q109" s="11"/>
      <c r="R109" s="12"/>
      <c r="S109" s="12"/>
      <c r="AK109" s="84"/>
    </row>
    <row r="110" spans="13:37" s="5" customFormat="1" ht="13.8" x14ac:dyDescent="0.3">
      <c r="M110" s="11"/>
      <c r="N110" s="11"/>
      <c r="O110" s="11"/>
      <c r="P110" s="11"/>
      <c r="Q110" s="11"/>
      <c r="R110" s="12"/>
      <c r="S110" s="12"/>
      <c r="AK110" s="84"/>
    </row>
    <row r="111" spans="13:37" s="5" customFormat="1" ht="13.8" x14ac:dyDescent="0.3">
      <c r="M111" s="11"/>
      <c r="N111" s="11"/>
      <c r="O111" s="11"/>
      <c r="P111" s="11"/>
      <c r="Q111" s="11"/>
      <c r="R111" s="12"/>
      <c r="S111" s="12"/>
      <c r="AK111" s="84"/>
    </row>
    <row r="112" spans="13:37" s="5" customFormat="1" ht="13.8" x14ac:dyDescent="0.3">
      <c r="M112" s="11"/>
      <c r="N112" s="11"/>
      <c r="O112" s="11"/>
      <c r="P112" s="11"/>
      <c r="Q112" s="11"/>
      <c r="R112" s="12"/>
      <c r="S112" s="12"/>
      <c r="AK112" s="84"/>
    </row>
    <row r="113" spans="13:37" s="5" customFormat="1" ht="13.8" x14ac:dyDescent="0.3">
      <c r="M113" s="11"/>
      <c r="N113" s="11"/>
      <c r="O113" s="11"/>
      <c r="P113" s="11"/>
      <c r="Q113" s="11"/>
      <c r="R113" s="12"/>
      <c r="S113" s="12"/>
      <c r="AK113" s="84"/>
    </row>
    <row r="114" spans="13:37" s="5" customFormat="1" ht="13.8" x14ac:dyDescent="0.3">
      <c r="M114" s="11"/>
      <c r="N114" s="11"/>
      <c r="O114" s="11"/>
      <c r="P114" s="11"/>
      <c r="Q114" s="11"/>
      <c r="R114" s="12"/>
      <c r="S114" s="12"/>
      <c r="AK114" s="84"/>
    </row>
    <row r="115" spans="13:37" s="5" customFormat="1" ht="13.8" x14ac:dyDescent="0.3">
      <c r="M115" s="11"/>
      <c r="N115" s="11"/>
      <c r="O115" s="11"/>
      <c r="P115" s="11"/>
      <c r="Q115" s="11"/>
      <c r="R115" s="12"/>
      <c r="S115" s="12"/>
      <c r="AK115" s="84"/>
    </row>
    <row r="116" spans="13:37" s="5" customFormat="1" ht="13.8" x14ac:dyDescent="0.3">
      <c r="M116" s="11"/>
      <c r="N116" s="11"/>
      <c r="O116" s="11"/>
      <c r="P116" s="11"/>
      <c r="Q116" s="11"/>
      <c r="R116" s="12"/>
      <c r="S116" s="12"/>
      <c r="AK116" s="84"/>
    </row>
    <row r="117" spans="13:37" s="5" customFormat="1" ht="13.8" x14ac:dyDescent="0.3">
      <c r="M117" s="11"/>
      <c r="N117" s="11"/>
      <c r="O117" s="11"/>
      <c r="P117" s="11"/>
      <c r="Q117" s="11"/>
      <c r="R117" s="12"/>
      <c r="S117" s="12"/>
      <c r="AK117" s="84"/>
    </row>
    <row r="118" spans="13:37" s="5" customFormat="1" ht="13.8" x14ac:dyDescent="0.3">
      <c r="M118" s="11"/>
      <c r="N118" s="11"/>
      <c r="O118" s="11"/>
      <c r="P118" s="11"/>
      <c r="Q118" s="11"/>
      <c r="R118" s="12"/>
      <c r="S118" s="12"/>
      <c r="AK118" s="84"/>
    </row>
    <row r="119" spans="13:37" s="5" customFormat="1" ht="13.8" x14ac:dyDescent="0.3">
      <c r="M119" s="11"/>
      <c r="N119" s="11"/>
      <c r="O119" s="11"/>
      <c r="P119" s="11"/>
      <c r="Q119" s="11"/>
      <c r="R119" s="12"/>
      <c r="S119" s="12"/>
      <c r="AK119" s="84"/>
    </row>
    <row r="120" spans="13:37" s="5" customFormat="1" ht="13.8" x14ac:dyDescent="0.3">
      <c r="M120" s="11"/>
      <c r="N120" s="11"/>
      <c r="O120" s="11"/>
      <c r="P120" s="11"/>
      <c r="Q120" s="11"/>
      <c r="R120" s="12"/>
      <c r="S120" s="12"/>
      <c r="AK120" s="84"/>
    </row>
    <row r="121" spans="13:37" s="5" customFormat="1" ht="13.8" x14ac:dyDescent="0.3">
      <c r="M121" s="11"/>
      <c r="N121" s="11"/>
      <c r="O121" s="11"/>
      <c r="P121" s="11"/>
      <c r="Q121" s="11"/>
      <c r="R121" s="12"/>
      <c r="S121" s="12"/>
      <c r="AK121" s="84"/>
    </row>
    <row r="122" spans="13:37" s="5" customFormat="1" ht="13.8" x14ac:dyDescent="0.3">
      <c r="M122" s="11"/>
      <c r="N122" s="11"/>
      <c r="O122" s="11"/>
      <c r="P122" s="11"/>
      <c r="Q122" s="11"/>
      <c r="R122" s="12"/>
      <c r="S122" s="12"/>
      <c r="AK122" s="84"/>
    </row>
    <row r="123" spans="13:37" s="5" customFormat="1" ht="13.8" x14ac:dyDescent="0.3">
      <c r="M123" s="11"/>
      <c r="N123" s="11"/>
      <c r="O123" s="11"/>
      <c r="P123" s="11"/>
      <c r="Q123" s="11"/>
      <c r="R123" s="12"/>
      <c r="S123" s="12"/>
      <c r="AK123" s="84"/>
    </row>
    <row r="124" spans="13:37" s="5" customFormat="1" ht="13.8" x14ac:dyDescent="0.3">
      <c r="M124" s="11"/>
      <c r="N124" s="11"/>
      <c r="O124" s="11"/>
      <c r="P124" s="11"/>
      <c r="Q124" s="11"/>
      <c r="R124" s="12"/>
      <c r="S124" s="12"/>
      <c r="AK124" s="84"/>
    </row>
    <row r="125" spans="13:37" s="5" customFormat="1" ht="13.8" x14ac:dyDescent="0.3">
      <c r="M125" s="11"/>
      <c r="N125" s="11"/>
      <c r="O125" s="11"/>
      <c r="P125" s="11"/>
      <c r="Q125" s="11"/>
      <c r="R125" s="12"/>
      <c r="S125" s="12"/>
      <c r="AK125" s="84"/>
    </row>
    <row r="126" spans="13:37" s="5" customFormat="1" ht="13.8" x14ac:dyDescent="0.3">
      <c r="M126" s="11"/>
      <c r="N126" s="11"/>
      <c r="O126" s="11"/>
      <c r="P126" s="11"/>
      <c r="Q126" s="11"/>
      <c r="R126" s="12"/>
      <c r="S126" s="12"/>
      <c r="AK126" s="84"/>
    </row>
    <row r="127" spans="13:37" s="5" customFormat="1" ht="13.8" x14ac:dyDescent="0.3">
      <c r="M127" s="11"/>
      <c r="N127" s="11"/>
      <c r="O127" s="11"/>
      <c r="P127" s="11"/>
      <c r="Q127" s="11"/>
      <c r="R127" s="12"/>
      <c r="S127" s="12"/>
      <c r="AK127" s="84"/>
    </row>
    <row r="128" spans="13:37" s="5" customFormat="1" ht="13.8" x14ac:dyDescent="0.3">
      <c r="M128" s="11"/>
      <c r="N128" s="11"/>
      <c r="O128" s="11"/>
      <c r="P128" s="11"/>
      <c r="Q128" s="11"/>
      <c r="R128" s="12"/>
      <c r="S128" s="12"/>
      <c r="AK128" s="84"/>
    </row>
    <row r="129" spans="13:37" s="5" customFormat="1" ht="13.8" x14ac:dyDescent="0.3">
      <c r="M129" s="11"/>
      <c r="N129" s="11"/>
      <c r="O129" s="11"/>
      <c r="P129" s="11"/>
      <c r="Q129" s="11"/>
      <c r="R129" s="12"/>
      <c r="S129" s="12"/>
      <c r="AK129" s="84"/>
    </row>
    <row r="130" spans="13:37" s="5" customFormat="1" ht="13.8" x14ac:dyDescent="0.3">
      <c r="M130" s="11"/>
      <c r="N130" s="11"/>
      <c r="O130" s="11"/>
      <c r="P130" s="11"/>
      <c r="Q130" s="11"/>
      <c r="R130" s="12"/>
      <c r="S130" s="12"/>
      <c r="AK130" s="84"/>
    </row>
    <row r="131" spans="13:37" s="5" customFormat="1" ht="13.8" x14ac:dyDescent="0.3">
      <c r="M131" s="11"/>
      <c r="N131" s="11"/>
      <c r="O131" s="11"/>
      <c r="P131" s="11"/>
      <c r="Q131" s="11"/>
      <c r="R131" s="12"/>
      <c r="S131" s="12"/>
      <c r="AK131" s="84"/>
    </row>
    <row r="132" spans="13:37" s="5" customFormat="1" ht="13.8" x14ac:dyDescent="0.3">
      <c r="M132" s="11"/>
      <c r="N132" s="11"/>
      <c r="O132" s="11"/>
      <c r="P132" s="11"/>
      <c r="Q132" s="11"/>
      <c r="R132" s="12"/>
      <c r="S132" s="12"/>
      <c r="AK132" s="84"/>
    </row>
    <row r="133" spans="13:37" s="5" customFormat="1" ht="13.8" x14ac:dyDescent="0.3">
      <c r="M133" s="11"/>
      <c r="N133" s="11"/>
      <c r="O133" s="11"/>
      <c r="P133" s="11"/>
      <c r="Q133" s="11"/>
      <c r="R133" s="12"/>
      <c r="S133" s="12"/>
      <c r="AK133" s="84"/>
    </row>
    <row r="134" spans="13:37" s="5" customFormat="1" ht="13.8" x14ac:dyDescent="0.3">
      <c r="M134" s="11"/>
      <c r="N134" s="11"/>
      <c r="O134" s="11"/>
      <c r="P134" s="11"/>
      <c r="Q134" s="11"/>
      <c r="R134" s="12"/>
      <c r="S134" s="12"/>
      <c r="AK134" s="84"/>
    </row>
    <row r="135" spans="13:37" s="5" customFormat="1" ht="13.8" x14ac:dyDescent="0.3">
      <c r="M135" s="11"/>
      <c r="N135" s="11"/>
      <c r="O135" s="11"/>
      <c r="P135" s="11"/>
      <c r="Q135" s="11"/>
      <c r="R135" s="12"/>
      <c r="S135" s="12"/>
      <c r="AK135" s="84"/>
    </row>
    <row r="136" spans="13:37" s="5" customFormat="1" ht="13.8" x14ac:dyDescent="0.3">
      <c r="M136" s="11"/>
      <c r="N136" s="11"/>
      <c r="O136" s="11"/>
      <c r="P136" s="11"/>
      <c r="Q136" s="11"/>
      <c r="R136" s="12"/>
      <c r="S136" s="12"/>
      <c r="AK136" s="84"/>
    </row>
    <row r="137" spans="13:37" s="5" customFormat="1" ht="13.8" x14ac:dyDescent="0.3">
      <c r="M137" s="11"/>
      <c r="N137" s="11"/>
      <c r="O137" s="11"/>
      <c r="P137" s="11"/>
      <c r="Q137" s="11"/>
      <c r="R137" s="12"/>
      <c r="S137" s="12"/>
      <c r="AK137" s="84"/>
    </row>
    <row r="138" spans="13:37" s="5" customFormat="1" ht="13.8" x14ac:dyDescent="0.3">
      <c r="M138" s="11"/>
      <c r="N138" s="11"/>
      <c r="O138" s="11"/>
      <c r="P138" s="11"/>
      <c r="Q138" s="11"/>
      <c r="R138" s="12"/>
      <c r="S138" s="12"/>
      <c r="AK138" s="84"/>
    </row>
    <row r="139" spans="13:37" s="5" customFormat="1" ht="13.8" x14ac:dyDescent="0.3">
      <c r="M139" s="11"/>
      <c r="N139" s="11"/>
      <c r="O139" s="11"/>
      <c r="P139" s="11"/>
      <c r="Q139" s="11"/>
      <c r="R139" s="12"/>
      <c r="S139" s="12"/>
      <c r="AK139" s="84"/>
    </row>
    <row r="140" spans="13:37" s="5" customFormat="1" ht="13.8" x14ac:dyDescent="0.3">
      <c r="M140" s="11"/>
      <c r="N140" s="11"/>
      <c r="O140" s="11"/>
      <c r="P140" s="11"/>
      <c r="Q140" s="11"/>
      <c r="R140" s="12"/>
      <c r="S140" s="12"/>
      <c r="AK140" s="84"/>
    </row>
    <row r="141" spans="13:37" s="5" customFormat="1" ht="13.8" x14ac:dyDescent="0.3">
      <c r="M141" s="11"/>
      <c r="N141" s="11"/>
      <c r="O141" s="11"/>
      <c r="P141" s="11"/>
      <c r="Q141" s="11"/>
      <c r="R141" s="12"/>
      <c r="S141" s="12"/>
      <c r="AK141" s="84"/>
    </row>
    <row r="142" spans="13:37" s="5" customFormat="1" ht="13.8" x14ac:dyDescent="0.3">
      <c r="M142" s="11"/>
      <c r="N142" s="11"/>
      <c r="O142" s="11"/>
      <c r="P142" s="11"/>
      <c r="Q142" s="11"/>
      <c r="R142" s="12"/>
      <c r="S142" s="12"/>
      <c r="AK142" s="84"/>
    </row>
    <row r="143" spans="13:37" s="5" customFormat="1" ht="13.8" x14ac:dyDescent="0.3">
      <c r="M143" s="11"/>
      <c r="N143" s="11"/>
      <c r="O143" s="11"/>
      <c r="P143" s="11"/>
      <c r="Q143" s="11"/>
      <c r="R143" s="12"/>
      <c r="S143" s="12"/>
      <c r="AK143" s="84"/>
    </row>
    <row r="144" spans="13:37" s="5" customFormat="1" ht="13.8" x14ac:dyDescent="0.3">
      <c r="M144" s="11"/>
      <c r="N144" s="11"/>
      <c r="O144" s="11"/>
      <c r="P144" s="11"/>
      <c r="Q144" s="11"/>
      <c r="R144" s="12"/>
      <c r="S144" s="12"/>
      <c r="AK144" s="84"/>
    </row>
    <row r="145" spans="13:37" s="5" customFormat="1" ht="13.8" x14ac:dyDescent="0.3">
      <c r="M145" s="11"/>
      <c r="N145" s="11"/>
      <c r="O145" s="11"/>
      <c r="P145" s="11"/>
      <c r="Q145" s="11"/>
      <c r="R145" s="12"/>
      <c r="S145" s="12"/>
      <c r="AK145" s="84"/>
    </row>
    <row r="146" spans="13:37" s="5" customFormat="1" ht="13.8" x14ac:dyDescent="0.3">
      <c r="M146" s="11"/>
      <c r="N146" s="11"/>
      <c r="O146" s="11"/>
      <c r="P146" s="11"/>
      <c r="Q146" s="11"/>
      <c r="R146" s="12"/>
      <c r="S146" s="12"/>
      <c r="AK146" s="84"/>
    </row>
    <row r="147" spans="13:37" s="5" customFormat="1" ht="13.8" x14ac:dyDescent="0.3">
      <c r="M147" s="11"/>
      <c r="N147" s="11"/>
      <c r="O147" s="11"/>
      <c r="P147" s="11"/>
      <c r="Q147" s="11"/>
      <c r="R147" s="12"/>
      <c r="S147" s="12"/>
      <c r="AK147" s="84"/>
    </row>
    <row r="148" spans="13:37" s="5" customFormat="1" ht="13.8" x14ac:dyDescent="0.3">
      <c r="M148" s="11"/>
      <c r="N148" s="11"/>
      <c r="O148" s="11"/>
      <c r="P148" s="11"/>
      <c r="Q148" s="11"/>
      <c r="R148" s="12"/>
      <c r="S148" s="12"/>
      <c r="AK148" s="84"/>
    </row>
    <row r="149" spans="13:37" s="5" customFormat="1" ht="13.8" x14ac:dyDescent="0.3">
      <c r="M149" s="11"/>
      <c r="N149" s="11"/>
      <c r="O149" s="11"/>
      <c r="P149" s="11"/>
      <c r="Q149" s="11"/>
      <c r="R149" s="12"/>
      <c r="S149" s="12"/>
      <c r="AK149" s="84"/>
    </row>
    <row r="150" spans="13:37" s="5" customFormat="1" ht="13.8" x14ac:dyDescent="0.3">
      <c r="M150" s="11"/>
      <c r="N150" s="11"/>
      <c r="O150" s="11"/>
      <c r="P150" s="11"/>
      <c r="Q150" s="11"/>
      <c r="R150" s="12"/>
      <c r="S150" s="12"/>
      <c r="AK150" s="84"/>
    </row>
    <row r="151" spans="13:37" s="5" customFormat="1" ht="13.8" x14ac:dyDescent="0.3">
      <c r="M151" s="11"/>
      <c r="N151" s="11"/>
      <c r="O151" s="11"/>
      <c r="P151" s="11"/>
      <c r="Q151" s="11"/>
      <c r="R151" s="12"/>
      <c r="S151" s="12"/>
      <c r="AK151" s="84"/>
    </row>
    <row r="152" spans="13:37" s="5" customFormat="1" ht="13.8" x14ac:dyDescent="0.3">
      <c r="M152" s="11"/>
      <c r="N152" s="11"/>
      <c r="O152" s="11"/>
      <c r="P152" s="11"/>
      <c r="Q152" s="11"/>
      <c r="R152" s="12"/>
      <c r="S152" s="12"/>
      <c r="AK152" s="84"/>
    </row>
    <row r="153" spans="13:37" s="5" customFormat="1" ht="13.8" x14ac:dyDescent="0.3">
      <c r="M153" s="11"/>
      <c r="N153" s="11"/>
      <c r="O153" s="11"/>
      <c r="P153" s="11"/>
      <c r="Q153" s="11"/>
      <c r="R153" s="12"/>
      <c r="S153" s="12"/>
      <c r="AK153" s="84"/>
    </row>
    <row r="154" spans="13:37" s="5" customFormat="1" ht="13.8" x14ac:dyDescent="0.3">
      <c r="M154" s="11"/>
      <c r="N154" s="11"/>
      <c r="O154" s="11"/>
      <c r="P154" s="11"/>
      <c r="Q154" s="11"/>
      <c r="R154" s="12"/>
      <c r="S154" s="12"/>
      <c r="AK154" s="84"/>
    </row>
    <row r="155" spans="13:37" s="5" customFormat="1" ht="13.8" x14ac:dyDescent="0.3">
      <c r="M155" s="11"/>
      <c r="N155" s="11"/>
      <c r="O155" s="11"/>
      <c r="P155" s="11"/>
      <c r="Q155" s="11"/>
      <c r="R155" s="12"/>
      <c r="S155" s="12"/>
      <c r="AK155" s="84"/>
    </row>
    <row r="156" spans="13:37" s="5" customFormat="1" ht="13.8" x14ac:dyDescent="0.3">
      <c r="M156" s="11"/>
      <c r="N156" s="11"/>
      <c r="O156" s="11"/>
      <c r="P156" s="11"/>
      <c r="Q156" s="11"/>
      <c r="R156" s="12"/>
      <c r="S156" s="12"/>
      <c r="AK156" s="84"/>
    </row>
    <row r="157" spans="13:37" s="5" customFormat="1" ht="13.8" x14ac:dyDescent="0.3">
      <c r="M157" s="11"/>
      <c r="N157" s="11"/>
      <c r="O157" s="11"/>
      <c r="P157" s="11"/>
      <c r="Q157" s="11"/>
      <c r="R157" s="12"/>
      <c r="S157" s="12"/>
      <c r="AK157" s="84"/>
    </row>
    <row r="158" spans="13:37" s="5" customFormat="1" ht="13.8" x14ac:dyDescent="0.3">
      <c r="M158" s="11"/>
      <c r="N158" s="11"/>
      <c r="O158" s="11"/>
      <c r="P158" s="11"/>
      <c r="Q158" s="11"/>
      <c r="R158" s="12"/>
      <c r="S158" s="12"/>
      <c r="AK158" s="84"/>
    </row>
    <row r="159" spans="13:37" s="5" customFormat="1" ht="13.8" x14ac:dyDescent="0.3">
      <c r="M159" s="11"/>
      <c r="N159" s="11"/>
      <c r="O159" s="11"/>
      <c r="P159" s="11"/>
      <c r="Q159" s="11"/>
      <c r="R159" s="12"/>
      <c r="S159" s="12"/>
      <c r="AK159" s="84"/>
    </row>
    <row r="160" spans="13:37" s="5" customFormat="1" ht="13.8" x14ac:dyDescent="0.3">
      <c r="M160" s="11"/>
      <c r="N160" s="11"/>
      <c r="O160" s="11"/>
      <c r="P160" s="11"/>
      <c r="Q160" s="11"/>
      <c r="R160" s="12"/>
      <c r="S160" s="12"/>
      <c r="AK160" s="84"/>
    </row>
    <row r="161" spans="13:48" s="5" customFormat="1" ht="13.8" x14ac:dyDescent="0.3">
      <c r="M161" s="11"/>
      <c r="N161" s="11"/>
      <c r="O161" s="11"/>
      <c r="P161" s="11"/>
      <c r="Q161" s="11"/>
      <c r="R161" s="12"/>
      <c r="S161" s="12"/>
      <c r="AK161" s="84"/>
    </row>
    <row r="162" spans="13:48" s="5" customFormat="1" ht="13.8" x14ac:dyDescent="0.3">
      <c r="M162" s="11"/>
      <c r="N162" s="11"/>
      <c r="O162" s="11"/>
      <c r="P162" s="11"/>
      <c r="Q162" s="11"/>
      <c r="R162" s="12"/>
      <c r="S162" s="12"/>
      <c r="AK162" s="84"/>
    </row>
    <row r="163" spans="13:48" s="5" customFormat="1" ht="13.8" x14ac:dyDescent="0.3">
      <c r="M163" s="11"/>
      <c r="N163" s="11"/>
      <c r="O163" s="11"/>
      <c r="P163" s="11"/>
      <c r="Q163" s="11"/>
      <c r="R163" s="12"/>
      <c r="S163" s="12"/>
      <c r="AK163" s="84"/>
    </row>
    <row r="164" spans="13:48" s="5" customFormat="1" ht="13.8" x14ac:dyDescent="0.3">
      <c r="M164" s="11"/>
      <c r="N164" s="11"/>
      <c r="O164" s="11"/>
      <c r="P164" s="11"/>
      <c r="Q164" s="11"/>
      <c r="R164" s="12"/>
      <c r="S164" s="12"/>
      <c r="AK164" s="84"/>
    </row>
    <row r="165" spans="13:48" s="5" customFormat="1" ht="13.8" x14ac:dyDescent="0.3">
      <c r="M165" s="11"/>
      <c r="N165" s="11"/>
      <c r="O165" s="11"/>
      <c r="P165" s="11"/>
      <c r="Q165" s="11"/>
      <c r="R165" s="12"/>
      <c r="S165" s="12"/>
      <c r="AK165" s="84"/>
    </row>
    <row r="166" spans="13:48" s="5" customFormat="1" ht="13.8" x14ac:dyDescent="0.3">
      <c r="M166" s="11"/>
      <c r="N166" s="11"/>
      <c r="O166" s="11"/>
      <c r="P166" s="11"/>
      <c r="Q166" s="11"/>
      <c r="R166" s="12"/>
      <c r="S166" s="12"/>
      <c r="AK166" s="84"/>
    </row>
    <row r="167" spans="13:48" s="5" customFormat="1" ht="13.8" x14ac:dyDescent="0.3">
      <c r="M167" s="11"/>
      <c r="N167" s="11"/>
      <c r="O167" s="11"/>
      <c r="P167" s="11"/>
      <c r="Q167" s="11"/>
      <c r="R167" s="12"/>
      <c r="S167" s="12"/>
      <c r="AK167" s="84"/>
    </row>
    <row r="168" spans="13:48" s="5" customFormat="1" ht="13.8" x14ac:dyDescent="0.3">
      <c r="M168" s="11"/>
      <c r="N168" s="11"/>
      <c r="O168" s="11"/>
      <c r="P168" s="11"/>
      <c r="Q168" s="11"/>
      <c r="R168" s="12"/>
      <c r="S168" s="12"/>
      <c r="AK168" s="84"/>
    </row>
    <row r="169" spans="13:48" s="5" customFormat="1" ht="13.8" x14ac:dyDescent="0.3">
      <c r="M169" s="11"/>
      <c r="N169" s="11"/>
      <c r="O169" s="11"/>
      <c r="P169" s="11"/>
      <c r="Q169" s="11"/>
      <c r="R169" s="12"/>
      <c r="S169" s="12"/>
      <c r="AK169" s="84"/>
    </row>
    <row r="170" spans="13:48" s="5" customFormat="1" ht="13.8" x14ac:dyDescent="0.3">
      <c r="M170" s="11"/>
      <c r="N170" s="11"/>
      <c r="O170" s="11"/>
      <c r="P170" s="11"/>
      <c r="Q170" s="11"/>
      <c r="R170" s="12"/>
      <c r="S170" s="12"/>
      <c r="AK170" s="84"/>
      <c r="AT170" s="84"/>
      <c r="AU170" s="84"/>
      <c r="AV170" s="84"/>
    </row>
    <row r="171" spans="13:48" s="5" customFormat="1" ht="13.8" x14ac:dyDescent="0.3">
      <c r="M171" s="11"/>
      <c r="N171" s="11"/>
      <c r="O171" s="11"/>
      <c r="P171" s="11"/>
      <c r="Q171" s="11"/>
      <c r="R171" s="12"/>
      <c r="S171" s="12"/>
      <c r="AK171" s="84"/>
      <c r="AT171" s="84"/>
      <c r="AU171" s="84"/>
      <c r="AV171" s="84"/>
    </row>
    <row r="172" spans="13:48" s="5" customFormat="1" ht="13.8" x14ac:dyDescent="0.3">
      <c r="M172" s="11"/>
      <c r="N172" s="11"/>
      <c r="O172" s="11"/>
      <c r="P172" s="11"/>
      <c r="Q172" s="11"/>
      <c r="R172" s="12"/>
      <c r="S172" s="12"/>
      <c r="AK172" s="84"/>
      <c r="AT172" s="84"/>
      <c r="AU172" s="84"/>
      <c r="AV172" s="84"/>
    </row>
    <row r="173" spans="13:48" s="5" customFormat="1" ht="13.8" x14ac:dyDescent="0.3">
      <c r="M173" s="11"/>
      <c r="N173" s="11"/>
      <c r="O173" s="11"/>
      <c r="P173" s="11"/>
      <c r="Q173" s="11"/>
      <c r="R173" s="12"/>
      <c r="S173" s="12"/>
      <c r="AK173" s="84"/>
      <c r="AT173" s="84"/>
      <c r="AU173" s="84"/>
      <c r="AV173" s="84"/>
    </row>
    <row r="174" spans="13:48" s="5" customFormat="1" ht="13.8" x14ac:dyDescent="0.3">
      <c r="M174" s="11"/>
      <c r="N174" s="11"/>
      <c r="O174" s="11"/>
      <c r="P174" s="11"/>
      <c r="Q174" s="11"/>
      <c r="R174" s="12"/>
      <c r="S174" s="12"/>
      <c r="AK174" s="84"/>
      <c r="AT174" s="84"/>
      <c r="AU174" s="84"/>
      <c r="AV174" s="84"/>
    </row>
    <row r="175" spans="13:48" s="5" customFormat="1" ht="13.8" x14ac:dyDescent="0.3">
      <c r="M175" s="11"/>
      <c r="N175" s="11"/>
      <c r="O175" s="11"/>
      <c r="P175" s="11"/>
      <c r="Q175" s="11"/>
      <c r="R175" s="12"/>
      <c r="S175" s="12"/>
      <c r="AK175" s="84"/>
      <c r="AT175" s="84"/>
      <c r="AU175" s="84"/>
      <c r="AV175" s="84"/>
    </row>
    <row r="176" spans="13:48" s="5" customFormat="1" ht="13.8" x14ac:dyDescent="0.3">
      <c r="M176" s="11"/>
      <c r="N176" s="11"/>
      <c r="O176" s="11"/>
      <c r="P176" s="11"/>
      <c r="Q176" s="11"/>
      <c r="R176" s="12"/>
      <c r="S176" s="12"/>
      <c r="AK176" s="84"/>
    </row>
    <row r="177" spans="13:37" s="5" customFormat="1" ht="13.8" x14ac:dyDescent="0.3">
      <c r="M177" s="11"/>
      <c r="N177" s="11"/>
      <c r="O177" s="11"/>
      <c r="P177" s="11"/>
      <c r="Q177" s="11"/>
      <c r="R177" s="12"/>
      <c r="S177" s="12"/>
      <c r="AK177" s="84"/>
    </row>
    <row r="178" spans="13:37" s="5" customFormat="1" ht="13.8" x14ac:dyDescent="0.3">
      <c r="M178" s="11"/>
      <c r="N178" s="11"/>
      <c r="O178" s="11"/>
      <c r="P178" s="11"/>
      <c r="Q178" s="11"/>
      <c r="R178" s="12"/>
      <c r="S178" s="12"/>
      <c r="AK178" s="84"/>
    </row>
    <row r="179" spans="13:37" s="5" customFormat="1" ht="13.8" x14ac:dyDescent="0.3">
      <c r="M179" s="11"/>
      <c r="N179" s="11"/>
      <c r="O179" s="11"/>
      <c r="P179" s="11"/>
      <c r="Q179" s="11"/>
      <c r="R179" s="12"/>
      <c r="S179" s="12"/>
      <c r="AK179" s="84"/>
    </row>
    <row r="180" spans="13:37" s="5" customFormat="1" ht="13.8" x14ac:dyDescent="0.3">
      <c r="M180" s="11"/>
      <c r="N180" s="11"/>
      <c r="O180" s="11"/>
      <c r="P180" s="11"/>
      <c r="Q180" s="11"/>
      <c r="R180" s="12"/>
      <c r="S180" s="12"/>
      <c r="AK180" s="84"/>
    </row>
    <row r="181" spans="13:37" s="5" customFormat="1" ht="13.8" x14ac:dyDescent="0.3">
      <c r="M181" s="11"/>
      <c r="N181" s="11"/>
      <c r="O181" s="11"/>
      <c r="P181" s="11"/>
      <c r="Q181" s="11"/>
      <c r="R181" s="12"/>
      <c r="S181" s="12"/>
      <c r="AK181" s="84"/>
    </row>
    <row r="182" spans="13:37" s="5" customFormat="1" ht="13.8" x14ac:dyDescent="0.3">
      <c r="M182" s="11"/>
      <c r="N182" s="11"/>
      <c r="O182" s="11"/>
      <c r="P182" s="11"/>
      <c r="Q182" s="11"/>
      <c r="R182" s="12"/>
      <c r="S182" s="12"/>
      <c r="AK182" s="84"/>
    </row>
    <row r="183" spans="13:37" s="5" customFormat="1" ht="13.8" x14ac:dyDescent="0.3">
      <c r="M183" s="11"/>
      <c r="N183" s="11"/>
      <c r="O183" s="11"/>
      <c r="P183" s="11"/>
      <c r="Q183" s="11"/>
      <c r="R183" s="12"/>
      <c r="S183" s="12"/>
      <c r="AK183" s="84"/>
    </row>
    <row r="184" spans="13:37" s="5" customFormat="1" ht="13.8" x14ac:dyDescent="0.3">
      <c r="M184" s="11"/>
      <c r="N184" s="11"/>
      <c r="O184" s="11"/>
      <c r="P184" s="11"/>
      <c r="Q184" s="11"/>
      <c r="R184" s="12"/>
      <c r="S184" s="12"/>
      <c r="AK184" s="84"/>
    </row>
    <row r="185" spans="13:37" s="5" customFormat="1" ht="13.8" x14ac:dyDescent="0.3">
      <c r="M185" s="11"/>
      <c r="N185" s="11"/>
      <c r="O185" s="11"/>
      <c r="P185" s="11"/>
      <c r="Q185" s="11"/>
      <c r="R185" s="12"/>
      <c r="S185" s="12"/>
      <c r="AK185" s="84"/>
    </row>
    <row r="186" spans="13:37" s="5" customFormat="1" ht="13.8" x14ac:dyDescent="0.3">
      <c r="M186" s="11"/>
      <c r="N186" s="11"/>
      <c r="O186" s="11"/>
      <c r="P186" s="11"/>
      <c r="Q186" s="11"/>
      <c r="R186" s="12"/>
      <c r="S186" s="12"/>
      <c r="AK186" s="84"/>
    </row>
    <row r="187" spans="13:37" s="5" customFormat="1" ht="13.8" x14ac:dyDescent="0.3">
      <c r="M187" s="11"/>
      <c r="N187" s="11"/>
      <c r="O187" s="11"/>
      <c r="P187" s="11"/>
      <c r="Q187" s="11"/>
      <c r="R187" s="12"/>
      <c r="S187" s="12"/>
      <c r="AK187" s="84"/>
    </row>
    <row r="188" spans="13:37" s="5" customFormat="1" ht="13.8" x14ac:dyDescent="0.3">
      <c r="M188" s="11"/>
      <c r="N188" s="11"/>
      <c r="O188" s="11"/>
      <c r="P188" s="11"/>
      <c r="Q188" s="11"/>
      <c r="R188" s="12"/>
      <c r="S188" s="12"/>
      <c r="AK188" s="84"/>
    </row>
    <row r="189" spans="13:37" s="5" customFormat="1" ht="13.8" x14ac:dyDescent="0.3">
      <c r="M189" s="11"/>
      <c r="N189" s="11"/>
      <c r="O189" s="11"/>
      <c r="P189" s="11"/>
      <c r="Q189" s="11"/>
      <c r="R189" s="12"/>
      <c r="S189" s="12"/>
      <c r="AK189" s="84"/>
    </row>
    <row r="190" spans="13:37" s="5" customFormat="1" ht="13.8" x14ac:dyDescent="0.3">
      <c r="M190" s="11"/>
      <c r="N190" s="11"/>
      <c r="O190" s="11"/>
      <c r="P190" s="11"/>
      <c r="Q190" s="11"/>
      <c r="R190" s="12"/>
      <c r="S190" s="12"/>
      <c r="AK190" s="84"/>
    </row>
    <row r="191" spans="13:37" s="5" customFormat="1" ht="13.8" x14ac:dyDescent="0.3">
      <c r="M191" s="11"/>
      <c r="N191" s="11"/>
      <c r="O191" s="11"/>
      <c r="P191" s="11"/>
      <c r="Q191" s="11"/>
      <c r="R191" s="12"/>
      <c r="S191" s="12"/>
      <c r="AK191" s="84"/>
    </row>
    <row r="192" spans="13:37" s="5" customFormat="1" ht="13.8" x14ac:dyDescent="0.3">
      <c r="M192" s="11"/>
      <c r="N192" s="11"/>
      <c r="O192" s="11"/>
      <c r="P192" s="11"/>
      <c r="Q192" s="11"/>
      <c r="R192" s="12"/>
      <c r="S192" s="12"/>
      <c r="AK192" s="84"/>
    </row>
    <row r="193" spans="13:37" s="5" customFormat="1" ht="13.8" x14ac:dyDescent="0.3">
      <c r="M193" s="11"/>
      <c r="N193" s="11"/>
      <c r="O193" s="11"/>
      <c r="P193" s="11"/>
      <c r="Q193" s="11"/>
      <c r="R193" s="12"/>
      <c r="S193" s="12"/>
      <c r="AK193" s="84"/>
    </row>
    <row r="194" spans="13:37" s="5" customFormat="1" ht="13.8" x14ac:dyDescent="0.3">
      <c r="M194" s="11"/>
      <c r="N194" s="11"/>
      <c r="O194" s="11"/>
      <c r="P194" s="11"/>
      <c r="Q194" s="11"/>
      <c r="R194" s="12"/>
      <c r="S194" s="12"/>
      <c r="AK194" s="84"/>
    </row>
    <row r="195" spans="13:37" s="5" customFormat="1" ht="13.8" x14ac:dyDescent="0.3">
      <c r="M195" s="11"/>
      <c r="N195" s="11"/>
      <c r="O195" s="11"/>
      <c r="P195" s="11"/>
      <c r="Q195" s="11"/>
      <c r="R195" s="12"/>
      <c r="S195" s="12"/>
      <c r="AK195" s="84"/>
    </row>
    <row r="196" spans="13:37" s="5" customFormat="1" ht="13.8" x14ac:dyDescent="0.3">
      <c r="M196" s="11"/>
      <c r="N196" s="11"/>
      <c r="O196" s="11"/>
      <c r="P196" s="11"/>
      <c r="Q196" s="11"/>
      <c r="R196" s="12"/>
      <c r="S196" s="12"/>
      <c r="AK196" s="84"/>
    </row>
    <row r="197" spans="13:37" s="5" customFormat="1" ht="13.8" x14ac:dyDescent="0.3">
      <c r="M197" s="11"/>
      <c r="N197" s="11"/>
      <c r="O197" s="11"/>
      <c r="P197" s="11"/>
      <c r="Q197" s="11"/>
      <c r="R197" s="12"/>
      <c r="S197" s="12"/>
      <c r="AK197" s="84"/>
    </row>
    <row r="198" spans="13:37" s="5" customFormat="1" ht="13.8" x14ac:dyDescent="0.3">
      <c r="M198" s="11"/>
      <c r="N198" s="11"/>
      <c r="O198" s="11"/>
      <c r="P198" s="11"/>
      <c r="Q198" s="11"/>
      <c r="R198" s="12"/>
      <c r="S198" s="12"/>
      <c r="AK198" s="84"/>
    </row>
    <row r="199" spans="13:37" s="5" customFormat="1" ht="13.8" x14ac:dyDescent="0.3">
      <c r="M199" s="11"/>
      <c r="N199" s="11"/>
      <c r="O199" s="11"/>
      <c r="P199" s="11"/>
      <c r="Q199" s="11"/>
      <c r="R199" s="12"/>
      <c r="S199" s="12"/>
      <c r="AK199" s="84"/>
    </row>
    <row r="200" spans="13:37" s="5" customFormat="1" ht="13.8" x14ac:dyDescent="0.3">
      <c r="M200" s="11"/>
      <c r="N200" s="11"/>
      <c r="O200" s="11"/>
      <c r="P200" s="11"/>
      <c r="Q200" s="11"/>
      <c r="R200" s="12"/>
      <c r="S200" s="12"/>
      <c r="AK200" s="84"/>
    </row>
    <row r="201" spans="13:37" s="5" customFormat="1" ht="13.8" x14ac:dyDescent="0.3">
      <c r="M201" s="11"/>
      <c r="N201" s="11"/>
      <c r="O201" s="11"/>
      <c r="P201" s="11"/>
      <c r="Q201" s="11"/>
      <c r="R201" s="12"/>
      <c r="S201" s="12"/>
      <c r="AK201" s="84"/>
    </row>
    <row r="202" spans="13:37" s="5" customFormat="1" ht="13.8" x14ac:dyDescent="0.3">
      <c r="M202" s="11"/>
      <c r="N202" s="11"/>
      <c r="O202" s="11"/>
      <c r="P202" s="11"/>
      <c r="Q202" s="11"/>
      <c r="R202" s="12"/>
      <c r="S202" s="12"/>
      <c r="AK202" s="84"/>
    </row>
    <row r="203" spans="13:37" s="5" customFormat="1" ht="13.8" x14ac:dyDescent="0.3">
      <c r="M203" s="11"/>
      <c r="N203" s="11"/>
      <c r="O203" s="11"/>
      <c r="P203" s="11"/>
      <c r="Q203" s="11"/>
      <c r="R203" s="12"/>
      <c r="S203" s="12"/>
      <c r="AK203" s="84"/>
    </row>
    <row r="204" spans="13:37" s="5" customFormat="1" ht="13.8" x14ac:dyDescent="0.3">
      <c r="M204" s="11"/>
      <c r="N204" s="11"/>
      <c r="O204" s="11"/>
      <c r="P204" s="11"/>
      <c r="Q204" s="11"/>
      <c r="R204" s="12"/>
      <c r="S204" s="12"/>
      <c r="AK204" s="84"/>
    </row>
    <row r="205" spans="13:37" s="5" customFormat="1" ht="13.8" x14ac:dyDescent="0.3">
      <c r="M205" s="11"/>
      <c r="N205" s="11"/>
      <c r="O205" s="11"/>
      <c r="P205" s="11"/>
      <c r="Q205" s="11"/>
      <c r="R205" s="12"/>
      <c r="S205" s="12"/>
      <c r="AK205" s="84"/>
    </row>
    <row r="206" spans="13:37" s="5" customFormat="1" ht="13.8" x14ac:dyDescent="0.3">
      <c r="M206" s="11"/>
      <c r="N206" s="11"/>
      <c r="O206" s="11"/>
      <c r="P206" s="11"/>
      <c r="Q206" s="11"/>
      <c r="R206" s="12"/>
      <c r="S206" s="12"/>
      <c r="AK206" s="84"/>
    </row>
    <row r="207" spans="13:37" s="5" customFormat="1" ht="13.8" x14ac:dyDescent="0.3">
      <c r="M207" s="11"/>
      <c r="N207" s="11"/>
      <c r="O207" s="11"/>
      <c r="P207" s="11"/>
      <c r="Q207" s="11"/>
      <c r="R207" s="12"/>
      <c r="S207" s="12"/>
      <c r="AK207" s="84"/>
    </row>
    <row r="208" spans="13:37" s="5" customFormat="1" ht="13.8" x14ac:dyDescent="0.3">
      <c r="M208" s="11"/>
      <c r="N208" s="11"/>
      <c r="O208" s="11"/>
      <c r="P208" s="11"/>
      <c r="Q208" s="11"/>
      <c r="R208" s="12"/>
      <c r="S208" s="12"/>
      <c r="AK208" s="84"/>
    </row>
    <row r="209" spans="13:40" s="5" customFormat="1" ht="13.8" x14ac:dyDescent="0.3">
      <c r="M209" s="11"/>
      <c r="N209" s="11"/>
      <c r="O209" s="11"/>
      <c r="P209" s="11"/>
      <c r="Q209" s="11"/>
      <c r="R209" s="12"/>
      <c r="S209" s="12"/>
      <c r="AK209" s="84"/>
    </row>
    <row r="210" spans="13:40" s="5" customFormat="1" ht="13.8" x14ac:dyDescent="0.3">
      <c r="M210" s="11"/>
      <c r="N210" s="11"/>
      <c r="O210" s="11"/>
      <c r="P210" s="11"/>
      <c r="Q210" s="11"/>
      <c r="R210" s="12"/>
      <c r="S210" s="12"/>
      <c r="AK210" s="84"/>
    </row>
    <row r="211" spans="13:40" s="5" customFormat="1" ht="13.8" x14ac:dyDescent="0.3">
      <c r="M211" s="11"/>
      <c r="N211" s="11"/>
      <c r="O211" s="11"/>
      <c r="P211" s="11"/>
      <c r="Q211" s="11"/>
      <c r="R211" s="12"/>
      <c r="S211" s="12"/>
      <c r="AK211" s="84"/>
    </row>
    <row r="212" spans="13:40" s="5" customFormat="1" ht="13.8" x14ac:dyDescent="0.3">
      <c r="M212" s="11"/>
      <c r="N212" s="11"/>
      <c r="O212" s="11"/>
      <c r="P212" s="11"/>
      <c r="Q212" s="11"/>
      <c r="R212" s="12"/>
      <c r="S212" s="12"/>
      <c r="AK212" s="84"/>
    </row>
    <row r="213" spans="13:40" s="5" customFormat="1" ht="13.8" x14ac:dyDescent="0.3">
      <c r="M213" s="11"/>
      <c r="N213" s="11"/>
      <c r="O213" s="11"/>
      <c r="P213" s="11"/>
      <c r="Q213" s="11"/>
      <c r="R213" s="12"/>
      <c r="S213" s="12"/>
      <c r="AK213" s="84"/>
    </row>
    <row r="214" spans="13:40" s="5" customFormat="1" ht="13.8" x14ac:dyDescent="0.3">
      <c r="M214" s="11"/>
      <c r="N214" s="11"/>
      <c r="O214" s="11"/>
      <c r="P214" s="11"/>
      <c r="Q214" s="11"/>
      <c r="R214" s="12"/>
      <c r="S214" s="12"/>
      <c r="AK214" s="84"/>
      <c r="AL214" s="84"/>
      <c r="AM214" s="84"/>
      <c r="AN214" s="84"/>
    </row>
    <row r="215" spans="13:40" s="5" customFormat="1" ht="13.8" x14ac:dyDescent="0.3">
      <c r="M215" s="11"/>
      <c r="N215" s="11"/>
      <c r="O215" s="11"/>
      <c r="P215" s="11"/>
      <c r="Q215" s="11"/>
      <c r="R215" s="12"/>
      <c r="S215" s="12"/>
      <c r="AK215" s="84"/>
      <c r="AL215" s="84"/>
      <c r="AM215" s="84"/>
      <c r="AN215" s="84"/>
    </row>
    <row r="216" spans="13:40" s="5" customFormat="1" ht="13.8" x14ac:dyDescent="0.3">
      <c r="M216" s="11"/>
      <c r="N216" s="11"/>
      <c r="O216" s="11"/>
      <c r="P216" s="11"/>
      <c r="Q216" s="11"/>
      <c r="R216" s="12"/>
      <c r="S216" s="12"/>
      <c r="AK216" s="84"/>
      <c r="AL216" s="84"/>
      <c r="AM216" s="84"/>
      <c r="AN216" s="84"/>
    </row>
    <row r="217" spans="13:40" s="5" customFormat="1" ht="13.8" x14ac:dyDescent="0.3">
      <c r="M217" s="11"/>
      <c r="N217" s="11"/>
      <c r="O217" s="11"/>
      <c r="P217" s="11"/>
      <c r="Q217" s="11"/>
      <c r="R217" s="12"/>
      <c r="S217" s="12"/>
      <c r="AK217" s="84"/>
      <c r="AL217" s="84"/>
      <c r="AM217" s="84"/>
      <c r="AN217" s="84"/>
    </row>
    <row r="218" spans="13:40" s="5" customFormat="1" ht="13.8" x14ac:dyDescent="0.3">
      <c r="M218" s="11"/>
      <c r="N218" s="11"/>
      <c r="O218" s="11"/>
      <c r="P218" s="11"/>
      <c r="Q218" s="11"/>
      <c r="R218" s="12"/>
      <c r="S218" s="12"/>
      <c r="AK218" s="84"/>
      <c r="AL218" s="84"/>
      <c r="AM218" s="84"/>
      <c r="AN218" s="84"/>
    </row>
    <row r="219" spans="13:40" s="5" customFormat="1" ht="13.8" x14ac:dyDescent="0.3">
      <c r="M219" s="11"/>
      <c r="N219" s="11"/>
      <c r="O219" s="11"/>
      <c r="P219" s="11"/>
      <c r="Q219" s="11"/>
      <c r="R219" s="12"/>
      <c r="S219" s="12"/>
      <c r="AK219" s="84"/>
      <c r="AL219" s="84"/>
      <c r="AM219" s="84"/>
      <c r="AN219" s="84"/>
    </row>
    <row r="220" spans="13:40" s="5" customFormat="1" ht="13.8" x14ac:dyDescent="0.3">
      <c r="M220" s="11"/>
      <c r="N220" s="11"/>
      <c r="O220" s="11"/>
      <c r="P220" s="11"/>
      <c r="Q220" s="11"/>
      <c r="R220" s="12"/>
      <c r="S220" s="12"/>
      <c r="AK220" s="84"/>
      <c r="AL220" s="84"/>
      <c r="AM220" s="84"/>
      <c r="AN220" s="84"/>
    </row>
    <row r="221" spans="13:40" s="5" customFormat="1" ht="13.8" x14ac:dyDescent="0.3">
      <c r="M221" s="11"/>
      <c r="N221" s="11"/>
      <c r="O221" s="11"/>
      <c r="P221" s="11"/>
      <c r="Q221" s="11"/>
      <c r="R221" s="12"/>
      <c r="S221" s="12"/>
      <c r="AK221" s="84"/>
      <c r="AL221" s="84"/>
      <c r="AM221" s="84"/>
      <c r="AN221" s="84"/>
    </row>
    <row r="222" spans="13:40" s="5" customFormat="1" ht="13.8" x14ac:dyDescent="0.3">
      <c r="M222" s="11"/>
      <c r="N222" s="11"/>
      <c r="O222" s="11"/>
      <c r="P222" s="11"/>
      <c r="Q222" s="11"/>
      <c r="R222" s="12"/>
      <c r="S222" s="12"/>
      <c r="AK222" s="84"/>
      <c r="AL222" s="84"/>
      <c r="AM222" s="84"/>
      <c r="AN222" s="84"/>
    </row>
    <row r="223" spans="13:40" s="5" customFormat="1" ht="13.8" x14ac:dyDescent="0.3">
      <c r="M223" s="11"/>
      <c r="N223" s="11"/>
      <c r="O223" s="11"/>
      <c r="P223" s="11"/>
      <c r="Q223" s="11"/>
      <c r="R223" s="12"/>
      <c r="S223" s="12"/>
      <c r="AK223" s="84"/>
      <c r="AL223" s="84"/>
      <c r="AM223" s="84"/>
      <c r="AN223" s="84"/>
    </row>
    <row r="224" spans="13:40" s="5" customFormat="1" ht="13.8" x14ac:dyDescent="0.3">
      <c r="M224" s="11"/>
      <c r="N224" s="11"/>
      <c r="O224" s="11"/>
      <c r="P224" s="11"/>
      <c r="Q224" s="11"/>
      <c r="R224" s="12"/>
      <c r="S224" s="12"/>
      <c r="AK224" s="84"/>
      <c r="AL224" s="84"/>
      <c r="AM224" s="84"/>
      <c r="AN224" s="84"/>
    </row>
    <row r="225" spans="13:40" s="5" customFormat="1" ht="13.8" x14ac:dyDescent="0.3">
      <c r="M225" s="11"/>
      <c r="N225" s="11"/>
      <c r="O225" s="11"/>
      <c r="P225" s="11"/>
      <c r="Q225" s="11"/>
      <c r="R225" s="12"/>
      <c r="S225" s="12"/>
      <c r="AK225" s="84"/>
      <c r="AL225" s="84"/>
      <c r="AM225" s="84"/>
      <c r="AN225" s="84"/>
    </row>
    <row r="226" spans="13:40" s="5" customFormat="1" ht="13.8" x14ac:dyDescent="0.3">
      <c r="M226" s="11"/>
      <c r="N226" s="11"/>
      <c r="O226" s="11"/>
      <c r="P226" s="11"/>
      <c r="Q226" s="11"/>
      <c r="R226" s="12"/>
      <c r="S226" s="12"/>
      <c r="AK226" s="84"/>
      <c r="AL226" s="84"/>
      <c r="AM226" s="84"/>
      <c r="AN226" s="84"/>
    </row>
    <row r="227" spans="13:40" s="5" customFormat="1" ht="13.8" x14ac:dyDescent="0.3">
      <c r="M227" s="11"/>
      <c r="N227" s="11"/>
      <c r="O227" s="11"/>
      <c r="P227" s="11"/>
      <c r="Q227" s="11"/>
      <c r="R227" s="12"/>
      <c r="S227" s="12"/>
      <c r="AK227" s="84"/>
      <c r="AL227" s="84"/>
      <c r="AM227" s="84"/>
      <c r="AN227" s="84"/>
    </row>
    <row r="228" spans="13:40" s="5" customFormat="1" ht="13.8" x14ac:dyDescent="0.3">
      <c r="M228" s="11"/>
      <c r="N228" s="11"/>
      <c r="O228" s="11"/>
      <c r="P228" s="11"/>
      <c r="Q228" s="11"/>
      <c r="R228" s="12"/>
      <c r="S228" s="12"/>
      <c r="AK228" s="84"/>
      <c r="AL228" s="84"/>
      <c r="AM228" s="84"/>
      <c r="AN228" s="84"/>
    </row>
    <row r="229" spans="13:40" s="5" customFormat="1" ht="13.8" x14ac:dyDescent="0.3">
      <c r="M229" s="11"/>
      <c r="N229" s="11"/>
      <c r="O229" s="11"/>
      <c r="P229" s="11"/>
      <c r="Q229" s="11"/>
      <c r="R229" s="12"/>
      <c r="S229" s="12"/>
      <c r="AK229" s="84"/>
      <c r="AL229" s="84"/>
      <c r="AM229" s="84"/>
      <c r="AN229" s="84"/>
    </row>
    <row r="230" spans="13:40" s="5" customFormat="1" ht="13.8" x14ac:dyDescent="0.3">
      <c r="M230" s="11"/>
      <c r="N230" s="11"/>
      <c r="O230" s="11"/>
      <c r="P230" s="11"/>
      <c r="Q230" s="11"/>
      <c r="R230" s="12"/>
      <c r="S230" s="12"/>
      <c r="AK230" s="84"/>
      <c r="AL230" s="84"/>
      <c r="AM230" s="84"/>
      <c r="AN230" s="84"/>
    </row>
    <row r="231" spans="13:40" s="5" customFormat="1" ht="13.8" x14ac:dyDescent="0.3">
      <c r="M231" s="11"/>
      <c r="N231" s="11"/>
      <c r="O231" s="11"/>
      <c r="P231" s="11"/>
      <c r="Q231" s="11"/>
      <c r="R231" s="12"/>
      <c r="S231" s="12"/>
      <c r="AK231" s="84"/>
      <c r="AL231" s="84"/>
      <c r="AM231" s="84"/>
      <c r="AN231" s="84"/>
    </row>
    <row r="232" spans="13:40" s="5" customFormat="1" ht="13.8" x14ac:dyDescent="0.3">
      <c r="M232" s="11"/>
      <c r="N232" s="11"/>
      <c r="O232" s="11"/>
      <c r="P232" s="11"/>
      <c r="Q232" s="11"/>
      <c r="R232" s="12"/>
      <c r="S232" s="12"/>
      <c r="AK232" s="84"/>
      <c r="AL232" s="84"/>
      <c r="AM232" s="84"/>
      <c r="AN232" s="84"/>
    </row>
    <row r="233" spans="13:40" s="5" customFormat="1" ht="13.8" x14ac:dyDescent="0.3">
      <c r="M233" s="11"/>
      <c r="N233" s="11"/>
      <c r="O233" s="11"/>
      <c r="P233" s="11"/>
      <c r="Q233" s="11"/>
      <c r="R233" s="12"/>
      <c r="S233" s="12"/>
      <c r="AK233" s="84"/>
      <c r="AL233" s="84"/>
      <c r="AM233" s="84"/>
      <c r="AN233" s="84"/>
    </row>
    <row r="234" spans="13:40" s="5" customFormat="1" ht="13.8" x14ac:dyDescent="0.3">
      <c r="M234" s="11"/>
      <c r="N234" s="11"/>
      <c r="O234" s="11"/>
      <c r="P234" s="11"/>
      <c r="Q234" s="11"/>
      <c r="R234" s="12"/>
      <c r="S234" s="12"/>
      <c r="AK234" s="84"/>
      <c r="AL234" s="84"/>
      <c r="AM234" s="84"/>
      <c r="AN234" s="84"/>
    </row>
    <row r="235" spans="13:40" s="5" customFormat="1" ht="13.8" x14ac:dyDescent="0.3">
      <c r="M235" s="11"/>
      <c r="N235" s="11"/>
      <c r="O235" s="11"/>
      <c r="P235" s="11"/>
      <c r="Q235" s="11"/>
      <c r="R235" s="12"/>
      <c r="S235" s="12"/>
      <c r="AK235" s="84"/>
      <c r="AL235" s="84"/>
      <c r="AM235" s="84"/>
      <c r="AN235" s="84"/>
    </row>
    <row r="236" spans="13:40" s="5" customFormat="1" ht="13.8" x14ac:dyDescent="0.3">
      <c r="M236" s="11"/>
      <c r="N236" s="11"/>
      <c r="O236" s="11"/>
      <c r="P236" s="11"/>
      <c r="Q236" s="11"/>
      <c r="R236" s="12"/>
      <c r="S236" s="12"/>
      <c r="AK236" s="84"/>
      <c r="AL236" s="84"/>
      <c r="AM236" s="84"/>
      <c r="AN236" s="84"/>
    </row>
    <row r="237" spans="13:40" s="5" customFormat="1" ht="13.8" x14ac:dyDescent="0.3">
      <c r="M237" s="11"/>
      <c r="N237" s="11"/>
      <c r="O237" s="11"/>
      <c r="P237" s="11"/>
      <c r="Q237" s="11"/>
      <c r="R237" s="12"/>
      <c r="S237" s="12"/>
      <c r="AK237" s="84"/>
      <c r="AL237" s="84"/>
      <c r="AM237" s="84"/>
      <c r="AN237" s="84"/>
    </row>
    <row r="238" spans="13:40" s="5" customFormat="1" ht="13.8" x14ac:dyDescent="0.3">
      <c r="M238" s="11"/>
      <c r="N238" s="11"/>
      <c r="O238" s="11"/>
      <c r="P238" s="11"/>
      <c r="Q238" s="11"/>
      <c r="R238" s="12"/>
      <c r="S238" s="12"/>
      <c r="AK238" s="84"/>
      <c r="AL238" s="84"/>
      <c r="AM238" s="84"/>
      <c r="AN238" s="84"/>
    </row>
    <row r="239" spans="13:40" s="5" customFormat="1" ht="13.8" x14ac:dyDescent="0.3">
      <c r="M239" s="11"/>
      <c r="N239" s="11"/>
      <c r="O239" s="11"/>
      <c r="P239" s="11"/>
      <c r="Q239" s="11"/>
      <c r="R239" s="12"/>
      <c r="S239" s="12"/>
      <c r="AK239" s="84"/>
      <c r="AL239" s="84"/>
      <c r="AM239" s="84"/>
      <c r="AN239" s="84"/>
    </row>
    <row r="240" spans="13:40" s="5" customFormat="1" ht="13.8" x14ac:dyDescent="0.3">
      <c r="M240" s="11"/>
      <c r="N240" s="11"/>
      <c r="O240" s="11"/>
      <c r="P240" s="11"/>
      <c r="Q240" s="11"/>
      <c r="R240" s="12"/>
      <c r="S240" s="12"/>
      <c r="AK240" s="84"/>
      <c r="AL240" s="84"/>
      <c r="AM240" s="84"/>
      <c r="AN240" s="84"/>
    </row>
    <row r="241" spans="13:40" s="5" customFormat="1" ht="13.8" x14ac:dyDescent="0.3">
      <c r="M241" s="11"/>
      <c r="N241" s="11"/>
      <c r="O241" s="11"/>
      <c r="P241" s="11"/>
      <c r="Q241" s="11"/>
      <c r="R241" s="12"/>
      <c r="S241" s="12"/>
      <c r="AK241" s="84"/>
      <c r="AL241" s="84"/>
      <c r="AM241" s="84"/>
      <c r="AN241" s="84"/>
    </row>
    <row r="242" spans="13:40" s="5" customFormat="1" ht="13.8" x14ac:dyDescent="0.3">
      <c r="M242" s="11"/>
      <c r="N242" s="11"/>
      <c r="O242" s="11"/>
      <c r="P242" s="11"/>
      <c r="Q242" s="11"/>
      <c r="R242" s="12"/>
      <c r="S242" s="12"/>
      <c r="AK242" s="84"/>
      <c r="AL242" s="84"/>
      <c r="AM242" s="84"/>
      <c r="AN242" s="84"/>
    </row>
    <row r="243" spans="13:40" s="5" customFormat="1" ht="13.8" x14ac:dyDescent="0.3">
      <c r="M243" s="11"/>
      <c r="N243" s="11"/>
      <c r="O243" s="11"/>
      <c r="P243" s="11"/>
      <c r="Q243" s="11"/>
      <c r="R243" s="12"/>
      <c r="S243" s="12"/>
      <c r="AK243" s="84"/>
      <c r="AL243" s="84"/>
      <c r="AM243" s="84"/>
      <c r="AN243" s="84"/>
    </row>
    <row r="244" spans="13:40" s="5" customFormat="1" ht="13.8" x14ac:dyDescent="0.3">
      <c r="M244" s="11"/>
      <c r="N244" s="11"/>
      <c r="O244" s="11"/>
      <c r="P244" s="11"/>
      <c r="Q244" s="11"/>
      <c r="R244" s="12"/>
      <c r="S244" s="12"/>
      <c r="AK244" s="84"/>
      <c r="AL244" s="84"/>
      <c r="AM244" s="84"/>
      <c r="AN244" s="84"/>
    </row>
    <row r="245" spans="13:40" s="5" customFormat="1" ht="13.8" x14ac:dyDescent="0.3">
      <c r="M245" s="11"/>
      <c r="N245" s="11"/>
      <c r="O245" s="11"/>
      <c r="P245" s="11"/>
      <c r="Q245" s="11"/>
      <c r="R245" s="12"/>
      <c r="S245" s="12"/>
      <c r="AK245" s="84"/>
      <c r="AL245" s="84"/>
      <c r="AM245" s="84"/>
      <c r="AN245" s="84"/>
    </row>
    <row r="246" spans="13:40" s="5" customFormat="1" ht="13.8" x14ac:dyDescent="0.3">
      <c r="M246" s="11"/>
      <c r="N246" s="11"/>
      <c r="O246" s="11"/>
      <c r="P246" s="11"/>
      <c r="Q246" s="11"/>
      <c r="R246" s="12"/>
      <c r="S246" s="12"/>
      <c r="AD246" s="84"/>
      <c r="AE246" s="84"/>
      <c r="AF246" s="84"/>
      <c r="AG246" s="84"/>
      <c r="AH246" s="84"/>
      <c r="AI246" s="84"/>
      <c r="AJ246" s="84"/>
      <c r="AK246" s="84"/>
      <c r="AL246" s="84"/>
      <c r="AM246" s="84"/>
      <c r="AN246" s="84"/>
    </row>
    <row r="247" spans="13:40" s="5" customFormat="1" ht="13.8" x14ac:dyDescent="0.3">
      <c r="M247" s="11"/>
      <c r="N247" s="11"/>
      <c r="O247" s="11"/>
      <c r="P247" s="11"/>
      <c r="Q247" s="11"/>
      <c r="R247" s="12"/>
      <c r="S247" s="12"/>
      <c r="AD247" s="84"/>
      <c r="AE247" s="84"/>
      <c r="AF247" s="84"/>
      <c r="AG247" s="84"/>
      <c r="AH247" s="84"/>
      <c r="AI247" s="84"/>
      <c r="AJ247" s="84"/>
      <c r="AK247" s="84"/>
      <c r="AL247" s="84"/>
      <c r="AM247" s="84"/>
      <c r="AN247" s="84"/>
    </row>
    <row r="248" spans="13:40" s="5" customFormat="1" ht="13.8" x14ac:dyDescent="0.3">
      <c r="M248" s="11"/>
      <c r="N248" s="11"/>
      <c r="O248" s="11"/>
      <c r="P248" s="11"/>
      <c r="Q248" s="11"/>
      <c r="R248" s="12"/>
      <c r="S248" s="12"/>
      <c r="AD248" s="84"/>
      <c r="AE248" s="84"/>
      <c r="AF248" s="84"/>
      <c r="AG248" s="84"/>
      <c r="AH248" s="84"/>
      <c r="AI248" s="84"/>
      <c r="AJ248" s="84"/>
      <c r="AK248" s="84"/>
      <c r="AL248" s="84"/>
      <c r="AM248" s="84"/>
      <c r="AN248" s="84"/>
    </row>
    <row r="249" spans="13:40" s="5" customFormat="1" ht="13.8" x14ac:dyDescent="0.3">
      <c r="M249" s="11"/>
      <c r="N249" s="11"/>
      <c r="O249" s="11"/>
      <c r="P249" s="11"/>
      <c r="Q249" s="11"/>
      <c r="R249" s="12"/>
      <c r="S249" s="12"/>
      <c r="AD249" s="84"/>
      <c r="AE249" s="84"/>
      <c r="AF249" s="84"/>
      <c r="AG249" s="84"/>
      <c r="AH249" s="84"/>
      <c r="AI249" s="84"/>
      <c r="AJ249" s="84"/>
      <c r="AK249" s="84"/>
      <c r="AL249" s="84"/>
      <c r="AM249" s="84"/>
      <c r="AN249" s="84"/>
    </row>
    <row r="250" spans="13:40" s="5" customFormat="1" ht="13.8" x14ac:dyDescent="0.3">
      <c r="M250" s="11"/>
      <c r="N250" s="11"/>
      <c r="O250" s="11"/>
      <c r="P250" s="11"/>
      <c r="Q250" s="11"/>
      <c r="R250" s="12"/>
      <c r="S250" s="12"/>
      <c r="AD250" s="84"/>
      <c r="AE250" s="84"/>
      <c r="AF250" s="84"/>
      <c r="AG250" s="84"/>
      <c r="AH250" s="84"/>
      <c r="AI250" s="84"/>
      <c r="AJ250" s="84"/>
      <c r="AK250" s="84"/>
      <c r="AL250" s="84"/>
      <c r="AM250" s="84"/>
      <c r="AN250" s="84"/>
    </row>
    <row r="251" spans="13:40" s="5" customFormat="1" ht="13.8" x14ac:dyDescent="0.3">
      <c r="M251" s="11"/>
      <c r="N251" s="11"/>
      <c r="O251" s="11"/>
      <c r="P251" s="11"/>
      <c r="Q251" s="11"/>
      <c r="R251" s="12"/>
      <c r="S251" s="12"/>
      <c r="AD251" s="84"/>
      <c r="AE251" s="84"/>
      <c r="AF251" s="84"/>
      <c r="AG251" s="84"/>
      <c r="AH251" s="84"/>
      <c r="AI251" s="84"/>
      <c r="AJ251" s="84"/>
      <c r="AK251" s="84"/>
      <c r="AL251" s="84"/>
      <c r="AM251" s="84"/>
      <c r="AN251" s="84"/>
    </row>
    <row r="252" spans="13:40" s="5" customFormat="1" ht="13.8" x14ac:dyDescent="0.3">
      <c r="M252" s="11"/>
      <c r="N252" s="11"/>
      <c r="O252" s="11"/>
      <c r="P252" s="11"/>
      <c r="Q252" s="11"/>
      <c r="R252" s="12"/>
      <c r="S252" s="12"/>
      <c r="AD252" s="84"/>
      <c r="AE252" s="84"/>
      <c r="AF252" s="84"/>
      <c r="AG252" s="84"/>
      <c r="AH252" s="84"/>
      <c r="AI252" s="84"/>
      <c r="AJ252" s="84"/>
      <c r="AK252" s="84"/>
      <c r="AL252" s="84"/>
      <c r="AM252" s="84"/>
      <c r="AN252" s="84"/>
    </row>
    <row r="253" spans="13:40" s="5" customFormat="1" ht="13.8" x14ac:dyDescent="0.3">
      <c r="M253" s="11"/>
      <c r="N253" s="11"/>
      <c r="O253" s="11"/>
      <c r="P253" s="11"/>
      <c r="Q253" s="11"/>
      <c r="R253" s="12"/>
      <c r="S253" s="12"/>
      <c r="AD253" s="84"/>
      <c r="AE253" s="84"/>
      <c r="AF253" s="84"/>
      <c r="AG253" s="84"/>
      <c r="AH253" s="84"/>
      <c r="AI253" s="84"/>
      <c r="AJ253" s="84"/>
      <c r="AK253" s="84"/>
      <c r="AL253" s="84"/>
      <c r="AM253" s="84"/>
      <c r="AN253" s="84"/>
    </row>
    <row r="254" spans="13:40" s="5" customFormat="1" ht="13.8" x14ac:dyDescent="0.3">
      <c r="M254" s="11"/>
      <c r="N254" s="11"/>
      <c r="O254" s="11"/>
      <c r="P254" s="11"/>
      <c r="Q254" s="11"/>
      <c r="R254" s="12"/>
      <c r="S254" s="12"/>
      <c r="AD254" s="84"/>
      <c r="AE254" s="84"/>
      <c r="AF254" s="84"/>
      <c r="AG254" s="84"/>
      <c r="AH254" s="84"/>
      <c r="AI254" s="84"/>
      <c r="AJ254" s="84"/>
      <c r="AK254" s="84"/>
      <c r="AL254" s="84"/>
      <c r="AM254" s="84"/>
      <c r="AN254" s="84"/>
    </row>
    <row r="255" spans="13:40" s="5" customFormat="1" ht="13.8" x14ac:dyDescent="0.3">
      <c r="M255" s="11"/>
      <c r="N255" s="11"/>
      <c r="O255" s="11"/>
      <c r="P255" s="11"/>
      <c r="Q255" s="11"/>
      <c r="R255" s="12"/>
      <c r="S255" s="12"/>
    </row>
    <row r="256" spans="13:40"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row r="615" spans="13:19" s="5" customFormat="1" ht="13.8" x14ac:dyDescent="0.3">
      <c r="M615" s="11"/>
      <c r="N615" s="11"/>
      <c r="O615" s="11"/>
      <c r="P615" s="11"/>
      <c r="Q615" s="11"/>
      <c r="R615" s="12"/>
      <c r="S615" s="12"/>
    </row>
    <row r="616" spans="13:19" s="5" customFormat="1" ht="13.8" x14ac:dyDescent="0.3">
      <c r="M616" s="11"/>
      <c r="N616" s="11"/>
      <c r="O616" s="11"/>
      <c r="P616" s="11"/>
      <c r="Q616" s="11"/>
      <c r="R616" s="12"/>
      <c r="S616" s="12"/>
    </row>
  </sheetData>
  <mergeCells count="2">
    <mergeCell ref="I37:K38"/>
    <mergeCell ref="I31:K32"/>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2014-01-30T19:41:48Z</dcterms:created>
  <dcterms:modified xsi:type="dcterms:W3CDTF">2016-10-10T11:10:19Z</dcterms:modified>
  <cp:category>Engineering Spreadsheets</cp:category>
</cp:coreProperties>
</file>