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12" windowWidth="14016" windowHeight="11916" activeTab="1"/>
  </bookViews>
  <sheets>
    <sheet name="READ ME" sheetId="7" r:id="rId1"/>
    <sheet name="Cross Section" sheetId="4" r:id="rId2"/>
  </sheets>
  <externalReferences>
    <externalReference r:id="rId3"/>
  </externalReferences>
  <definedNames>
    <definedName name="_xlnm.Print_Area" localSheetId="1">'Cross Section'!$A$8:$K$62</definedName>
    <definedName name="_xlnm.Print_Area" localSheetId="0">'READ ME'!$A$8:$K$62</definedName>
    <definedName name="_xlnm.Print_Area">#REF!</definedName>
    <definedName name="sencount" hidden="1">1</definedName>
  </definedNames>
  <calcPr calcId="171027" calcOnSave="0"/>
</workbook>
</file>

<file path=xl/calcChain.xml><?xml version="1.0" encoding="utf-8"?>
<calcChain xmlns="http://schemas.openxmlformats.org/spreadsheetml/2006/main">
  <c r="J48" i="4" l="1"/>
  <c r="AC36" i="4" s="1"/>
  <c r="AC37" i="4" s="1"/>
  <c r="X16" i="4"/>
  <c r="X15" i="4"/>
  <c r="W33" i="4" s="1"/>
  <c r="W16" i="4"/>
  <c r="J46" i="4"/>
  <c r="J47" i="4"/>
  <c r="W53" i="4" l="1"/>
  <c r="AB37" i="4" s="1"/>
  <c r="AB38" i="4" s="1"/>
  <c r="AB35" i="4"/>
  <c r="AB36" i="4" s="1"/>
  <c r="W34" i="4"/>
  <c r="W35" i="4" s="1"/>
  <c r="W36" i="4" s="1"/>
  <c r="W37" i="4" s="1"/>
  <c r="W38" i="4" s="1"/>
  <c r="W39" i="4" s="1"/>
  <c r="W40" i="4" s="1"/>
  <c r="W41" i="4" s="1"/>
  <c r="W42" i="4" s="1"/>
  <c r="W43" i="4" s="1"/>
  <c r="W44" i="4" s="1"/>
  <c r="W45" i="4" s="1"/>
  <c r="W46" i="4" s="1"/>
  <c r="W47" i="4" s="1"/>
  <c r="W48" i="4" s="1"/>
  <c r="W49" i="4" s="1"/>
  <c r="W50" i="4" s="1"/>
  <c r="W51" i="4" s="1"/>
  <c r="W52" i="4" s="1"/>
  <c r="Y56" i="4"/>
  <c r="W15" i="4"/>
  <c r="W17" i="4" s="1"/>
  <c r="X17" i="4"/>
  <c r="Z17" i="4" s="1"/>
  <c r="AB55" i="4" l="1"/>
  <c r="W32" i="4"/>
  <c r="Z15" i="4"/>
  <c r="Z16" i="4"/>
  <c r="W54" i="4"/>
  <c r="C12" i="7"/>
  <c r="V38" i="4" l="1"/>
  <c r="V35" i="4"/>
  <c r="V34" i="4"/>
  <c r="V37" i="4"/>
  <c r="V41" i="4"/>
  <c r="V36" i="4"/>
  <c r="V52" i="4"/>
  <c r="V42" i="4"/>
  <c r="V33" i="4"/>
  <c r="V40" i="4"/>
  <c r="V32" i="4"/>
  <c r="V39" i="4"/>
  <c r="V54" i="4"/>
  <c r="V53" i="4"/>
  <c r="V44" i="4"/>
  <c r="B12" i="4"/>
  <c r="F11" i="4"/>
  <c r="L10" i="4"/>
  <c r="F10" i="4"/>
  <c r="J9" i="4"/>
  <c r="F9" i="4"/>
  <c r="J8" i="4"/>
  <c r="F8" i="4"/>
  <c r="X7" i="4"/>
  <c r="X6" i="4"/>
  <c r="X5" i="4"/>
  <c r="X4" i="4"/>
  <c r="X3" i="4"/>
  <c r="X2" i="4"/>
  <c r="X1" i="4"/>
  <c r="G1" i="4" s="1"/>
  <c r="V48" i="4" l="1"/>
  <c r="V46" i="4"/>
  <c r="V50" i="4"/>
  <c r="V51" i="4"/>
  <c r="V47" i="4"/>
  <c r="V49" i="4"/>
  <c r="V45" i="4"/>
  <c r="J10" i="4"/>
  <c r="AY29" i="4"/>
  <c r="AY28" i="4"/>
  <c r="AY26" i="4"/>
  <c r="AY27" i="4"/>
  <c r="AY25" i="4"/>
  <c r="AX27" i="4"/>
  <c r="AX28" i="4"/>
  <c r="AX26" i="4"/>
  <c r="AX25" i="4"/>
  <c r="AX29" i="4"/>
  <c r="AV29" i="4"/>
  <c r="AV28" i="4"/>
  <c r="AV27" i="4"/>
  <c r="AV26" i="4"/>
  <c r="AV25" i="4"/>
  <c r="AU27" i="4"/>
  <c r="AU28" i="4"/>
  <c r="AU26" i="4"/>
  <c r="AU25" i="4"/>
  <c r="AU29" i="4"/>
  <c r="AS27" i="4"/>
  <c r="AS26" i="4"/>
  <c r="AS25" i="4"/>
  <c r="AS28" i="4"/>
  <c r="AR28" i="4"/>
  <c r="AR27" i="4"/>
  <c r="AR26" i="4"/>
  <c r="AR25" i="4"/>
  <c r="AR29" i="4"/>
  <c r="AY21" i="4"/>
  <c r="AY20" i="4"/>
  <c r="AY19" i="4"/>
  <c r="AY22" i="4"/>
  <c r="AX22" i="4"/>
  <c r="AX21" i="4"/>
  <c r="AX20" i="4"/>
  <c r="AX19" i="4"/>
  <c r="AX23" i="4"/>
  <c r="AV23" i="4"/>
  <c r="AV22" i="4"/>
  <c r="AV21" i="4"/>
  <c r="AV20" i="4"/>
  <c r="AV19" i="4"/>
  <c r="AU22" i="4"/>
  <c r="AU21" i="4"/>
  <c r="AU19" i="4"/>
  <c r="AU23" i="4"/>
  <c r="AR19" i="4"/>
  <c r="AR23" i="4" s="1"/>
  <c r="AR20" i="4"/>
  <c r="AS23" i="4"/>
  <c r="AS22" i="4"/>
  <c r="AS20" i="4"/>
  <c r="AS21" i="4"/>
  <c r="AS19" i="4"/>
  <c r="AR21" i="4"/>
  <c r="AR22" i="4"/>
  <c r="AY14" i="4"/>
  <c r="AY15" i="4" s="1"/>
  <c r="AY13" i="4"/>
  <c r="AY17" i="4" s="1"/>
  <c r="AX15" i="4"/>
  <c r="AX16" i="4" s="1"/>
  <c r="AX13" i="4"/>
  <c r="AX17" i="4" s="1"/>
  <c r="AV14" i="4"/>
  <c r="AV15" i="4" s="1"/>
  <c r="AV13" i="4"/>
  <c r="AV17" i="4" s="1"/>
  <c r="AU15" i="4"/>
  <c r="AU16" i="4" s="1"/>
  <c r="AU13" i="4"/>
  <c r="AU14" i="4" s="1"/>
  <c r="AR13" i="4"/>
  <c r="AR14" i="4" s="1"/>
  <c r="AS14" i="4"/>
  <c r="AS15" i="4" s="1"/>
  <c r="AS13" i="4"/>
  <c r="AS16" i="4" s="1"/>
  <c r="AR15" i="4"/>
  <c r="AS29" i="4"/>
  <c r="AY23" i="4"/>
  <c r="AU20" i="4"/>
  <c r="AE22" i="4"/>
  <c r="AN22" i="4" s="1"/>
  <c r="AH18" i="4"/>
  <c r="AQ18" i="4" s="1"/>
  <c r="AB22" i="4"/>
  <c r="AC22" i="4" s="1"/>
  <c r="AH23" i="4"/>
  <c r="AQ23" i="4" s="1"/>
  <c r="AB15" i="4"/>
  <c r="AF15" i="4" s="1"/>
  <c r="AE15" i="4"/>
  <c r="AN15" i="4" s="1"/>
  <c r="AH15" i="4"/>
  <c r="AQ15" i="4" s="1"/>
  <c r="AH17" i="4"/>
  <c r="AQ17" i="4" s="1"/>
  <c r="AB17" i="4"/>
  <c r="AC17" i="4" s="1"/>
  <c r="AE18" i="4"/>
  <c r="AN18" i="4" s="1"/>
  <c r="AE17" i="4"/>
  <c r="AN17" i="4" s="1"/>
  <c r="AB16" i="4"/>
  <c r="AC16" i="4" s="1"/>
  <c r="AH22" i="4"/>
  <c r="AQ22" i="4" s="1"/>
  <c r="AB18" i="4"/>
  <c r="AC18" i="4" s="1"/>
  <c r="AH20" i="4"/>
  <c r="AQ20" i="4" s="1"/>
  <c r="AE20" i="4"/>
  <c r="AN20" i="4" s="1"/>
  <c r="AB20" i="4"/>
  <c r="AG20" i="4" s="1"/>
  <c r="AH21" i="4"/>
  <c r="AQ21" i="4" s="1"/>
  <c r="AB23" i="4"/>
  <c r="AG23" i="4" s="1"/>
  <c r="AE23" i="4"/>
  <c r="AN23" i="4" s="1"/>
  <c r="AB19" i="4"/>
  <c r="AK19" i="4" s="1"/>
  <c r="AE19" i="4"/>
  <c r="AN19" i="4" s="1"/>
  <c r="AH16" i="4"/>
  <c r="AE21" i="4"/>
  <c r="AN21" i="4" s="1"/>
  <c r="AB21" i="4"/>
  <c r="AK21" i="4" s="1"/>
  <c r="AE16" i="4"/>
  <c r="AN16" i="4" s="1"/>
  <c r="AH19" i="4"/>
  <c r="AQ19" i="4" s="1"/>
  <c r="AF20" i="4" l="1"/>
  <c r="AX14" i="4"/>
  <c r="AY16" i="4"/>
  <c r="AD20" i="4"/>
  <c r="AD22" i="4"/>
  <c r="AK20" i="4"/>
  <c r="AC20" i="4"/>
  <c r="AG22" i="4"/>
  <c r="AC19" i="4"/>
  <c r="AK22" i="4"/>
  <c r="AF19" i="4"/>
  <c r="AD18" i="4"/>
  <c r="AG19" i="4"/>
  <c r="AD17" i="4"/>
  <c r="AD23" i="4"/>
  <c r="AF22" i="4"/>
  <c r="AC23" i="4"/>
  <c r="AK23" i="4"/>
  <c r="AF23" i="4"/>
  <c r="AF17" i="4"/>
  <c r="AG17" i="4"/>
  <c r="AK18" i="4"/>
  <c r="AF21" i="4"/>
  <c r="AG21" i="4"/>
  <c r="AD19" i="4"/>
  <c r="AG18" i="4"/>
  <c r="AD21" i="4"/>
  <c r="AC21" i="4"/>
  <c r="AF18" i="4"/>
  <c r="AR17" i="4"/>
  <c r="AG15" i="4"/>
  <c r="AC15" i="4"/>
  <c r="AK15" i="4"/>
  <c r="AD15" i="4"/>
  <c r="AH25" i="4"/>
  <c r="AR16" i="4"/>
  <c r="AU17" i="4"/>
  <c r="AG16" i="4"/>
  <c r="AV16" i="4"/>
  <c r="AD16" i="4"/>
  <c r="AF16" i="4"/>
  <c r="AE25" i="4"/>
  <c r="AK16" i="4"/>
  <c r="AB25" i="4"/>
  <c r="C36" i="4" s="1"/>
  <c r="AN25" i="4"/>
  <c r="AK17" i="4"/>
  <c r="AQ16" i="4"/>
  <c r="AQ25" i="4" s="1"/>
  <c r="AS17" i="4"/>
  <c r="AF25" i="4" l="1"/>
  <c r="AI30" i="4" s="1"/>
  <c r="AO20" i="4" s="1"/>
  <c r="AU30" i="4"/>
  <c r="AC25" i="4"/>
  <c r="AG30" i="4" s="1"/>
  <c r="AL19" i="4" s="1"/>
  <c r="AG25" i="4"/>
  <c r="AJ30" i="4" s="1"/>
  <c r="AD25" i="4"/>
  <c r="AH30" i="4" s="1"/>
  <c r="AK25" i="4"/>
  <c r="AR31" i="4"/>
  <c r="AU31" i="4"/>
  <c r="C42" i="4"/>
  <c r="AR30" i="4"/>
  <c r="C41" i="4"/>
  <c r="C40" i="4" l="1"/>
  <c r="C39" i="4" s="1"/>
  <c r="AV30" i="4"/>
  <c r="AV31" i="4" s="1"/>
  <c r="AH32" i="4"/>
  <c r="AS30" i="4" s="1"/>
  <c r="AS31" i="4" s="1"/>
  <c r="AM18" i="4"/>
  <c r="AL22" i="4"/>
  <c r="AL20" i="4"/>
  <c r="AM22" i="4"/>
  <c r="AM17" i="4"/>
  <c r="AM23" i="4"/>
  <c r="AL21" i="4"/>
  <c r="AL16" i="4"/>
  <c r="AM15" i="4"/>
  <c r="AL15" i="4"/>
  <c r="AL17" i="4"/>
  <c r="AM19" i="4"/>
  <c r="AL18" i="4"/>
  <c r="AM21" i="4"/>
  <c r="AL23" i="4"/>
  <c r="AM20" i="4"/>
  <c r="AP15" i="4"/>
  <c r="AM16" i="4"/>
  <c r="AP18" i="4"/>
  <c r="AP20" i="4"/>
  <c r="AP16" i="4"/>
  <c r="AO23" i="4"/>
  <c r="AO22" i="4"/>
  <c r="AO21" i="4"/>
  <c r="AO17" i="4"/>
  <c r="AP22" i="4"/>
  <c r="AO18" i="4"/>
  <c r="AP23" i="4"/>
  <c r="AP17" i="4"/>
  <c r="AP19" i="4"/>
  <c r="AP21" i="4"/>
  <c r="AO15" i="4"/>
  <c r="AO16" i="4"/>
  <c r="AO19" i="4"/>
  <c r="C37" i="4" l="1"/>
  <c r="C38" i="4" s="1"/>
  <c r="AM25" i="4"/>
  <c r="G37" i="4" s="1"/>
  <c r="AO25" i="4"/>
  <c r="AL25" i="4"/>
  <c r="AP25" i="4"/>
  <c r="G36" i="4" s="1"/>
  <c r="X37" i="4" l="1"/>
  <c r="X46" i="4"/>
  <c r="X54" i="4"/>
  <c r="C53" i="4"/>
  <c r="X38" i="4"/>
  <c r="X47" i="4"/>
  <c r="X32" i="4"/>
  <c r="C48" i="4"/>
  <c r="X43" i="4"/>
  <c r="X40" i="4"/>
  <c r="X49" i="4"/>
  <c r="X33" i="4"/>
  <c r="X41" i="4"/>
  <c r="X50" i="4"/>
  <c r="X34" i="4"/>
  <c r="X42" i="4"/>
  <c r="X51" i="4"/>
  <c r="X53" i="4"/>
  <c r="X39" i="4"/>
  <c r="X35" i="4"/>
  <c r="X44" i="4"/>
  <c r="X52" i="4"/>
  <c r="X36" i="4"/>
  <c r="X45" i="4"/>
  <c r="X48" i="4"/>
  <c r="G38" i="4"/>
  <c r="C52" i="4"/>
  <c r="C47" i="4"/>
  <c r="C46" i="4"/>
  <c r="C51" i="4"/>
  <c r="C58" i="4" l="1"/>
  <c r="H56" i="4" s="1"/>
  <c r="X56" i="4"/>
  <c r="C56" i="4"/>
  <c r="C57" i="4"/>
  <c r="AD35" i="4" l="1"/>
  <c r="AE35" i="4" s="1"/>
  <c r="AD36" i="4"/>
  <c r="AE36" i="4" s="1"/>
  <c r="AD38" i="4"/>
  <c r="AE38" i="4" s="1"/>
  <c r="AD37" i="4"/>
  <c r="AE37" i="4" s="1"/>
  <c r="Y47" i="4"/>
  <c r="Z47" i="4" s="1"/>
  <c r="AC52" i="4"/>
  <c r="Y34" i="4"/>
  <c r="Z34" i="4" s="1"/>
  <c r="Y44" i="4"/>
  <c r="Z44" i="4" s="1"/>
  <c r="Y37" i="4"/>
  <c r="Z37" i="4" s="1"/>
  <c r="Y46" i="4"/>
  <c r="Z46" i="4" s="1"/>
  <c r="Y43" i="4"/>
  <c r="Z43" i="4" s="1"/>
  <c r="AC55" i="4" s="1"/>
  <c r="Y45" i="4"/>
  <c r="Z45" i="4" s="1"/>
  <c r="Y40" i="4"/>
  <c r="Z40" i="4" s="1"/>
  <c r="Y38" i="4"/>
  <c r="Z38" i="4" s="1"/>
  <c r="Y39" i="4"/>
  <c r="Z39" i="4" s="1"/>
  <c r="Y41" i="4"/>
  <c r="Z41" i="4" s="1"/>
  <c r="Y49" i="4"/>
  <c r="Z49" i="4" s="1"/>
  <c r="Y32" i="4"/>
  <c r="Y53" i="4"/>
  <c r="Z53" i="4" s="1"/>
  <c r="Y52" i="4"/>
  <c r="Z52" i="4" s="1"/>
  <c r="Y42" i="4"/>
  <c r="Z42" i="4" s="1"/>
  <c r="Y51" i="4"/>
  <c r="Z51" i="4" s="1"/>
  <c r="Y36" i="4"/>
  <c r="Z36" i="4" s="1"/>
  <c r="Y54" i="4"/>
  <c r="Y33" i="4"/>
  <c r="Z33" i="4" s="1"/>
  <c r="Y48" i="4"/>
  <c r="Z48" i="4" s="1"/>
  <c r="Y50" i="4"/>
  <c r="Z50" i="4" s="1"/>
  <c r="Y35" i="4"/>
  <c r="Z35" i="4" s="1"/>
</calcChain>
</file>

<file path=xl/sharedStrings.xml><?xml version="1.0" encoding="utf-8"?>
<sst xmlns="http://schemas.openxmlformats.org/spreadsheetml/2006/main" count="185" uniqueCount="118">
  <si>
    <t>Author:</t>
  </si>
  <si>
    <t>Check:</t>
  </si>
  <si>
    <t>Report:</t>
  </si>
  <si>
    <t>Date:</t>
  </si>
  <si>
    <t>Revision:</t>
  </si>
  <si>
    <t>Section:</t>
  </si>
  <si>
    <t>Document Number:</t>
  </si>
  <si>
    <t>Revision Level :</t>
  </si>
  <si>
    <t>Page:</t>
  </si>
  <si>
    <t>A</t>
  </si>
  <si>
    <t>yA</t>
  </si>
  <si>
    <t>Iy</t>
  </si>
  <si>
    <t>zA</t>
  </si>
  <si>
    <t>Iz</t>
  </si>
  <si>
    <t>Element</t>
  </si>
  <si>
    <t>x</t>
  </si>
  <si>
    <t>y</t>
  </si>
  <si>
    <t>(in)</t>
  </si>
  <si>
    <t>Sum: A</t>
  </si>
  <si>
    <t>Sum: yA</t>
  </si>
  <si>
    <t>Sum:Iy</t>
  </si>
  <si>
    <t>Sum: zA</t>
  </si>
  <si>
    <t>Sum:Iz</t>
  </si>
  <si>
    <t>Total Height (y) =</t>
  </si>
  <si>
    <t>in</t>
  </si>
  <si>
    <t>Total Width (x) =</t>
  </si>
  <si>
    <t>Total Section Properties about origin:</t>
  </si>
  <si>
    <t>Total Iy</t>
  </si>
  <si>
    <t>z</t>
  </si>
  <si>
    <t>Total Iz</t>
  </si>
  <si>
    <t>(mm)</t>
  </si>
  <si>
    <t>Y =</t>
  </si>
  <si>
    <t>R. Abbott</t>
  </si>
  <si>
    <t>IR</t>
  </si>
  <si>
    <t xml:space="preserve"> </t>
  </si>
  <si>
    <t>General Properties</t>
  </si>
  <si>
    <t>in²</t>
  </si>
  <si>
    <t>Area Moment of Intertia</t>
  </si>
  <si>
    <t>in⁴</t>
  </si>
  <si>
    <t>lb</t>
  </si>
  <si>
    <t>Section Properties About Centroidal Axis Parallel to Original Axis</t>
  </si>
  <si>
    <r>
      <t>y</t>
    </r>
    <r>
      <rPr>
        <vertAlign val="superscript"/>
        <sz val="10"/>
        <rFont val="Calibri"/>
        <family val="2"/>
        <scheme val="minor"/>
      </rPr>
      <t>2</t>
    </r>
    <r>
      <rPr>
        <sz val="10"/>
        <rFont val="Calibri"/>
        <family val="2"/>
        <scheme val="minor"/>
      </rPr>
      <t>A</t>
    </r>
  </si>
  <si>
    <r>
      <t>z</t>
    </r>
    <r>
      <rPr>
        <vertAlign val="superscript"/>
        <sz val="10"/>
        <rFont val="Calibri"/>
        <family val="2"/>
        <scheme val="minor"/>
      </rPr>
      <t>2</t>
    </r>
    <r>
      <rPr>
        <sz val="10"/>
        <rFont val="Calibri"/>
        <family val="2"/>
        <scheme val="minor"/>
      </rPr>
      <t>A</t>
    </r>
  </si>
  <si>
    <r>
      <t>Sum: y</t>
    </r>
    <r>
      <rPr>
        <vertAlign val="superscript"/>
        <sz val="10"/>
        <rFont val="Calibri"/>
        <family val="2"/>
        <scheme val="minor"/>
      </rPr>
      <t>2</t>
    </r>
    <r>
      <rPr>
        <sz val="10"/>
        <rFont val="Calibri"/>
        <family val="2"/>
        <scheme val="minor"/>
      </rPr>
      <t>A</t>
    </r>
  </si>
  <si>
    <r>
      <t>Sum: z</t>
    </r>
    <r>
      <rPr>
        <vertAlign val="superscript"/>
        <sz val="10"/>
        <rFont val="Calibri"/>
        <family val="2"/>
        <scheme val="minor"/>
      </rPr>
      <t>2</t>
    </r>
    <r>
      <rPr>
        <sz val="10"/>
        <rFont val="Calibri"/>
        <family val="2"/>
        <scheme val="minor"/>
      </rPr>
      <t>A</t>
    </r>
  </si>
  <si>
    <r>
      <t>(mm</t>
    </r>
    <r>
      <rPr>
        <vertAlign val="superscript"/>
        <sz val="10"/>
        <rFont val="Calibri"/>
        <family val="2"/>
        <scheme val="minor"/>
      </rPr>
      <t>4</t>
    </r>
    <r>
      <rPr>
        <sz val="10"/>
        <rFont val="Calibri"/>
        <family val="2"/>
        <scheme val="minor"/>
      </rPr>
      <t>)</t>
    </r>
  </si>
  <si>
    <t>A =</t>
  </si>
  <si>
    <r>
      <t>ẋ</t>
    </r>
    <r>
      <rPr>
        <vertAlign val="subscript"/>
        <sz val="10"/>
        <rFont val="Calibri"/>
        <family val="2"/>
        <scheme val="minor"/>
      </rPr>
      <t>left</t>
    </r>
    <r>
      <rPr>
        <sz val="10"/>
        <rFont val="Calibri"/>
        <family val="2"/>
        <scheme val="minor"/>
      </rPr>
      <t xml:space="preserve"> =</t>
    </r>
  </si>
  <si>
    <r>
      <t>ẋ</t>
    </r>
    <r>
      <rPr>
        <vertAlign val="subscript"/>
        <sz val="10"/>
        <rFont val="Calibri"/>
        <family val="2"/>
        <scheme val="minor"/>
      </rPr>
      <t>right</t>
    </r>
    <r>
      <rPr>
        <sz val="10"/>
        <rFont val="Calibri"/>
        <family val="2"/>
        <scheme val="minor"/>
      </rPr>
      <t xml:space="preserve"> =</t>
    </r>
  </si>
  <si>
    <r>
      <t>ẏ</t>
    </r>
    <r>
      <rPr>
        <vertAlign val="subscript"/>
        <sz val="10"/>
        <rFont val="Calibri"/>
        <family val="2"/>
        <scheme val="minor"/>
      </rPr>
      <t>upper</t>
    </r>
    <r>
      <rPr>
        <sz val="10"/>
        <rFont val="Calibri"/>
        <family val="2"/>
        <scheme val="minor"/>
      </rPr>
      <t xml:space="preserve"> =</t>
    </r>
  </si>
  <si>
    <r>
      <t>ẏ</t>
    </r>
    <r>
      <rPr>
        <vertAlign val="subscript"/>
        <sz val="10"/>
        <rFont val="Calibri"/>
        <family val="2"/>
        <scheme val="minor"/>
      </rPr>
      <t>lower</t>
    </r>
    <r>
      <rPr>
        <sz val="10"/>
        <rFont val="Calibri"/>
        <family val="2"/>
        <scheme val="minor"/>
      </rPr>
      <t xml:space="preserve"> =</t>
    </r>
  </si>
  <si>
    <r>
      <t>I</t>
    </r>
    <r>
      <rPr>
        <vertAlign val="subscript"/>
        <sz val="10"/>
        <rFont val="Calibri"/>
        <family val="2"/>
        <scheme val="minor"/>
      </rPr>
      <t>x</t>
    </r>
    <r>
      <rPr>
        <sz val="10"/>
        <rFont val="Calibri"/>
        <family val="2"/>
        <scheme val="minor"/>
      </rPr>
      <t xml:space="preserve"> =</t>
    </r>
  </si>
  <si>
    <r>
      <t>I</t>
    </r>
    <r>
      <rPr>
        <vertAlign val="subscript"/>
        <sz val="10"/>
        <rFont val="Calibri"/>
        <family val="2"/>
        <scheme val="minor"/>
      </rPr>
      <t>y</t>
    </r>
    <r>
      <rPr>
        <sz val="10"/>
        <rFont val="Calibri"/>
        <family val="2"/>
        <scheme val="minor"/>
      </rPr>
      <t xml:space="preserve"> =</t>
    </r>
  </si>
  <si>
    <t>J =</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</si>
  <si>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</si>
  <si>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</si>
  <si>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</si>
  <si>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</si>
  <si>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</si>
  <si>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</si>
  <si>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</si>
  <si>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</si>
  <si>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</si>
  <si>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</si>
  <si>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</si>
  <si>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</si>
  <si>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</si>
  <si>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</si>
  <si>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</si>
  <si>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</si>
  <si>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</si>
  <si>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</si>
  <si>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</si>
  <si>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</si>
  <si>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</si>
  <si>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</si>
  <si>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</si>
  <si>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</si>
  <si>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</si>
  <si>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</si>
  <si>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</si>
  <si>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</si>
  <si>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</si>
  <si>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</si>
  <si>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</si>
  <si>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</si>
  <si>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</si>
  <si>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</si>
  <si>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</si>
  <si>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</si>
  <si>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www.xl-viking.com</t>
  </si>
  <si>
    <t>http://www.abbottaerospace.com/subscribe</t>
  </si>
  <si>
    <t>http://www.xl-viking.com/download-free-trial/</t>
  </si>
  <si>
    <t>http://www.abbottaerospace.com/engineering-services</t>
  </si>
  <si>
    <t>d =</t>
  </si>
  <si>
    <t>t =</t>
  </si>
  <si>
    <t>b =</t>
  </si>
  <si>
    <t>D =</t>
  </si>
  <si>
    <t>Stresses in Web</t>
  </si>
  <si>
    <t>Maximum Stressin Web Position</t>
  </si>
  <si>
    <t>Maximum Stress in Web Value</t>
  </si>
  <si>
    <t>Results</t>
  </si>
  <si>
    <r>
      <t>τ</t>
    </r>
    <r>
      <rPr>
        <vertAlign val="subscript"/>
        <sz val="10"/>
        <rFont val="Calibri"/>
        <family val="2"/>
        <scheme val="minor"/>
      </rPr>
      <t>max</t>
    </r>
    <r>
      <rPr>
        <sz val="10"/>
        <rFont val="Calibri"/>
        <family val="2"/>
        <scheme val="minor"/>
      </rPr>
      <t xml:space="preserve"> =</t>
    </r>
  </si>
  <si>
    <t>V =</t>
  </si>
  <si>
    <t>psi</t>
  </si>
  <si>
    <r>
      <t>τ</t>
    </r>
    <r>
      <rPr>
        <vertAlign val="subscript"/>
        <sz val="10"/>
        <rFont val="Calibri"/>
        <family val="2"/>
        <scheme val="minor"/>
      </rPr>
      <t>min</t>
    </r>
    <r>
      <rPr>
        <sz val="10"/>
        <rFont val="Calibri"/>
        <family val="2"/>
        <scheme val="minor"/>
      </rPr>
      <t xml:space="preserve"> =</t>
    </r>
  </si>
  <si>
    <t>Total Shear Force Carried by the web</t>
  </si>
  <si>
    <t>Percentage of Shear Force Carried by the web</t>
  </si>
  <si>
    <r>
      <t>τ</t>
    </r>
    <r>
      <rPr>
        <vertAlign val="subscript"/>
        <sz val="10"/>
        <rFont val="Calibri"/>
        <family val="2"/>
        <scheme val="minor"/>
      </rPr>
      <t>av</t>
    </r>
    <r>
      <rPr>
        <sz val="10"/>
        <rFont val="Calibri"/>
        <family val="2"/>
        <scheme val="minor"/>
      </rPr>
      <t xml:space="preserve"> =</t>
    </r>
  </si>
  <si>
    <t>=</t>
  </si>
  <si>
    <t>Maximum Web Shear Stress</t>
  </si>
  <si>
    <t>Minimum Web Shear Stress</t>
  </si>
  <si>
    <t>Calculated Shear Stress Distribution</t>
  </si>
  <si>
    <t>Average Shear Stress</t>
  </si>
  <si>
    <t>STRESS ANALYSIS - SHEAR STRESS IN AN I-BEAM</t>
  </si>
  <si>
    <t>Average Web Shear Stress*</t>
  </si>
  <si>
    <t>* Assuming all shear load carried by the vertical web</t>
  </si>
  <si>
    <t>AA-SM-041-011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</si>
</sst>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000"/>
    <numFmt numFmtId="167" formatCode="&quot;$&quot;#,##0\ ;\(&quot;$&quot;#,##0\)"/>
  </numFmts>
  <fonts count="24" x14ac:knownFonts="1">
    <font>
      <sz val="10"/>
      <color theme="1"/>
      <name val="Arial"/>
      <family val="2"/>
    </font>
    <font>
      <sz val="10"/>
      <name val="Arial"/>
      <family val="2"/>
    </font>
    <font>
      <sz val="10"/>
      <color indexed="24"/>
      <name val="Arial"/>
      <family val="2"/>
    </font>
    <font>
      <sz val="10"/>
      <color indexed="8"/>
      <name val="Arial"/>
      <family val="2"/>
    </font>
    <font>
      <sz val="12"/>
      <name val="Calibri"/>
      <family val="2"/>
      <scheme val="minor"/>
    </font>
    <font>
      <b/>
      <sz val="12"/>
      <name val="Calibri"/>
      <family val="2"/>
      <scheme val="minor"/>
    </font>
    <font>
      <sz val="10"/>
      <name val="Calibri"/>
      <family val="2"/>
      <scheme val="minor"/>
    </font>
    <font>
      <sz val="10"/>
      <color theme="1"/>
      <name val="Calibri"/>
      <family val="2"/>
      <scheme val="minor"/>
    </font>
    <font>
      <b/>
      <sz val="10"/>
      <name val="Calibri"/>
      <family val="2"/>
      <scheme val="minor"/>
    </font>
    <font>
      <vertAlign val="superscript"/>
      <sz val="10"/>
      <name val="Calibri"/>
      <family val="2"/>
      <scheme val="minor"/>
    </font>
    <font>
      <sz val="10"/>
      <color rgb="FF0000FF"/>
      <name val="Calibri"/>
      <family val="2"/>
      <scheme val="minor"/>
    </font>
    <font>
      <vertAlign val="subscript"/>
      <sz val="10"/>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8"/>
      <name val="Calibri"/>
      <family val="2"/>
      <scheme val="minor"/>
    </font>
    <font>
      <b/>
      <i/>
      <sz val="10"/>
      <name val="Calibri"/>
      <family val="2"/>
      <scheme val="minor"/>
    </font>
    <font>
      <i/>
      <u/>
      <sz val="10"/>
      <color theme="10"/>
      <name val="Calibri"/>
      <family val="2"/>
    </font>
    <font>
      <u/>
      <sz val="10"/>
      <color theme="10"/>
      <name val="Calibri"/>
      <family val="2"/>
      <scheme val="minor"/>
    </font>
    <font>
      <u/>
      <sz val="10"/>
      <color theme="10"/>
      <name val="Arial"/>
      <family val="2"/>
    </font>
    <font>
      <sz val="10"/>
      <name val="Arial"/>
      <family val="2"/>
    </font>
    <font>
      <sz val="10"/>
      <color theme="1"/>
      <name val="Arial"/>
      <family val="2"/>
    </font>
    <font>
      <i/>
      <sz val="10"/>
      <name val="Calibri"/>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0" fontId="1" fillId="0" borderId="0"/>
    <xf numFmtId="3" fontId="2" fillId="0" borderId="0" applyFont="0" applyFill="0" applyBorder="0" applyAlignment="0" applyProtection="0"/>
    <xf numFmtId="167" fontId="2" fillId="0" borderId="0" applyFont="0" applyFill="0" applyBorder="0" applyAlignment="0" applyProtection="0"/>
    <xf numFmtId="0" fontId="2" fillId="0" borderId="0" applyFont="0" applyFill="0" applyBorder="0" applyAlignment="0" applyProtection="0"/>
    <xf numFmtId="2" fontId="2" fillId="0" borderId="0" applyFont="0" applyFill="0" applyBorder="0" applyAlignment="0" applyProtection="0"/>
    <xf numFmtId="0" fontId="1" fillId="0" borderId="0"/>
    <xf numFmtId="0" fontId="3" fillId="0" borderId="0"/>
    <xf numFmtId="0" fontId="1" fillId="0" borderId="0"/>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0" borderId="0"/>
    <xf numFmtId="9" fontId="22" fillId="0" borderId="0" applyFont="0" applyFill="0" applyBorder="0" applyAlignment="0" applyProtection="0"/>
  </cellStyleXfs>
  <cellXfs count="122">
    <xf numFmtId="0" fontId="0" fillId="0" borderId="0" xfId="0"/>
    <xf numFmtId="0" fontId="4" fillId="0" borderId="0" xfId="1" applyFont="1"/>
    <xf numFmtId="0" fontId="6" fillId="0" borderId="0" xfId="1" applyFont="1"/>
    <xf numFmtId="0" fontId="6" fillId="0" borderId="2" xfId="1" applyFont="1" applyBorder="1" applyAlignment="1">
      <alignment horizontal="center"/>
    </xf>
    <xf numFmtId="0" fontId="6" fillId="0" borderId="0" xfId="1" applyFont="1" applyAlignment="1">
      <alignment horizontal="right"/>
    </xf>
    <xf numFmtId="0" fontId="6" fillId="0" borderId="0" xfId="1" applyFont="1" applyAlignment="1">
      <alignment horizontal="center"/>
    </xf>
    <xf numFmtId="0" fontId="6" fillId="0" borderId="0" xfId="1" applyFont="1" applyProtection="1">
      <protection locked="0"/>
    </xf>
    <xf numFmtId="165" fontId="6" fillId="0" borderId="4" xfId="1" applyNumberFormat="1" applyFont="1" applyBorder="1"/>
    <xf numFmtId="0" fontId="6" fillId="0" borderId="5" xfId="1" applyFont="1" applyBorder="1"/>
    <xf numFmtId="0" fontId="6" fillId="0" borderId="0" xfId="1" applyFont="1" applyFill="1" applyBorder="1" applyAlignment="1">
      <alignment horizontal="center"/>
    </xf>
    <xf numFmtId="165" fontId="6" fillId="0" borderId="6" xfId="1" applyNumberFormat="1" applyFont="1" applyBorder="1"/>
    <xf numFmtId="0" fontId="6" fillId="0" borderId="3" xfId="1" applyFont="1" applyBorder="1"/>
    <xf numFmtId="0" fontId="6" fillId="0" borderId="0" xfId="1" applyFont="1" applyBorder="1" applyAlignment="1" applyProtection="1">
      <alignment horizontal="center"/>
      <protection locked="0"/>
    </xf>
    <xf numFmtId="1" fontId="6" fillId="0" borderId="0" xfId="1" applyNumberFormat="1" applyFont="1" applyAlignment="1">
      <alignment horizontal="center"/>
    </xf>
    <xf numFmtId="164" fontId="6" fillId="0" borderId="0" xfId="1" applyNumberFormat="1" applyFont="1" applyAlignment="1">
      <alignment horizontal="center"/>
    </xf>
    <xf numFmtId="166" fontId="6" fillId="0" borderId="0" xfId="1" applyNumberFormat="1" applyFont="1" applyAlignment="1">
      <alignment horizontal="center"/>
    </xf>
    <xf numFmtId="0" fontId="6" fillId="0" borderId="0" xfId="1" applyFont="1" applyAlignment="1" applyProtection="1">
      <alignment horizontal="center"/>
      <protection locked="0"/>
    </xf>
    <xf numFmtId="165" fontId="10" fillId="0" borderId="0" xfId="1" applyNumberFormat="1" applyFont="1" applyBorder="1" applyAlignment="1" applyProtection="1">
      <alignment horizontal="center"/>
      <protection locked="0"/>
    </xf>
    <xf numFmtId="165" fontId="6" fillId="0" borderId="3" xfId="1" applyNumberFormat="1" applyFont="1" applyBorder="1"/>
    <xf numFmtId="0" fontId="6" fillId="0" borderId="6" xfId="1" applyFont="1" applyBorder="1"/>
    <xf numFmtId="165" fontId="6" fillId="0" borderId="0" xfId="1" applyNumberFormat="1" applyFont="1" applyAlignment="1">
      <alignment horizontal="center"/>
    </xf>
    <xf numFmtId="2" fontId="6" fillId="0" borderId="0" xfId="1" applyNumberFormat="1" applyFont="1" applyAlignment="1">
      <alignment horizontal="center"/>
    </xf>
    <xf numFmtId="0" fontId="6" fillId="0" borderId="0" xfId="1" applyFont="1" applyBorder="1" applyProtection="1">
      <protection locked="0"/>
    </xf>
    <xf numFmtId="0" fontId="6" fillId="0" borderId="0" xfId="1" applyFont="1" applyBorder="1" applyAlignment="1">
      <alignment horizontal="right"/>
    </xf>
    <xf numFmtId="0" fontId="10" fillId="0" borderId="0" xfId="1" applyFont="1" applyBorder="1" applyProtection="1">
      <protection locked="0"/>
    </xf>
    <xf numFmtId="0" fontId="6" fillId="0" borderId="0" xfId="1" applyFont="1" applyBorder="1" applyAlignment="1" applyProtection="1">
      <alignment horizontal="right"/>
      <protection locked="0"/>
    </xf>
    <xf numFmtId="166" fontId="6" fillId="0" borderId="0" xfId="1" applyNumberFormat="1" applyFont="1" applyBorder="1" applyAlignment="1" applyProtection="1">
      <alignment horizontal="right"/>
      <protection locked="0"/>
    </xf>
    <xf numFmtId="0" fontId="8" fillId="0" borderId="0" xfId="0" applyFont="1" applyFill="1" applyBorder="1" applyAlignment="1" applyProtection="1">
      <protection locked="0"/>
    </xf>
    <xf numFmtId="165" fontId="6" fillId="0" borderId="7" xfId="1" applyNumberFormat="1" applyFont="1" applyBorder="1"/>
    <xf numFmtId="165" fontId="6" fillId="0" borderId="8" xfId="1" applyNumberFormat="1" applyFont="1" applyBorder="1"/>
    <xf numFmtId="166" fontId="8" fillId="0" borderId="0" xfId="1" applyNumberFormat="1" applyFont="1" applyBorder="1" applyAlignment="1" applyProtection="1">
      <alignment horizontal="center"/>
      <protection locked="0"/>
    </xf>
    <xf numFmtId="166" fontId="6" fillId="0" borderId="0" xfId="1" applyNumberFormat="1" applyFont="1"/>
    <xf numFmtId="165" fontId="6" fillId="0" borderId="0" xfId="1" applyNumberFormat="1" applyFont="1"/>
    <xf numFmtId="0" fontId="6" fillId="0" borderId="0" xfId="0" applyFont="1" applyBorder="1" applyProtection="1">
      <protection locked="0"/>
    </xf>
    <xf numFmtId="0" fontId="8" fillId="0" borderId="0" xfId="0" applyFont="1" applyBorder="1" applyProtection="1">
      <protection locked="0"/>
    </xf>
    <xf numFmtId="0" fontId="6" fillId="0" borderId="0" xfId="0" applyFont="1" applyProtection="1">
      <protection locked="0"/>
    </xf>
    <xf numFmtId="0" fontId="6" fillId="0" borderId="0" xfId="1" applyFont="1" applyBorder="1"/>
    <xf numFmtId="0" fontId="6" fillId="0" borderId="0" xfId="0" applyFont="1" applyBorder="1" applyAlignment="1" applyProtection="1">
      <alignment horizontal="right" vertical="center"/>
      <protection locked="0"/>
    </xf>
    <xf numFmtId="165" fontId="6" fillId="0" borderId="0" xfId="0" applyNumberFormat="1" applyFont="1" applyBorder="1" applyProtection="1">
      <protection locked="0"/>
    </xf>
    <xf numFmtId="0" fontId="6" fillId="0" borderId="0" xfId="0" applyFont="1" applyBorder="1" applyAlignment="1" applyProtection="1">
      <alignment vertical="center"/>
      <protection locked="0"/>
    </xf>
    <xf numFmtId="0" fontId="6" fillId="0" borderId="0" xfId="0" applyFont="1" applyAlignment="1" applyProtection="1">
      <alignment vertical="center"/>
      <protection locked="0"/>
    </xf>
    <xf numFmtId="0" fontId="6" fillId="0" borderId="3" xfId="1" applyFont="1" applyBorder="1" applyAlignment="1">
      <alignment horizontal="center"/>
    </xf>
    <xf numFmtId="165" fontId="6" fillId="0" borderId="0" xfId="1" applyNumberFormat="1" applyFont="1" applyBorder="1" applyProtection="1">
      <protection locked="0"/>
    </xf>
    <xf numFmtId="164" fontId="6" fillId="0" borderId="0" xfId="0" applyNumberFormat="1" applyFont="1" applyProtection="1">
      <protection locked="0"/>
    </xf>
    <xf numFmtId="0" fontId="6" fillId="0" borderId="2" xfId="1" applyFont="1" applyBorder="1"/>
    <xf numFmtId="1" fontId="6" fillId="0" borderId="2" xfId="1" applyNumberFormat="1" applyFont="1" applyBorder="1" applyAlignment="1">
      <alignment horizontal="center"/>
    </xf>
    <xf numFmtId="0" fontId="6" fillId="0" borderId="0" xfId="0" applyFont="1" applyAlignment="1" applyProtection="1">
      <alignment horizontal="right" vertical="center"/>
      <protection locked="0"/>
    </xf>
    <xf numFmtId="165" fontId="6" fillId="0" borderId="0" xfId="0" applyNumberFormat="1" applyFont="1" applyBorder="1" applyAlignment="1" applyProtection="1">
      <alignment horizontal="right" vertical="center"/>
      <protection locked="0"/>
    </xf>
    <xf numFmtId="0" fontId="6" fillId="0" borderId="0" xfId="0" applyFont="1" applyBorder="1" applyAlignment="1" applyProtection="1">
      <alignment horizontal="right"/>
      <protection locked="0"/>
    </xf>
    <xf numFmtId="2" fontId="6" fillId="0" borderId="0" xfId="0" applyNumberFormat="1" applyFont="1" applyBorder="1" applyAlignment="1" applyProtection="1">
      <alignment horizontal="right" vertical="center"/>
      <protection locked="0"/>
    </xf>
    <xf numFmtId="0" fontId="7" fillId="0" borderId="0" xfId="0" applyFont="1" applyBorder="1"/>
    <xf numFmtId="0" fontId="6" fillId="0" borderId="0" xfId="6" applyFont="1" applyProtection="1">
      <protection locked="0"/>
    </xf>
    <xf numFmtId="0" fontId="6" fillId="0" borderId="0" xfId="6" applyFont="1" applyAlignment="1" applyProtection="1">
      <alignment horizontal="right"/>
      <protection locked="0"/>
    </xf>
    <xf numFmtId="0" fontId="12" fillId="0" borderId="0" xfId="6" applyFont="1" applyProtection="1">
      <protection locked="0"/>
    </xf>
    <xf numFmtId="0" fontId="12" fillId="0" borderId="0" xfId="6" applyFont="1" applyAlignment="1" applyProtection="1">
      <alignment horizontal="left"/>
      <protection locked="0"/>
    </xf>
    <xf numFmtId="0" fontId="6" fillId="0" borderId="0" xfId="6" applyFont="1"/>
    <xf numFmtId="0" fontId="6" fillId="0" borderId="1" xfId="6" applyFont="1" applyBorder="1" applyAlignment="1">
      <alignment horizontal="center"/>
    </xf>
    <xf numFmtId="0" fontId="6" fillId="0" borderId="0" xfId="6" applyFont="1" applyAlignment="1">
      <alignment horizontal="right"/>
    </xf>
    <xf numFmtId="0" fontId="8" fillId="0" borderId="0" xfId="6" applyFont="1" applyAlignment="1">
      <alignment horizontal="left"/>
    </xf>
    <xf numFmtId="0" fontId="6" fillId="0" borderId="2" xfId="6" applyFont="1" applyBorder="1" applyAlignment="1">
      <alignment horizontal="center"/>
    </xf>
    <xf numFmtId="14" fontId="12" fillId="0" borderId="0" xfId="6" quotePrefix="1" applyNumberFormat="1" applyFont="1" applyProtection="1">
      <protection locked="0"/>
    </xf>
    <xf numFmtId="0" fontId="6" fillId="0" borderId="2" xfId="8" applyFont="1" applyBorder="1" applyAlignment="1">
      <alignment horizontal="center"/>
    </xf>
    <xf numFmtId="1" fontId="6" fillId="0" borderId="2" xfId="8" applyNumberFormat="1" applyFont="1" applyBorder="1" applyAlignment="1">
      <alignment horizontal="center"/>
    </xf>
    <xf numFmtId="0" fontId="13" fillId="0" borderId="0" xfId="6" applyFont="1" applyAlignment="1" applyProtection="1">
      <alignment horizontal="left"/>
      <protection locked="0"/>
    </xf>
    <xf numFmtId="0" fontId="6" fillId="0" borderId="0" xfId="8" applyFont="1"/>
    <xf numFmtId="0" fontId="8" fillId="0" borderId="0" xfId="6" applyFont="1"/>
    <xf numFmtId="0" fontId="8" fillId="0" borderId="0" xfId="6" quotePrefix="1" applyFont="1" applyAlignment="1">
      <alignment vertical="center"/>
    </xf>
    <xf numFmtId="0" fontId="8" fillId="0" borderId="0" xfId="6" applyFont="1" applyAlignment="1">
      <alignment vertical="center"/>
    </xf>
    <xf numFmtId="0" fontId="6" fillId="0" borderId="0" xfId="6" applyFont="1" applyAlignment="1">
      <alignment horizontal="center"/>
    </xf>
    <xf numFmtId="0" fontId="8" fillId="0" borderId="0" xfId="6" applyFont="1" applyAlignment="1">
      <alignment horizontal="right"/>
    </xf>
    <xf numFmtId="0" fontId="4" fillId="0" borderId="0" xfId="6" applyFont="1"/>
    <xf numFmtId="0" fontId="5" fillId="0" borderId="0" xfId="6" applyFont="1"/>
    <xf numFmtId="0" fontId="14" fillId="0" borderId="0" xfId="6" applyFont="1"/>
    <xf numFmtId="0" fontId="6" fillId="0" borderId="0" xfId="6" applyFont="1" applyBorder="1" applyAlignment="1"/>
    <xf numFmtId="0" fontId="14" fillId="0" borderId="0" xfId="6" applyFont="1" applyBorder="1" applyAlignment="1"/>
    <xf numFmtId="0" fontId="6" fillId="0" borderId="4" xfId="6" applyFont="1" applyBorder="1" applyAlignment="1">
      <alignment horizontal="center"/>
    </xf>
    <xf numFmtId="0" fontId="6" fillId="0" borderId="1" xfId="6" applyFont="1" applyBorder="1"/>
    <xf numFmtId="0" fontId="6" fillId="0" borderId="6" xfId="6" applyFont="1" applyBorder="1" applyAlignment="1">
      <alignment horizontal="center"/>
    </xf>
    <xf numFmtId="0" fontId="6" fillId="0" borderId="2" xfId="6" applyFont="1" applyBorder="1"/>
    <xf numFmtId="1" fontId="6" fillId="0" borderId="6" xfId="8" applyNumberFormat="1" applyFont="1" applyBorder="1" applyAlignment="1">
      <alignment horizontal="center"/>
    </xf>
    <xf numFmtId="0" fontId="6" fillId="0" borderId="2" xfId="0" applyFont="1" applyBorder="1" applyProtection="1"/>
    <xf numFmtId="0" fontId="6" fillId="0" borderId="0" xfId="0" applyFont="1" applyBorder="1" applyProtection="1"/>
    <xf numFmtId="0" fontId="16" fillId="0" borderId="0" xfId="0" applyFont="1" applyBorder="1" applyProtection="1"/>
    <xf numFmtId="0" fontId="6" fillId="0" borderId="2" xfId="0" applyFont="1" applyBorder="1" applyAlignment="1" applyProtection="1"/>
    <xf numFmtId="0" fontId="6" fillId="0" borderId="0" xfId="0" applyFont="1" applyBorder="1" applyAlignment="1" applyProtection="1"/>
    <xf numFmtId="0" fontId="16" fillId="0" borderId="0" xfId="0" applyFont="1" applyBorder="1" applyAlignment="1" applyProtection="1"/>
    <xf numFmtId="0" fontId="6" fillId="0" borderId="0" xfId="0" applyFont="1" applyProtection="1"/>
    <xf numFmtId="0" fontId="16" fillId="0" borderId="0" xfId="0" applyFont="1" applyProtection="1"/>
    <xf numFmtId="0" fontId="8" fillId="0" borderId="0" xfId="1" applyFont="1"/>
    <xf numFmtId="1" fontId="8" fillId="0" borderId="0" xfId="0" applyNumberFormat="1" applyFont="1" applyBorder="1" applyAlignment="1" applyProtection="1">
      <alignment horizontal="right"/>
      <protection locked="0"/>
    </xf>
    <xf numFmtId="0" fontId="8" fillId="0" borderId="0" xfId="0" applyFont="1" applyAlignment="1">
      <alignment horizontal="center"/>
    </xf>
    <xf numFmtId="0" fontId="17" fillId="0" borderId="0" xfId="0" applyFont="1" applyAlignment="1">
      <alignment horizontal="center"/>
    </xf>
    <xf numFmtId="0" fontId="6" fillId="0" borderId="0" xfId="6" applyFont="1" applyBorder="1" applyAlignment="1">
      <alignment horizontal="center"/>
    </xf>
    <xf numFmtId="0" fontId="6" fillId="0" borderId="0" xfId="6" applyFont="1" applyBorder="1"/>
    <xf numFmtId="0" fontId="6" fillId="0" borderId="0" xfId="6" applyFont="1" applyBorder="1" applyAlignment="1">
      <alignment horizontal="right"/>
    </xf>
    <xf numFmtId="0" fontId="8" fillId="0" borderId="0" xfId="6" applyFont="1" applyBorder="1" applyAlignment="1">
      <alignment horizontal="left"/>
    </xf>
    <xf numFmtId="0" fontId="6" fillId="0" borderId="0" xfId="8" applyFont="1" applyBorder="1" applyAlignment="1">
      <alignment horizontal="center"/>
    </xf>
    <xf numFmtId="1" fontId="6" fillId="0" borderId="0" xfId="8" applyNumberFormat="1" applyFont="1" applyBorder="1" applyAlignment="1">
      <alignment horizontal="center"/>
    </xf>
    <xf numFmtId="0" fontId="4" fillId="0" borderId="0" xfId="6" applyFont="1" applyBorder="1" applyAlignment="1">
      <alignment horizontal="center"/>
    </xf>
    <xf numFmtId="0" fontId="4" fillId="0" borderId="0" xfId="6" applyFont="1" applyBorder="1"/>
    <xf numFmtId="164" fontId="6" fillId="0" borderId="0" xfId="8" applyNumberFormat="1" applyFont="1" applyBorder="1" applyAlignment="1">
      <alignment horizontal="center"/>
    </xf>
    <xf numFmtId="0" fontId="18" fillId="0" borderId="0" xfId="9" applyFont="1" applyBorder="1" applyAlignment="1" applyProtection="1">
      <alignment horizontal="center"/>
      <protection locked="0"/>
    </xf>
    <xf numFmtId="0" fontId="6" fillId="0" borderId="0" xfId="6" applyFont="1" applyBorder="1" applyAlignment="1">
      <alignment horizontal="left" vertical="top" wrapText="1"/>
    </xf>
    <xf numFmtId="0" fontId="15" fillId="0" borderId="0" xfId="10" applyBorder="1" applyAlignment="1" applyProtection="1">
      <alignment horizontal="center"/>
    </xf>
    <xf numFmtId="0" fontId="15" fillId="0" borderId="0" xfId="10" applyFont="1" applyBorder="1" applyAlignment="1" applyProtection="1">
      <alignment horizontal="center"/>
    </xf>
    <xf numFmtId="0" fontId="19" fillId="0" borderId="0" xfId="11" applyFont="1" applyBorder="1" applyAlignment="1" applyProtection="1">
      <alignment horizontal="center"/>
    </xf>
    <xf numFmtId="0" fontId="21" fillId="0" borderId="0" xfId="12"/>
    <xf numFmtId="0" fontId="20" fillId="0" borderId="0" xfId="11" applyBorder="1" applyAlignment="1">
      <alignment horizontal="center"/>
    </xf>
    <xf numFmtId="0" fontId="10" fillId="0" borderId="0" xfId="1" applyFont="1"/>
    <xf numFmtId="2" fontId="6" fillId="0" borderId="0" xfId="1" applyNumberFormat="1" applyFont="1"/>
    <xf numFmtId="2" fontId="10" fillId="0" borderId="0" xfId="1" applyNumberFormat="1" applyFont="1" applyBorder="1"/>
    <xf numFmtId="0" fontId="6" fillId="0" borderId="0" xfId="0" applyFont="1" applyBorder="1" applyAlignment="1" applyProtection="1">
      <alignment horizontal="left" vertical="center"/>
      <protection locked="0"/>
    </xf>
    <xf numFmtId="164" fontId="6" fillId="0" borderId="0" xfId="1" applyNumberFormat="1" applyFont="1"/>
    <xf numFmtId="164" fontId="6" fillId="0" borderId="0" xfId="1" applyNumberFormat="1" applyFont="1" applyBorder="1"/>
    <xf numFmtId="164" fontId="8" fillId="0" borderId="0" xfId="1" applyNumberFormat="1" applyFont="1" applyBorder="1" applyProtection="1">
      <protection locked="0"/>
    </xf>
    <xf numFmtId="164" fontId="8" fillId="0" borderId="0" xfId="1" applyNumberFormat="1" applyFont="1"/>
    <xf numFmtId="9" fontId="8" fillId="0" borderId="0" xfId="13" applyFont="1" applyBorder="1" applyProtection="1">
      <protection locked="0"/>
    </xf>
    <xf numFmtId="165" fontId="7" fillId="0" borderId="0" xfId="0" applyNumberFormat="1" applyFont="1" applyBorder="1"/>
    <xf numFmtId="0" fontId="23" fillId="0" borderId="0" xfId="0" applyFont="1" applyAlignment="1">
      <alignment horizontal="left"/>
    </xf>
    <xf numFmtId="0" fontId="6" fillId="0" borderId="0" xfId="6" applyFont="1" applyBorder="1" applyAlignment="1">
      <alignment horizontal="left" vertical="top" wrapText="1"/>
    </xf>
    <xf numFmtId="0" fontId="6" fillId="0" borderId="0" xfId="6" applyFont="1" applyBorder="1" applyAlignment="1">
      <alignment horizontal="left" wrapText="1"/>
    </xf>
    <xf numFmtId="0" fontId="15" fillId="0" borderId="0" xfId="10" applyBorder="1" applyAlignment="1" applyProtection="1">
      <alignment horizontal="center"/>
    </xf>
  </cellXfs>
  <cellStyles count="14">
    <cellStyle name="Comma0" xfId="2"/>
    <cellStyle name="Currency0" xfId="3"/>
    <cellStyle name="Date" xfId="4"/>
    <cellStyle name="Fixed" xfId="5"/>
    <cellStyle name="Hyperlink" xfId="9" builtinId="8"/>
    <cellStyle name="Hyperlink 2" xfId="10"/>
    <cellStyle name="Hyperlink 3" xfId="11"/>
    <cellStyle name="Normal" xfId="0" builtinId="0"/>
    <cellStyle name="Normal 2" xfId="1"/>
    <cellStyle name="Normal 2 2" xfId="6"/>
    <cellStyle name="Normal 3" xfId="7"/>
    <cellStyle name="Normal 4" xfId="8"/>
    <cellStyle name="Normal 5" xfId="12"/>
    <cellStyle name="Percent" xfId="13"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260807859769094E-2"/>
          <c:y val="6.9102358548741832E-2"/>
          <c:w val="0.84356276723350399"/>
          <c:h val="0.82909318117513908"/>
        </c:manualLayout>
      </c:layout>
      <c:scatterChart>
        <c:scatterStyle val="lineMarker"/>
        <c:varyColors val="0"/>
        <c:ser>
          <c:idx val="0"/>
          <c:order val="0"/>
          <c:spPr>
            <a:ln w="19050">
              <a:solidFill>
                <a:srgbClr val="000000"/>
              </a:solidFill>
            </a:ln>
          </c:spPr>
          <c:marker>
            <c:symbol val="none"/>
          </c:marker>
          <c:xVal>
            <c:numRef>
              <c:f>'Cross Section'!$AR$13:$AR$17</c:f>
              <c:numCache>
                <c:formatCode>0.000</c:formatCode>
                <c:ptCount val="5"/>
                <c:pt idx="0">
                  <c:v>-0.75</c:v>
                </c:pt>
                <c:pt idx="1">
                  <c:v>-0.75</c:v>
                </c:pt>
                <c:pt idx="2">
                  <c:v>0.75</c:v>
                </c:pt>
                <c:pt idx="3">
                  <c:v>0.75</c:v>
                </c:pt>
                <c:pt idx="4">
                  <c:v>-0.75</c:v>
                </c:pt>
              </c:numCache>
            </c:numRef>
          </c:xVal>
          <c:yVal>
            <c:numRef>
              <c:f>'Cross Section'!$AS$13:$AS$17</c:f>
              <c:numCache>
                <c:formatCode>General</c:formatCode>
                <c:ptCount val="5"/>
                <c:pt idx="0">
                  <c:v>0</c:v>
                </c:pt>
                <c:pt idx="1">
                  <c:v>0.125</c:v>
                </c:pt>
                <c:pt idx="2">
                  <c:v>0.125</c:v>
                </c:pt>
                <c:pt idx="3">
                  <c:v>0</c:v>
                </c:pt>
                <c:pt idx="4" formatCode="0.000">
                  <c:v>0</c:v>
                </c:pt>
              </c:numCache>
            </c:numRef>
          </c:yVal>
          <c:smooth val="0"/>
          <c:extLst>
            <c:ext xmlns:c16="http://schemas.microsoft.com/office/drawing/2014/chart" uri="{C3380CC4-5D6E-409C-BE32-E72D297353CC}">
              <c16:uniqueId val="{00000000-ECF5-47D6-B459-6682083C66A8}"/>
            </c:ext>
          </c:extLst>
        </c:ser>
        <c:ser>
          <c:idx val="1"/>
          <c:order val="1"/>
          <c:spPr>
            <a:ln w="19050">
              <a:solidFill>
                <a:srgbClr val="000000"/>
              </a:solidFill>
            </a:ln>
          </c:spPr>
          <c:marker>
            <c:symbol val="none"/>
          </c:marker>
          <c:xVal>
            <c:numRef>
              <c:f>'Cross Section'!$AU$13:$AU$17</c:f>
              <c:numCache>
                <c:formatCode>0.000</c:formatCode>
                <c:ptCount val="5"/>
                <c:pt idx="0">
                  <c:v>-6.25E-2</c:v>
                </c:pt>
                <c:pt idx="1">
                  <c:v>-6.25E-2</c:v>
                </c:pt>
                <c:pt idx="2">
                  <c:v>6.25E-2</c:v>
                </c:pt>
                <c:pt idx="3">
                  <c:v>6.25E-2</c:v>
                </c:pt>
                <c:pt idx="4">
                  <c:v>-6.25E-2</c:v>
                </c:pt>
              </c:numCache>
            </c:numRef>
          </c:xVal>
          <c:yVal>
            <c:numRef>
              <c:f>'Cross Section'!$AV$13:$AV$17</c:f>
              <c:numCache>
                <c:formatCode>General</c:formatCode>
                <c:ptCount val="5"/>
                <c:pt idx="0">
                  <c:v>0.125</c:v>
                </c:pt>
                <c:pt idx="1">
                  <c:v>3.125</c:v>
                </c:pt>
                <c:pt idx="2">
                  <c:v>3.125</c:v>
                </c:pt>
                <c:pt idx="3">
                  <c:v>0.125</c:v>
                </c:pt>
                <c:pt idx="4" formatCode="0.000">
                  <c:v>0.125</c:v>
                </c:pt>
              </c:numCache>
            </c:numRef>
          </c:yVal>
          <c:smooth val="0"/>
          <c:extLst>
            <c:ext xmlns:c16="http://schemas.microsoft.com/office/drawing/2014/chart" uri="{C3380CC4-5D6E-409C-BE32-E72D297353CC}">
              <c16:uniqueId val="{00000001-ECF5-47D6-B459-6682083C66A8}"/>
            </c:ext>
          </c:extLst>
        </c:ser>
        <c:ser>
          <c:idx val="2"/>
          <c:order val="2"/>
          <c:spPr>
            <a:ln w="19050">
              <a:solidFill>
                <a:srgbClr val="000000"/>
              </a:solidFill>
            </a:ln>
          </c:spPr>
          <c:marker>
            <c:symbol val="none"/>
          </c:marker>
          <c:xVal>
            <c:numRef>
              <c:f>'Cross Section'!$AX$13:$AX$17</c:f>
              <c:numCache>
                <c:formatCode>0.000</c:formatCode>
                <c:ptCount val="5"/>
                <c:pt idx="0">
                  <c:v>-0.75</c:v>
                </c:pt>
                <c:pt idx="1">
                  <c:v>-0.75</c:v>
                </c:pt>
                <c:pt idx="2">
                  <c:v>0.75</c:v>
                </c:pt>
                <c:pt idx="3">
                  <c:v>0.75</c:v>
                </c:pt>
                <c:pt idx="4">
                  <c:v>-0.75</c:v>
                </c:pt>
              </c:numCache>
            </c:numRef>
          </c:xVal>
          <c:yVal>
            <c:numRef>
              <c:f>'Cross Section'!$AY$13:$AY$17</c:f>
              <c:numCache>
                <c:formatCode>General</c:formatCode>
                <c:ptCount val="5"/>
                <c:pt idx="0">
                  <c:v>3.125</c:v>
                </c:pt>
                <c:pt idx="1">
                  <c:v>3.25</c:v>
                </c:pt>
                <c:pt idx="2">
                  <c:v>3.25</c:v>
                </c:pt>
                <c:pt idx="3">
                  <c:v>3.125</c:v>
                </c:pt>
                <c:pt idx="4" formatCode="0.000">
                  <c:v>3.125</c:v>
                </c:pt>
              </c:numCache>
            </c:numRef>
          </c:yVal>
          <c:smooth val="0"/>
          <c:extLst>
            <c:ext xmlns:c16="http://schemas.microsoft.com/office/drawing/2014/chart" uri="{C3380CC4-5D6E-409C-BE32-E72D297353CC}">
              <c16:uniqueId val="{00000002-ECF5-47D6-B459-6682083C66A8}"/>
            </c:ext>
          </c:extLst>
        </c:ser>
        <c:ser>
          <c:idx val="3"/>
          <c:order val="3"/>
          <c:spPr>
            <a:ln w="19050">
              <a:solidFill>
                <a:srgbClr val="000000"/>
              </a:solidFill>
            </a:ln>
          </c:spPr>
          <c:marker>
            <c:symbol val="none"/>
          </c:marker>
          <c:xVal>
            <c:numRef>
              <c:f>'Cross Section'!$AR$19:$AR$23</c:f>
            </c:numRef>
          </c:xVal>
          <c:yVal>
            <c:numRef>
              <c:f>'Cross Section'!$AS$19:$AS$23</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3-ECF5-47D6-B459-6682083C66A8}"/>
            </c:ext>
          </c:extLst>
        </c:ser>
        <c:ser>
          <c:idx val="4"/>
          <c:order val="4"/>
          <c:spPr>
            <a:ln w="19050">
              <a:solidFill>
                <a:srgbClr val="000000"/>
              </a:solidFill>
            </a:ln>
          </c:spPr>
          <c:marker>
            <c:symbol val="none"/>
          </c:marker>
          <c:xVal>
            <c:numRef>
              <c:f>'Cross Section'!$AU$19:$AU$23</c:f>
            </c:numRef>
          </c:xVal>
          <c:yVal>
            <c:numRef>
              <c:f>'Cross Section'!$AV$19:$AV$23</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4-ECF5-47D6-B459-6682083C66A8}"/>
            </c:ext>
          </c:extLst>
        </c:ser>
        <c:ser>
          <c:idx val="5"/>
          <c:order val="5"/>
          <c:spPr>
            <a:ln w="19050">
              <a:solidFill>
                <a:srgbClr val="000000"/>
              </a:solidFill>
            </a:ln>
          </c:spPr>
          <c:marker>
            <c:symbol val="none"/>
          </c:marker>
          <c:xVal>
            <c:numRef>
              <c:f>'Cross Section'!$AX$19:$AX$23</c:f>
            </c:numRef>
          </c:xVal>
          <c:yVal>
            <c:numRef>
              <c:f>'Cross Section'!$AY$19:$AY$23</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5-ECF5-47D6-B459-6682083C66A8}"/>
            </c:ext>
          </c:extLst>
        </c:ser>
        <c:ser>
          <c:idx val="6"/>
          <c:order val="6"/>
          <c:spPr>
            <a:ln w="19050">
              <a:solidFill>
                <a:srgbClr val="000000"/>
              </a:solidFill>
            </a:ln>
          </c:spPr>
          <c:marker>
            <c:symbol val="none"/>
          </c:marker>
          <c:xVal>
            <c:numRef>
              <c:f>'Cross Section'!$AU$25:$AU$29</c:f>
            </c:numRef>
          </c:xVal>
          <c:yVal>
            <c:numRef>
              <c:f>'Cross Section'!$AV$25:$AV$29</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6-ECF5-47D6-B459-6682083C66A8}"/>
            </c:ext>
          </c:extLst>
        </c:ser>
        <c:ser>
          <c:idx val="7"/>
          <c:order val="7"/>
          <c:spPr>
            <a:ln w="19050">
              <a:solidFill>
                <a:srgbClr val="000000"/>
              </a:solidFill>
            </a:ln>
          </c:spPr>
          <c:marker>
            <c:symbol val="none"/>
          </c:marker>
          <c:xVal>
            <c:numRef>
              <c:f>'Cross Section'!$AX$25:$AX$29</c:f>
            </c:numRef>
          </c:xVal>
          <c:yVal>
            <c:numRef>
              <c:f>'Cross Section'!$AY$25:$AY$29</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7-ECF5-47D6-B459-6682083C66A8}"/>
            </c:ext>
          </c:extLst>
        </c:ser>
        <c:ser>
          <c:idx val="8"/>
          <c:order val="8"/>
          <c:spPr>
            <a:ln w="19050">
              <a:solidFill>
                <a:srgbClr val="000000"/>
              </a:solidFill>
            </a:ln>
          </c:spPr>
          <c:marker>
            <c:symbol val="none"/>
          </c:marker>
          <c:xVal>
            <c:numRef>
              <c:f>'Cross Section'!$AR$25:$AR$29</c:f>
            </c:numRef>
          </c:xVal>
          <c:yVal>
            <c:numRef>
              <c:f>'Cross Section'!$AS$25:$AS$29</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8-ECF5-47D6-B459-6682083C66A8}"/>
            </c:ext>
          </c:extLst>
        </c:ser>
        <c:ser>
          <c:idx val="9"/>
          <c:order val="9"/>
          <c:spPr>
            <a:ln w="9525">
              <a:solidFill>
                <a:schemeClr val="tx1"/>
              </a:solidFill>
              <a:prstDash val="lgDashDot"/>
            </a:ln>
          </c:spPr>
          <c:marker>
            <c:symbol val="none"/>
          </c:marker>
          <c:xVal>
            <c:numRef>
              <c:f>'Cross Section'!$AS$30:$AS$31</c:f>
              <c:numCache>
                <c:formatCode>0.0000</c:formatCode>
                <c:ptCount val="2"/>
                <c:pt idx="0">
                  <c:v>0</c:v>
                </c:pt>
                <c:pt idx="1">
                  <c:v>0</c:v>
                </c:pt>
              </c:numCache>
            </c:numRef>
          </c:xVal>
          <c:yVal>
            <c:numRef>
              <c:f>'Cross Section'!$AR$30:$AR$31</c:f>
              <c:numCache>
                <c:formatCode>General</c:formatCode>
                <c:ptCount val="2"/>
                <c:pt idx="0">
                  <c:v>-0.5</c:v>
                </c:pt>
                <c:pt idx="1">
                  <c:v>3.75</c:v>
                </c:pt>
              </c:numCache>
            </c:numRef>
          </c:yVal>
          <c:smooth val="0"/>
          <c:extLst>
            <c:ext xmlns:c16="http://schemas.microsoft.com/office/drawing/2014/chart" uri="{C3380CC4-5D6E-409C-BE32-E72D297353CC}">
              <c16:uniqueId val="{00000009-ECF5-47D6-B459-6682083C66A8}"/>
            </c:ext>
          </c:extLst>
        </c:ser>
        <c:ser>
          <c:idx val="10"/>
          <c:order val="10"/>
          <c:spPr>
            <a:ln w="9525">
              <a:solidFill>
                <a:schemeClr val="tx1"/>
              </a:solidFill>
              <a:prstDash val="lgDashDot"/>
            </a:ln>
          </c:spPr>
          <c:marker>
            <c:symbol val="none"/>
          </c:marker>
          <c:xVal>
            <c:numRef>
              <c:f>'Cross Section'!$AU$30:$AU$31</c:f>
              <c:numCache>
                <c:formatCode>0.000</c:formatCode>
                <c:ptCount val="2"/>
                <c:pt idx="0">
                  <c:v>-1.25</c:v>
                </c:pt>
                <c:pt idx="1">
                  <c:v>1.25</c:v>
                </c:pt>
              </c:numCache>
            </c:numRef>
          </c:xVal>
          <c:yVal>
            <c:numRef>
              <c:f>'Cross Section'!$AV$30:$AV$31</c:f>
              <c:numCache>
                <c:formatCode>0.000</c:formatCode>
                <c:ptCount val="2"/>
                <c:pt idx="0">
                  <c:v>1.625</c:v>
                </c:pt>
                <c:pt idx="1">
                  <c:v>1.625</c:v>
                </c:pt>
              </c:numCache>
            </c:numRef>
          </c:yVal>
          <c:smooth val="0"/>
          <c:extLst>
            <c:ext xmlns:c16="http://schemas.microsoft.com/office/drawing/2014/chart" uri="{C3380CC4-5D6E-409C-BE32-E72D297353CC}">
              <c16:uniqueId val="{0000000A-ECF5-47D6-B459-6682083C66A8}"/>
            </c:ext>
          </c:extLst>
        </c:ser>
        <c:ser>
          <c:idx val="11"/>
          <c:order val="11"/>
          <c:spPr>
            <a:ln w="19050">
              <a:solidFill>
                <a:srgbClr val="FF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073D-4A71-A99F-B7AFD367D136}"/>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73D-4A71-A99F-B7AFD367D136}"/>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73D-4A71-A99F-B7AFD367D136}"/>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73D-4A71-A99F-B7AFD367D136}"/>
                </c:ext>
              </c:extLst>
            </c:dLbl>
            <c:dLbl>
              <c:idx val="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73D-4A71-A99F-B7AFD367D136}"/>
                </c:ext>
              </c:extLst>
            </c:dLbl>
            <c:dLbl>
              <c:idx val="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73D-4A71-A99F-B7AFD367D136}"/>
                </c:ext>
              </c:extLst>
            </c:dLbl>
            <c:dLbl>
              <c:idx val="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73D-4A71-A99F-B7AFD367D136}"/>
                </c:ext>
              </c:extLst>
            </c:dLbl>
            <c:dLbl>
              <c:idx val="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73D-4A71-A99F-B7AFD367D136}"/>
                </c:ext>
              </c:extLst>
            </c:dLbl>
            <c:dLbl>
              <c:idx val="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73D-4A71-A99F-B7AFD367D136}"/>
                </c:ext>
              </c:extLst>
            </c:dLbl>
            <c:dLbl>
              <c:idx val="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73D-4A71-A99F-B7AFD367D136}"/>
                </c:ext>
              </c:extLst>
            </c:dLbl>
            <c:dLbl>
              <c:idx val="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73D-4A71-A99F-B7AFD367D136}"/>
                </c:ext>
              </c:extLst>
            </c:dLbl>
            <c:dLbl>
              <c:idx val="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73D-4A71-A99F-B7AFD367D136}"/>
                </c:ext>
              </c:extLst>
            </c:dLbl>
            <c:dLbl>
              <c:idx val="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73D-4A71-A99F-B7AFD367D136}"/>
                </c:ext>
              </c:extLst>
            </c:dLbl>
            <c:dLbl>
              <c:idx val="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73D-4A71-A99F-B7AFD367D136}"/>
                </c:ext>
              </c:extLst>
            </c:dLbl>
            <c:dLbl>
              <c:idx val="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73D-4A71-A99F-B7AFD367D136}"/>
                </c:ext>
              </c:extLst>
            </c:dLbl>
            <c:dLbl>
              <c:idx val="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73D-4A71-A99F-B7AFD367D136}"/>
                </c:ext>
              </c:extLst>
            </c:dLbl>
            <c:dLbl>
              <c:idx val="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73D-4A71-A99F-B7AFD367D136}"/>
                </c:ext>
              </c:extLst>
            </c:dLbl>
            <c:dLbl>
              <c:idx val="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73D-4A71-A99F-B7AFD367D136}"/>
                </c:ext>
              </c:extLst>
            </c:dLbl>
            <c:dLbl>
              <c:idx val="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73D-4A71-A99F-B7AFD367D136}"/>
                </c:ext>
              </c:extLst>
            </c:dLbl>
            <c:dLbl>
              <c:idx val="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73D-4A71-A99F-B7AFD367D136}"/>
                </c:ext>
              </c:extLst>
            </c:dLbl>
            <c:dLbl>
              <c:idx val="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73D-4A71-A99F-B7AFD367D136}"/>
                </c:ext>
              </c:extLst>
            </c:dLbl>
            <c:dLbl>
              <c:idx val="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73D-4A71-A99F-B7AFD367D136}"/>
                </c:ext>
              </c:extLst>
            </c:dLbl>
            <c:dLbl>
              <c:idx val="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73D-4A71-A99F-B7AFD367D136}"/>
                </c:ext>
              </c:extLst>
            </c:dLbl>
            <c:dLbl>
              <c:idx val="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73D-4A71-A99F-B7AFD367D136}"/>
                </c:ext>
              </c:extLst>
            </c:dLbl>
            <c:dLbl>
              <c:idx val="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73D-4A71-A99F-B7AFD367D136}"/>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'Cross Section'!$Z$32:$Z$54</c:f>
              <c:numCache>
                <c:formatCode>General</c:formatCode>
                <c:ptCount val="23"/>
                <c:pt idx="0">
                  <c:v>0</c:v>
                </c:pt>
                <c:pt idx="1">
                  <c:v>1.0135135135135136</c:v>
                </c:pt>
                <c:pt idx="2">
                  <c:v>1.1059459459459462</c:v>
                </c:pt>
                <c:pt idx="3">
                  <c:v>1.1886486486486487</c:v>
                </c:pt>
                <c:pt idx="4">
                  <c:v>1.2616216216216216</c:v>
                </c:pt>
                <c:pt idx="5">
                  <c:v>1.3248648648648649</c:v>
                </c:pt>
                <c:pt idx="6">
                  <c:v>1.3783783783783785</c:v>
                </c:pt>
                <c:pt idx="7">
                  <c:v>1.4221621621621623</c:v>
                </c:pt>
                <c:pt idx="8">
                  <c:v>1.4562162162162162</c:v>
                </c:pt>
                <c:pt idx="9">
                  <c:v>1.4805405405405403</c:v>
                </c:pt>
                <c:pt idx="10">
                  <c:v>1.4951351351351352</c:v>
                </c:pt>
                <c:pt idx="11">
                  <c:v>1.5</c:v>
                </c:pt>
                <c:pt idx="12">
                  <c:v>1.4951351351351352</c:v>
                </c:pt>
                <c:pt idx="13">
                  <c:v>1.4805405405405403</c:v>
                </c:pt>
                <c:pt idx="14">
                  <c:v>1.4562162162162162</c:v>
                </c:pt>
                <c:pt idx="15">
                  <c:v>1.4221621621621623</c:v>
                </c:pt>
                <c:pt idx="16">
                  <c:v>1.3783783783783785</c:v>
                </c:pt>
                <c:pt idx="17">
                  <c:v>1.3248648648648649</c:v>
                </c:pt>
                <c:pt idx="18">
                  <c:v>1.2616216216216216</c:v>
                </c:pt>
                <c:pt idx="19">
                  <c:v>1.1886486486486487</c:v>
                </c:pt>
                <c:pt idx="20">
                  <c:v>1.1059459459459462</c:v>
                </c:pt>
                <c:pt idx="21">
                  <c:v>1.0135135135135134</c:v>
                </c:pt>
                <c:pt idx="22">
                  <c:v>0</c:v>
                </c:pt>
              </c:numCache>
            </c:numRef>
          </c:xVal>
          <c:yVal>
            <c:numRef>
              <c:f>'Cross Section'!$W$32:$W$54</c:f>
              <c:numCache>
                <c:formatCode>0.000</c:formatCode>
                <c:ptCount val="23"/>
                <c:pt idx="0">
                  <c:v>0.125</c:v>
                </c:pt>
                <c:pt idx="1">
                  <c:v>0.125</c:v>
                </c:pt>
                <c:pt idx="2">
                  <c:v>0.27500000000000002</c:v>
                </c:pt>
                <c:pt idx="3">
                  <c:v>0.42500000000000004</c:v>
                </c:pt>
                <c:pt idx="4">
                  <c:v>0.57500000000000007</c:v>
                </c:pt>
                <c:pt idx="5">
                  <c:v>0.72500000000000009</c:v>
                </c:pt>
                <c:pt idx="6">
                  <c:v>0.87500000000000011</c:v>
                </c:pt>
                <c:pt idx="7">
                  <c:v>1.0250000000000001</c:v>
                </c:pt>
                <c:pt idx="8">
                  <c:v>1.175</c:v>
                </c:pt>
                <c:pt idx="9">
                  <c:v>1.325</c:v>
                </c:pt>
                <c:pt idx="10">
                  <c:v>1.4749999999999999</c:v>
                </c:pt>
                <c:pt idx="11">
                  <c:v>1.6249999999999998</c:v>
                </c:pt>
                <c:pt idx="12">
                  <c:v>1.7749999999999997</c:v>
                </c:pt>
                <c:pt idx="13">
                  <c:v>1.9249999999999996</c:v>
                </c:pt>
                <c:pt idx="14">
                  <c:v>2.0749999999999997</c:v>
                </c:pt>
                <c:pt idx="15">
                  <c:v>2.2249999999999996</c:v>
                </c:pt>
                <c:pt idx="16">
                  <c:v>2.3749999999999996</c:v>
                </c:pt>
                <c:pt idx="17">
                  <c:v>2.5249999999999995</c:v>
                </c:pt>
                <c:pt idx="18">
                  <c:v>2.6749999999999994</c:v>
                </c:pt>
                <c:pt idx="19">
                  <c:v>2.8249999999999993</c:v>
                </c:pt>
                <c:pt idx="20">
                  <c:v>2.9749999999999992</c:v>
                </c:pt>
                <c:pt idx="21">
                  <c:v>3.125</c:v>
                </c:pt>
                <c:pt idx="22">
                  <c:v>3.125</c:v>
                </c:pt>
              </c:numCache>
            </c:numRef>
          </c:yVal>
          <c:smooth val="0"/>
          <c:extLst>
            <c:ext xmlns:c16="http://schemas.microsoft.com/office/drawing/2014/chart" uri="{C3380CC4-5D6E-409C-BE32-E72D297353CC}">
              <c16:uniqueId val="{00000001-073D-4A71-A99F-B7AFD367D136}"/>
            </c:ext>
          </c:extLst>
        </c:ser>
        <c:ser>
          <c:idx val="12"/>
          <c:order val="12"/>
          <c:marker>
            <c:symbol val="circle"/>
            <c:size val="5"/>
            <c:spPr>
              <a:solidFill>
                <a:srgbClr val="FF0000"/>
              </a:solidFill>
              <a:ln>
                <a:solidFill>
                  <a:srgbClr val="FF0000"/>
                </a:solidFill>
              </a:ln>
            </c:spPr>
          </c:marker>
          <c:dLbls>
            <c:dLbl>
              <c:idx val="0"/>
              <c:tx>
                <c:rich>
                  <a:bodyPr/>
                  <a:lstStyle/>
                  <a:p>
                    <a:fld id="{68CA2E4E-7089-4F33-902E-B045A4FDCC5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073D-4A71-A99F-B7AFD367D136}"/>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'Cross Section'!$AC$55</c:f>
              <c:numCache>
                <c:formatCode>General</c:formatCode>
                <c:ptCount val="1"/>
                <c:pt idx="0">
                  <c:v>1.5</c:v>
                </c:pt>
              </c:numCache>
            </c:numRef>
          </c:xVal>
          <c:yVal>
            <c:numRef>
              <c:f>'Cross Section'!$AB$55</c:f>
              <c:numCache>
                <c:formatCode>0.000</c:formatCode>
                <c:ptCount val="1"/>
                <c:pt idx="0">
                  <c:v>1.6249999999999998</c:v>
                </c:pt>
              </c:numCache>
            </c:numRef>
          </c:yVal>
          <c:smooth val="0"/>
          <c:extLst>
            <c:ext xmlns:c15="http://schemas.microsoft.com/office/drawing/2012/chart" uri="{02D57815-91ED-43cb-92C2-25804820EDAC}">
              <c15:datalabelsRange>
                <c15:f>'Cross Section'!$AC$52</c15:f>
                <c15:dlblRangeCache>
                  <c:ptCount val="1"/>
                  <c:pt idx="0">
                    <c:v>579.4 psi</c:v>
                  </c:pt>
                </c15:dlblRangeCache>
              </c15:datalabelsRange>
            </c:ext>
            <c:ext xmlns:c16="http://schemas.microsoft.com/office/drawing/2014/chart" uri="{C3380CC4-5D6E-409C-BE32-E72D297353CC}">
              <c16:uniqueId val="{00000004-073D-4A71-A99F-B7AFD367D136}"/>
            </c:ext>
          </c:extLst>
        </c:ser>
        <c:ser>
          <c:idx val="13"/>
          <c:order val="13"/>
          <c:spPr>
            <a:ln w="19050">
              <a:solidFill>
                <a:srgbClr val="00B050"/>
              </a:solidFill>
              <a:prstDash val="dash"/>
            </a:ln>
          </c:spPr>
          <c:marker>
            <c:symbol val="none"/>
          </c:marker>
          <c:xVal>
            <c:numRef>
              <c:f>'Cross Section'!$AE$35:$AE$38</c:f>
              <c:numCache>
                <c:formatCode>General</c:formatCode>
                <c:ptCount val="4"/>
                <c:pt idx="0">
                  <c:v>0</c:v>
                </c:pt>
                <c:pt idx="1">
                  <c:v>1.3806306306306309</c:v>
                </c:pt>
                <c:pt idx="2">
                  <c:v>1.3806306306306309</c:v>
                </c:pt>
                <c:pt idx="3">
                  <c:v>0</c:v>
                </c:pt>
              </c:numCache>
            </c:numRef>
          </c:xVal>
          <c:yVal>
            <c:numRef>
              <c:f>'Cross Section'!$AB$35:$AB$38</c:f>
              <c:numCache>
                <c:formatCode>0.000</c:formatCode>
                <c:ptCount val="4"/>
                <c:pt idx="0">
                  <c:v>0.125</c:v>
                </c:pt>
                <c:pt idx="1">
                  <c:v>0.125</c:v>
                </c:pt>
                <c:pt idx="2">
                  <c:v>3.125</c:v>
                </c:pt>
                <c:pt idx="3">
                  <c:v>3.125</c:v>
                </c:pt>
              </c:numCache>
            </c:numRef>
          </c:yVal>
          <c:smooth val="0"/>
          <c:extLst>
            <c:ext xmlns:c16="http://schemas.microsoft.com/office/drawing/2014/chart" uri="{C3380CC4-5D6E-409C-BE32-E72D297353CC}">
              <c16:uniqueId val="{00000000-30D6-49A8-A275-D69403C1A945}"/>
            </c:ext>
          </c:extLst>
        </c:ser>
        <c:dLbls>
          <c:showLegendKey val="0"/>
          <c:showVal val="0"/>
          <c:showCatName val="0"/>
          <c:showSerName val="0"/>
          <c:showPercent val="0"/>
          <c:showBubbleSize val="0"/>
        </c:dLbls>
        <c:axId val="540102080"/>
        <c:axId val="540104040"/>
      </c:scatterChart>
      <c:valAx>
        <c:axId val="540102080"/>
        <c:scaling>
          <c:orientation val="minMax"/>
          <c:max val="2"/>
          <c:min val="-2"/>
        </c:scaling>
        <c:delete val="0"/>
        <c:axPos val="b"/>
        <c:numFmt formatCode="0.0" sourceLinked="0"/>
        <c:majorTickMark val="out"/>
        <c:minorTickMark val="none"/>
        <c:tickLblPos val="nextTo"/>
        <c:spPr>
          <a:ln>
            <a:solidFill>
              <a:schemeClr val="tx1"/>
            </a:solidFill>
          </a:ln>
        </c:spPr>
        <c:crossAx val="540104040"/>
        <c:crosses val="autoZero"/>
        <c:crossBetween val="midCat"/>
      </c:valAx>
      <c:valAx>
        <c:axId val="540104040"/>
        <c:scaling>
          <c:orientation val="minMax"/>
          <c:max val="4"/>
          <c:min val="0"/>
        </c:scaling>
        <c:delete val="0"/>
        <c:axPos val="l"/>
        <c:numFmt formatCode="#,##0.0" sourceLinked="0"/>
        <c:majorTickMark val="out"/>
        <c:minorTickMark val="none"/>
        <c:tickLblPos val="nextTo"/>
        <c:spPr>
          <a:ln>
            <a:solidFill>
              <a:sysClr val="windowText" lastClr="000000"/>
            </a:solidFill>
          </a:ln>
        </c:spPr>
        <c:crossAx val="540102080"/>
        <c:crosses val="autoZero"/>
        <c:crossBetween val="midCat"/>
      </c:valAx>
    </c:plotArea>
    <c:plotVisOnly val="1"/>
    <c:dispBlanksAs val="gap"/>
    <c:showDLblsOverMax val="0"/>
  </c:chart>
  <c:spPr>
    <a:ln>
      <a:noFill/>
    </a:ln>
  </c:spPr>
  <c:txPr>
    <a:bodyPr/>
    <a:lstStyle/>
    <a:p>
      <a:pPr>
        <a:defRPr sz="800">
          <a:latin typeface="+mn-lt"/>
          <a:cs typeface="Arial" pitchFamily="34" charset="0"/>
        </a:defRPr>
      </a:pPr>
      <a:endParaRPr lang="en-US"/>
    </a:p>
  </c:txPr>
  <c:printSettings>
    <c:headerFooter/>
    <c:pageMargins b="0.75000000000000233" l="0.70000000000000062" r="0.70000000000000062" t="0.75000000000000233"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6" Type="http://schemas.openxmlformats.org/officeDocument/2006/relationships/image" Target="../media/image4.gif"/><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231495</xdr:colOff>
      <xdr:row>12</xdr:row>
      <xdr:rowOff>38100</xdr:rowOff>
    </xdr:from>
    <xdr:to>
      <xdr:col>24</xdr:col>
      <xdr:colOff>383895</xdr:colOff>
      <xdr:row>12</xdr:row>
      <xdr:rowOff>38100</xdr:rowOff>
    </xdr:to>
    <xdr:sp macro="" textlink="">
      <xdr:nvSpPr>
        <xdr:cNvPr id="2" name="Line 648"/>
        <xdr:cNvSpPr>
          <a:spLocks noChangeShapeType="1"/>
        </xdr:cNvSpPr>
      </xdr:nvSpPr>
      <xdr:spPr bwMode="auto">
        <a:xfrm>
          <a:off x="3308070" y="7019925"/>
          <a:ext cx="152400" cy="0"/>
        </a:xfrm>
        <a:prstGeom prst="line">
          <a:avLst/>
        </a:prstGeom>
        <a:noFill/>
        <a:ln w="9525">
          <a:solidFill>
            <a:srgbClr val="000000"/>
          </a:solidFill>
          <a:round/>
          <a:headEnd/>
          <a:tailEnd/>
        </a:ln>
      </xdr:spPr>
    </xdr:sp>
    <xdr:clientData/>
  </xdr:twoCellAnchor>
  <xdr:twoCellAnchor>
    <xdr:from>
      <xdr:col>25</xdr:col>
      <xdr:colOff>214930</xdr:colOff>
      <xdr:row>12</xdr:row>
      <xdr:rowOff>29816</xdr:rowOff>
    </xdr:from>
    <xdr:to>
      <xdr:col>25</xdr:col>
      <xdr:colOff>367330</xdr:colOff>
      <xdr:row>12</xdr:row>
      <xdr:rowOff>29816</xdr:rowOff>
    </xdr:to>
    <xdr:sp macro="" textlink="">
      <xdr:nvSpPr>
        <xdr:cNvPr id="3" name="Line 649"/>
        <xdr:cNvSpPr>
          <a:spLocks noChangeShapeType="1"/>
        </xdr:cNvSpPr>
      </xdr:nvSpPr>
      <xdr:spPr bwMode="auto">
        <a:xfrm>
          <a:off x="3901105" y="7011641"/>
          <a:ext cx="152400" cy="0"/>
        </a:xfrm>
        <a:prstGeom prst="line">
          <a:avLst/>
        </a:prstGeom>
        <a:noFill/>
        <a:ln w="9525">
          <a:solidFill>
            <a:srgbClr val="000000"/>
          </a:solidFill>
          <a:round/>
          <a:headEnd/>
          <a:tailEnd/>
        </a:ln>
      </xdr:spPr>
    </xdr:sp>
    <xdr:clientData/>
  </xdr:twoCellAnchor>
  <xdr:twoCellAnchor>
    <xdr:from>
      <xdr:col>32</xdr:col>
      <xdr:colOff>314325</xdr:colOff>
      <xdr:row>27</xdr:row>
      <xdr:rowOff>38100</xdr:rowOff>
    </xdr:from>
    <xdr:to>
      <xdr:col>32</xdr:col>
      <xdr:colOff>466725</xdr:colOff>
      <xdr:row>27</xdr:row>
      <xdr:rowOff>38100</xdr:rowOff>
    </xdr:to>
    <xdr:sp macro="" textlink="">
      <xdr:nvSpPr>
        <xdr:cNvPr id="4" name="Line 654"/>
        <xdr:cNvSpPr>
          <a:spLocks noChangeShapeType="1"/>
        </xdr:cNvSpPr>
      </xdr:nvSpPr>
      <xdr:spPr bwMode="auto">
        <a:xfrm>
          <a:off x="14954250" y="9001125"/>
          <a:ext cx="152400" cy="0"/>
        </a:xfrm>
        <a:prstGeom prst="line">
          <a:avLst/>
        </a:prstGeom>
        <a:noFill/>
        <a:ln w="9525">
          <a:solidFill>
            <a:srgbClr val="000000"/>
          </a:solidFill>
          <a:round/>
          <a:headEnd/>
          <a:tailEnd/>
        </a:ln>
      </xdr:spPr>
    </xdr:sp>
    <xdr:clientData/>
  </xdr:twoCellAnchor>
  <xdr:twoCellAnchor>
    <xdr:from>
      <xdr:col>34</xdr:col>
      <xdr:colOff>314325</xdr:colOff>
      <xdr:row>27</xdr:row>
      <xdr:rowOff>38100</xdr:rowOff>
    </xdr:from>
    <xdr:to>
      <xdr:col>34</xdr:col>
      <xdr:colOff>466725</xdr:colOff>
      <xdr:row>27</xdr:row>
      <xdr:rowOff>38100</xdr:rowOff>
    </xdr:to>
    <xdr:sp macro="" textlink="">
      <xdr:nvSpPr>
        <xdr:cNvPr id="5" name="Line 655"/>
        <xdr:cNvSpPr>
          <a:spLocks noChangeShapeType="1"/>
        </xdr:cNvSpPr>
      </xdr:nvSpPr>
      <xdr:spPr bwMode="auto">
        <a:xfrm>
          <a:off x="16173450" y="9001125"/>
          <a:ext cx="152400" cy="0"/>
        </a:xfrm>
        <a:prstGeom prst="line">
          <a:avLst/>
        </a:prstGeom>
        <a:noFill/>
        <a:ln w="9525">
          <a:solidFill>
            <a:srgbClr val="000000"/>
          </a:solidFill>
          <a:round/>
          <a:headEnd/>
          <a:tailEnd/>
        </a:ln>
      </xdr:spPr>
    </xdr:sp>
    <xdr:clientData/>
  </xdr:twoCellAnchor>
  <xdr:twoCellAnchor>
    <xdr:from>
      <xdr:col>5</xdr:col>
      <xdr:colOff>0</xdr:colOff>
      <xdr:row>13</xdr:row>
      <xdr:rowOff>0</xdr:rowOff>
    </xdr:from>
    <xdr:to>
      <xdr:col>10</xdr:col>
      <xdr:colOff>0</xdr:colOff>
      <xdr:row>30</xdr:row>
      <xdr:rowOff>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37411</xdr:colOff>
      <xdr:row>13</xdr:row>
      <xdr:rowOff>78251</xdr:rowOff>
    </xdr:from>
    <xdr:to>
      <xdr:col>5</xdr:col>
      <xdr:colOff>263191</xdr:colOff>
      <xdr:row>14</xdr:row>
      <xdr:rowOff>172447</xdr:rowOff>
    </xdr:to>
    <xdr:sp macro="" textlink="">
      <xdr:nvSpPr>
        <xdr:cNvPr id="7" name="TextBox 6"/>
        <xdr:cNvSpPr txBox="1"/>
      </xdr:nvSpPr>
      <xdr:spPr>
        <a:xfrm>
          <a:off x="3201952" y="2427004"/>
          <a:ext cx="225780" cy="2824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000" b="1">
              <a:latin typeface="+mn-lt"/>
              <a:cs typeface="Arial" pitchFamily="34" charset="0"/>
            </a:rPr>
            <a:t>y</a:t>
          </a:r>
        </a:p>
      </xdr:txBody>
    </xdr:sp>
    <xdr:clientData/>
  </xdr:twoCellAnchor>
  <xdr:twoCellAnchor>
    <xdr:from>
      <xdr:col>9</xdr:col>
      <xdr:colOff>479748</xdr:colOff>
      <xdr:row>28</xdr:row>
      <xdr:rowOff>175092</xdr:rowOff>
    </xdr:from>
    <xdr:to>
      <xdr:col>10</xdr:col>
      <xdr:colOff>109544</xdr:colOff>
      <xdr:row>30</xdr:row>
      <xdr:rowOff>119621</xdr:rowOff>
    </xdr:to>
    <xdr:sp macro="" textlink="">
      <xdr:nvSpPr>
        <xdr:cNvPr id="8" name="TextBox 7"/>
        <xdr:cNvSpPr txBox="1"/>
      </xdr:nvSpPr>
      <xdr:spPr>
        <a:xfrm>
          <a:off x="6118548" y="5065144"/>
          <a:ext cx="252648" cy="3089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000" b="1">
              <a:latin typeface="+mn-lt"/>
              <a:cs typeface="Arial" pitchFamily="34" charset="0"/>
            </a:rPr>
            <a:t>x</a:t>
          </a:r>
        </a:p>
      </xdr:txBody>
    </xdr:sp>
    <xdr:clientData/>
  </xdr:twoCellAnchor>
  <xdr:twoCellAnchor>
    <xdr:from>
      <xdr:col>5</xdr:col>
      <xdr:colOff>262153</xdr:colOff>
      <xdr:row>13</xdr:row>
      <xdr:rowOff>187709</xdr:rowOff>
    </xdr:from>
    <xdr:to>
      <xdr:col>5</xdr:col>
      <xdr:colOff>263125</xdr:colOff>
      <xdr:row>15</xdr:row>
      <xdr:rowOff>171909</xdr:rowOff>
    </xdr:to>
    <xdr:cxnSp macro="">
      <xdr:nvCxnSpPr>
        <xdr:cNvPr id="11" name="Straight Arrow Connector 10"/>
        <xdr:cNvCxnSpPr/>
      </xdr:nvCxnSpPr>
      <xdr:spPr>
        <a:xfrm rot="5400000" flipH="1" flipV="1">
          <a:off x="3251303" y="2711853"/>
          <a:ext cx="351753" cy="97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237382</xdr:colOff>
      <xdr:row>29</xdr:row>
      <xdr:rowOff>111039</xdr:rowOff>
    </xdr:from>
    <xdr:to>
      <xdr:col>9</xdr:col>
      <xdr:colOff>528852</xdr:colOff>
      <xdr:row>29</xdr:row>
      <xdr:rowOff>112091</xdr:rowOff>
    </xdr:to>
    <xdr:cxnSp macro="">
      <xdr:nvCxnSpPr>
        <xdr:cNvPr id="12" name="Straight Arrow Connector 11"/>
        <xdr:cNvCxnSpPr/>
      </xdr:nvCxnSpPr>
      <xdr:spPr>
        <a:xfrm rot="10800000" flipH="1" flipV="1">
          <a:off x="5876182" y="5193248"/>
          <a:ext cx="291470" cy="105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40822</xdr:colOff>
      <xdr:row>7</xdr:row>
      <xdr:rowOff>40821</xdr:rowOff>
    </xdr:from>
    <xdr:to>
      <xdr:col>4</xdr:col>
      <xdr:colOff>66675</xdr:colOff>
      <xdr:row>10</xdr:row>
      <xdr:rowOff>145236</xdr:rowOff>
    </xdr:to>
    <xdr:grpSp>
      <xdr:nvGrpSpPr>
        <xdr:cNvPr id="14" name="Group 13"/>
        <xdr:cNvGrpSpPr/>
      </xdr:nvGrpSpPr>
      <xdr:grpSpPr>
        <a:xfrm>
          <a:off x="40822" y="1295880"/>
          <a:ext cx="2562865" cy="642297"/>
          <a:chOff x="40822" y="1267641"/>
          <a:chExt cx="2570933" cy="630195"/>
        </a:xfrm>
      </xdr:grpSpPr>
      <xdr:pic>
        <xdr:nvPicPr>
          <xdr:cNvPr id="17" name="Picture 16">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8" name="Picture 17"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434008</xdr:colOff>
      <xdr:row>12</xdr:row>
      <xdr:rowOff>50169</xdr:rowOff>
    </xdr:from>
    <xdr:to>
      <xdr:col>3</xdr:col>
      <xdr:colOff>568413</xdr:colOff>
      <xdr:row>24</xdr:row>
      <xdr:rowOff>120681</xdr:rowOff>
    </xdr:to>
    <xdr:grpSp>
      <xdr:nvGrpSpPr>
        <xdr:cNvPr id="16" name="Group 15"/>
        <xdr:cNvGrpSpPr/>
      </xdr:nvGrpSpPr>
      <xdr:grpSpPr>
        <a:xfrm>
          <a:off x="434008" y="2219628"/>
          <a:ext cx="2043887" cy="2239971"/>
          <a:chOff x="2718878" y="53556515"/>
          <a:chExt cx="1965027" cy="1935014"/>
        </a:xfrm>
      </xdr:grpSpPr>
      <xdr:sp macro="" textlink="">
        <xdr:nvSpPr>
          <xdr:cNvPr id="19" name="TextBox 18"/>
          <xdr:cNvSpPr txBox="1"/>
        </xdr:nvSpPr>
        <xdr:spPr>
          <a:xfrm>
            <a:off x="3906916" y="54350055"/>
            <a:ext cx="215922" cy="1704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d</a:t>
            </a:r>
          </a:p>
        </xdr:txBody>
      </xdr:sp>
      <xdr:cxnSp macro="">
        <xdr:nvCxnSpPr>
          <xdr:cNvPr id="20" name="Straight Arrow Connector 19"/>
          <xdr:cNvCxnSpPr/>
        </xdr:nvCxnSpPr>
        <xdr:spPr>
          <a:xfrm>
            <a:off x="3959254" y="53992683"/>
            <a:ext cx="0" cy="1142644"/>
          </a:xfrm>
          <a:prstGeom prst="straightConnector1">
            <a:avLst/>
          </a:prstGeom>
          <a:ln>
            <a:solidFill>
              <a:schemeClr val="tx1"/>
            </a:solidFill>
            <a:headEnd type="arrow" w="sm" len="sm"/>
            <a:tailEnd type="arrow" w="sm" len="sm"/>
          </a:ln>
        </xdr:spPr>
        <xdr:style>
          <a:lnRef idx="1">
            <a:schemeClr val="accent1"/>
          </a:lnRef>
          <a:fillRef idx="0">
            <a:schemeClr val="accent1"/>
          </a:fillRef>
          <a:effectRef idx="0">
            <a:schemeClr val="accent1"/>
          </a:effectRef>
          <a:fontRef idx="minor">
            <a:schemeClr val="tx1"/>
          </a:fontRef>
        </xdr:style>
      </xdr:cxnSp>
      <xdr:grpSp>
        <xdr:nvGrpSpPr>
          <xdr:cNvPr id="21" name="Group 45"/>
          <xdr:cNvGrpSpPr/>
        </xdr:nvGrpSpPr>
        <xdr:grpSpPr>
          <a:xfrm>
            <a:off x="2718878" y="53556515"/>
            <a:ext cx="1965027" cy="1867082"/>
            <a:chOff x="4554332" y="11352894"/>
            <a:chExt cx="1884203" cy="1017809"/>
          </a:xfrm>
        </xdr:grpSpPr>
        <xdr:grpSp>
          <xdr:nvGrpSpPr>
            <xdr:cNvPr id="47" name="Group 49"/>
            <xdr:cNvGrpSpPr/>
          </xdr:nvGrpSpPr>
          <xdr:grpSpPr>
            <a:xfrm>
              <a:off x="4554332" y="11447857"/>
              <a:ext cx="1614349" cy="922846"/>
              <a:chOff x="4554332" y="11447857"/>
              <a:chExt cx="1614349" cy="922846"/>
            </a:xfrm>
          </xdr:grpSpPr>
          <xdr:cxnSp macro="">
            <xdr:nvCxnSpPr>
              <xdr:cNvPr id="50" name="Straight Connector 49"/>
              <xdr:cNvCxnSpPr/>
            </xdr:nvCxnSpPr>
            <xdr:spPr>
              <a:xfrm>
                <a:off x="5280424" y="11447857"/>
                <a:ext cx="0" cy="92284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xdr:cNvCxnSpPr/>
            </xdr:nvCxnSpPr>
            <xdr:spPr>
              <a:xfrm>
                <a:off x="4554332" y="11930061"/>
                <a:ext cx="161434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2" name="Rectangle 51"/>
              <xdr:cNvSpPr/>
            </xdr:nvSpPr>
            <xdr:spPr>
              <a:xfrm>
                <a:off x="5197079" y="11876429"/>
                <a:ext cx="166688" cy="103217"/>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48" name="TextBox 47"/>
            <xdr:cNvSpPr txBox="1"/>
          </xdr:nvSpPr>
          <xdr:spPr>
            <a:xfrm>
              <a:off x="5169575" y="11352894"/>
              <a:ext cx="253083" cy="97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Y</a:t>
              </a:r>
            </a:p>
          </xdr:txBody>
        </xdr:sp>
        <xdr:sp macro="" textlink="">
          <xdr:nvSpPr>
            <xdr:cNvPr id="49" name="TextBox 48"/>
            <xdr:cNvSpPr txBox="1"/>
          </xdr:nvSpPr>
          <xdr:spPr>
            <a:xfrm>
              <a:off x="6258203" y="11895509"/>
              <a:ext cx="180332" cy="114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l"/>
              <a:r>
                <a:rPr lang="en-CA" sz="800">
                  <a:latin typeface="Arial" pitchFamily="34" charset="0"/>
                  <a:cs typeface="Arial" pitchFamily="34" charset="0"/>
                </a:rPr>
                <a:t>X</a:t>
              </a:r>
            </a:p>
          </xdr:txBody>
        </xdr:sp>
      </xdr:grpSp>
      <xdr:cxnSp macro="">
        <xdr:nvCxnSpPr>
          <xdr:cNvPr id="22" name="Straight Connector 21"/>
          <xdr:cNvCxnSpPr/>
        </xdr:nvCxnSpPr>
        <xdr:spPr>
          <a:xfrm>
            <a:off x="3881528" y="53991880"/>
            <a:ext cx="1605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3881437" y="53939660"/>
            <a:ext cx="40840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26" name="Group 25"/>
          <xdr:cNvGrpSpPr/>
        </xdr:nvGrpSpPr>
        <xdr:grpSpPr>
          <a:xfrm>
            <a:off x="3098750" y="53640519"/>
            <a:ext cx="749040" cy="268007"/>
            <a:chOff x="11083443" y="55237155"/>
            <a:chExt cx="1026556" cy="272925"/>
          </a:xfrm>
        </xdr:grpSpPr>
        <xdr:cxnSp macro="">
          <xdr:nvCxnSpPr>
            <xdr:cNvPr id="43" name="Straight Connector 42"/>
            <xdr:cNvCxnSpPr/>
          </xdr:nvCxnSpPr>
          <xdr:spPr>
            <a:xfrm flipV="1">
              <a:off x="11084645" y="55310285"/>
              <a:ext cx="0" cy="1997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Straight Arrow Connector 43"/>
            <xdr:cNvCxnSpPr/>
          </xdr:nvCxnSpPr>
          <xdr:spPr>
            <a:xfrm>
              <a:off x="11083443" y="55405825"/>
              <a:ext cx="1024807" cy="0"/>
            </a:xfrm>
            <a:prstGeom prst="straightConnector1">
              <a:avLst/>
            </a:prstGeom>
            <a:ln>
              <a:solidFill>
                <a:schemeClr val="tx1"/>
              </a:solidFill>
              <a:headEnd type="arrow" w="sm" len="sm"/>
              <a:tailEnd type="arrow" w="sm" len="sm"/>
            </a:ln>
          </xdr:spPr>
          <xdr:style>
            <a:lnRef idx="1">
              <a:schemeClr val="accent1"/>
            </a:lnRef>
            <a:fillRef idx="0">
              <a:schemeClr val="accent1"/>
            </a:fillRef>
            <a:effectRef idx="0">
              <a:schemeClr val="accent1"/>
            </a:effectRef>
            <a:fontRef idx="minor">
              <a:schemeClr val="tx1"/>
            </a:fontRef>
          </xdr:style>
        </xdr:cxnSp>
        <xdr:sp macro="" textlink="">
          <xdr:nvSpPr>
            <xdr:cNvPr id="45" name="TextBox 44"/>
            <xdr:cNvSpPr txBox="1"/>
          </xdr:nvSpPr>
          <xdr:spPr>
            <a:xfrm>
              <a:off x="11633621" y="55237155"/>
              <a:ext cx="217344" cy="176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b</a:t>
              </a:r>
            </a:p>
          </xdr:txBody>
        </xdr:sp>
        <xdr:cxnSp macro="">
          <xdr:nvCxnSpPr>
            <xdr:cNvPr id="46" name="Straight Connector 45"/>
            <xdr:cNvCxnSpPr/>
          </xdr:nvCxnSpPr>
          <xdr:spPr>
            <a:xfrm flipV="1">
              <a:off x="12109999" y="55332183"/>
              <a:ext cx="0" cy="1778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27" name="Straight Connector 26"/>
          <xdr:cNvCxnSpPr/>
        </xdr:nvCxnSpPr>
        <xdr:spPr>
          <a:xfrm>
            <a:off x="2911257" y="53939662"/>
            <a:ext cx="15163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 name="Straight Arrow Connector 27"/>
          <xdr:cNvCxnSpPr/>
        </xdr:nvCxnSpPr>
        <xdr:spPr>
          <a:xfrm>
            <a:off x="2964148" y="53934425"/>
            <a:ext cx="0" cy="679544"/>
          </a:xfrm>
          <a:prstGeom prst="straightConnector1">
            <a:avLst/>
          </a:prstGeom>
          <a:ln>
            <a:solidFill>
              <a:schemeClr val="tx1"/>
            </a:solidFill>
            <a:headEnd type="arrow" w="sm" len="sm"/>
            <a:tailEnd type="arrow" w="sm" len="sm"/>
          </a:ln>
        </xdr:spPr>
        <xdr:style>
          <a:lnRef idx="1">
            <a:schemeClr val="accent1"/>
          </a:lnRef>
          <a:fillRef idx="0">
            <a:schemeClr val="accent1"/>
          </a:fillRef>
          <a:effectRef idx="0">
            <a:schemeClr val="accent1"/>
          </a:effectRef>
          <a:fontRef idx="minor">
            <a:schemeClr val="tx1"/>
          </a:fontRef>
        </xdr:style>
      </xdr:cxnSp>
      <xdr:sp macro="" textlink="">
        <xdr:nvSpPr>
          <xdr:cNvPr id="29" name="TextBox 28"/>
          <xdr:cNvSpPr txBox="1"/>
        </xdr:nvSpPr>
        <xdr:spPr>
          <a:xfrm>
            <a:off x="2770489" y="54120594"/>
            <a:ext cx="217476" cy="2111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a:t>
            </a:r>
          </a:p>
        </xdr:txBody>
      </xdr:sp>
      <xdr:sp macro="" textlink="">
        <xdr:nvSpPr>
          <xdr:cNvPr id="30" name="TextBox 29"/>
          <xdr:cNvSpPr txBox="1"/>
        </xdr:nvSpPr>
        <xdr:spPr>
          <a:xfrm>
            <a:off x="3576159" y="54189467"/>
            <a:ext cx="217344" cy="1704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a:t>
            </a:r>
          </a:p>
        </xdr:txBody>
      </xdr:sp>
      <xdr:cxnSp macro="">
        <xdr:nvCxnSpPr>
          <xdr:cNvPr id="31" name="Straight Arrow Connector 30"/>
          <xdr:cNvCxnSpPr/>
        </xdr:nvCxnSpPr>
        <xdr:spPr>
          <a:xfrm rot="16200000">
            <a:off x="3328506" y="54262383"/>
            <a:ext cx="0" cy="19428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32" name="Straight Arrow Connector 31"/>
          <xdr:cNvCxnSpPr/>
        </xdr:nvCxnSpPr>
        <xdr:spPr>
          <a:xfrm flipH="1">
            <a:off x="3523641" y="54359525"/>
            <a:ext cx="180949"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4" name="Freeform 508"/>
          <xdr:cNvSpPr/>
        </xdr:nvSpPr>
        <xdr:spPr>
          <a:xfrm>
            <a:off x="3108295" y="53939972"/>
            <a:ext cx="733787" cy="1257663"/>
          </a:xfrm>
          <a:custGeom>
            <a:avLst/>
            <a:gdLst>
              <a:gd name="connsiteX0" fmla="*/ 33131 w 5425109"/>
              <a:gd name="connsiteY0" fmla="*/ 0 h 4000500"/>
              <a:gd name="connsiteX1" fmla="*/ 5425109 w 5425109"/>
              <a:gd name="connsiteY1" fmla="*/ 8283 h 4000500"/>
              <a:gd name="connsiteX2" fmla="*/ 5408544 w 5425109"/>
              <a:gd name="connsiteY2" fmla="*/ 198783 h 4000500"/>
              <a:gd name="connsiteX3" fmla="*/ 2998305 w 5425109"/>
              <a:gd name="connsiteY3" fmla="*/ 140805 h 4000500"/>
              <a:gd name="connsiteX4" fmla="*/ 3006587 w 5425109"/>
              <a:gd name="connsiteY4" fmla="*/ 3818283 h 4000500"/>
              <a:gd name="connsiteX5" fmla="*/ 5358848 w 5425109"/>
              <a:gd name="connsiteY5" fmla="*/ 3801718 h 4000500"/>
              <a:gd name="connsiteX6" fmla="*/ 5416826 w 5425109"/>
              <a:gd name="connsiteY6" fmla="*/ 4000500 h 4000500"/>
              <a:gd name="connsiteX7" fmla="*/ 33131 w 5425109"/>
              <a:gd name="connsiteY7" fmla="*/ 3967370 h 4000500"/>
              <a:gd name="connsiteX8" fmla="*/ 66261 w 5425109"/>
              <a:gd name="connsiteY8" fmla="*/ 3818283 h 4000500"/>
              <a:gd name="connsiteX9" fmla="*/ 2426805 w 5425109"/>
              <a:gd name="connsiteY9" fmla="*/ 3826566 h 4000500"/>
              <a:gd name="connsiteX10" fmla="*/ 2443370 w 5425109"/>
              <a:gd name="connsiteY10" fmla="*/ 165653 h 4000500"/>
              <a:gd name="connsiteX11" fmla="*/ 0 w 5425109"/>
              <a:gd name="connsiteY11" fmla="*/ 165653 h 4000500"/>
              <a:gd name="connsiteX12" fmla="*/ 33131 w 5425109"/>
              <a:gd name="connsiteY12" fmla="*/ 0 h 4000500"/>
              <a:gd name="connsiteX0" fmla="*/ 33131 w 5416826"/>
              <a:gd name="connsiteY0" fmla="*/ 0 h 4000500"/>
              <a:gd name="connsiteX1" fmla="*/ 5400261 w 5416826"/>
              <a:gd name="connsiteY1" fmla="*/ 8283 h 4000500"/>
              <a:gd name="connsiteX2" fmla="*/ 5408544 w 5416826"/>
              <a:gd name="connsiteY2" fmla="*/ 198783 h 4000500"/>
              <a:gd name="connsiteX3" fmla="*/ 2998305 w 5416826"/>
              <a:gd name="connsiteY3" fmla="*/ 140805 h 4000500"/>
              <a:gd name="connsiteX4" fmla="*/ 3006587 w 5416826"/>
              <a:gd name="connsiteY4" fmla="*/ 3818283 h 4000500"/>
              <a:gd name="connsiteX5" fmla="*/ 5358848 w 5416826"/>
              <a:gd name="connsiteY5" fmla="*/ 3801718 h 4000500"/>
              <a:gd name="connsiteX6" fmla="*/ 5416826 w 5416826"/>
              <a:gd name="connsiteY6" fmla="*/ 4000500 h 4000500"/>
              <a:gd name="connsiteX7" fmla="*/ 33131 w 5416826"/>
              <a:gd name="connsiteY7" fmla="*/ 3967370 h 4000500"/>
              <a:gd name="connsiteX8" fmla="*/ 66261 w 5416826"/>
              <a:gd name="connsiteY8" fmla="*/ 3818283 h 4000500"/>
              <a:gd name="connsiteX9" fmla="*/ 2426805 w 5416826"/>
              <a:gd name="connsiteY9" fmla="*/ 3826566 h 4000500"/>
              <a:gd name="connsiteX10" fmla="*/ 2443370 w 5416826"/>
              <a:gd name="connsiteY10" fmla="*/ 165653 h 4000500"/>
              <a:gd name="connsiteX11" fmla="*/ 0 w 5416826"/>
              <a:gd name="connsiteY11" fmla="*/ 165653 h 4000500"/>
              <a:gd name="connsiteX12" fmla="*/ 33131 w 5416826"/>
              <a:gd name="connsiteY12" fmla="*/ 0 h 4000500"/>
              <a:gd name="connsiteX0" fmla="*/ 33131 w 5416826"/>
              <a:gd name="connsiteY0" fmla="*/ 0 h 4000500"/>
              <a:gd name="connsiteX1" fmla="*/ 5400261 w 5416826"/>
              <a:gd name="connsiteY1" fmla="*/ 8283 h 4000500"/>
              <a:gd name="connsiteX2" fmla="*/ 5400261 w 5416826"/>
              <a:gd name="connsiteY2" fmla="*/ 173935 h 4000500"/>
              <a:gd name="connsiteX3" fmla="*/ 2998305 w 5416826"/>
              <a:gd name="connsiteY3" fmla="*/ 140805 h 4000500"/>
              <a:gd name="connsiteX4" fmla="*/ 3006587 w 5416826"/>
              <a:gd name="connsiteY4" fmla="*/ 3818283 h 4000500"/>
              <a:gd name="connsiteX5" fmla="*/ 5358848 w 5416826"/>
              <a:gd name="connsiteY5" fmla="*/ 3801718 h 4000500"/>
              <a:gd name="connsiteX6" fmla="*/ 5416826 w 5416826"/>
              <a:gd name="connsiteY6" fmla="*/ 4000500 h 4000500"/>
              <a:gd name="connsiteX7" fmla="*/ 33131 w 5416826"/>
              <a:gd name="connsiteY7" fmla="*/ 3967370 h 4000500"/>
              <a:gd name="connsiteX8" fmla="*/ 66261 w 5416826"/>
              <a:gd name="connsiteY8" fmla="*/ 3818283 h 4000500"/>
              <a:gd name="connsiteX9" fmla="*/ 2426805 w 5416826"/>
              <a:gd name="connsiteY9" fmla="*/ 3826566 h 4000500"/>
              <a:gd name="connsiteX10" fmla="*/ 2443370 w 5416826"/>
              <a:gd name="connsiteY10" fmla="*/ 165653 h 4000500"/>
              <a:gd name="connsiteX11" fmla="*/ 0 w 5416826"/>
              <a:gd name="connsiteY11" fmla="*/ 165653 h 4000500"/>
              <a:gd name="connsiteX12" fmla="*/ 33131 w 5416826"/>
              <a:gd name="connsiteY12" fmla="*/ 0 h 4000500"/>
              <a:gd name="connsiteX0" fmla="*/ 33131 w 5416826"/>
              <a:gd name="connsiteY0" fmla="*/ 0 h 4000500"/>
              <a:gd name="connsiteX1" fmla="*/ 5400261 w 5416826"/>
              <a:gd name="connsiteY1" fmla="*/ 8283 h 4000500"/>
              <a:gd name="connsiteX2" fmla="*/ 5400261 w 5416826"/>
              <a:gd name="connsiteY2" fmla="*/ 173935 h 4000500"/>
              <a:gd name="connsiteX3" fmla="*/ 3014870 w 5416826"/>
              <a:gd name="connsiteY3" fmla="*/ 173935 h 4000500"/>
              <a:gd name="connsiteX4" fmla="*/ 3006587 w 5416826"/>
              <a:gd name="connsiteY4" fmla="*/ 3818283 h 4000500"/>
              <a:gd name="connsiteX5" fmla="*/ 5358848 w 5416826"/>
              <a:gd name="connsiteY5" fmla="*/ 3801718 h 4000500"/>
              <a:gd name="connsiteX6" fmla="*/ 5416826 w 5416826"/>
              <a:gd name="connsiteY6" fmla="*/ 4000500 h 4000500"/>
              <a:gd name="connsiteX7" fmla="*/ 33131 w 5416826"/>
              <a:gd name="connsiteY7" fmla="*/ 3967370 h 4000500"/>
              <a:gd name="connsiteX8" fmla="*/ 66261 w 5416826"/>
              <a:gd name="connsiteY8" fmla="*/ 3818283 h 4000500"/>
              <a:gd name="connsiteX9" fmla="*/ 2426805 w 5416826"/>
              <a:gd name="connsiteY9" fmla="*/ 3826566 h 4000500"/>
              <a:gd name="connsiteX10" fmla="*/ 2443370 w 5416826"/>
              <a:gd name="connsiteY10" fmla="*/ 165653 h 4000500"/>
              <a:gd name="connsiteX11" fmla="*/ 0 w 5416826"/>
              <a:gd name="connsiteY11" fmla="*/ 165653 h 4000500"/>
              <a:gd name="connsiteX12" fmla="*/ 33131 w 5416826"/>
              <a:gd name="connsiteY12" fmla="*/ 0 h 4000500"/>
              <a:gd name="connsiteX0" fmla="*/ 33131 w 5416826"/>
              <a:gd name="connsiteY0" fmla="*/ 0 h 4000500"/>
              <a:gd name="connsiteX1" fmla="*/ 5400261 w 5416826"/>
              <a:gd name="connsiteY1" fmla="*/ 8283 h 4000500"/>
              <a:gd name="connsiteX2" fmla="*/ 5400261 w 5416826"/>
              <a:gd name="connsiteY2" fmla="*/ 173935 h 4000500"/>
              <a:gd name="connsiteX3" fmla="*/ 3014870 w 5416826"/>
              <a:gd name="connsiteY3" fmla="*/ 173935 h 4000500"/>
              <a:gd name="connsiteX4" fmla="*/ 3006587 w 5416826"/>
              <a:gd name="connsiteY4" fmla="*/ 3818283 h 4000500"/>
              <a:gd name="connsiteX5" fmla="*/ 5358848 w 5416826"/>
              <a:gd name="connsiteY5" fmla="*/ 3801718 h 4000500"/>
              <a:gd name="connsiteX6" fmla="*/ 5416826 w 5416826"/>
              <a:gd name="connsiteY6" fmla="*/ 4000500 h 4000500"/>
              <a:gd name="connsiteX7" fmla="*/ 33131 w 5416826"/>
              <a:gd name="connsiteY7" fmla="*/ 3967370 h 4000500"/>
              <a:gd name="connsiteX8" fmla="*/ 66261 w 5416826"/>
              <a:gd name="connsiteY8" fmla="*/ 3818283 h 4000500"/>
              <a:gd name="connsiteX9" fmla="*/ 2426805 w 5416826"/>
              <a:gd name="connsiteY9" fmla="*/ 3826566 h 4000500"/>
              <a:gd name="connsiteX10" fmla="*/ 2418522 w 5416826"/>
              <a:gd name="connsiteY10" fmla="*/ 173935 h 4000500"/>
              <a:gd name="connsiteX11" fmla="*/ 0 w 5416826"/>
              <a:gd name="connsiteY11" fmla="*/ 165653 h 4000500"/>
              <a:gd name="connsiteX12" fmla="*/ 33131 w 5416826"/>
              <a:gd name="connsiteY12" fmla="*/ 0 h 4000500"/>
              <a:gd name="connsiteX0" fmla="*/ 0 w 5383695"/>
              <a:gd name="connsiteY0" fmla="*/ 0 h 4000500"/>
              <a:gd name="connsiteX1" fmla="*/ 5367130 w 5383695"/>
              <a:gd name="connsiteY1" fmla="*/ 8283 h 4000500"/>
              <a:gd name="connsiteX2" fmla="*/ 5367130 w 5383695"/>
              <a:gd name="connsiteY2" fmla="*/ 173935 h 4000500"/>
              <a:gd name="connsiteX3" fmla="*/ 2981739 w 5383695"/>
              <a:gd name="connsiteY3" fmla="*/ 173935 h 4000500"/>
              <a:gd name="connsiteX4" fmla="*/ 2973456 w 5383695"/>
              <a:gd name="connsiteY4" fmla="*/ 3818283 h 4000500"/>
              <a:gd name="connsiteX5" fmla="*/ 5325717 w 5383695"/>
              <a:gd name="connsiteY5" fmla="*/ 3801718 h 4000500"/>
              <a:gd name="connsiteX6" fmla="*/ 5383695 w 5383695"/>
              <a:gd name="connsiteY6" fmla="*/ 4000500 h 4000500"/>
              <a:gd name="connsiteX7" fmla="*/ 0 w 5383695"/>
              <a:gd name="connsiteY7" fmla="*/ 3967370 h 4000500"/>
              <a:gd name="connsiteX8" fmla="*/ 33130 w 5383695"/>
              <a:gd name="connsiteY8" fmla="*/ 3818283 h 4000500"/>
              <a:gd name="connsiteX9" fmla="*/ 2393674 w 5383695"/>
              <a:gd name="connsiteY9" fmla="*/ 3826566 h 4000500"/>
              <a:gd name="connsiteX10" fmla="*/ 2385391 w 5383695"/>
              <a:gd name="connsiteY10" fmla="*/ 173935 h 4000500"/>
              <a:gd name="connsiteX11" fmla="*/ 0 w 5383695"/>
              <a:gd name="connsiteY11" fmla="*/ 173935 h 4000500"/>
              <a:gd name="connsiteX12" fmla="*/ 0 w 5383695"/>
              <a:gd name="connsiteY12" fmla="*/ 0 h 4000500"/>
              <a:gd name="connsiteX0" fmla="*/ 0 w 5383695"/>
              <a:gd name="connsiteY0" fmla="*/ 0 h 3992217"/>
              <a:gd name="connsiteX1" fmla="*/ 5367130 w 5383695"/>
              <a:gd name="connsiteY1" fmla="*/ 0 h 3992217"/>
              <a:gd name="connsiteX2" fmla="*/ 5367130 w 5383695"/>
              <a:gd name="connsiteY2" fmla="*/ 165652 h 3992217"/>
              <a:gd name="connsiteX3" fmla="*/ 2981739 w 5383695"/>
              <a:gd name="connsiteY3" fmla="*/ 165652 h 3992217"/>
              <a:gd name="connsiteX4" fmla="*/ 2973456 w 5383695"/>
              <a:gd name="connsiteY4" fmla="*/ 3810000 h 3992217"/>
              <a:gd name="connsiteX5" fmla="*/ 5325717 w 5383695"/>
              <a:gd name="connsiteY5" fmla="*/ 3793435 h 3992217"/>
              <a:gd name="connsiteX6" fmla="*/ 5383695 w 5383695"/>
              <a:gd name="connsiteY6" fmla="*/ 3992217 h 3992217"/>
              <a:gd name="connsiteX7" fmla="*/ 0 w 5383695"/>
              <a:gd name="connsiteY7" fmla="*/ 3959087 h 3992217"/>
              <a:gd name="connsiteX8" fmla="*/ 33130 w 5383695"/>
              <a:gd name="connsiteY8" fmla="*/ 3810000 h 3992217"/>
              <a:gd name="connsiteX9" fmla="*/ 2393674 w 5383695"/>
              <a:gd name="connsiteY9" fmla="*/ 3818283 h 3992217"/>
              <a:gd name="connsiteX10" fmla="*/ 2385391 w 5383695"/>
              <a:gd name="connsiteY10" fmla="*/ 165652 h 3992217"/>
              <a:gd name="connsiteX11" fmla="*/ 0 w 5383695"/>
              <a:gd name="connsiteY11" fmla="*/ 165652 h 3992217"/>
              <a:gd name="connsiteX12" fmla="*/ 0 w 5383695"/>
              <a:gd name="connsiteY12" fmla="*/ 0 h 3992217"/>
              <a:gd name="connsiteX0" fmla="*/ 0 w 5383695"/>
              <a:gd name="connsiteY0" fmla="*/ 0 h 3992217"/>
              <a:gd name="connsiteX1" fmla="*/ 5367130 w 5383695"/>
              <a:gd name="connsiteY1" fmla="*/ 0 h 3992217"/>
              <a:gd name="connsiteX2" fmla="*/ 5367130 w 5383695"/>
              <a:gd name="connsiteY2" fmla="*/ 165652 h 3992217"/>
              <a:gd name="connsiteX3" fmla="*/ 2981739 w 5383695"/>
              <a:gd name="connsiteY3" fmla="*/ 165652 h 3992217"/>
              <a:gd name="connsiteX4" fmla="*/ 2973456 w 5383695"/>
              <a:gd name="connsiteY4" fmla="*/ 3810000 h 3992217"/>
              <a:gd name="connsiteX5" fmla="*/ 5367130 w 5383695"/>
              <a:gd name="connsiteY5" fmla="*/ 3810000 h 3992217"/>
              <a:gd name="connsiteX6" fmla="*/ 5383695 w 5383695"/>
              <a:gd name="connsiteY6" fmla="*/ 3992217 h 3992217"/>
              <a:gd name="connsiteX7" fmla="*/ 0 w 5383695"/>
              <a:gd name="connsiteY7" fmla="*/ 3959087 h 3992217"/>
              <a:gd name="connsiteX8" fmla="*/ 33130 w 5383695"/>
              <a:gd name="connsiteY8" fmla="*/ 3810000 h 3992217"/>
              <a:gd name="connsiteX9" fmla="*/ 2393674 w 5383695"/>
              <a:gd name="connsiteY9" fmla="*/ 3818283 h 3992217"/>
              <a:gd name="connsiteX10" fmla="*/ 2385391 w 5383695"/>
              <a:gd name="connsiteY10" fmla="*/ 165652 h 3992217"/>
              <a:gd name="connsiteX11" fmla="*/ 0 w 5383695"/>
              <a:gd name="connsiteY11" fmla="*/ 165652 h 3992217"/>
              <a:gd name="connsiteX12" fmla="*/ 0 w 5383695"/>
              <a:gd name="connsiteY12" fmla="*/ 0 h 3992217"/>
              <a:gd name="connsiteX0" fmla="*/ 0 w 5367130"/>
              <a:gd name="connsiteY0" fmla="*/ 0 h 3975652"/>
              <a:gd name="connsiteX1" fmla="*/ 5367130 w 5367130"/>
              <a:gd name="connsiteY1" fmla="*/ 0 h 3975652"/>
              <a:gd name="connsiteX2" fmla="*/ 5367130 w 5367130"/>
              <a:gd name="connsiteY2" fmla="*/ 165652 h 3975652"/>
              <a:gd name="connsiteX3" fmla="*/ 2981739 w 5367130"/>
              <a:gd name="connsiteY3" fmla="*/ 165652 h 3975652"/>
              <a:gd name="connsiteX4" fmla="*/ 2973456 w 5367130"/>
              <a:gd name="connsiteY4" fmla="*/ 3810000 h 3975652"/>
              <a:gd name="connsiteX5" fmla="*/ 5367130 w 5367130"/>
              <a:gd name="connsiteY5" fmla="*/ 3810000 h 3975652"/>
              <a:gd name="connsiteX6" fmla="*/ 5367130 w 5367130"/>
              <a:gd name="connsiteY6" fmla="*/ 3975652 h 3975652"/>
              <a:gd name="connsiteX7" fmla="*/ 0 w 5367130"/>
              <a:gd name="connsiteY7" fmla="*/ 3959087 h 3975652"/>
              <a:gd name="connsiteX8" fmla="*/ 33130 w 5367130"/>
              <a:gd name="connsiteY8" fmla="*/ 3810000 h 3975652"/>
              <a:gd name="connsiteX9" fmla="*/ 2393674 w 5367130"/>
              <a:gd name="connsiteY9" fmla="*/ 3818283 h 3975652"/>
              <a:gd name="connsiteX10" fmla="*/ 2385391 w 5367130"/>
              <a:gd name="connsiteY10" fmla="*/ 165652 h 3975652"/>
              <a:gd name="connsiteX11" fmla="*/ 0 w 5367130"/>
              <a:gd name="connsiteY11" fmla="*/ 165652 h 3975652"/>
              <a:gd name="connsiteX12" fmla="*/ 0 w 5367130"/>
              <a:gd name="connsiteY12" fmla="*/ 0 h 3975652"/>
              <a:gd name="connsiteX0" fmla="*/ 0 w 5367130"/>
              <a:gd name="connsiteY0" fmla="*/ 0 h 3975652"/>
              <a:gd name="connsiteX1" fmla="*/ 5367130 w 5367130"/>
              <a:gd name="connsiteY1" fmla="*/ 0 h 3975652"/>
              <a:gd name="connsiteX2" fmla="*/ 5367130 w 5367130"/>
              <a:gd name="connsiteY2" fmla="*/ 165652 h 3975652"/>
              <a:gd name="connsiteX3" fmla="*/ 2981739 w 5367130"/>
              <a:gd name="connsiteY3" fmla="*/ 165652 h 3975652"/>
              <a:gd name="connsiteX4" fmla="*/ 2981739 w 5367130"/>
              <a:gd name="connsiteY4" fmla="*/ 3810000 h 3975652"/>
              <a:gd name="connsiteX5" fmla="*/ 5367130 w 5367130"/>
              <a:gd name="connsiteY5" fmla="*/ 3810000 h 3975652"/>
              <a:gd name="connsiteX6" fmla="*/ 5367130 w 5367130"/>
              <a:gd name="connsiteY6" fmla="*/ 3975652 h 3975652"/>
              <a:gd name="connsiteX7" fmla="*/ 0 w 5367130"/>
              <a:gd name="connsiteY7" fmla="*/ 3959087 h 3975652"/>
              <a:gd name="connsiteX8" fmla="*/ 33130 w 5367130"/>
              <a:gd name="connsiteY8" fmla="*/ 3810000 h 3975652"/>
              <a:gd name="connsiteX9" fmla="*/ 2393674 w 5367130"/>
              <a:gd name="connsiteY9" fmla="*/ 3818283 h 3975652"/>
              <a:gd name="connsiteX10" fmla="*/ 2385391 w 5367130"/>
              <a:gd name="connsiteY10" fmla="*/ 165652 h 3975652"/>
              <a:gd name="connsiteX11" fmla="*/ 0 w 5367130"/>
              <a:gd name="connsiteY11" fmla="*/ 165652 h 3975652"/>
              <a:gd name="connsiteX12" fmla="*/ 0 w 5367130"/>
              <a:gd name="connsiteY12" fmla="*/ 0 h 3975652"/>
              <a:gd name="connsiteX0" fmla="*/ 0 w 5367130"/>
              <a:gd name="connsiteY0" fmla="*/ 0 h 3975652"/>
              <a:gd name="connsiteX1" fmla="*/ 5367130 w 5367130"/>
              <a:gd name="connsiteY1" fmla="*/ 0 h 3975652"/>
              <a:gd name="connsiteX2" fmla="*/ 5367130 w 5367130"/>
              <a:gd name="connsiteY2" fmla="*/ 165652 h 3975652"/>
              <a:gd name="connsiteX3" fmla="*/ 2981739 w 5367130"/>
              <a:gd name="connsiteY3" fmla="*/ 165652 h 3975652"/>
              <a:gd name="connsiteX4" fmla="*/ 2981739 w 5367130"/>
              <a:gd name="connsiteY4" fmla="*/ 3810000 h 3975652"/>
              <a:gd name="connsiteX5" fmla="*/ 5367130 w 5367130"/>
              <a:gd name="connsiteY5" fmla="*/ 3810000 h 3975652"/>
              <a:gd name="connsiteX6" fmla="*/ 5367130 w 5367130"/>
              <a:gd name="connsiteY6" fmla="*/ 3975652 h 3975652"/>
              <a:gd name="connsiteX7" fmla="*/ 0 w 5367130"/>
              <a:gd name="connsiteY7" fmla="*/ 3975652 h 3975652"/>
              <a:gd name="connsiteX8" fmla="*/ 33130 w 5367130"/>
              <a:gd name="connsiteY8" fmla="*/ 3810000 h 3975652"/>
              <a:gd name="connsiteX9" fmla="*/ 2393674 w 5367130"/>
              <a:gd name="connsiteY9" fmla="*/ 3818283 h 3975652"/>
              <a:gd name="connsiteX10" fmla="*/ 2385391 w 5367130"/>
              <a:gd name="connsiteY10" fmla="*/ 165652 h 3975652"/>
              <a:gd name="connsiteX11" fmla="*/ 0 w 5367130"/>
              <a:gd name="connsiteY11" fmla="*/ 165652 h 3975652"/>
              <a:gd name="connsiteX12" fmla="*/ 0 w 5367130"/>
              <a:gd name="connsiteY12" fmla="*/ 0 h 3975652"/>
              <a:gd name="connsiteX0" fmla="*/ 0 w 5367130"/>
              <a:gd name="connsiteY0" fmla="*/ 0 h 3975652"/>
              <a:gd name="connsiteX1" fmla="*/ 5367130 w 5367130"/>
              <a:gd name="connsiteY1" fmla="*/ 0 h 3975652"/>
              <a:gd name="connsiteX2" fmla="*/ 5367130 w 5367130"/>
              <a:gd name="connsiteY2" fmla="*/ 165652 h 3975652"/>
              <a:gd name="connsiteX3" fmla="*/ 2981739 w 5367130"/>
              <a:gd name="connsiteY3" fmla="*/ 165652 h 3975652"/>
              <a:gd name="connsiteX4" fmla="*/ 2981739 w 5367130"/>
              <a:gd name="connsiteY4" fmla="*/ 3810000 h 3975652"/>
              <a:gd name="connsiteX5" fmla="*/ 5367130 w 5367130"/>
              <a:gd name="connsiteY5" fmla="*/ 3810000 h 3975652"/>
              <a:gd name="connsiteX6" fmla="*/ 5367130 w 5367130"/>
              <a:gd name="connsiteY6" fmla="*/ 3975652 h 3975652"/>
              <a:gd name="connsiteX7" fmla="*/ 0 w 5367130"/>
              <a:gd name="connsiteY7" fmla="*/ 3975652 h 3975652"/>
              <a:gd name="connsiteX8" fmla="*/ 0 w 5367130"/>
              <a:gd name="connsiteY8" fmla="*/ 3810000 h 3975652"/>
              <a:gd name="connsiteX9" fmla="*/ 2393674 w 5367130"/>
              <a:gd name="connsiteY9" fmla="*/ 3818283 h 3975652"/>
              <a:gd name="connsiteX10" fmla="*/ 2385391 w 5367130"/>
              <a:gd name="connsiteY10" fmla="*/ 165652 h 3975652"/>
              <a:gd name="connsiteX11" fmla="*/ 0 w 5367130"/>
              <a:gd name="connsiteY11" fmla="*/ 165652 h 3975652"/>
              <a:gd name="connsiteX12" fmla="*/ 0 w 5367130"/>
              <a:gd name="connsiteY12" fmla="*/ 0 h 3975652"/>
              <a:gd name="connsiteX0" fmla="*/ 0 w 5367130"/>
              <a:gd name="connsiteY0" fmla="*/ 0 h 3975652"/>
              <a:gd name="connsiteX1" fmla="*/ 5367130 w 5367130"/>
              <a:gd name="connsiteY1" fmla="*/ 0 h 3975652"/>
              <a:gd name="connsiteX2" fmla="*/ 5367130 w 5367130"/>
              <a:gd name="connsiteY2" fmla="*/ 165652 h 3975652"/>
              <a:gd name="connsiteX3" fmla="*/ 2981739 w 5367130"/>
              <a:gd name="connsiteY3" fmla="*/ 165652 h 3975652"/>
              <a:gd name="connsiteX4" fmla="*/ 2981739 w 5367130"/>
              <a:gd name="connsiteY4" fmla="*/ 3810000 h 3975652"/>
              <a:gd name="connsiteX5" fmla="*/ 5367130 w 5367130"/>
              <a:gd name="connsiteY5" fmla="*/ 3810000 h 3975652"/>
              <a:gd name="connsiteX6" fmla="*/ 5367130 w 5367130"/>
              <a:gd name="connsiteY6" fmla="*/ 3975652 h 3975652"/>
              <a:gd name="connsiteX7" fmla="*/ 0 w 5367130"/>
              <a:gd name="connsiteY7" fmla="*/ 3975652 h 3975652"/>
              <a:gd name="connsiteX8" fmla="*/ 0 w 5367130"/>
              <a:gd name="connsiteY8" fmla="*/ 3810000 h 3975652"/>
              <a:gd name="connsiteX9" fmla="*/ 2385391 w 5367130"/>
              <a:gd name="connsiteY9" fmla="*/ 3810000 h 3975652"/>
              <a:gd name="connsiteX10" fmla="*/ 2385391 w 5367130"/>
              <a:gd name="connsiteY10" fmla="*/ 165652 h 3975652"/>
              <a:gd name="connsiteX11" fmla="*/ 0 w 5367130"/>
              <a:gd name="connsiteY11" fmla="*/ 165652 h 3975652"/>
              <a:gd name="connsiteX12" fmla="*/ 0 w 5367130"/>
              <a:gd name="connsiteY12" fmla="*/ 0 h 39756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5367130" h="3975652">
                <a:moveTo>
                  <a:pt x="0" y="0"/>
                </a:moveTo>
                <a:lnTo>
                  <a:pt x="5367130" y="0"/>
                </a:lnTo>
                <a:lnTo>
                  <a:pt x="5367130" y="165652"/>
                </a:lnTo>
                <a:lnTo>
                  <a:pt x="2981739" y="165652"/>
                </a:lnTo>
                <a:cubicBezTo>
                  <a:pt x="2984500" y="1391478"/>
                  <a:pt x="2978978" y="2584174"/>
                  <a:pt x="2981739" y="3810000"/>
                </a:cubicBezTo>
                <a:lnTo>
                  <a:pt x="5367130" y="3810000"/>
                </a:lnTo>
                <a:lnTo>
                  <a:pt x="5367130" y="3975652"/>
                </a:lnTo>
                <a:lnTo>
                  <a:pt x="0" y="3975652"/>
                </a:lnTo>
                <a:lnTo>
                  <a:pt x="0" y="3810000"/>
                </a:lnTo>
                <a:lnTo>
                  <a:pt x="2385391" y="3810000"/>
                </a:lnTo>
                <a:cubicBezTo>
                  <a:pt x="2390913" y="2589696"/>
                  <a:pt x="2379869" y="1385956"/>
                  <a:pt x="2385391" y="165652"/>
                </a:cubicBezTo>
                <a:lnTo>
                  <a:pt x="0" y="165652"/>
                </a:lnTo>
                <a:lnTo>
                  <a:pt x="0" y="0"/>
                </a:lnTo>
                <a:close/>
              </a:path>
            </a:pathLst>
          </a:cu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xnSp macro="">
        <xdr:nvCxnSpPr>
          <xdr:cNvPr id="35" name="Straight Connector 34"/>
          <xdr:cNvCxnSpPr/>
        </xdr:nvCxnSpPr>
        <xdr:spPr>
          <a:xfrm>
            <a:off x="3881528" y="55194411"/>
            <a:ext cx="38579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xdr:cNvCxnSpPr/>
        </xdr:nvCxnSpPr>
        <xdr:spPr>
          <a:xfrm>
            <a:off x="3881437" y="55142191"/>
            <a:ext cx="16061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 name="Straight Arrow Connector 39"/>
          <xdr:cNvCxnSpPr/>
        </xdr:nvCxnSpPr>
        <xdr:spPr>
          <a:xfrm>
            <a:off x="3469895" y="55339122"/>
            <a:ext cx="375824" cy="0"/>
          </a:xfrm>
          <a:prstGeom prst="straightConnector1">
            <a:avLst/>
          </a:prstGeom>
          <a:ln>
            <a:solidFill>
              <a:schemeClr val="tx1"/>
            </a:solidFill>
            <a:headEnd type="arrow" w="sm" len="sm"/>
            <a:tailEnd type="arrow" w="sm" len="sm"/>
          </a:ln>
        </xdr:spPr>
        <xdr:style>
          <a:lnRef idx="1">
            <a:schemeClr val="accent1"/>
          </a:lnRef>
          <a:fillRef idx="0">
            <a:schemeClr val="accent1"/>
          </a:fillRef>
          <a:effectRef idx="0">
            <a:schemeClr val="accent1"/>
          </a:effectRef>
          <a:fontRef idx="minor">
            <a:schemeClr val="tx1"/>
          </a:fontRef>
        </xdr:style>
      </xdr:cxnSp>
      <xdr:sp macro="" textlink="">
        <xdr:nvSpPr>
          <xdr:cNvPr id="41" name="TextBox 40"/>
          <xdr:cNvSpPr txBox="1"/>
        </xdr:nvSpPr>
        <xdr:spPr>
          <a:xfrm>
            <a:off x="3536818" y="55306969"/>
            <a:ext cx="218501" cy="18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ẋ</a:t>
            </a:r>
          </a:p>
        </xdr:txBody>
      </xdr:sp>
      <xdr:cxnSp macro="">
        <xdr:nvCxnSpPr>
          <xdr:cNvPr id="42" name="Straight Connector 41"/>
          <xdr:cNvCxnSpPr/>
        </xdr:nvCxnSpPr>
        <xdr:spPr>
          <a:xfrm flipV="1">
            <a:off x="3845248" y="55229342"/>
            <a:ext cx="0" cy="1729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 name="Straight Arrow Connector 54"/>
          <xdr:cNvCxnSpPr/>
        </xdr:nvCxnSpPr>
        <xdr:spPr>
          <a:xfrm>
            <a:off x="4178886" y="53942673"/>
            <a:ext cx="0" cy="1254078"/>
          </a:xfrm>
          <a:prstGeom prst="straightConnector1">
            <a:avLst/>
          </a:prstGeom>
          <a:ln>
            <a:solidFill>
              <a:schemeClr val="tx1"/>
            </a:solidFill>
            <a:headEnd type="arrow" w="sm" len="sm"/>
            <a:tailEnd type="arrow" w="sm" len="sm"/>
          </a:ln>
        </xdr:spPr>
        <xdr:style>
          <a:lnRef idx="1">
            <a:schemeClr val="accent1"/>
          </a:lnRef>
          <a:fillRef idx="0">
            <a:schemeClr val="accent1"/>
          </a:fillRef>
          <a:effectRef idx="0">
            <a:schemeClr val="accent1"/>
          </a:effectRef>
          <a:fontRef idx="minor">
            <a:schemeClr val="tx1"/>
          </a:fontRef>
        </xdr:style>
      </xdr:cxnSp>
      <xdr:sp macro="" textlink="">
        <xdr:nvSpPr>
          <xdr:cNvPr id="60" name="TextBox 59"/>
          <xdr:cNvSpPr txBox="1"/>
        </xdr:nvSpPr>
        <xdr:spPr>
          <a:xfrm>
            <a:off x="4143441" y="54350055"/>
            <a:ext cx="215922" cy="1704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D</a:t>
            </a:r>
          </a:p>
        </xdr:txBody>
      </xdr:sp>
    </xdr:grpSp>
    <xdr:clientData/>
  </xdr:twoCellAnchor>
  <xdr:twoCellAnchor editAs="oneCell">
    <xdr:from>
      <xdr:col>31</xdr:col>
      <xdr:colOff>576942</xdr:colOff>
      <xdr:row>38</xdr:row>
      <xdr:rowOff>76201</xdr:rowOff>
    </xdr:from>
    <xdr:to>
      <xdr:col>33</xdr:col>
      <xdr:colOff>276496</xdr:colOff>
      <xdr:row>40</xdr:row>
      <xdr:rowOff>113788</xdr:rowOff>
    </xdr:to>
    <xdr:pic>
      <xdr:nvPicPr>
        <xdr:cNvPr id="53" name="Picture 52" descr="s = \frac{F\times A\;\bar{y}}{\left[\frac{D - d}{2}\right]\;I}"/>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591313" y="6847115"/>
          <a:ext cx="940526" cy="416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30</xdr:row>
      <xdr:rowOff>91441</xdr:rowOff>
    </xdr:from>
    <xdr:to>
      <xdr:col>7</xdr:col>
      <xdr:colOff>0</xdr:colOff>
      <xdr:row>30</xdr:row>
      <xdr:rowOff>91441</xdr:rowOff>
    </xdr:to>
    <xdr:cxnSp macro="">
      <xdr:nvCxnSpPr>
        <xdr:cNvPr id="54" name="Straight Connector 53"/>
        <xdr:cNvCxnSpPr/>
      </xdr:nvCxnSpPr>
      <xdr:spPr>
        <a:xfrm>
          <a:off x="3779520" y="5417821"/>
          <a:ext cx="624840"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31</xdr:row>
      <xdr:rowOff>91442</xdr:rowOff>
    </xdr:from>
    <xdr:to>
      <xdr:col>7</xdr:col>
      <xdr:colOff>0</xdr:colOff>
      <xdr:row>31</xdr:row>
      <xdr:rowOff>91442</xdr:rowOff>
    </xdr:to>
    <xdr:cxnSp macro="">
      <xdr:nvCxnSpPr>
        <xdr:cNvPr id="56" name="Straight Connector 55"/>
        <xdr:cNvCxnSpPr/>
      </xdr:nvCxnSpPr>
      <xdr:spPr>
        <a:xfrm>
          <a:off x="3779520" y="5593082"/>
          <a:ext cx="624840" cy="0"/>
        </a:xfrm>
        <a:prstGeom prst="line">
          <a:avLst/>
        </a:prstGeom>
        <a:ln w="19050">
          <a:solidFill>
            <a:srgbClr val="00B05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70"/>
    <col min="3" max="3" width="10.6640625" style="70" bestFit="1" customWidth="1"/>
    <col min="4" max="11" width="9.109375" style="70"/>
    <col min="12" max="12" width="5.44140625" style="55" customWidth="1"/>
    <col min="13" max="17" width="5.33203125" style="96" customWidth="1"/>
    <col min="18" max="19" width="5.33203125" style="97" customWidth="1"/>
    <col min="20" max="25" width="9.109375" style="99"/>
    <col min="26" max="16384" width="9.109375" style="70"/>
  </cols>
  <sheetData>
    <row r="1" spans="1:25" s="55" customFormat="1" ht="13.8" x14ac:dyDescent="0.3">
      <c r="A1" s="51"/>
      <c r="B1" s="52" t="s">
        <v>0</v>
      </c>
      <c r="C1" s="53" t="s">
        <v>32</v>
      </c>
      <c r="D1" s="51"/>
      <c r="E1" s="51"/>
      <c r="F1" s="52" t="s">
        <v>54</v>
      </c>
      <c r="G1" s="54"/>
      <c r="H1" s="51"/>
      <c r="I1" s="51"/>
      <c r="J1" s="51"/>
      <c r="K1" s="51"/>
      <c r="M1" s="92"/>
      <c r="N1" s="92"/>
      <c r="O1" s="92"/>
      <c r="P1" s="92"/>
      <c r="Q1" s="92"/>
      <c r="R1" s="92"/>
      <c r="S1" s="92"/>
      <c r="T1" s="93"/>
      <c r="U1" s="93"/>
      <c r="V1" s="93"/>
      <c r="W1" s="94"/>
      <c r="X1" s="95"/>
      <c r="Y1" s="93"/>
    </row>
    <row r="2" spans="1:25" s="55" customFormat="1" ht="13.8" x14ac:dyDescent="0.3">
      <c r="A2" s="51"/>
      <c r="B2" s="52" t="s">
        <v>1</v>
      </c>
      <c r="C2" s="53" t="s">
        <v>34</v>
      </c>
      <c r="D2" s="51"/>
      <c r="E2" s="51"/>
      <c r="F2" s="52" t="s">
        <v>2</v>
      </c>
      <c r="G2" s="53"/>
      <c r="H2" s="51"/>
      <c r="I2" s="51"/>
      <c r="J2" s="51"/>
      <c r="K2" s="51"/>
      <c r="M2" s="92"/>
      <c r="N2" s="92"/>
      <c r="O2" s="92"/>
      <c r="P2" s="92"/>
      <c r="Q2" s="92"/>
      <c r="R2" s="92"/>
      <c r="S2" s="92"/>
      <c r="T2" s="93"/>
      <c r="U2" s="93"/>
      <c r="V2" s="93"/>
      <c r="W2" s="94"/>
      <c r="X2" s="95"/>
      <c r="Y2" s="93"/>
    </row>
    <row r="3" spans="1:25" s="55" customFormat="1" ht="13.8" x14ac:dyDescent="0.3">
      <c r="A3" s="51"/>
      <c r="B3" s="52" t="s">
        <v>3</v>
      </c>
      <c r="C3" s="60"/>
      <c r="D3" s="51"/>
      <c r="E3" s="51"/>
      <c r="F3" s="52" t="s">
        <v>4</v>
      </c>
      <c r="G3" s="53"/>
      <c r="H3" s="51"/>
      <c r="I3" s="51"/>
      <c r="J3" s="51"/>
      <c r="K3" s="51"/>
      <c r="M3" s="92"/>
      <c r="N3" s="92"/>
      <c r="O3" s="92"/>
      <c r="P3" s="92"/>
      <c r="Q3" s="92"/>
      <c r="R3" s="92"/>
      <c r="S3" s="92"/>
      <c r="T3" s="93"/>
      <c r="U3" s="93"/>
      <c r="V3" s="93"/>
      <c r="W3" s="94"/>
      <c r="X3" s="95"/>
      <c r="Y3" s="93"/>
    </row>
    <row r="4" spans="1:25" s="55" customFormat="1" ht="13.8" x14ac:dyDescent="0.3">
      <c r="A4" s="51"/>
      <c r="B4" s="52" t="s">
        <v>66</v>
      </c>
      <c r="C4" s="54"/>
      <c r="D4" s="51"/>
      <c r="E4" s="51"/>
      <c r="F4" s="52" t="s">
        <v>67</v>
      </c>
      <c r="G4" s="53" t="s">
        <v>68</v>
      </c>
      <c r="H4" s="51"/>
      <c r="I4" s="51"/>
      <c r="J4" s="51"/>
      <c r="K4" s="51"/>
      <c r="M4" s="92"/>
      <c r="N4" s="92"/>
      <c r="O4" s="92"/>
      <c r="P4" s="92"/>
      <c r="Q4" s="96"/>
      <c r="R4" s="97"/>
      <c r="S4" s="97"/>
      <c r="T4" s="93"/>
      <c r="U4" s="93"/>
      <c r="V4" s="93"/>
      <c r="W4" s="94"/>
      <c r="X4" s="95"/>
      <c r="Y4" s="93"/>
    </row>
    <row r="5" spans="1:25" s="55" customFormat="1" ht="13.8" x14ac:dyDescent="0.3">
      <c r="A5" s="51"/>
      <c r="B5" s="52" t="s">
        <v>69</v>
      </c>
      <c r="C5" s="54"/>
      <c r="D5" s="51"/>
      <c r="E5" s="52"/>
      <c r="F5" s="51"/>
      <c r="G5" s="51"/>
      <c r="H5" s="51"/>
      <c r="I5" s="51"/>
      <c r="J5" s="51"/>
      <c r="K5" s="51"/>
      <c r="M5" s="92"/>
      <c r="N5" s="92"/>
      <c r="O5" s="92"/>
      <c r="P5" s="92"/>
      <c r="Q5" s="96"/>
      <c r="R5" s="97"/>
      <c r="S5" s="97"/>
      <c r="T5" s="93"/>
      <c r="U5" s="93"/>
      <c r="V5" s="93"/>
      <c r="W5" s="94"/>
      <c r="X5" s="95"/>
      <c r="Y5" s="93"/>
    </row>
    <row r="6" spans="1:25" s="55" customFormat="1" ht="13.8" x14ac:dyDescent="0.3">
      <c r="A6" s="51"/>
      <c r="B6" s="51" t="s">
        <v>5</v>
      </c>
      <c r="C6" s="63"/>
      <c r="D6" s="51"/>
      <c r="E6" s="51"/>
      <c r="F6" s="51"/>
      <c r="G6" s="51"/>
      <c r="H6" s="51"/>
      <c r="I6" s="51"/>
      <c r="J6" s="51"/>
      <c r="K6" s="51"/>
      <c r="M6" s="92"/>
      <c r="N6" s="92"/>
      <c r="O6" s="92"/>
      <c r="P6" s="92"/>
      <c r="Q6" s="96"/>
      <c r="R6" s="97"/>
      <c r="S6" s="97"/>
      <c r="T6" s="93"/>
      <c r="U6" s="93"/>
      <c r="V6" s="93"/>
      <c r="W6" s="94"/>
      <c r="X6" s="95"/>
      <c r="Y6" s="93"/>
    </row>
    <row r="7" spans="1:25" s="55" customFormat="1" ht="13.8" x14ac:dyDescent="0.3">
      <c r="A7" s="51"/>
      <c r="B7" s="51"/>
      <c r="C7" s="51"/>
      <c r="D7" s="51"/>
      <c r="E7" s="51"/>
      <c r="F7" s="51"/>
      <c r="G7" s="51"/>
      <c r="H7" s="51"/>
      <c r="I7" s="51"/>
      <c r="J7" s="51"/>
      <c r="K7" s="51"/>
      <c r="M7" s="92"/>
      <c r="N7" s="92"/>
      <c r="O7" s="92"/>
      <c r="P7" s="92"/>
      <c r="Q7" s="96"/>
      <c r="R7" s="97"/>
      <c r="S7" s="97"/>
      <c r="T7" s="93"/>
      <c r="U7" s="93"/>
      <c r="V7" s="93"/>
      <c r="W7" s="94"/>
      <c r="X7" s="95"/>
      <c r="Y7" s="93"/>
    </row>
    <row r="8" spans="1:25" s="55" customFormat="1" ht="13.8" x14ac:dyDescent="0.3">
      <c r="A8" s="64"/>
      <c r="E8" s="57"/>
      <c r="F8" s="58"/>
      <c r="H8" s="65"/>
      <c r="I8" s="57"/>
      <c r="J8" s="66"/>
      <c r="K8" s="67"/>
      <c r="L8" s="68"/>
      <c r="M8" s="92"/>
      <c r="N8" s="92"/>
      <c r="O8" s="92"/>
      <c r="P8" s="92"/>
      <c r="Q8" s="96"/>
      <c r="R8" s="97"/>
      <c r="S8" s="97"/>
      <c r="T8" s="93"/>
      <c r="U8" s="93"/>
      <c r="V8" s="93"/>
      <c r="W8" s="93"/>
      <c r="X8" s="93"/>
      <c r="Y8" s="93"/>
    </row>
    <row r="9" spans="1:25" s="55" customFormat="1" ht="13.8" x14ac:dyDescent="0.3">
      <c r="E9" s="57"/>
      <c r="F9" s="65"/>
      <c r="H9" s="65"/>
      <c r="I9" s="57"/>
      <c r="J9" s="67"/>
      <c r="K9" s="67"/>
      <c r="L9" s="68"/>
      <c r="M9" s="92"/>
      <c r="N9" s="92"/>
      <c r="O9" s="92"/>
      <c r="P9" s="92"/>
      <c r="Q9" s="96"/>
      <c r="R9" s="97"/>
      <c r="S9" s="97"/>
      <c r="T9" s="93"/>
      <c r="U9" s="93"/>
      <c r="V9" s="93"/>
      <c r="W9" s="93"/>
      <c r="X9" s="93"/>
      <c r="Y9" s="93"/>
    </row>
    <row r="10" spans="1:25" s="55" customFormat="1" ht="13.8" x14ac:dyDescent="0.3">
      <c r="E10" s="57"/>
      <c r="F10" s="65"/>
      <c r="H10" s="65"/>
      <c r="I10" s="57"/>
      <c r="J10" s="58"/>
      <c r="K10" s="65"/>
      <c r="L10" s="68"/>
      <c r="M10" s="92"/>
      <c r="N10" s="92"/>
      <c r="O10" s="92"/>
      <c r="P10" s="92"/>
      <c r="Q10" s="96"/>
      <c r="R10" s="97"/>
      <c r="S10" s="97"/>
      <c r="T10" s="93"/>
      <c r="U10" s="93"/>
      <c r="V10" s="93"/>
      <c r="W10" s="93"/>
      <c r="X10" s="93"/>
      <c r="Y10" s="93"/>
    </row>
    <row r="11" spans="1:25" s="55" customFormat="1" ht="13.8" x14ac:dyDescent="0.3">
      <c r="E11" s="57"/>
      <c r="F11" s="65"/>
      <c r="I11" s="69"/>
      <c r="J11" s="58"/>
      <c r="M11" s="92"/>
      <c r="N11" s="92"/>
      <c r="O11" s="92"/>
      <c r="P11" s="92"/>
      <c r="Q11" s="92"/>
      <c r="R11" s="92"/>
      <c r="S11" s="92"/>
      <c r="T11" s="93"/>
      <c r="U11" s="93"/>
      <c r="V11" s="93"/>
      <c r="W11" s="93"/>
      <c r="X11" s="93"/>
      <c r="Y11" s="93"/>
    </row>
    <row r="12" spans="1:25" x14ac:dyDescent="0.3">
      <c r="C12" s="71" t="str">
        <f>G4</f>
        <v>IMPORTANT INFORMATION</v>
      </c>
      <c r="M12" s="92"/>
      <c r="N12" s="92"/>
      <c r="O12" s="92"/>
      <c r="P12" s="92"/>
      <c r="Q12" s="98"/>
      <c r="R12" s="98"/>
      <c r="S12" s="98"/>
    </row>
    <row r="13" spans="1:25" s="55" customFormat="1" ht="13.8" x14ac:dyDescent="0.3">
      <c r="M13" s="92"/>
      <c r="N13" s="92"/>
      <c r="O13" s="92"/>
      <c r="P13" s="92"/>
      <c r="Q13" s="92"/>
      <c r="R13" s="92"/>
      <c r="S13" s="92"/>
      <c r="T13" s="93"/>
      <c r="U13" s="93"/>
      <c r="V13" s="93"/>
      <c r="W13" s="93"/>
      <c r="X13" s="93"/>
      <c r="Y13" s="93"/>
    </row>
    <row r="14" spans="1:25" s="55" customFormat="1" ht="13.8" x14ac:dyDescent="0.3">
      <c r="B14" s="72" t="s">
        <v>73</v>
      </c>
      <c r="M14" s="92"/>
      <c r="N14" s="92"/>
      <c r="O14" s="92"/>
      <c r="P14" s="92"/>
      <c r="Q14" s="92"/>
      <c r="R14" s="92"/>
      <c r="S14" s="92"/>
      <c r="T14" s="93"/>
      <c r="U14" s="93"/>
      <c r="V14" s="93"/>
      <c r="W14" s="93"/>
      <c r="X14" s="93"/>
      <c r="Y14" s="93"/>
    </row>
    <row r="15" spans="1:25" s="55" customFormat="1" ht="13.8" x14ac:dyDescent="0.3">
      <c r="A15" s="73"/>
      <c r="K15" s="73"/>
      <c r="M15" s="96"/>
      <c r="N15" s="96"/>
      <c r="O15" s="96"/>
      <c r="P15" s="96"/>
      <c r="Q15" s="96"/>
      <c r="R15" s="97"/>
      <c r="S15" s="97"/>
      <c r="T15" s="93"/>
      <c r="U15" s="93"/>
      <c r="V15" s="93"/>
      <c r="W15" s="93"/>
      <c r="X15" s="93"/>
      <c r="Y15" s="93"/>
    </row>
    <row r="16" spans="1:25" s="55" customFormat="1" ht="12.75" customHeight="1" x14ac:dyDescent="0.3">
      <c r="B16" s="119" t="s">
        <v>79</v>
      </c>
      <c r="C16" s="119"/>
      <c r="D16" s="119"/>
      <c r="E16" s="119"/>
      <c r="F16" s="119"/>
      <c r="G16" s="119"/>
      <c r="H16" s="119"/>
      <c r="I16" s="119"/>
      <c r="J16" s="119"/>
      <c r="M16" s="96"/>
      <c r="N16" s="96"/>
      <c r="O16" s="96"/>
      <c r="P16" s="96"/>
      <c r="Q16" s="96"/>
      <c r="R16" s="97"/>
      <c r="S16" s="97"/>
      <c r="T16" s="93"/>
      <c r="U16" s="93"/>
      <c r="V16" s="93"/>
      <c r="W16" s="93"/>
      <c r="X16" s="93"/>
      <c r="Y16" s="93"/>
    </row>
    <row r="17" spans="1:25" s="55" customFormat="1" ht="13.8" x14ac:dyDescent="0.3">
      <c r="B17" s="119"/>
      <c r="C17" s="119"/>
      <c r="D17" s="119"/>
      <c r="E17" s="119"/>
      <c r="F17" s="119"/>
      <c r="G17" s="119"/>
      <c r="H17" s="119"/>
      <c r="I17" s="119"/>
      <c r="J17" s="119"/>
      <c r="M17" s="96"/>
      <c r="N17" s="96"/>
      <c r="O17" s="96"/>
      <c r="P17" s="96"/>
      <c r="Q17" s="96"/>
      <c r="R17" s="97"/>
      <c r="S17" s="97"/>
      <c r="T17" s="93"/>
      <c r="U17" s="93"/>
      <c r="V17" s="93"/>
      <c r="W17" s="93"/>
      <c r="X17" s="93"/>
      <c r="Y17" s="93"/>
    </row>
    <row r="18" spans="1:25" s="55" customFormat="1" ht="13.8" x14ac:dyDescent="0.3">
      <c r="B18" s="119"/>
      <c r="C18" s="119"/>
      <c r="D18" s="119"/>
      <c r="E18" s="119"/>
      <c r="F18" s="119"/>
      <c r="G18" s="119"/>
      <c r="H18" s="119"/>
      <c r="I18" s="119"/>
      <c r="J18" s="119"/>
      <c r="M18" s="96"/>
      <c r="N18" s="96"/>
      <c r="O18" s="96"/>
      <c r="P18" s="96"/>
      <c r="Q18" s="96"/>
      <c r="R18" s="97"/>
      <c r="S18" s="97"/>
      <c r="T18" s="93"/>
      <c r="U18" s="93"/>
      <c r="V18" s="93"/>
      <c r="W18" s="93"/>
      <c r="X18" s="93"/>
      <c r="Y18" s="93"/>
    </row>
    <row r="19" spans="1:25" s="55" customFormat="1" ht="13.8" x14ac:dyDescent="0.3">
      <c r="B19" s="119"/>
      <c r="C19" s="119"/>
      <c r="D19" s="119"/>
      <c r="E19" s="119"/>
      <c r="F19" s="119"/>
      <c r="G19" s="119"/>
      <c r="H19" s="119"/>
      <c r="I19" s="119"/>
      <c r="J19" s="119"/>
      <c r="M19" s="96"/>
      <c r="N19" s="96"/>
      <c r="O19" s="96"/>
      <c r="P19" s="96"/>
      <c r="Q19" s="96"/>
      <c r="R19" s="97"/>
      <c r="S19" s="97"/>
      <c r="T19" s="93"/>
      <c r="U19" s="93"/>
      <c r="V19" s="93"/>
      <c r="W19" s="93"/>
      <c r="X19" s="93"/>
      <c r="Y19" s="93"/>
    </row>
    <row r="20" spans="1:25" s="55" customFormat="1" ht="12.75" customHeight="1" x14ac:dyDescent="0.3">
      <c r="A20" s="73"/>
      <c r="B20" s="74" t="s">
        <v>80</v>
      </c>
      <c r="C20" s="73"/>
      <c r="D20" s="73"/>
      <c r="E20" s="73"/>
      <c r="F20" s="73"/>
      <c r="G20" s="73"/>
      <c r="H20" s="73"/>
      <c r="I20" s="73"/>
      <c r="J20" s="73"/>
      <c r="K20" s="73"/>
      <c r="M20" s="96"/>
      <c r="N20" s="96"/>
      <c r="O20" s="96"/>
      <c r="P20" s="96"/>
      <c r="Q20" s="96"/>
      <c r="R20" s="97"/>
      <c r="S20" s="97"/>
      <c r="T20" s="93"/>
      <c r="U20" s="93"/>
      <c r="V20" s="93"/>
      <c r="W20" s="93"/>
      <c r="X20" s="93"/>
      <c r="Y20" s="93"/>
    </row>
    <row r="21" spans="1:25" s="55" customFormat="1" ht="13.8" x14ac:dyDescent="0.3">
      <c r="A21" s="73"/>
      <c r="B21" s="74"/>
      <c r="C21" s="73"/>
      <c r="D21" s="73"/>
      <c r="E21" s="73"/>
      <c r="F21" s="73"/>
      <c r="G21" s="73"/>
      <c r="H21" s="73"/>
      <c r="I21" s="73"/>
      <c r="J21" s="73"/>
      <c r="K21" s="73"/>
      <c r="M21" s="96"/>
      <c r="N21" s="96"/>
      <c r="O21" s="96"/>
      <c r="P21" s="96"/>
      <c r="Q21" s="96"/>
      <c r="R21" s="97"/>
      <c r="S21" s="97"/>
      <c r="T21" s="93"/>
      <c r="U21" s="93"/>
      <c r="V21" s="93"/>
      <c r="W21" s="93"/>
      <c r="X21" s="93"/>
      <c r="Y21" s="93"/>
    </row>
    <row r="22" spans="1:25" s="55" customFormat="1" ht="13.8" x14ac:dyDescent="0.3">
      <c r="A22" s="73"/>
      <c r="B22" s="119" t="s">
        <v>81</v>
      </c>
      <c r="C22" s="119"/>
      <c r="D22" s="119"/>
      <c r="E22" s="119"/>
      <c r="F22" s="119"/>
      <c r="G22" s="119"/>
      <c r="H22" s="119"/>
      <c r="I22" s="119"/>
      <c r="J22" s="119"/>
      <c r="K22" s="73"/>
      <c r="M22" s="96"/>
      <c r="N22" s="96"/>
      <c r="O22" s="96"/>
      <c r="P22" s="96"/>
      <c r="Q22" s="96"/>
      <c r="R22" s="97"/>
      <c r="S22" s="97"/>
      <c r="T22" s="93"/>
      <c r="U22" s="93"/>
      <c r="V22" s="93"/>
      <c r="W22" s="93"/>
      <c r="X22" s="93"/>
      <c r="Y22" s="93"/>
    </row>
    <row r="23" spans="1:25" s="55" customFormat="1" ht="13.8" x14ac:dyDescent="0.3">
      <c r="A23" s="73"/>
      <c r="B23" s="119"/>
      <c r="C23" s="119"/>
      <c r="D23" s="119"/>
      <c r="E23" s="119"/>
      <c r="F23" s="119"/>
      <c r="G23" s="119"/>
      <c r="H23" s="119"/>
      <c r="I23" s="119"/>
      <c r="J23" s="119"/>
      <c r="K23" s="73"/>
      <c r="M23" s="96"/>
      <c r="N23" s="96"/>
      <c r="O23" s="96"/>
      <c r="P23" s="96"/>
      <c r="Q23" s="96"/>
      <c r="R23" s="97"/>
      <c r="S23" s="100"/>
      <c r="T23" s="93"/>
      <c r="U23" s="93"/>
      <c r="V23" s="93"/>
      <c r="W23" s="93"/>
      <c r="X23" s="93"/>
      <c r="Y23" s="93"/>
    </row>
    <row r="24" spans="1:25" s="55" customFormat="1" ht="13.8" x14ac:dyDescent="0.3">
      <c r="A24" s="73"/>
      <c r="B24" s="119"/>
      <c r="C24" s="119"/>
      <c r="D24" s="119"/>
      <c r="E24" s="119"/>
      <c r="F24" s="119"/>
      <c r="G24" s="119"/>
      <c r="H24" s="119"/>
      <c r="I24" s="119"/>
      <c r="J24" s="119"/>
      <c r="K24" s="73"/>
      <c r="M24" s="96"/>
      <c r="N24" s="96"/>
      <c r="O24" s="96"/>
      <c r="P24" s="96"/>
      <c r="Q24" s="96"/>
      <c r="R24" s="97"/>
      <c r="S24" s="100"/>
      <c r="T24" s="93"/>
      <c r="U24" s="93"/>
      <c r="V24" s="93"/>
      <c r="W24" s="93"/>
      <c r="X24" s="93"/>
      <c r="Y24" s="93"/>
    </row>
    <row r="25" spans="1:25" s="55" customFormat="1" ht="12.75" customHeight="1" x14ac:dyDescent="0.3">
      <c r="A25" s="73"/>
      <c r="B25" s="102"/>
      <c r="C25" s="102"/>
      <c r="D25" s="102"/>
      <c r="E25" s="102"/>
      <c r="F25" s="105" t="s">
        <v>91</v>
      </c>
      <c r="G25" s="102"/>
      <c r="H25" s="102"/>
      <c r="I25" s="102"/>
      <c r="J25" s="102"/>
      <c r="K25" s="73"/>
      <c r="M25" s="96"/>
      <c r="N25" s="96"/>
      <c r="O25" s="96"/>
      <c r="P25" s="96"/>
      <c r="Q25" s="96"/>
      <c r="R25" s="97"/>
      <c r="S25" s="97"/>
      <c r="T25" s="93"/>
      <c r="U25" s="93"/>
      <c r="V25" s="93"/>
      <c r="W25" s="93"/>
      <c r="X25" s="93"/>
      <c r="Y25" s="93"/>
    </row>
    <row r="26" spans="1:25" s="55" customFormat="1" ht="13.8" x14ac:dyDescent="0.3">
      <c r="A26" s="73"/>
      <c r="B26" s="119" t="s">
        <v>82</v>
      </c>
      <c r="C26" s="119"/>
      <c r="D26" s="119"/>
      <c r="E26" s="119"/>
      <c r="F26" s="119"/>
      <c r="G26" s="119"/>
      <c r="H26" s="119"/>
      <c r="I26" s="119"/>
      <c r="J26" s="119"/>
      <c r="K26" s="73"/>
      <c r="M26" s="96"/>
      <c r="N26" s="96"/>
      <c r="O26" s="96"/>
      <c r="P26" s="96"/>
      <c r="Q26" s="96"/>
      <c r="R26" s="97"/>
      <c r="S26" s="97"/>
      <c r="T26" s="93"/>
      <c r="U26" s="93"/>
      <c r="V26" s="93"/>
      <c r="W26" s="93"/>
      <c r="X26" s="93"/>
      <c r="Y26" s="93"/>
    </row>
    <row r="27" spans="1:25" s="55" customFormat="1" ht="13.8" x14ac:dyDescent="0.3">
      <c r="A27" s="73"/>
      <c r="B27" s="119"/>
      <c r="C27" s="119"/>
      <c r="D27" s="119"/>
      <c r="E27" s="119"/>
      <c r="F27" s="119"/>
      <c r="G27" s="119"/>
      <c r="H27" s="119"/>
      <c r="I27" s="119"/>
      <c r="J27" s="119"/>
      <c r="K27" s="73"/>
      <c r="M27" s="96"/>
      <c r="N27" s="96"/>
      <c r="O27" s="96"/>
      <c r="P27" s="96"/>
      <c r="Q27" s="96"/>
      <c r="R27" s="97"/>
      <c r="S27" s="97"/>
      <c r="T27" s="93"/>
      <c r="U27" s="93"/>
      <c r="V27" s="93"/>
      <c r="W27" s="93"/>
      <c r="X27" s="93"/>
      <c r="Y27" s="93"/>
    </row>
    <row r="28" spans="1:25" s="55" customFormat="1" ht="13.8" x14ac:dyDescent="0.3">
      <c r="A28" s="73"/>
      <c r="B28" s="102"/>
      <c r="C28" s="102"/>
      <c r="D28" s="102"/>
      <c r="E28" s="102"/>
      <c r="F28" s="102"/>
      <c r="G28" s="102"/>
      <c r="H28" s="102"/>
      <c r="I28" s="102"/>
      <c r="J28" s="102"/>
      <c r="K28" s="73"/>
      <c r="M28" s="96"/>
      <c r="N28" s="96"/>
      <c r="O28" s="96"/>
      <c r="P28" s="96"/>
      <c r="Q28" s="96"/>
      <c r="R28" s="97"/>
      <c r="S28" s="97"/>
      <c r="T28" s="93"/>
      <c r="U28" s="93"/>
      <c r="V28" s="93"/>
      <c r="W28" s="93"/>
      <c r="X28" s="93"/>
      <c r="Y28" s="93"/>
    </row>
    <row r="29" spans="1:25" s="55" customFormat="1" ht="13.8" x14ac:dyDescent="0.3">
      <c r="A29" s="73"/>
      <c r="B29" s="119" t="s">
        <v>83</v>
      </c>
      <c r="C29" s="119"/>
      <c r="D29" s="119"/>
      <c r="E29" s="119"/>
      <c r="F29" s="119"/>
      <c r="G29" s="119"/>
      <c r="H29" s="119"/>
      <c r="I29" s="119"/>
      <c r="J29" s="119"/>
      <c r="K29" s="73"/>
      <c r="M29" s="96"/>
      <c r="N29" s="96"/>
      <c r="O29" s="96"/>
      <c r="P29" s="96"/>
      <c r="Q29" s="96"/>
      <c r="R29" s="97"/>
      <c r="S29" s="97"/>
      <c r="T29" s="93"/>
      <c r="U29" s="93"/>
      <c r="V29" s="93"/>
      <c r="W29" s="93"/>
      <c r="X29" s="93"/>
      <c r="Y29" s="93"/>
    </row>
    <row r="30" spans="1:25" s="55" customFormat="1" ht="13.8" x14ac:dyDescent="0.3">
      <c r="A30" s="73"/>
      <c r="B30" s="119"/>
      <c r="C30" s="119"/>
      <c r="D30" s="119"/>
      <c r="E30" s="119"/>
      <c r="F30" s="119"/>
      <c r="G30" s="119"/>
      <c r="H30" s="119"/>
      <c r="I30" s="119"/>
      <c r="J30" s="119"/>
      <c r="K30" s="73"/>
      <c r="M30" s="96"/>
      <c r="N30" s="96"/>
      <c r="O30" s="96"/>
      <c r="P30" s="96"/>
      <c r="Q30" s="96"/>
      <c r="R30" s="97"/>
      <c r="S30" s="97"/>
      <c r="T30" s="93"/>
      <c r="U30" s="93"/>
      <c r="V30" s="93"/>
      <c r="W30" s="93"/>
      <c r="X30" s="93"/>
      <c r="Y30" s="93"/>
    </row>
    <row r="31" spans="1:25" s="55" customFormat="1" ht="12.75" customHeight="1" x14ac:dyDescent="0.3">
      <c r="A31" s="73"/>
      <c r="B31" s="119"/>
      <c r="C31" s="119"/>
      <c r="D31" s="119"/>
      <c r="E31" s="119"/>
      <c r="F31" s="119"/>
      <c r="G31" s="119"/>
      <c r="H31" s="119"/>
      <c r="I31" s="119"/>
      <c r="J31" s="119"/>
      <c r="K31" s="73"/>
      <c r="M31" s="96"/>
      <c r="N31" s="96"/>
      <c r="O31" s="96"/>
      <c r="P31" s="96"/>
      <c r="Q31" s="96"/>
      <c r="R31" s="97"/>
      <c r="S31" s="97"/>
      <c r="T31" s="93"/>
      <c r="U31" s="93"/>
      <c r="V31" s="93"/>
      <c r="W31" s="93"/>
      <c r="X31" s="93"/>
      <c r="Y31" s="93"/>
    </row>
    <row r="32" spans="1:25" s="55" customFormat="1" ht="13.8" x14ac:dyDescent="0.3">
      <c r="A32" s="73"/>
      <c r="B32" s="119"/>
      <c r="C32" s="119"/>
      <c r="D32" s="119"/>
      <c r="E32" s="119"/>
      <c r="F32" s="119"/>
      <c r="G32" s="119"/>
      <c r="H32" s="119"/>
      <c r="I32" s="119"/>
      <c r="J32" s="119"/>
      <c r="K32" s="73"/>
      <c r="M32" s="96"/>
      <c r="N32" s="96"/>
      <c r="O32" s="96"/>
      <c r="P32" s="96"/>
      <c r="Q32" s="96"/>
      <c r="R32" s="97"/>
      <c r="S32" s="97"/>
      <c r="T32" s="93"/>
      <c r="U32" s="93"/>
      <c r="V32" s="93"/>
      <c r="W32" s="93"/>
      <c r="X32" s="93"/>
      <c r="Y32" s="93"/>
    </row>
    <row r="33" spans="1:25" s="55" customFormat="1" ht="12.75" customHeight="1" x14ac:dyDescent="0.3">
      <c r="A33" s="73"/>
      <c r="B33" s="119"/>
      <c r="C33" s="119"/>
      <c r="D33" s="119"/>
      <c r="E33" s="119"/>
      <c r="F33" s="119"/>
      <c r="G33" s="119"/>
      <c r="H33" s="119"/>
      <c r="I33" s="119"/>
      <c r="J33" s="119"/>
      <c r="K33" s="73"/>
      <c r="M33" s="96"/>
      <c r="N33" s="96"/>
      <c r="O33" s="96"/>
      <c r="P33" s="96"/>
      <c r="Q33" s="96"/>
      <c r="R33" s="97"/>
      <c r="S33" s="97"/>
      <c r="T33" s="93"/>
      <c r="U33" s="93"/>
      <c r="V33" s="93"/>
      <c r="W33" s="93"/>
      <c r="X33" s="93"/>
      <c r="Y33" s="93"/>
    </row>
    <row r="34" spans="1:25" s="55" customFormat="1" ht="13.8" x14ac:dyDescent="0.3">
      <c r="A34" s="73"/>
      <c r="B34" s="102"/>
      <c r="C34" s="102"/>
      <c r="D34" s="121" t="s">
        <v>74</v>
      </c>
      <c r="E34" s="121"/>
      <c r="F34" s="121"/>
      <c r="G34" s="121"/>
      <c r="H34" s="121"/>
      <c r="I34" s="102"/>
      <c r="J34" s="102"/>
      <c r="K34" s="73"/>
      <c r="M34" s="96"/>
      <c r="N34" s="96"/>
      <c r="O34" s="96"/>
      <c r="P34" s="96"/>
      <c r="Q34" s="96"/>
      <c r="R34" s="97"/>
      <c r="S34" s="100"/>
      <c r="T34" s="93"/>
      <c r="U34" s="93"/>
      <c r="V34" s="93"/>
      <c r="W34" s="93"/>
      <c r="X34" s="93"/>
      <c r="Y34" s="93"/>
    </row>
    <row r="35" spans="1:25" s="55" customFormat="1" ht="13.8" x14ac:dyDescent="0.3">
      <c r="A35" s="73"/>
      <c r="B35" s="73"/>
      <c r="C35" s="73"/>
      <c r="I35" s="73"/>
      <c r="J35" s="73"/>
      <c r="K35" s="73"/>
      <c r="M35" s="96"/>
      <c r="N35" s="96"/>
      <c r="O35" s="96"/>
      <c r="P35" s="96"/>
      <c r="Q35" s="96"/>
      <c r="R35" s="97"/>
      <c r="S35" s="100"/>
      <c r="T35" s="93"/>
      <c r="U35" s="93"/>
      <c r="V35" s="93"/>
      <c r="W35" s="93"/>
      <c r="X35" s="93"/>
      <c r="Y35" s="93"/>
    </row>
    <row r="36" spans="1:25" s="55" customFormat="1" ht="12.75" customHeight="1" x14ac:dyDescent="0.3">
      <c r="A36" s="73"/>
      <c r="B36" s="74" t="s">
        <v>75</v>
      </c>
      <c r="C36" s="73"/>
      <c r="D36" s="73"/>
      <c r="E36" s="73"/>
      <c r="F36" s="103"/>
      <c r="G36" s="73"/>
      <c r="H36" s="73"/>
      <c r="I36" s="73"/>
      <c r="J36" s="73"/>
      <c r="K36" s="73"/>
      <c r="M36" s="96"/>
      <c r="N36" s="96"/>
      <c r="O36" s="96"/>
      <c r="P36" s="96"/>
      <c r="Q36" s="96"/>
      <c r="R36" s="97"/>
      <c r="S36" s="97"/>
      <c r="T36" s="93"/>
      <c r="U36" s="93"/>
      <c r="V36" s="93"/>
      <c r="W36" s="93"/>
      <c r="X36" s="93"/>
      <c r="Y36" s="93"/>
    </row>
    <row r="37" spans="1:25" s="55" customFormat="1" ht="13.8" x14ac:dyDescent="0.3">
      <c r="A37" s="73"/>
      <c r="B37" s="74"/>
      <c r="C37" s="73"/>
      <c r="D37" s="73"/>
      <c r="E37" s="73"/>
      <c r="F37" s="103"/>
      <c r="G37" s="73"/>
      <c r="H37" s="73"/>
      <c r="I37" s="73"/>
      <c r="J37" s="73"/>
      <c r="K37" s="73"/>
      <c r="M37" s="96"/>
      <c r="N37" s="96"/>
      <c r="O37" s="96"/>
      <c r="P37" s="96"/>
      <c r="Q37" s="96"/>
      <c r="R37" s="97"/>
      <c r="S37" s="97"/>
      <c r="T37" s="93"/>
      <c r="U37" s="93"/>
      <c r="V37" s="93"/>
      <c r="W37" s="93"/>
      <c r="X37" s="93"/>
      <c r="Y37" s="93"/>
    </row>
    <row r="38" spans="1:25" s="55" customFormat="1" ht="13.8" x14ac:dyDescent="0.3">
      <c r="A38" s="73"/>
      <c r="B38" s="119" t="s">
        <v>84</v>
      </c>
      <c r="C38" s="119"/>
      <c r="D38" s="119"/>
      <c r="E38" s="119"/>
      <c r="F38" s="119"/>
      <c r="G38" s="119"/>
      <c r="H38" s="119"/>
      <c r="I38" s="119"/>
      <c r="J38" s="119"/>
      <c r="K38" s="73"/>
      <c r="M38" s="96"/>
      <c r="N38" s="96"/>
      <c r="O38" s="96"/>
      <c r="P38" s="96"/>
      <c r="Q38" s="96"/>
      <c r="R38" s="97"/>
      <c r="S38" s="97"/>
      <c r="T38" s="93"/>
      <c r="U38" s="93"/>
      <c r="V38" s="93"/>
      <c r="W38" s="93"/>
      <c r="X38" s="93"/>
      <c r="Y38" s="93"/>
    </row>
    <row r="39" spans="1:25" s="55" customFormat="1" ht="13.8" x14ac:dyDescent="0.3">
      <c r="A39" s="73"/>
      <c r="B39" s="119"/>
      <c r="C39" s="119"/>
      <c r="D39" s="119"/>
      <c r="E39" s="119"/>
      <c r="F39" s="119"/>
      <c r="G39" s="119"/>
      <c r="H39" s="119"/>
      <c r="I39" s="119"/>
      <c r="J39" s="119"/>
      <c r="K39" s="73"/>
      <c r="M39" s="96"/>
      <c r="N39" s="96"/>
      <c r="O39" s="96"/>
      <c r="P39" s="96"/>
      <c r="Q39" s="96"/>
      <c r="R39" s="97"/>
      <c r="S39" s="97"/>
      <c r="T39" s="93"/>
      <c r="U39" s="93"/>
      <c r="V39" s="93"/>
      <c r="W39" s="93"/>
      <c r="X39" s="93"/>
      <c r="Y39" s="93"/>
    </row>
    <row r="40" spans="1:25" s="55" customFormat="1" ht="13.8" x14ac:dyDescent="0.3">
      <c r="A40" s="73"/>
      <c r="B40" s="102"/>
      <c r="C40" s="102"/>
      <c r="D40" s="102"/>
      <c r="E40" s="102"/>
      <c r="F40" s="102"/>
      <c r="G40" s="102"/>
      <c r="H40" s="102"/>
      <c r="I40" s="102"/>
      <c r="J40" s="102"/>
      <c r="K40" s="73"/>
      <c r="M40" s="96"/>
      <c r="N40" s="96"/>
      <c r="O40" s="96"/>
      <c r="P40" s="96"/>
      <c r="Q40" s="96"/>
      <c r="R40" s="97"/>
      <c r="S40" s="97"/>
      <c r="T40" s="93"/>
      <c r="U40" s="93"/>
      <c r="V40" s="93"/>
      <c r="W40" s="93"/>
      <c r="X40" s="93"/>
      <c r="Y40" s="93"/>
    </row>
    <row r="41" spans="1:25" s="55" customFormat="1" ht="13.8" x14ac:dyDescent="0.3">
      <c r="A41" s="73"/>
      <c r="B41" s="119" t="s">
        <v>85</v>
      </c>
      <c r="C41" s="119"/>
      <c r="D41" s="119"/>
      <c r="E41" s="119"/>
      <c r="F41" s="119"/>
      <c r="G41" s="119"/>
      <c r="H41" s="119"/>
      <c r="I41" s="119"/>
      <c r="J41" s="119"/>
      <c r="K41" s="73"/>
      <c r="M41" s="96"/>
      <c r="N41" s="96"/>
      <c r="O41" s="96"/>
      <c r="P41" s="96"/>
      <c r="Q41" s="96"/>
      <c r="R41" s="97"/>
      <c r="S41" s="97"/>
      <c r="T41" s="93"/>
      <c r="U41" s="93"/>
      <c r="V41" s="93"/>
      <c r="W41" s="93"/>
      <c r="X41" s="93"/>
      <c r="Y41" s="93"/>
    </row>
    <row r="42" spans="1:25" s="55" customFormat="1" ht="13.8" x14ac:dyDescent="0.3">
      <c r="A42" s="73"/>
      <c r="B42" s="119"/>
      <c r="C42" s="119"/>
      <c r="D42" s="119"/>
      <c r="E42" s="119"/>
      <c r="F42" s="119"/>
      <c r="G42" s="119"/>
      <c r="H42" s="119"/>
      <c r="I42" s="119"/>
      <c r="J42" s="119"/>
      <c r="K42" s="73"/>
      <c r="M42" s="96"/>
      <c r="N42" s="96"/>
      <c r="O42" s="96"/>
      <c r="P42" s="96"/>
      <c r="Q42" s="96"/>
      <c r="R42" s="97"/>
      <c r="S42" s="97"/>
      <c r="T42" s="93"/>
      <c r="U42" s="93"/>
      <c r="V42" s="93"/>
      <c r="W42" s="93"/>
      <c r="X42" s="93"/>
      <c r="Y42" s="93"/>
    </row>
    <row r="43" spans="1:25" s="55" customFormat="1" ht="13.8" x14ac:dyDescent="0.3">
      <c r="A43" s="73"/>
      <c r="B43" s="119"/>
      <c r="C43" s="119"/>
      <c r="D43" s="119"/>
      <c r="E43" s="119"/>
      <c r="F43" s="119"/>
      <c r="G43" s="119"/>
      <c r="H43" s="119"/>
      <c r="I43" s="119"/>
      <c r="J43" s="119"/>
      <c r="K43" s="73"/>
      <c r="M43" s="96"/>
      <c r="N43" s="96"/>
      <c r="O43" s="96"/>
      <c r="P43" s="96"/>
      <c r="Q43" s="96"/>
      <c r="R43" s="97"/>
      <c r="S43" s="97"/>
      <c r="T43" s="93"/>
      <c r="U43" s="93"/>
      <c r="V43" s="93"/>
      <c r="W43" s="93"/>
      <c r="X43" s="93"/>
      <c r="Y43" s="93"/>
    </row>
    <row r="44" spans="1:25" s="55" customFormat="1" ht="13.8" x14ac:dyDescent="0.3">
      <c r="A44" s="73"/>
      <c r="B44" s="102"/>
      <c r="C44" s="102"/>
      <c r="D44" s="102"/>
      <c r="E44" s="102"/>
      <c r="F44" s="102"/>
      <c r="G44" s="102"/>
      <c r="H44" s="102"/>
      <c r="I44" s="102"/>
      <c r="J44" s="102"/>
      <c r="K44" s="73"/>
      <c r="M44" s="96"/>
      <c r="N44" s="96"/>
      <c r="O44" s="96"/>
      <c r="P44" s="96"/>
      <c r="Q44" s="96"/>
      <c r="R44" s="97"/>
      <c r="S44" s="97"/>
      <c r="T44" s="93"/>
      <c r="U44" s="93"/>
      <c r="V44" s="93"/>
      <c r="W44" s="93"/>
      <c r="X44" s="93"/>
      <c r="Y44" s="93"/>
    </row>
    <row r="45" spans="1:25" s="55" customFormat="1" ht="12.75" customHeight="1" x14ac:dyDescent="0.3">
      <c r="A45" s="73"/>
      <c r="B45" s="119" t="s">
        <v>77</v>
      </c>
      <c r="C45" s="119"/>
      <c r="D45" s="119"/>
      <c r="E45" s="119"/>
      <c r="F45" s="119"/>
      <c r="G45" s="119"/>
      <c r="H45" s="119"/>
      <c r="I45" s="119"/>
      <c r="J45" s="119"/>
      <c r="K45" s="73"/>
      <c r="M45" s="96"/>
      <c r="N45" s="96"/>
      <c r="O45" s="96"/>
      <c r="P45" s="96"/>
      <c r="Q45" s="96"/>
      <c r="R45" s="97"/>
      <c r="S45" s="97"/>
      <c r="T45" s="93"/>
      <c r="U45" s="93"/>
      <c r="V45" s="93"/>
      <c r="W45" s="93"/>
      <c r="X45" s="93"/>
      <c r="Y45" s="93"/>
    </row>
    <row r="46" spans="1:25" s="55" customFormat="1" ht="13.8" x14ac:dyDescent="0.3">
      <c r="A46" s="73"/>
      <c r="B46" s="119"/>
      <c r="C46" s="119"/>
      <c r="D46" s="119"/>
      <c r="E46" s="119"/>
      <c r="F46" s="119"/>
      <c r="G46" s="119"/>
      <c r="H46" s="119"/>
      <c r="I46" s="119"/>
      <c r="J46" s="119"/>
      <c r="K46" s="73"/>
      <c r="M46" s="96"/>
      <c r="N46" s="96"/>
      <c r="O46" s="96"/>
      <c r="P46" s="96"/>
      <c r="Q46" s="96"/>
      <c r="R46" s="97"/>
      <c r="S46" s="97"/>
      <c r="T46" s="93"/>
      <c r="U46" s="93"/>
      <c r="V46" s="93"/>
      <c r="W46" s="93"/>
      <c r="X46" s="93"/>
      <c r="Y46" s="93"/>
    </row>
    <row r="47" spans="1:25" s="55" customFormat="1" ht="13.8" x14ac:dyDescent="0.3">
      <c r="A47" s="73"/>
      <c r="B47" s="119"/>
      <c r="C47" s="119"/>
      <c r="D47" s="119"/>
      <c r="E47" s="119"/>
      <c r="F47" s="119"/>
      <c r="G47" s="119"/>
      <c r="H47" s="119"/>
      <c r="I47" s="119"/>
      <c r="J47" s="119"/>
      <c r="K47" s="73"/>
      <c r="M47" s="96"/>
      <c r="N47" s="96"/>
      <c r="O47" s="96"/>
      <c r="P47" s="96"/>
      <c r="Q47" s="96"/>
      <c r="R47" s="97"/>
      <c r="S47" s="97"/>
      <c r="T47" s="93"/>
      <c r="U47" s="93"/>
      <c r="V47" s="93"/>
      <c r="W47" s="93"/>
      <c r="X47" s="93"/>
      <c r="Y47" s="93"/>
    </row>
    <row r="48" spans="1:25" s="55" customFormat="1" ht="12.75" customHeight="1" x14ac:dyDescent="0.3">
      <c r="A48" s="73"/>
      <c r="B48" s="119"/>
      <c r="C48" s="119"/>
      <c r="D48" s="119"/>
      <c r="E48" s="119"/>
      <c r="F48" s="119"/>
      <c r="G48" s="119"/>
      <c r="H48" s="119"/>
      <c r="I48" s="119"/>
      <c r="J48" s="119"/>
      <c r="K48" s="73"/>
      <c r="M48" s="96"/>
      <c r="N48" s="96"/>
      <c r="O48" s="96"/>
      <c r="P48" s="96"/>
      <c r="Q48" s="96"/>
      <c r="R48" s="97"/>
      <c r="S48" s="97"/>
      <c r="T48" s="93"/>
      <c r="U48" s="93"/>
      <c r="V48" s="93"/>
      <c r="W48" s="93"/>
      <c r="X48" s="93"/>
      <c r="Y48" s="93"/>
    </row>
    <row r="49" spans="1:25" s="55" customFormat="1" ht="13.8" x14ac:dyDescent="0.3">
      <c r="A49" s="73"/>
      <c r="B49" s="73" t="s">
        <v>86</v>
      </c>
      <c r="C49" s="73"/>
      <c r="D49" s="73"/>
      <c r="E49" s="73"/>
      <c r="F49" s="73"/>
      <c r="G49" s="73"/>
      <c r="H49" s="73"/>
      <c r="I49" s="73"/>
      <c r="J49" s="73"/>
      <c r="K49" s="73"/>
      <c r="M49" s="96"/>
      <c r="N49" s="96"/>
      <c r="O49" s="96"/>
      <c r="P49" s="96"/>
      <c r="Q49" s="96"/>
      <c r="R49" s="97"/>
      <c r="S49" s="97"/>
      <c r="T49" s="93"/>
      <c r="U49" s="93"/>
      <c r="V49" s="93"/>
      <c r="W49" s="93"/>
      <c r="X49" s="93"/>
      <c r="Y49" s="93"/>
    </row>
    <row r="50" spans="1:25" s="55" customFormat="1" ht="13.8" x14ac:dyDescent="0.3">
      <c r="A50" s="73"/>
      <c r="B50" s="73"/>
      <c r="C50" s="73"/>
      <c r="D50" s="73"/>
      <c r="F50" s="105" t="s">
        <v>92</v>
      </c>
      <c r="G50" s="103"/>
      <c r="H50" s="73"/>
      <c r="I50" s="73"/>
      <c r="J50" s="73"/>
      <c r="K50" s="73"/>
      <c r="M50" s="96"/>
      <c r="N50" s="96"/>
      <c r="O50" s="96"/>
      <c r="P50" s="96"/>
      <c r="Q50" s="96"/>
      <c r="R50" s="97"/>
      <c r="S50" s="97"/>
      <c r="T50" s="93"/>
      <c r="U50" s="93"/>
      <c r="V50" s="93"/>
      <c r="W50" s="93"/>
      <c r="X50" s="93"/>
      <c r="Y50" s="93"/>
    </row>
    <row r="51" spans="1:25" s="55" customFormat="1" ht="13.8" x14ac:dyDescent="0.3">
      <c r="A51" s="73"/>
      <c r="B51" s="73"/>
      <c r="C51" s="73"/>
      <c r="D51" s="73"/>
      <c r="E51" s="73"/>
      <c r="F51" s="73"/>
      <c r="G51" s="73"/>
      <c r="H51" s="73"/>
      <c r="I51" s="73"/>
      <c r="J51" s="73"/>
      <c r="K51" s="73"/>
      <c r="M51" s="96"/>
      <c r="N51" s="96"/>
      <c r="O51" s="96"/>
      <c r="P51" s="96"/>
      <c r="Q51" s="96"/>
      <c r="R51" s="97"/>
      <c r="S51" s="97"/>
      <c r="T51" s="93"/>
      <c r="U51" s="93"/>
      <c r="V51" s="93"/>
      <c r="W51" s="93"/>
      <c r="X51" s="93"/>
      <c r="Y51" s="93"/>
    </row>
    <row r="52" spans="1:25" s="55" customFormat="1" ht="12.75" customHeight="1" x14ac:dyDescent="0.3">
      <c r="A52" s="73"/>
      <c r="B52" s="74" t="s">
        <v>87</v>
      </c>
      <c r="C52" s="73"/>
      <c r="D52" s="73"/>
      <c r="E52" s="73"/>
      <c r="F52" s="73"/>
      <c r="G52" s="73"/>
      <c r="H52" s="73"/>
      <c r="I52" s="73"/>
      <c r="J52" s="73"/>
      <c r="K52" s="73"/>
      <c r="M52" s="96"/>
      <c r="N52" s="96"/>
      <c r="O52" s="96"/>
      <c r="P52" s="96"/>
      <c r="Q52" s="96"/>
      <c r="R52" s="97"/>
      <c r="S52" s="97"/>
      <c r="T52" s="93"/>
      <c r="U52" s="93"/>
      <c r="V52" s="93"/>
      <c r="W52" s="93"/>
      <c r="X52" s="93"/>
      <c r="Y52" s="93"/>
    </row>
    <row r="53" spans="1:25" s="55" customFormat="1" ht="13.8" x14ac:dyDescent="0.3">
      <c r="A53" s="73"/>
      <c r="B53" s="73"/>
      <c r="C53" s="73"/>
      <c r="D53" s="73"/>
      <c r="E53" s="73"/>
      <c r="F53" s="73"/>
      <c r="G53" s="73"/>
      <c r="H53" s="73"/>
      <c r="I53" s="73"/>
      <c r="J53" s="73"/>
      <c r="K53" s="73"/>
      <c r="M53" s="96"/>
      <c r="N53" s="96"/>
      <c r="O53" s="96"/>
      <c r="P53" s="96"/>
      <c r="Q53" s="96"/>
      <c r="R53" s="97"/>
      <c r="S53" s="97"/>
      <c r="T53" s="93"/>
      <c r="U53" s="93"/>
      <c r="V53" s="93"/>
      <c r="W53" s="93"/>
      <c r="X53" s="93"/>
      <c r="Y53" s="93"/>
    </row>
    <row r="54" spans="1:25" s="55" customFormat="1" ht="13.8" x14ac:dyDescent="0.3">
      <c r="A54" s="73"/>
      <c r="B54" s="120" t="s">
        <v>88</v>
      </c>
      <c r="C54" s="120"/>
      <c r="D54" s="120"/>
      <c r="E54" s="120"/>
      <c r="F54" s="120"/>
      <c r="G54" s="120"/>
      <c r="H54" s="120"/>
      <c r="I54" s="120"/>
      <c r="J54" s="120"/>
      <c r="K54" s="73"/>
      <c r="M54" s="96"/>
      <c r="N54" s="96"/>
      <c r="O54" s="96"/>
      <c r="P54" s="96"/>
      <c r="Q54" s="96"/>
      <c r="R54" s="97"/>
      <c r="S54" s="97"/>
      <c r="T54" s="93"/>
      <c r="U54" s="93"/>
      <c r="V54" s="93"/>
      <c r="W54" s="93"/>
      <c r="X54" s="93"/>
      <c r="Y54" s="93"/>
    </row>
    <row r="55" spans="1:25" s="55" customFormat="1" ht="13.8" x14ac:dyDescent="0.3">
      <c r="A55" s="73"/>
      <c r="B55" s="120"/>
      <c r="C55" s="120"/>
      <c r="D55" s="120"/>
      <c r="E55" s="120"/>
      <c r="F55" s="120"/>
      <c r="G55" s="120"/>
      <c r="H55" s="120"/>
      <c r="I55" s="120"/>
      <c r="J55" s="120"/>
      <c r="K55" s="73"/>
      <c r="M55" s="96"/>
      <c r="N55" s="96"/>
      <c r="O55" s="96"/>
      <c r="P55" s="96"/>
      <c r="Q55" s="96"/>
      <c r="R55" s="97"/>
      <c r="S55" s="97"/>
      <c r="T55" s="93"/>
      <c r="U55" s="93"/>
      <c r="V55" s="93"/>
      <c r="W55" s="93"/>
      <c r="X55" s="93"/>
      <c r="Y55" s="93"/>
    </row>
    <row r="56" spans="1:25" s="55" customFormat="1" ht="13.8" x14ac:dyDescent="0.3">
      <c r="A56" s="73"/>
      <c r="B56" s="120"/>
      <c r="C56" s="120"/>
      <c r="D56" s="120"/>
      <c r="E56" s="120"/>
      <c r="F56" s="120"/>
      <c r="G56" s="120"/>
      <c r="H56" s="120"/>
      <c r="I56" s="120"/>
      <c r="J56" s="120"/>
      <c r="K56" s="73"/>
      <c r="M56" s="96"/>
      <c r="N56" s="96"/>
      <c r="O56" s="106"/>
      <c r="P56" s="96"/>
      <c r="Q56" s="96"/>
      <c r="R56" s="97"/>
      <c r="S56" s="97"/>
      <c r="T56" s="93"/>
      <c r="U56" s="93"/>
      <c r="V56" s="93"/>
      <c r="W56" s="93"/>
      <c r="X56" s="93"/>
      <c r="Y56" s="93"/>
    </row>
    <row r="57" spans="1:25" s="55" customFormat="1" ht="13.8" x14ac:dyDescent="0.3">
      <c r="A57" s="73"/>
      <c r="B57" s="73"/>
      <c r="C57" s="73"/>
      <c r="D57" s="73"/>
      <c r="F57" s="103"/>
      <c r="G57" s="73"/>
      <c r="H57" s="73"/>
      <c r="I57" s="73"/>
      <c r="J57" s="73"/>
      <c r="K57" s="73"/>
      <c r="M57" s="96"/>
      <c r="N57" s="96"/>
      <c r="O57" s="96"/>
      <c r="P57" s="96"/>
      <c r="Q57" s="96"/>
      <c r="R57" s="97"/>
      <c r="S57" s="97"/>
      <c r="T57" s="93"/>
      <c r="U57" s="93"/>
      <c r="V57" s="93"/>
      <c r="W57" s="93"/>
      <c r="X57" s="93"/>
      <c r="Y57" s="93"/>
    </row>
    <row r="58" spans="1:25" s="55" customFormat="1" ht="13.8" x14ac:dyDescent="0.3">
      <c r="A58" s="73"/>
      <c r="B58" s="73"/>
      <c r="C58" s="73"/>
      <c r="D58" s="73"/>
      <c r="E58" s="73"/>
      <c r="F58" s="73"/>
      <c r="G58" s="73"/>
      <c r="H58" s="73"/>
      <c r="I58" s="73"/>
      <c r="J58" s="73"/>
      <c r="K58" s="73"/>
      <c r="M58" s="96"/>
      <c r="N58" s="96"/>
      <c r="O58" s="96"/>
      <c r="P58" s="96"/>
      <c r="Q58" s="96"/>
      <c r="R58" s="97"/>
      <c r="S58" s="97"/>
      <c r="T58" s="93"/>
      <c r="U58" s="93"/>
      <c r="V58" s="93"/>
      <c r="W58" s="93"/>
      <c r="X58" s="93"/>
      <c r="Y58" s="93"/>
    </row>
    <row r="59" spans="1:25" s="55" customFormat="1" ht="13.8" x14ac:dyDescent="0.3">
      <c r="K59" s="73"/>
      <c r="M59" s="96"/>
      <c r="N59" s="96"/>
      <c r="O59" s="107"/>
      <c r="P59" s="96"/>
      <c r="Q59" s="96"/>
      <c r="R59" s="97"/>
      <c r="S59" s="97"/>
      <c r="T59" s="93"/>
      <c r="U59" s="93"/>
      <c r="V59" s="93"/>
      <c r="W59" s="93"/>
      <c r="X59" s="93"/>
      <c r="Y59" s="93"/>
    </row>
    <row r="60" spans="1:25" s="55" customFormat="1" ht="13.8" x14ac:dyDescent="0.3">
      <c r="A60" s="73"/>
      <c r="B60" s="73" t="s">
        <v>78</v>
      </c>
      <c r="C60" s="73"/>
      <c r="D60" s="73"/>
      <c r="E60" s="73"/>
      <c r="F60" s="73"/>
      <c r="G60" s="73"/>
      <c r="H60" s="73"/>
      <c r="I60" s="73"/>
      <c r="J60" s="73"/>
      <c r="K60" s="73"/>
      <c r="M60" s="96"/>
      <c r="N60" s="96"/>
      <c r="O60" s="96"/>
      <c r="P60" s="96"/>
      <c r="Q60" s="96"/>
      <c r="R60" s="97"/>
      <c r="S60" s="97"/>
      <c r="T60" s="93"/>
      <c r="U60" s="93"/>
      <c r="V60" s="93"/>
      <c r="W60" s="93"/>
      <c r="X60" s="93"/>
      <c r="Y60" s="93"/>
    </row>
    <row r="61" spans="1:25" s="55" customFormat="1" ht="13.8" x14ac:dyDescent="0.3">
      <c r="A61" s="73"/>
      <c r="C61" s="73"/>
      <c r="D61" s="73"/>
      <c r="F61" s="105" t="s">
        <v>93</v>
      </c>
      <c r="G61" s="104"/>
      <c r="H61" s="73"/>
      <c r="I61" s="73"/>
      <c r="J61" s="73"/>
      <c r="K61" s="73"/>
      <c r="M61" s="96"/>
      <c r="N61" s="96"/>
      <c r="O61" s="96"/>
      <c r="P61" s="96"/>
      <c r="Q61" s="96"/>
      <c r="R61" s="97"/>
      <c r="S61" s="97"/>
      <c r="T61" s="93"/>
      <c r="U61" s="93"/>
      <c r="V61" s="93"/>
      <c r="W61" s="93"/>
      <c r="X61" s="93"/>
      <c r="Y61" s="93"/>
    </row>
    <row r="62" spans="1:25" s="55" customFormat="1" ht="13.8" x14ac:dyDescent="0.3">
      <c r="A62" s="73"/>
      <c r="B62" s="73"/>
      <c r="C62" s="73"/>
      <c r="D62" s="73"/>
      <c r="E62" s="73"/>
      <c r="F62" s="73"/>
      <c r="G62" s="73"/>
      <c r="H62" s="73"/>
      <c r="I62" s="73"/>
      <c r="J62" s="73"/>
      <c r="K62" s="73"/>
      <c r="M62" s="96"/>
      <c r="N62" s="96"/>
      <c r="O62" s="96"/>
      <c r="P62" s="96"/>
      <c r="Q62" s="96"/>
      <c r="R62" s="97"/>
      <c r="S62" s="97"/>
      <c r="T62" s="93"/>
      <c r="U62" s="93"/>
      <c r="V62" s="93"/>
      <c r="W62" s="93"/>
      <c r="X62" s="93"/>
      <c r="Y62" s="9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C62"/>
  <sheetViews>
    <sheetView tabSelected="1" view="pageBreakPreview" zoomScale="85" zoomScaleNormal="100" zoomScaleSheetLayoutView="85" workbookViewId="0">
      <selection activeCell="G2" sqref="G2"/>
    </sheetView>
  </sheetViews>
  <sheetFormatPr defaultColWidth="9.109375" defaultRowHeight="15.6" x14ac:dyDescent="0.3"/>
  <cols>
    <col min="1" max="2" width="9.109375" style="1"/>
    <col min="3" max="3" width="9.5546875" style="1" bestFit="1" customWidth="1"/>
    <col min="4" max="11" width="9.109375" style="1"/>
    <col min="12" max="12" width="5.44140625" style="2" customWidth="1"/>
    <col min="13" max="20" width="5.44140625" style="3" customWidth="1"/>
    <col min="21" max="42" width="9.109375" style="1"/>
    <col min="43" max="43" width="17.109375" style="1" customWidth="1"/>
    <col min="44" max="44" width="12.5546875" style="1" customWidth="1"/>
    <col min="45" max="16384" width="9.109375" style="1"/>
  </cols>
  <sheetData>
    <row r="1" spans="1:133" s="55" customFormat="1" ht="13.8" x14ac:dyDescent="0.3">
      <c r="A1" s="51"/>
      <c r="B1" s="52" t="s">
        <v>0</v>
      </c>
      <c r="C1" s="53" t="s">
        <v>32</v>
      </c>
      <c r="D1" s="51"/>
      <c r="E1" s="51"/>
      <c r="F1" s="52" t="s">
        <v>54</v>
      </c>
      <c r="G1" s="54">
        <f>X1</f>
        <v>1</v>
      </c>
      <c r="H1" s="51"/>
      <c r="I1" s="51"/>
      <c r="J1" s="51"/>
      <c r="K1" s="51"/>
      <c r="M1" s="56" t="s">
        <v>55</v>
      </c>
      <c r="N1" s="56" t="s">
        <v>56</v>
      </c>
      <c r="O1" s="56" t="s">
        <v>57</v>
      </c>
      <c r="P1" s="56" t="s">
        <v>57</v>
      </c>
      <c r="Q1" s="56" t="s">
        <v>57</v>
      </c>
      <c r="R1" s="56" t="s">
        <v>58</v>
      </c>
      <c r="S1" s="75" t="s">
        <v>59</v>
      </c>
      <c r="T1" s="76" t="s">
        <v>60</v>
      </c>
      <c r="W1" s="57" t="s">
        <v>61</v>
      </c>
      <c r="X1" s="58">
        <f>SUM(M:M)</f>
        <v>1</v>
      </c>
    </row>
    <row r="2" spans="1:133" s="55" customFormat="1" ht="13.8" x14ac:dyDescent="0.3">
      <c r="A2" s="51"/>
      <c r="B2" s="52" t="s">
        <v>1</v>
      </c>
      <c r="C2" s="53" t="s">
        <v>34</v>
      </c>
      <c r="D2" s="51"/>
      <c r="E2" s="51"/>
      <c r="F2" s="52" t="s">
        <v>2</v>
      </c>
      <c r="G2" s="53" t="s">
        <v>117</v>
      </c>
      <c r="H2" s="51"/>
      <c r="I2" s="51"/>
      <c r="J2" s="51"/>
      <c r="K2" s="51"/>
      <c r="M2" s="59" t="s">
        <v>62</v>
      </c>
      <c r="N2" s="59" t="s">
        <v>62</v>
      </c>
      <c r="O2" s="59" t="s">
        <v>56</v>
      </c>
      <c r="P2" s="59" t="s">
        <v>56</v>
      </c>
      <c r="Q2" s="59" t="s">
        <v>56</v>
      </c>
      <c r="R2" s="59" t="s">
        <v>62</v>
      </c>
      <c r="S2" s="77" t="s">
        <v>62</v>
      </c>
      <c r="T2" s="78"/>
      <c r="W2" s="57" t="s">
        <v>63</v>
      </c>
      <c r="X2" s="58">
        <f>SUM(N:N)</f>
        <v>0</v>
      </c>
    </row>
    <row r="3" spans="1:133" s="55" customFormat="1" ht="13.8" x14ac:dyDescent="0.3">
      <c r="A3" s="51"/>
      <c r="B3" s="52" t="s">
        <v>3</v>
      </c>
      <c r="C3" s="60" t="s">
        <v>64</v>
      </c>
      <c r="D3" s="51"/>
      <c r="E3" s="51"/>
      <c r="F3" s="52" t="s">
        <v>4</v>
      </c>
      <c r="G3" s="53" t="s">
        <v>33</v>
      </c>
      <c r="H3" s="51"/>
      <c r="I3" s="51"/>
      <c r="J3" s="51"/>
      <c r="K3" s="51"/>
      <c r="M3" s="59"/>
      <c r="N3" s="59"/>
      <c r="O3" s="59"/>
      <c r="P3" s="59"/>
      <c r="Q3" s="59"/>
      <c r="R3" s="59"/>
      <c r="S3" s="77"/>
      <c r="T3" s="78"/>
      <c r="W3" s="57" t="s">
        <v>65</v>
      </c>
      <c r="X3" s="58">
        <f>SUM(O:O)</f>
        <v>0</v>
      </c>
    </row>
    <row r="4" spans="1:133" s="55" customFormat="1" ht="13.8" x14ac:dyDescent="0.3">
      <c r="A4" s="51"/>
      <c r="B4" s="52" t="s">
        <v>66</v>
      </c>
      <c r="C4" s="54"/>
      <c r="D4" s="51"/>
      <c r="E4" s="51"/>
      <c r="F4" s="52" t="s">
        <v>67</v>
      </c>
      <c r="G4" s="53" t="s">
        <v>114</v>
      </c>
      <c r="H4" s="51"/>
      <c r="I4" s="51"/>
      <c r="J4" s="51"/>
      <c r="K4" s="51"/>
      <c r="M4" s="59"/>
      <c r="N4" s="59"/>
      <c r="O4" s="59"/>
      <c r="P4" s="59"/>
      <c r="Q4" s="61"/>
      <c r="R4" s="62"/>
      <c r="S4" s="79"/>
      <c r="T4" s="78"/>
      <c r="W4" s="57" t="s">
        <v>65</v>
      </c>
      <c r="X4" s="58">
        <f>SUM(P:P)</f>
        <v>0</v>
      </c>
    </row>
    <row r="5" spans="1:133" s="55" customFormat="1" ht="13.8" x14ac:dyDescent="0.3">
      <c r="A5" s="51"/>
      <c r="B5" s="52" t="s">
        <v>69</v>
      </c>
      <c r="C5" s="54" t="s">
        <v>76</v>
      </c>
      <c r="D5" s="51"/>
      <c r="E5" s="52"/>
      <c r="F5" s="51"/>
      <c r="G5" s="51"/>
      <c r="H5" s="51"/>
      <c r="I5" s="51"/>
      <c r="J5" s="51"/>
      <c r="K5" s="51"/>
      <c r="M5" s="59"/>
      <c r="N5" s="59"/>
      <c r="O5" s="59"/>
      <c r="P5" s="59"/>
      <c r="Q5" s="61"/>
      <c r="R5" s="62"/>
      <c r="S5" s="79"/>
      <c r="T5" s="78"/>
      <c r="W5" s="57" t="s">
        <v>65</v>
      </c>
      <c r="X5" s="58">
        <f>SUM(Q:Q)</f>
        <v>0</v>
      </c>
    </row>
    <row r="6" spans="1:133" s="55" customFormat="1" ht="13.8" x14ac:dyDescent="0.3">
      <c r="A6" s="51"/>
      <c r="B6" s="51" t="s">
        <v>5</v>
      </c>
      <c r="C6" s="63"/>
      <c r="D6" s="51"/>
      <c r="E6" s="51"/>
      <c r="F6" s="51"/>
      <c r="G6" s="51"/>
      <c r="H6" s="51"/>
      <c r="I6" s="51"/>
      <c r="J6" s="51"/>
      <c r="K6" s="51"/>
      <c r="M6" s="59"/>
      <c r="N6" s="59"/>
      <c r="O6" s="59"/>
      <c r="P6" s="59"/>
      <c r="Q6" s="61"/>
      <c r="R6" s="62"/>
      <c r="S6" s="79"/>
      <c r="T6" s="78"/>
      <c r="W6" s="57" t="s">
        <v>70</v>
      </c>
      <c r="X6" s="58">
        <f>SUM(R:R)</f>
        <v>0</v>
      </c>
    </row>
    <row r="7" spans="1:133" s="55" customFormat="1" ht="13.8" x14ac:dyDescent="0.3">
      <c r="A7" s="51"/>
      <c r="B7" s="51"/>
      <c r="C7" s="51"/>
      <c r="D7" s="51"/>
      <c r="E7" s="51"/>
      <c r="F7" s="51"/>
      <c r="G7" s="51"/>
      <c r="H7" s="51"/>
      <c r="I7" s="51"/>
      <c r="J7" s="51"/>
      <c r="K7" s="51"/>
      <c r="M7" s="59"/>
      <c r="N7" s="59"/>
      <c r="O7" s="59"/>
      <c r="P7" s="59"/>
      <c r="Q7" s="61"/>
      <c r="R7" s="62"/>
      <c r="S7" s="79"/>
      <c r="T7" s="78"/>
      <c r="W7" s="57" t="s">
        <v>71</v>
      </c>
      <c r="X7" s="58">
        <f>SUM(S:S)</f>
        <v>0</v>
      </c>
    </row>
    <row r="8" spans="1:133" s="81" customFormat="1" ht="13.8" x14ac:dyDescent="0.3">
      <c r="A8" s="64"/>
      <c r="B8" s="55"/>
      <c r="C8" s="55"/>
      <c r="D8" s="55"/>
      <c r="E8" s="57" t="s">
        <v>0</v>
      </c>
      <c r="F8" s="58" t="str">
        <f>$C$1</f>
        <v>R. Abbott</v>
      </c>
      <c r="G8" s="55"/>
      <c r="H8" s="65"/>
      <c r="I8" s="57" t="s">
        <v>6</v>
      </c>
      <c r="J8" s="66" t="str">
        <f>$G$2</f>
        <v>AA-SM-041-011</v>
      </c>
      <c r="K8" s="67"/>
      <c r="L8" s="68"/>
      <c r="M8" s="59"/>
      <c r="N8" s="59"/>
      <c r="O8" s="59"/>
      <c r="P8" s="3"/>
      <c r="Q8" s="3"/>
      <c r="R8" s="3"/>
      <c r="S8" s="3"/>
      <c r="T8" s="80"/>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row>
    <row r="9" spans="1:133" s="84" customFormat="1" ht="13.8" x14ac:dyDescent="0.3">
      <c r="A9" s="55"/>
      <c r="B9" s="55"/>
      <c r="C9" s="55"/>
      <c r="D9" s="55"/>
      <c r="E9" s="57" t="s">
        <v>1</v>
      </c>
      <c r="F9" s="65" t="str">
        <f>$C$2</f>
        <v xml:space="preserve"> </v>
      </c>
      <c r="G9" s="55"/>
      <c r="H9" s="65"/>
      <c r="I9" s="57" t="s">
        <v>7</v>
      </c>
      <c r="J9" s="67" t="str">
        <f>$G$3</f>
        <v>IR</v>
      </c>
      <c r="K9" s="67"/>
      <c r="L9" s="68"/>
      <c r="M9" s="59">
        <v>1</v>
      </c>
      <c r="N9" s="59"/>
      <c r="O9" s="59"/>
      <c r="P9" s="3"/>
      <c r="Q9" s="3"/>
      <c r="R9" s="3"/>
      <c r="S9" s="3"/>
      <c r="T9" s="83"/>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c r="CM9" s="85"/>
      <c r="CN9" s="85"/>
      <c r="CO9" s="85"/>
      <c r="CP9" s="85"/>
      <c r="CQ9" s="85"/>
      <c r="CR9" s="85"/>
      <c r="CS9" s="85"/>
      <c r="CT9" s="85"/>
      <c r="CU9" s="85"/>
      <c r="CV9" s="85"/>
      <c r="CW9" s="85"/>
      <c r="CX9" s="85"/>
      <c r="CY9" s="85"/>
      <c r="CZ9" s="85"/>
      <c r="DA9" s="85"/>
      <c r="DB9" s="85"/>
      <c r="DC9" s="85"/>
      <c r="DD9" s="85"/>
      <c r="DE9" s="85"/>
      <c r="DF9" s="85"/>
      <c r="DG9" s="85"/>
      <c r="DH9" s="85"/>
      <c r="DI9" s="85"/>
      <c r="DJ9" s="85"/>
      <c r="DK9" s="85"/>
      <c r="DL9" s="85"/>
      <c r="DM9" s="85"/>
      <c r="DN9" s="85"/>
      <c r="DO9" s="85"/>
      <c r="DP9" s="85"/>
      <c r="DQ9" s="85"/>
      <c r="DR9" s="85"/>
      <c r="DS9" s="85"/>
      <c r="DT9" s="85"/>
      <c r="DU9" s="85"/>
      <c r="DV9" s="85"/>
      <c r="DW9" s="85"/>
      <c r="DX9" s="85"/>
      <c r="DY9" s="85"/>
      <c r="DZ9" s="85"/>
      <c r="EA9" s="85"/>
      <c r="EB9" s="85"/>
      <c r="EC9" s="85"/>
    </row>
    <row r="10" spans="1:133" s="81" customFormat="1" ht="13.8" x14ac:dyDescent="0.3">
      <c r="A10" s="55"/>
      <c r="B10" s="55"/>
      <c r="C10" s="55"/>
      <c r="D10" s="55"/>
      <c r="E10" s="57" t="s">
        <v>3</v>
      </c>
      <c r="F10" s="65" t="str">
        <f>$C$3</f>
        <v>20/10/2013</v>
      </c>
      <c r="G10" s="55"/>
      <c r="H10" s="65"/>
      <c r="I10" s="57" t="s">
        <v>8</v>
      </c>
      <c r="J10" s="58" t="str">
        <f>L10&amp;" of "&amp;$G$1</f>
        <v>1 of 1</v>
      </c>
      <c r="K10" s="65"/>
      <c r="L10" s="68">
        <f>SUM($M$1:M9)</f>
        <v>1</v>
      </c>
      <c r="M10" s="59"/>
      <c r="N10" s="59"/>
      <c r="O10" s="59"/>
      <c r="P10" s="3"/>
      <c r="Q10" s="3"/>
      <c r="R10" s="3"/>
      <c r="S10" s="3"/>
      <c r="T10" s="80"/>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c r="CN10" s="82"/>
      <c r="CO10" s="82"/>
      <c r="CP10" s="82"/>
      <c r="CQ10" s="82"/>
      <c r="CR10" s="82"/>
      <c r="CS10" s="82"/>
      <c r="CT10" s="82"/>
      <c r="CU10" s="82"/>
      <c r="CV10" s="82"/>
      <c r="CW10" s="82"/>
      <c r="CX10" s="82"/>
      <c r="CY10" s="82"/>
      <c r="CZ10" s="82"/>
      <c r="DA10" s="82"/>
      <c r="DB10" s="82"/>
      <c r="DC10" s="82"/>
      <c r="DD10" s="82"/>
      <c r="DE10" s="82"/>
      <c r="DF10" s="82"/>
      <c r="DG10" s="82"/>
      <c r="DH10" s="82"/>
      <c r="DI10" s="82"/>
      <c r="DJ10" s="82"/>
      <c r="DK10" s="82"/>
      <c r="DL10" s="82"/>
      <c r="DM10" s="82"/>
      <c r="DN10" s="82"/>
      <c r="DO10" s="82"/>
      <c r="DP10" s="82"/>
      <c r="DQ10" s="82"/>
      <c r="DR10" s="82"/>
      <c r="DS10" s="82"/>
      <c r="DT10" s="82"/>
      <c r="DU10" s="82"/>
      <c r="DV10" s="82"/>
      <c r="DW10" s="82"/>
      <c r="DX10" s="82"/>
      <c r="DY10" s="82"/>
      <c r="DZ10" s="82"/>
      <c r="EA10" s="82"/>
      <c r="EB10" s="82"/>
      <c r="EC10" s="82"/>
    </row>
    <row r="11" spans="1:133" s="86" customFormat="1" ht="13.8" x14ac:dyDescent="0.3">
      <c r="A11" s="2"/>
      <c r="B11" s="2"/>
      <c r="C11" s="2"/>
      <c r="D11" s="2"/>
      <c r="E11" s="57" t="s">
        <v>72</v>
      </c>
      <c r="F11" s="65" t="str">
        <f>$C$5</f>
        <v>STANDARD SPREADSHEET METHOD</v>
      </c>
      <c r="G11" s="55"/>
      <c r="H11" s="55"/>
      <c r="I11" s="69"/>
      <c r="J11" s="58"/>
      <c r="K11" s="55"/>
      <c r="L11" s="55"/>
      <c r="M11" s="59"/>
      <c r="N11" s="59"/>
      <c r="O11" s="59"/>
      <c r="P11" s="80"/>
      <c r="Q11" s="80"/>
      <c r="R11" s="80"/>
      <c r="S11" s="80"/>
      <c r="T11" s="80"/>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c r="DI11" s="87"/>
      <c r="DJ11" s="87"/>
      <c r="DK11" s="87"/>
      <c r="DL11" s="87"/>
      <c r="DM11" s="87"/>
      <c r="DN11" s="87"/>
      <c r="DO11" s="87"/>
      <c r="DP11" s="87"/>
      <c r="DQ11" s="87"/>
      <c r="DR11" s="87"/>
      <c r="DS11" s="87"/>
      <c r="DT11" s="87"/>
      <c r="DU11" s="87"/>
      <c r="DV11" s="87"/>
      <c r="DW11" s="87"/>
      <c r="DX11" s="87"/>
      <c r="DY11" s="87"/>
      <c r="DZ11" s="87"/>
      <c r="EA11" s="87"/>
      <c r="EB11" s="87"/>
      <c r="EC11" s="87"/>
    </row>
    <row r="12" spans="1:133" s="86" customFormat="1" x14ac:dyDescent="0.3">
      <c r="A12" s="33"/>
      <c r="B12" s="71" t="str">
        <f>$G$4</f>
        <v>STRESS ANALYSIS - SHEAR STRESS IN AN I-BEAM</v>
      </c>
      <c r="C12" s="33"/>
      <c r="D12" s="33"/>
      <c r="E12" s="33"/>
      <c r="F12" s="33"/>
      <c r="G12" s="33"/>
      <c r="H12" s="33"/>
      <c r="I12" s="33"/>
      <c r="J12" s="33"/>
      <c r="K12" s="33"/>
      <c r="L12" s="81"/>
      <c r="M12" s="80"/>
      <c r="N12" s="80"/>
      <c r="O12" s="80"/>
      <c r="P12" s="80"/>
      <c r="Q12" s="80"/>
      <c r="R12" s="80"/>
      <c r="S12" s="80"/>
      <c r="T12" s="80"/>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7"/>
      <c r="CN12" s="87"/>
      <c r="CO12" s="87"/>
      <c r="CP12" s="87"/>
      <c r="CQ12" s="87"/>
      <c r="CR12" s="87"/>
      <c r="CS12" s="87"/>
      <c r="CT12" s="87"/>
      <c r="CU12" s="87"/>
      <c r="CV12" s="87"/>
      <c r="CW12" s="87"/>
      <c r="CX12" s="87"/>
      <c r="CY12" s="87"/>
      <c r="CZ12" s="87"/>
      <c r="DA12" s="87"/>
      <c r="DB12" s="87"/>
      <c r="DC12" s="87"/>
      <c r="DD12" s="87"/>
      <c r="DE12" s="87"/>
      <c r="DF12" s="87"/>
      <c r="DG12" s="87"/>
      <c r="DH12" s="87"/>
      <c r="DI12" s="87"/>
      <c r="DJ12" s="87"/>
      <c r="DK12" s="87"/>
      <c r="DL12" s="87"/>
      <c r="DM12" s="87"/>
      <c r="DN12" s="87"/>
      <c r="DO12" s="87"/>
      <c r="DP12" s="87"/>
      <c r="DQ12" s="87"/>
      <c r="DR12" s="87"/>
      <c r="DS12" s="87"/>
      <c r="DT12" s="87"/>
      <c r="DU12" s="87"/>
      <c r="DV12" s="87"/>
      <c r="DW12" s="87"/>
      <c r="DX12" s="87"/>
      <c r="DY12" s="87"/>
      <c r="DZ12" s="87"/>
      <c r="EA12" s="87"/>
      <c r="EB12" s="87"/>
      <c r="EC12" s="87"/>
    </row>
    <row r="13" spans="1:133" s="2" customFormat="1" ht="13.8" x14ac:dyDescent="0.3">
      <c r="A13" s="6"/>
      <c r="B13" s="88"/>
      <c r="C13" s="6"/>
      <c r="D13" s="6"/>
      <c r="E13" s="6"/>
      <c r="F13" s="6"/>
      <c r="G13" s="6"/>
      <c r="H13" s="6"/>
      <c r="I13" s="6"/>
      <c r="J13" s="6"/>
      <c r="K13" s="6"/>
      <c r="M13" s="3"/>
      <c r="N13" s="3"/>
      <c r="O13" s="3"/>
      <c r="P13" s="3"/>
      <c r="Q13" s="3"/>
      <c r="R13" s="3"/>
      <c r="S13" s="3"/>
      <c r="T13" s="3"/>
      <c r="V13" s="12" t="s">
        <v>14</v>
      </c>
      <c r="W13" s="12" t="s">
        <v>15</v>
      </c>
      <c r="X13" s="12" t="s">
        <v>16</v>
      </c>
      <c r="Y13" s="12" t="s">
        <v>15</v>
      </c>
      <c r="Z13" s="12" t="s">
        <v>16</v>
      </c>
      <c r="AR13" s="7">
        <f>IF(W15=0,"",Y15-W15/2)</f>
        <v>-0.75</v>
      </c>
      <c r="AS13" s="8">
        <f>IF(W15=0,"",Z15-X15/2)</f>
        <v>0</v>
      </c>
      <c r="AU13" s="7">
        <f>IF(W16=0,"",Y16-W16/2)</f>
        <v>-6.25E-2</v>
      </c>
      <c r="AV13" s="8">
        <f>IF(W16=0,"",Z16-X16/2)</f>
        <v>0.125</v>
      </c>
      <c r="AX13" s="7">
        <f>IF(W17=0,"",Y17-W17/2)</f>
        <v>-0.75</v>
      </c>
      <c r="AY13" s="8">
        <f>IF(W17=0,"",Z17-X17/2)</f>
        <v>3.125</v>
      </c>
      <c r="BB13" s="5"/>
      <c r="BC13" s="5"/>
      <c r="BD13" s="5"/>
      <c r="BE13" s="5"/>
      <c r="BF13" s="5"/>
      <c r="BG13" s="5"/>
      <c r="BH13" s="5"/>
      <c r="BI13" s="5"/>
      <c r="BJ13" s="5"/>
      <c r="BK13" s="5"/>
      <c r="BT13" s="5"/>
    </row>
    <row r="14" spans="1:133" s="2" customFormat="1" ht="15" x14ac:dyDescent="0.3">
      <c r="A14" s="6"/>
      <c r="B14" s="6"/>
      <c r="C14" s="6"/>
      <c r="D14" s="6"/>
      <c r="E14" s="6"/>
      <c r="F14" s="6"/>
      <c r="G14" s="6"/>
      <c r="H14" s="6"/>
      <c r="I14" s="6"/>
      <c r="J14" s="6"/>
      <c r="K14" s="6"/>
      <c r="M14" s="3"/>
      <c r="N14" s="3"/>
      <c r="O14" s="3"/>
      <c r="P14" s="3"/>
      <c r="Q14" s="3"/>
      <c r="R14" s="3"/>
      <c r="S14" s="3"/>
      <c r="T14" s="3"/>
      <c r="V14" s="6"/>
      <c r="W14" s="16" t="s">
        <v>17</v>
      </c>
      <c r="X14" s="16" t="s">
        <v>17</v>
      </c>
      <c r="Y14" s="16" t="s">
        <v>17</v>
      </c>
      <c r="Z14" s="16" t="s">
        <v>17</v>
      </c>
      <c r="AB14" s="5" t="s">
        <v>9</v>
      </c>
      <c r="AC14" s="5" t="s">
        <v>10</v>
      </c>
      <c r="AD14" s="5" t="s">
        <v>41</v>
      </c>
      <c r="AE14" s="5" t="s">
        <v>11</v>
      </c>
      <c r="AF14" s="9" t="s">
        <v>12</v>
      </c>
      <c r="AG14" s="5" t="s">
        <v>42</v>
      </c>
      <c r="AH14" s="5" t="s">
        <v>13</v>
      </c>
      <c r="AK14" s="5" t="s">
        <v>9</v>
      </c>
      <c r="AL14" s="5" t="s">
        <v>10</v>
      </c>
      <c r="AM14" s="5" t="s">
        <v>41</v>
      </c>
      <c r="AN14" s="5" t="s">
        <v>11</v>
      </c>
      <c r="AO14" s="9" t="s">
        <v>12</v>
      </c>
      <c r="AP14" s="5" t="s">
        <v>42</v>
      </c>
      <c r="AQ14" s="5" t="s">
        <v>13</v>
      </c>
      <c r="AR14" s="10">
        <f>IF(W15=0,"",AR13)</f>
        <v>-0.75</v>
      </c>
      <c r="AS14" s="11">
        <f>IF(W15=0,"",Z15+X15/2)</f>
        <v>0.125</v>
      </c>
      <c r="AU14" s="10">
        <f>IF(W16=0,"",AU13)</f>
        <v>-6.25E-2</v>
      </c>
      <c r="AV14" s="11">
        <f>IF(W16=0,"",Z16+X16/2)</f>
        <v>3.125</v>
      </c>
      <c r="AX14" s="10">
        <f>IF(W17=0,"",AX13)</f>
        <v>-0.75</v>
      </c>
      <c r="AY14" s="11">
        <f>IF(W17=0,"",Z17+X17/2)</f>
        <v>3.25</v>
      </c>
      <c r="BB14" s="5"/>
      <c r="BC14" s="5"/>
      <c r="BD14" s="5"/>
      <c r="BE14" s="5"/>
      <c r="BF14" s="5"/>
      <c r="BG14" s="5"/>
      <c r="BH14" s="5"/>
      <c r="BI14" s="5"/>
      <c r="BJ14" s="5"/>
      <c r="BK14" s="5"/>
      <c r="BT14" s="5"/>
    </row>
    <row r="15" spans="1:133" s="2" customFormat="1" ht="13.8" x14ac:dyDescent="0.3">
      <c r="A15" s="6"/>
      <c r="B15" s="6"/>
      <c r="C15" s="6"/>
      <c r="D15" s="6"/>
      <c r="E15" s="6"/>
      <c r="F15" s="6"/>
      <c r="G15" s="6"/>
      <c r="H15" s="6"/>
      <c r="I15" s="6"/>
      <c r="J15" s="6"/>
      <c r="K15" s="6"/>
      <c r="M15" s="3"/>
      <c r="N15" s="3"/>
      <c r="O15" s="3"/>
      <c r="P15" s="3"/>
      <c r="Q15" s="3"/>
      <c r="R15" s="3"/>
      <c r="S15" s="3"/>
      <c r="T15" s="3"/>
      <c r="V15" s="12">
        <v>1</v>
      </c>
      <c r="W15" s="17">
        <f>C28</f>
        <v>1.5</v>
      </c>
      <c r="X15" s="17">
        <f>(C26-C27)/2</f>
        <v>0.125</v>
      </c>
      <c r="Y15" s="17">
        <v>0</v>
      </c>
      <c r="Z15" s="17">
        <f>X15/2</f>
        <v>6.25E-2</v>
      </c>
      <c r="AA15" s="5">
        <v>1</v>
      </c>
      <c r="AB15" s="5">
        <f t="shared" ref="AB15:AB23" si="0">W15*X15</f>
        <v>0.1875</v>
      </c>
      <c r="AC15" s="5">
        <f t="shared" ref="AC15:AC23" si="1">Y15*AB15</f>
        <v>0</v>
      </c>
      <c r="AD15" s="13">
        <f t="shared" ref="AD15:AD23" si="2">Y15^2*AB15</f>
        <v>0</v>
      </c>
      <c r="AE15" s="13">
        <f t="shared" ref="AE15:AE23" si="3">W15^3*X15/12</f>
        <v>3.515625E-2</v>
      </c>
      <c r="AF15" s="2">
        <f t="shared" ref="AF15:AF23" si="4">Z15*AB15</f>
        <v>1.171875E-2</v>
      </c>
      <c r="AG15" s="2">
        <f t="shared" ref="AG15:AG23" si="5">Z15^2*AB15</f>
        <v>7.32421875E-4</v>
      </c>
      <c r="AH15" s="14">
        <f t="shared" ref="AH15:AH23" si="6">X15^3*W15/12</f>
        <v>2.44140625E-4</v>
      </c>
      <c r="AJ15" s="5">
        <v>1</v>
      </c>
      <c r="AK15" s="5">
        <f t="shared" ref="AK15:AK23" si="7">AB15</f>
        <v>0.1875</v>
      </c>
      <c r="AL15" s="15">
        <f t="shared" ref="AL15:AL23" si="8">(Y15-$AG$30)*AK15</f>
        <v>0</v>
      </c>
      <c r="AM15" s="13">
        <f t="shared" ref="AM15:AM23" si="9">(Y15-$AG$30)^2*AK15</f>
        <v>0</v>
      </c>
      <c r="AN15" s="13">
        <f t="shared" ref="AN15:AN23" si="10">AE15</f>
        <v>3.515625E-2</v>
      </c>
      <c r="AO15" s="2">
        <f t="shared" ref="AO15:AO23" si="11">(Z15-$AI$30)*AK15</f>
        <v>-0.29296875</v>
      </c>
      <c r="AP15" s="2">
        <f t="shared" ref="AP15:AP23" si="12">(Z15-$AI$30)^2*AK15</f>
        <v>0.457763671875</v>
      </c>
      <c r="AQ15" s="14">
        <f t="shared" ref="AQ15:AQ23" si="13">AH15</f>
        <v>2.44140625E-4</v>
      </c>
      <c r="AR15" s="10">
        <f>IF(W15=0,"",Y15+W15/2)</f>
        <v>0.75</v>
      </c>
      <c r="AS15" s="11">
        <f>IF(W15=0,"",AS14)</f>
        <v>0.125</v>
      </c>
      <c r="AU15" s="10">
        <f>IF(W16=0,"",Y16+W16/2)</f>
        <v>6.25E-2</v>
      </c>
      <c r="AV15" s="11">
        <f>IF(W16=0,"",AV14)</f>
        <v>3.125</v>
      </c>
      <c r="AX15" s="10">
        <f>IF(W17=0,"",Y17+W17/2)</f>
        <v>0.75</v>
      </c>
      <c r="AY15" s="11">
        <f>IF(W17=0,"",AY14)</f>
        <v>3.25</v>
      </c>
      <c r="BB15" s="5"/>
      <c r="BC15" s="5"/>
      <c r="BH15" s="5"/>
      <c r="BI15" s="5"/>
      <c r="BJ15" s="5"/>
      <c r="BK15" s="5"/>
      <c r="BT15" s="5"/>
    </row>
    <row r="16" spans="1:133" s="2" customFormat="1" ht="13.8" x14ac:dyDescent="0.3">
      <c r="A16" s="6"/>
      <c r="B16" s="6"/>
      <c r="C16" s="6"/>
      <c r="D16" s="6"/>
      <c r="E16" s="6"/>
      <c r="F16" s="6"/>
      <c r="G16" s="6"/>
      <c r="H16" s="6"/>
      <c r="I16" s="6"/>
      <c r="J16" s="6"/>
      <c r="K16" s="6"/>
      <c r="M16" s="3"/>
      <c r="N16" s="3"/>
      <c r="O16" s="3"/>
      <c r="P16" s="3"/>
      <c r="Q16" s="3"/>
      <c r="R16" s="3"/>
      <c r="S16" s="3"/>
      <c r="T16" s="3"/>
      <c r="V16" s="12">
        <v>2</v>
      </c>
      <c r="W16" s="17">
        <f>C29</f>
        <v>0.125</v>
      </c>
      <c r="X16" s="17">
        <f>C27</f>
        <v>3</v>
      </c>
      <c r="Y16" s="17">
        <v>0</v>
      </c>
      <c r="Z16" s="17">
        <f>X15+X16/2</f>
        <v>1.625</v>
      </c>
      <c r="AA16" s="5">
        <v>2</v>
      </c>
      <c r="AB16" s="5">
        <f t="shared" si="0"/>
        <v>0.375</v>
      </c>
      <c r="AC16" s="5">
        <f t="shared" si="1"/>
        <v>0</v>
      </c>
      <c r="AD16" s="13">
        <f t="shared" si="2"/>
        <v>0</v>
      </c>
      <c r="AE16" s="13">
        <f t="shared" si="3"/>
        <v>4.8828125E-4</v>
      </c>
      <c r="AF16" s="2">
        <f t="shared" si="4"/>
        <v>0.609375</v>
      </c>
      <c r="AG16" s="2">
        <f t="shared" si="5"/>
        <v>0.990234375</v>
      </c>
      <c r="AH16" s="14">
        <f t="shared" si="6"/>
        <v>0.28125</v>
      </c>
      <c r="AJ16" s="5">
        <v>2</v>
      </c>
      <c r="AK16" s="5">
        <f t="shared" si="7"/>
        <v>0.375</v>
      </c>
      <c r="AL16" s="15">
        <f t="shared" si="8"/>
        <v>0</v>
      </c>
      <c r="AM16" s="13">
        <f t="shared" si="9"/>
        <v>0</v>
      </c>
      <c r="AN16" s="13">
        <f t="shared" si="10"/>
        <v>4.8828125E-4</v>
      </c>
      <c r="AO16" s="2">
        <f t="shared" si="11"/>
        <v>0</v>
      </c>
      <c r="AP16" s="2">
        <f t="shared" si="12"/>
        <v>0</v>
      </c>
      <c r="AQ16" s="14">
        <f t="shared" si="13"/>
        <v>0.28125</v>
      </c>
      <c r="AR16" s="10">
        <f>IF(W15=0,"",AR15)</f>
        <v>0.75</v>
      </c>
      <c r="AS16" s="11">
        <f>IF(W15=0,"",AS13)</f>
        <v>0</v>
      </c>
      <c r="AU16" s="10">
        <f>IF(W16=0,"",AU15)</f>
        <v>6.25E-2</v>
      </c>
      <c r="AV16" s="11">
        <f>IF(W16=0,"",AV13)</f>
        <v>0.125</v>
      </c>
      <c r="AX16" s="10">
        <f>IF(W17=0,"",AX15)</f>
        <v>0.75</v>
      </c>
      <c r="AY16" s="11">
        <f>IF(W17=0,"",AY13)</f>
        <v>3.125</v>
      </c>
      <c r="BB16" s="5"/>
      <c r="BC16" s="5"/>
      <c r="BH16" s="5"/>
      <c r="BI16" s="5"/>
      <c r="BJ16" s="5"/>
      <c r="BK16" s="5"/>
      <c r="BT16" s="5"/>
    </row>
    <row r="17" spans="1:72" s="2" customFormat="1" ht="13.8" x14ac:dyDescent="0.3">
      <c r="F17" s="6"/>
      <c r="G17" s="6"/>
      <c r="H17" s="6"/>
      <c r="I17" s="6"/>
      <c r="J17" s="6"/>
      <c r="K17" s="6"/>
      <c r="M17" s="3"/>
      <c r="N17" s="3"/>
      <c r="O17" s="3"/>
      <c r="P17" s="3"/>
      <c r="Q17" s="3"/>
      <c r="R17" s="3"/>
      <c r="S17" s="3"/>
      <c r="T17" s="3"/>
      <c r="V17" s="12">
        <v>3</v>
      </c>
      <c r="W17" s="17">
        <f>W15</f>
        <v>1.5</v>
      </c>
      <c r="X17" s="17">
        <f>X15</f>
        <v>0.125</v>
      </c>
      <c r="Y17" s="17">
        <v>0</v>
      </c>
      <c r="Z17" s="17">
        <f>X15+X16+X17/2</f>
        <v>3.1875</v>
      </c>
      <c r="AA17" s="5">
        <v>3</v>
      </c>
      <c r="AB17" s="5">
        <f t="shared" si="0"/>
        <v>0.1875</v>
      </c>
      <c r="AC17" s="5">
        <f t="shared" si="1"/>
        <v>0</v>
      </c>
      <c r="AD17" s="13">
        <f t="shared" si="2"/>
        <v>0</v>
      </c>
      <c r="AE17" s="13">
        <f t="shared" si="3"/>
        <v>3.515625E-2</v>
      </c>
      <c r="AF17" s="2">
        <f t="shared" si="4"/>
        <v>0.59765625</v>
      </c>
      <c r="AG17" s="2">
        <f t="shared" si="5"/>
        <v>1.905029296875</v>
      </c>
      <c r="AH17" s="14">
        <f t="shared" si="6"/>
        <v>2.44140625E-4</v>
      </c>
      <c r="AJ17" s="5">
        <v>3</v>
      </c>
      <c r="AK17" s="5">
        <f t="shared" si="7"/>
        <v>0.1875</v>
      </c>
      <c r="AL17" s="15">
        <f t="shared" si="8"/>
        <v>0</v>
      </c>
      <c r="AM17" s="13">
        <f t="shared" si="9"/>
        <v>0</v>
      </c>
      <c r="AN17" s="13">
        <f t="shared" si="10"/>
        <v>3.515625E-2</v>
      </c>
      <c r="AO17" s="2">
        <f t="shared" si="11"/>
        <v>0.29296875</v>
      </c>
      <c r="AP17" s="2">
        <f t="shared" si="12"/>
        <v>0.457763671875</v>
      </c>
      <c r="AQ17" s="14">
        <f t="shared" si="13"/>
        <v>2.44140625E-4</v>
      </c>
      <c r="AR17" s="10">
        <f>IF(W15=0,"",AR13)</f>
        <v>-0.75</v>
      </c>
      <c r="AS17" s="18">
        <f>IF(W15=0,"",AS13)</f>
        <v>0</v>
      </c>
      <c r="AU17" s="10">
        <f>IF(W16=0,"",AU13)</f>
        <v>-6.25E-2</v>
      </c>
      <c r="AV17" s="18">
        <f>IF(W16=0,"",AV13)</f>
        <v>0.125</v>
      </c>
      <c r="AX17" s="10">
        <f>IF(W17=0,"",AX13)</f>
        <v>-0.75</v>
      </c>
      <c r="AY17" s="18">
        <f>AY13</f>
        <v>3.125</v>
      </c>
      <c r="BB17" s="5"/>
      <c r="BC17" s="5"/>
      <c r="BH17" s="5"/>
      <c r="BI17" s="5"/>
      <c r="BJ17" s="5"/>
      <c r="BK17" s="5"/>
      <c r="BT17" s="5"/>
    </row>
    <row r="18" spans="1:72" s="2" customFormat="1" ht="13.8" x14ac:dyDescent="0.3">
      <c r="F18" s="6"/>
      <c r="G18" s="6"/>
      <c r="H18" s="6"/>
      <c r="I18" s="6"/>
      <c r="J18" s="6"/>
      <c r="K18" s="6"/>
      <c r="M18" s="3"/>
      <c r="N18" s="3"/>
      <c r="O18" s="3"/>
      <c r="P18" s="3"/>
      <c r="Q18" s="3"/>
      <c r="R18" s="3"/>
      <c r="S18" s="3"/>
      <c r="T18" s="3"/>
      <c r="V18" s="12">
        <v>4</v>
      </c>
      <c r="W18" s="17"/>
      <c r="X18" s="17"/>
      <c r="Y18" s="17"/>
      <c r="Z18" s="17"/>
      <c r="AA18" s="5">
        <v>4</v>
      </c>
      <c r="AB18" s="5">
        <f t="shared" si="0"/>
        <v>0</v>
      </c>
      <c r="AC18" s="5">
        <f t="shared" si="1"/>
        <v>0</v>
      </c>
      <c r="AD18" s="13">
        <f t="shared" si="2"/>
        <v>0</v>
      </c>
      <c r="AE18" s="13">
        <f t="shared" si="3"/>
        <v>0</v>
      </c>
      <c r="AF18" s="2">
        <f t="shared" si="4"/>
        <v>0</v>
      </c>
      <c r="AG18" s="2">
        <f t="shared" si="5"/>
        <v>0</v>
      </c>
      <c r="AH18" s="14">
        <f t="shared" si="6"/>
        <v>0</v>
      </c>
      <c r="AJ18" s="5">
        <v>4</v>
      </c>
      <c r="AK18" s="5">
        <f t="shared" si="7"/>
        <v>0</v>
      </c>
      <c r="AL18" s="15">
        <f t="shared" si="8"/>
        <v>0</v>
      </c>
      <c r="AM18" s="13">
        <f t="shared" si="9"/>
        <v>0</v>
      </c>
      <c r="AN18" s="13">
        <f t="shared" si="10"/>
        <v>0</v>
      </c>
      <c r="AO18" s="2">
        <f t="shared" si="11"/>
        <v>0</v>
      </c>
      <c r="AP18" s="2">
        <f t="shared" si="12"/>
        <v>0</v>
      </c>
      <c r="AQ18" s="14">
        <f t="shared" si="13"/>
        <v>0</v>
      </c>
      <c r="AR18" s="19"/>
      <c r="AS18" s="11"/>
      <c r="AU18" s="19"/>
      <c r="AV18" s="11"/>
      <c r="AX18" s="19"/>
      <c r="AY18" s="11"/>
      <c r="BB18" s="5"/>
      <c r="BC18" s="5"/>
      <c r="BH18" s="5"/>
      <c r="BI18" s="5"/>
      <c r="BJ18" s="5"/>
      <c r="BK18" s="5"/>
      <c r="BT18" s="5"/>
    </row>
    <row r="19" spans="1:72" s="2" customFormat="1" ht="13.8" x14ac:dyDescent="0.3">
      <c r="F19" s="6"/>
      <c r="G19" s="6"/>
      <c r="H19" s="6"/>
      <c r="I19" s="6"/>
      <c r="J19" s="6"/>
      <c r="K19" s="6"/>
      <c r="M19" s="3"/>
      <c r="N19" s="3"/>
      <c r="O19" s="3"/>
      <c r="P19" s="3"/>
      <c r="Q19" s="3"/>
      <c r="R19" s="3"/>
      <c r="S19" s="3"/>
      <c r="T19" s="3"/>
      <c r="V19" s="12">
        <v>5</v>
      </c>
      <c r="W19" s="17"/>
      <c r="X19" s="17"/>
      <c r="Y19" s="17"/>
      <c r="Z19" s="17"/>
      <c r="AA19" s="5">
        <v>5</v>
      </c>
      <c r="AB19" s="5">
        <f t="shared" si="0"/>
        <v>0</v>
      </c>
      <c r="AC19" s="5">
        <f t="shared" si="1"/>
        <v>0</v>
      </c>
      <c r="AD19" s="13">
        <f t="shared" si="2"/>
        <v>0</v>
      </c>
      <c r="AE19" s="13">
        <f t="shared" si="3"/>
        <v>0</v>
      </c>
      <c r="AF19" s="2">
        <f t="shared" si="4"/>
        <v>0</v>
      </c>
      <c r="AG19" s="2">
        <f t="shared" si="5"/>
        <v>0</v>
      </c>
      <c r="AH19" s="14">
        <f t="shared" si="6"/>
        <v>0</v>
      </c>
      <c r="AJ19" s="5">
        <v>5</v>
      </c>
      <c r="AK19" s="5">
        <f t="shared" si="7"/>
        <v>0</v>
      </c>
      <c r="AL19" s="15">
        <f t="shared" si="8"/>
        <v>0</v>
      </c>
      <c r="AM19" s="13">
        <f t="shared" si="9"/>
        <v>0</v>
      </c>
      <c r="AN19" s="13">
        <f t="shared" si="10"/>
        <v>0</v>
      </c>
      <c r="AO19" s="2">
        <f t="shared" si="11"/>
        <v>0</v>
      </c>
      <c r="AP19" s="2">
        <f t="shared" si="12"/>
        <v>0</v>
      </c>
      <c r="AQ19" s="14">
        <f t="shared" si="13"/>
        <v>0</v>
      </c>
      <c r="AR19" s="10" t="str">
        <f>IF(W18=0,"",Y18-W18/2)</f>
        <v/>
      </c>
      <c r="AS19" s="11" t="str">
        <f>IF(W18=0,"",Z18-X18/2)</f>
        <v/>
      </c>
      <c r="AU19" s="10" t="str">
        <f>IF(W19=0,"",Y19-W19/2)</f>
        <v/>
      </c>
      <c r="AV19" s="11" t="str">
        <f>IF(W19=0,"",Z19-X19/2)</f>
        <v/>
      </c>
      <c r="AX19" s="10" t="str">
        <f>IF(W20=0,"",Y20-W20/2)</f>
        <v/>
      </c>
      <c r="AY19" s="11" t="str">
        <f>IF(W20=0,"",Z20-X20/2)</f>
        <v/>
      </c>
      <c r="BB19" s="5"/>
      <c r="BC19" s="5"/>
      <c r="BD19" s="5"/>
      <c r="BE19" s="5"/>
      <c r="BF19" s="5"/>
      <c r="BG19" s="5"/>
      <c r="BH19" s="5"/>
      <c r="BI19" s="5"/>
      <c r="BJ19" s="5"/>
      <c r="BK19" s="5"/>
      <c r="BT19" s="5"/>
    </row>
    <row r="20" spans="1:72" s="2" customFormat="1" ht="13.8" x14ac:dyDescent="0.3">
      <c r="F20" s="6"/>
      <c r="G20" s="6"/>
      <c r="H20" s="6"/>
      <c r="I20" s="6"/>
      <c r="J20" s="6"/>
      <c r="K20" s="6"/>
      <c r="M20" s="3"/>
      <c r="N20" s="3"/>
      <c r="O20" s="3"/>
      <c r="P20" s="3"/>
      <c r="Q20" s="3"/>
      <c r="R20" s="3"/>
      <c r="S20" s="3"/>
      <c r="T20" s="3"/>
      <c r="V20" s="12">
        <v>6</v>
      </c>
      <c r="W20" s="17"/>
      <c r="X20" s="17"/>
      <c r="Y20" s="17"/>
      <c r="Z20" s="17"/>
      <c r="AA20" s="5">
        <v>6</v>
      </c>
      <c r="AB20" s="5">
        <f t="shared" si="0"/>
        <v>0</v>
      </c>
      <c r="AC20" s="5">
        <f t="shared" si="1"/>
        <v>0</v>
      </c>
      <c r="AD20" s="13">
        <f t="shared" si="2"/>
        <v>0</v>
      </c>
      <c r="AE20" s="13">
        <f t="shared" si="3"/>
        <v>0</v>
      </c>
      <c r="AF20" s="2">
        <f t="shared" si="4"/>
        <v>0</v>
      </c>
      <c r="AG20" s="2">
        <f t="shared" si="5"/>
        <v>0</v>
      </c>
      <c r="AH20" s="14">
        <f t="shared" si="6"/>
        <v>0</v>
      </c>
      <c r="AJ20" s="5">
        <v>6</v>
      </c>
      <c r="AK20" s="5">
        <f t="shared" si="7"/>
        <v>0</v>
      </c>
      <c r="AL20" s="15">
        <f t="shared" si="8"/>
        <v>0</v>
      </c>
      <c r="AM20" s="13">
        <f t="shared" si="9"/>
        <v>0</v>
      </c>
      <c r="AN20" s="13">
        <f t="shared" si="10"/>
        <v>0</v>
      </c>
      <c r="AO20" s="2">
        <f t="shared" si="11"/>
        <v>0</v>
      </c>
      <c r="AP20" s="2">
        <f t="shared" si="12"/>
        <v>0</v>
      </c>
      <c r="AQ20" s="14">
        <f t="shared" si="13"/>
        <v>0</v>
      </c>
      <c r="AR20" s="10" t="str">
        <f>IF(W18=0,"",AR19)</f>
        <v/>
      </c>
      <c r="AS20" s="11" t="str">
        <f>IF(W18=0,"",Z18+X18/2)</f>
        <v/>
      </c>
      <c r="AU20" s="10" t="str">
        <f>IF(W19=0,"",AU19)</f>
        <v/>
      </c>
      <c r="AV20" s="11" t="str">
        <f>IF(W19=0,"",Z19+X19/2)</f>
        <v/>
      </c>
      <c r="AX20" s="10" t="str">
        <f>IF(W20=0,"",AX19)</f>
        <v/>
      </c>
      <c r="AY20" s="11" t="str">
        <f>IF(W20=0,"",Z20+X20/2)</f>
        <v/>
      </c>
      <c r="BB20" s="5"/>
      <c r="BC20" s="5"/>
      <c r="BD20" s="5"/>
      <c r="BE20" s="5"/>
      <c r="BF20" s="5"/>
      <c r="BG20" s="5"/>
      <c r="BH20" s="5"/>
      <c r="BI20" s="5"/>
      <c r="BJ20" s="5"/>
      <c r="BK20" s="5"/>
      <c r="BT20" s="5"/>
    </row>
    <row r="21" spans="1:72" s="2" customFormat="1" ht="13.8" x14ac:dyDescent="0.3">
      <c r="F21" s="6"/>
      <c r="G21" s="6"/>
      <c r="H21" s="6"/>
      <c r="I21" s="6"/>
      <c r="J21" s="6"/>
      <c r="K21" s="6"/>
      <c r="M21" s="3"/>
      <c r="N21" s="3"/>
      <c r="O21" s="3"/>
      <c r="P21" s="3"/>
      <c r="Q21" s="3"/>
      <c r="R21" s="3"/>
      <c r="S21" s="3"/>
      <c r="T21" s="3"/>
      <c r="V21" s="12">
        <v>7</v>
      </c>
      <c r="W21" s="17"/>
      <c r="X21" s="17"/>
      <c r="Y21" s="17"/>
      <c r="Z21" s="17"/>
      <c r="AA21" s="5">
        <v>7</v>
      </c>
      <c r="AB21" s="5">
        <f t="shared" si="0"/>
        <v>0</v>
      </c>
      <c r="AC21" s="5">
        <f t="shared" si="1"/>
        <v>0</v>
      </c>
      <c r="AD21" s="13">
        <f t="shared" si="2"/>
        <v>0</v>
      </c>
      <c r="AE21" s="13">
        <f t="shared" si="3"/>
        <v>0</v>
      </c>
      <c r="AF21" s="2">
        <f t="shared" si="4"/>
        <v>0</v>
      </c>
      <c r="AG21" s="2">
        <f t="shared" si="5"/>
        <v>0</v>
      </c>
      <c r="AH21" s="14">
        <f t="shared" si="6"/>
        <v>0</v>
      </c>
      <c r="AJ21" s="5">
        <v>7</v>
      </c>
      <c r="AK21" s="5">
        <f t="shared" si="7"/>
        <v>0</v>
      </c>
      <c r="AL21" s="15">
        <f t="shared" si="8"/>
        <v>0</v>
      </c>
      <c r="AM21" s="13">
        <f t="shared" si="9"/>
        <v>0</v>
      </c>
      <c r="AN21" s="13">
        <f t="shared" si="10"/>
        <v>0</v>
      </c>
      <c r="AO21" s="2">
        <f t="shared" si="11"/>
        <v>0</v>
      </c>
      <c r="AP21" s="2">
        <f t="shared" si="12"/>
        <v>0</v>
      </c>
      <c r="AQ21" s="14">
        <f t="shared" si="13"/>
        <v>0</v>
      </c>
      <c r="AR21" s="10" t="str">
        <f>IF(W18=0,"",Y18+W18/2)</f>
        <v/>
      </c>
      <c r="AS21" s="11" t="str">
        <f>IF(W18=0,"",AS20)</f>
        <v/>
      </c>
      <c r="AU21" s="10" t="str">
        <f>IF(W19=0,"",Y19+W19/2)</f>
        <v/>
      </c>
      <c r="AV21" s="11" t="str">
        <f>IF(W19=0,"",AV20)</f>
        <v/>
      </c>
      <c r="AX21" s="10" t="str">
        <f>IF(W20=0,"",Y20+W20/2)</f>
        <v/>
      </c>
      <c r="AY21" s="11" t="str">
        <f>IF(W20=0,"",AY20)</f>
        <v/>
      </c>
      <c r="BB21" s="5"/>
      <c r="BC21" s="5"/>
      <c r="BH21" s="5"/>
      <c r="BI21" s="5"/>
      <c r="BJ21" s="5"/>
      <c r="BK21" s="5"/>
      <c r="BT21" s="5"/>
    </row>
    <row r="22" spans="1:72" s="2" customFormat="1" ht="13.8" x14ac:dyDescent="0.3">
      <c r="F22" s="6"/>
      <c r="G22" s="6"/>
      <c r="H22" s="6"/>
      <c r="I22" s="6"/>
      <c r="J22" s="6"/>
      <c r="K22" s="6"/>
      <c r="M22" s="3"/>
      <c r="N22" s="3"/>
      <c r="O22" s="3"/>
      <c r="P22" s="3"/>
      <c r="Q22" s="3"/>
      <c r="R22" s="3"/>
      <c r="S22" s="3"/>
      <c r="T22" s="3"/>
      <c r="V22" s="12">
        <v>8</v>
      </c>
      <c r="W22" s="17"/>
      <c r="X22" s="17"/>
      <c r="Y22" s="17"/>
      <c r="Z22" s="17"/>
      <c r="AA22" s="5">
        <v>8</v>
      </c>
      <c r="AB22" s="5">
        <f t="shared" si="0"/>
        <v>0</v>
      </c>
      <c r="AC22" s="5">
        <f t="shared" si="1"/>
        <v>0</v>
      </c>
      <c r="AD22" s="13">
        <f t="shared" si="2"/>
        <v>0</v>
      </c>
      <c r="AE22" s="13">
        <f t="shared" si="3"/>
        <v>0</v>
      </c>
      <c r="AF22" s="2">
        <f t="shared" si="4"/>
        <v>0</v>
      </c>
      <c r="AG22" s="2">
        <f t="shared" si="5"/>
        <v>0</v>
      </c>
      <c r="AH22" s="14">
        <f t="shared" si="6"/>
        <v>0</v>
      </c>
      <c r="AJ22" s="5">
        <v>8</v>
      </c>
      <c r="AK22" s="5">
        <f t="shared" si="7"/>
        <v>0</v>
      </c>
      <c r="AL22" s="15">
        <f t="shared" si="8"/>
        <v>0</v>
      </c>
      <c r="AM22" s="13">
        <f t="shared" si="9"/>
        <v>0</v>
      </c>
      <c r="AN22" s="13">
        <f t="shared" si="10"/>
        <v>0</v>
      </c>
      <c r="AO22" s="2">
        <f t="shared" si="11"/>
        <v>0</v>
      </c>
      <c r="AP22" s="2">
        <f t="shared" si="12"/>
        <v>0</v>
      </c>
      <c r="AQ22" s="14">
        <f t="shared" si="13"/>
        <v>0</v>
      </c>
      <c r="AR22" s="10" t="str">
        <f>IF(W18=0,"",AR21)</f>
        <v/>
      </c>
      <c r="AS22" s="11" t="str">
        <f>IF(W18=0,"",AS19)</f>
        <v/>
      </c>
      <c r="AU22" s="10" t="str">
        <f>IF(W19=0,"",AU21)</f>
        <v/>
      </c>
      <c r="AV22" s="11" t="str">
        <f>IF(W19=0,"",AV19)</f>
        <v/>
      </c>
      <c r="AX22" s="10" t="str">
        <f>IF(W20=0,"",AX21)</f>
        <v/>
      </c>
      <c r="AY22" s="11" t="str">
        <f>IF(W20=0,"",AY19)</f>
        <v/>
      </c>
      <c r="BB22" s="5"/>
      <c r="BC22" s="5"/>
      <c r="BH22" s="5"/>
      <c r="BI22" s="5"/>
      <c r="BJ22" s="5"/>
      <c r="BK22" s="5"/>
      <c r="BT22" s="5"/>
    </row>
    <row r="23" spans="1:72" s="2" customFormat="1" ht="13.8" x14ac:dyDescent="0.3">
      <c r="F23" s="6"/>
      <c r="G23" s="6"/>
      <c r="H23" s="6"/>
      <c r="I23" s="6"/>
      <c r="J23" s="6"/>
      <c r="K23" s="6"/>
      <c r="M23" s="3"/>
      <c r="N23" s="3"/>
      <c r="O23" s="3"/>
      <c r="P23" s="3"/>
      <c r="Q23" s="3"/>
      <c r="R23" s="3"/>
      <c r="S23" s="3"/>
      <c r="T23" s="3"/>
      <c r="V23" s="12">
        <v>9</v>
      </c>
      <c r="W23" s="17"/>
      <c r="X23" s="17"/>
      <c r="Y23" s="17"/>
      <c r="Z23" s="17"/>
      <c r="AA23" s="5">
        <v>9</v>
      </c>
      <c r="AB23" s="5">
        <f t="shared" si="0"/>
        <v>0</v>
      </c>
      <c r="AC23" s="5">
        <f t="shared" si="1"/>
        <v>0</v>
      </c>
      <c r="AD23" s="13">
        <f t="shared" si="2"/>
        <v>0</v>
      </c>
      <c r="AE23" s="13">
        <f t="shared" si="3"/>
        <v>0</v>
      </c>
      <c r="AF23" s="2">
        <f t="shared" si="4"/>
        <v>0</v>
      </c>
      <c r="AG23" s="2">
        <f t="shared" si="5"/>
        <v>0</v>
      </c>
      <c r="AH23" s="14">
        <f t="shared" si="6"/>
        <v>0</v>
      </c>
      <c r="AJ23" s="5">
        <v>9</v>
      </c>
      <c r="AK23" s="5">
        <f t="shared" si="7"/>
        <v>0</v>
      </c>
      <c r="AL23" s="15">
        <f t="shared" si="8"/>
        <v>0</v>
      </c>
      <c r="AM23" s="13">
        <f t="shared" si="9"/>
        <v>0</v>
      </c>
      <c r="AN23" s="13">
        <f t="shared" si="10"/>
        <v>0</v>
      </c>
      <c r="AO23" s="2">
        <f t="shared" si="11"/>
        <v>0</v>
      </c>
      <c r="AP23" s="2">
        <f t="shared" si="12"/>
        <v>0</v>
      </c>
      <c r="AQ23" s="14">
        <f t="shared" si="13"/>
        <v>0</v>
      </c>
      <c r="AR23" s="10" t="str">
        <f>AR19</f>
        <v/>
      </c>
      <c r="AS23" s="18" t="str">
        <f>IF(W18=0,"",AS19)</f>
        <v/>
      </c>
      <c r="AU23" s="10" t="str">
        <f>IF(W19=0,"",AU19)</f>
        <v/>
      </c>
      <c r="AV23" s="18" t="str">
        <f>IF(W19=0,"",AV19)</f>
        <v/>
      </c>
      <c r="AX23" s="10" t="str">
        <f>IF(W20=0,"",AX19)</f>
        <v/>
      </c>
      <c r="AY23" s="18" t="str">
        <f>IF(W20=0,"",AY19)</f>
        <v/>
      </c>
      <c r="BB23" s="5"/>
      <c r="BC23" s="5"/>
      <c r="BH23" s="5"/>
      <c r="BI23" s="5"/>
      <c r="BJ23" s="5"/>
      <c r="BK23" s="5"/>
      <c r="BT23" s="5"/>
    </row>
    <row r="24" spans="1:72" s="2" customFormat="1" ht="15" x14ac:dyDescent="0.3">
      <c r="F24" s="6"/>
      <c r="G24" s="6"/>
      <c r="H24" s="6"/>
      <c r="I24" s="6"/>
      <c r="J24" s="6"/>
      <c r="K24" s="6"/>
      <c r="M24" s="3"/>
      <c r="N24" s="3"/>
      <c r="O24" s="3"/>
      <c r="P24" s="3"/>
      <c r="Q24" s="3"/>
      <c r="R24" s="3"/>
      <c r="S24" s="3"/>
      <c r="T24" s="3"/>
      <c r="Z24" s="36"/>
      <c r="AB24" s="5" t="s">
        <v>18</v>
      </c>
      <c r="AC24" s="5" t="s">
        <v>19</v>
      </c>
      <c r="AD24" s="5" t="s">
        <v>43</v>
      </c>
      <c r="AE24" s="5" t="s">
        <v>20</v>
      </c>
      <c r="AF24" s="5" t="s">
        <v>21</v>
      </c>
      <c r="AG24" s="5" t="s">
        <v>44</v>
      </c>
      <c r="AH24" s="5" t="s">
        <v>22</v>
      </c>
      <c r="AK24" s="5" t="s">
        <v>18</v>
      </c>
      <c r="AL24" s="5" t="s">
        <v>19</v>
      </c>
      <c r="AM24" s="5" t="s">
        <v>43</v>
      </c>
      <c r="AN24" s="5" t="s">
        <v>20</v>
      </c>
      <c r="AO24" s="5" t="s">
        <v>21</v>
      </c>
      <c r="AP24" s="5" t="s">
        <v>44</v>
      </c>
      <c r="AQ24" s="5" t="s">
        <v>22</v>
      </c>
      <c r="AR24" s="19"/>
      <c r="AS24" s="11"/>
      <c r="AU24" s="19"/>
      <c r="AV24" s="11"/>
      <c r="AX24" s="19"/>
      <c r="AY24" s="11"/>
      <c r="BB24" s="5"/>
      <c r="BC24" s="5"/>
      <c r="BD24" s="5"/>
      <c r="BE24" s="5"/>
      <c r="BF24" s="5"/>
      <c r="BG24" s="5"/>
      <c r="BH24" s="5"/>
      <c r="BI24" s="5"/>
      <c r="BJ24" s="5"/>
      <c r="BK24" s="5"/>
      <c r="BT24" s="5"/>
    </row>
    <row r="25" spans="1:72" s="2" customFormat="1" ht="13.8" x14ac:dyDescent="0.3">
      <c r="F25" s="6"/>
      <c r="G25" s="6"/>
      <c r="H25" s="6"/>
      <c r="I25" s="6"/>
      <c r="J25" s="6"/>
      <c r="K25" s="6"/>
      <c r="M25" s="3"/>
      <c r="N25" s="3"/>
      <c r="O25" s="3"/>
      <c r="P25" s="3"/>
      <c r="Q25" s="3"/>
      <c r="R25" s="3"/>
      <c r="S25" s="3"/>
      <c r="T25" s="3"/>
      <c r="Z25" s="36"/>
      <c r="AB25" s="20">
        <f t="shared" ref="AB25:AH25" si="14">SUM(AB15:AB23)</f>
        <v>0.75</v>
      </c>
      <c r="AC25" s="20">
        <f t="shared" si="14"/>
        <v>0</v>
      </c>
      <c r="AD25" s="20">
        <f t="shared" si="14"/>
        <v>0</v>
      </c>
      <c r="AE25" s="20">
        <f t="shared" si="14"/>
        <v>7.080078125E-2</v>
      </c>
      <c r="AF25" s="20">
        <f t="shared" si="14"/>
        <v>1.21875</v>
      </c>
      <c r="AG25" s="20">
        <f t="shared" si="14"/>
        <v>2.89599609375</v>
      </c>
      <c r="AH25" s="20">
        <f t="shared" si="14"/>
        <v>0.28173828125</v>
      </c>
      <c r="AK25" s="21">
        <f t="shared" ref="AK25:AQ25" si="15">SUM(AK15:AK23)</f>
        <v>0.75</v>
      </c>
      <c r="AL25" s="21">
        <f t="shared" si="15"/>
        <v>0</v>
      </c>
      <c r="AM25" s="21">
        <f t="shared" si="15"/>
        <v>0</v>
      </c>
      <c r="AN25" s="21">
        <f t="shared" si="15"/>
        <v>7.080078125E-2</v>
      </c>
      <c r="AO25" s="21">
        <f t="shared" si="15"/>
        <v>0</v>
      </c>
      <c r="AP25" s="21">
        <f t="shared" si="15"/>
        <v>0.91552734375</v>
      </c>
      <c r="AQ25" s="21">
        <f t="shared" si="15"/>
        <v>0.28173828125</v>
      </c>
      <c r="AR25" s="10" t="str">
        <f>IF(W21=0,"",Y21-W21/2)</f>
        <v/>
      </c>
      <c r="AS25" s="11" t="str">
        <f>IF(W21=0,"",Z21-X21/2)</f>
        <v/>
      </c>
      <c r="AU25" s="10" t="str">
        <f>IF(W22=0,"",Y22-W22/2)</f>
        <v/>
      </c>
      <c r="AV25" s="11" t="str">
        <f>IF(W22=0,"",Z22-X22/2)</f>
        <v/>
      </c>
      <c r="AX25" s="10" t="str">
        <f>IF(W23=0,"",Y23-W23/2)</f>
        <v/>
      </c>
      <c r="AY25" s="11" t="str">
        <f>IF(W23=0,"",Z23-X23/2)</f>
        <v/>
      </c>
      <c r="BC25" s="5"/>
      <c r="BH25" s="5"/>
      <c r="BI25" s="5"/>
      <c r="BJ25" s="5"/>
      <c r="BK25" s="5"/>
      <c r="BT25" s="5"/>
    </row>
    <row r="26" spans="1:72" s="2" customFormat="1" ht="13.8" x14ac:dyDescent="0.3">
      <c r="B26" s="4" t="s">
        <v>97</v>
      </c>
      <c r="C26" s="108">
        <v>3.25</v>
      </c>
      <c r="D26" s="2" t="s">
        <v>24</v>
      </c>
      <c r="F26" s="6"/>
      <c r="G26" s="6"/>
      <c r="H26" s="6"/>
      <c r="I26" s="6"/>
      <c r="J26" s="6"/>
      <c r="K26" s="6"/>
      <c r="M26" s="3"/>
      <c r="N26" s="3"/>
      <c r="O26" s="3"/>
      <c r="P26" s="3"/>
      <c r="Q26" s="3"/>
      <c r="R26" s="3"/>
      <c r="S26" s="3"/>
      <c r="T26" s="3"/>
      <c r="V26" s="4"/>
      <c r="AG26" s="22" t="s">
        <v>26</v>
      </c>
      <c r="AH26" s="22"/>
      <c r="AI26" s="22"/>
      <c r="AJ26" s="22"/>
      <c r="AR26" s="10" t="str">
        <f>IF(W21=0,"",AR25)</f>
        <v/>
      </c>
      <c r="AS26" s="11" t="str">
        <f>IF(W21=0,"",Z21+X21/2)</f>
        <v/>
      </c>
      <c r="AU26" s="10" t="str">
        <f>IF(W22=0,"",AU25)</f>
        <v/>
      </c>
      <c r="AV26" s="11" t="str">
        <f>IF(W22=0,"",Z22+X22/2)</f>
        <v/>
      </c>
      <c r="AX26" s="10" t="str">
        <f>IF(W23=0,"",AX25)</f>
        <v/>
      </c>
      <c r="AY26" s="11" t="str">
        <f>IF(W23=0,"",Z23+X23/2)</f>
        <v/>
      </c>
      <c r="BC26" s="5"/>
      <c r="BH26" s="5"/>
      <c r="BI26" s="5"/>
      <c r="BJ26" s="5"/>
      <c r="BK26" s="5"/>
      <c r="BT26" s="5"/>
    </row>
    <row r="27" spans="1:72" s="2" customFormat="1" ht="13.8" x14ac:dyDescent="0.3">
      <c r="B27" s="23" t="s">
        <v>94</v>
      </c>
      <c r="C27" s="24">
        <v>3</v>
      </c>
      <c r="D27" s="22" t="s">
        <v>24</v>
      </c>
      <c r="F27" s="6"/>
      <c r="G27" s="6"/>
      <c r="H27" s="6"/>
      <c r="I27" s="6"/>
      <c r="J27" s="6"/>
      <c r="K27" s="6"/>
      <c r="M27" s="3"/>
      <c r="N27" s="3"/>
      <c r="O27" s="3"/>
      <c r="P27" s="3"/>
      <c r="Q27" s="3"/>
      <c r="R27" s="3"/>
      <c r="S27" s="3"/>
      <c r="T27" s="3"/>
      <c r="V27" s="4"/>
      <c r="AG27" s="22"/>
      <c r="AH27" s="22"/>
      <c r="AI27" s="22"/>
      <c r="AJ27" s="22"/>
      <c r="AR27" s="10" t="str">
        <f>IF(W21=0,"",Y21+W21/2)</f>
        <v/>
      </c>
      <c r="AS27" s="11" t="str">
        <f>IF(W21=0,"",AS26)</f>
        <v/>
      </c>
      <c r="AU27" s="10" t="str">
        <f>IF(W22=0,"",Y22+W22/2)</f>
        <v/>
      </c>
      <c r="AV27" s="11" t="str">
        <f>IF(W22=0,"",AV26)</f>
        <v/>
      </c>
      <c r="AX27" s="10" t="str">
        <f>IF(W23=0,"",Y23+W23/2)</f>
        <v/>
      </c>
      <c r="AY27" s="11" t="str">
        <f>IF(W23=0,"",AY26)</f>
        <v/>
      </c>
      <c r="BC27" s="5"/>
      <c r="BH27" s="5"/>
      <c r="BI27" s="5"/>
      <c r="BJ27" s="5"/>
      <c r="BK27" s="5"/>
      <c r="BT27" s="5"/>
    </row>
    <row r="28" spans="1:72" s="2" customFormat="1" ht="13.8" x14ac:dyDescent="0.3">
      <c r="B28" s="4" t="s">
        <v>96</v>
      </c>
      <c r="C28" s="108">
        <v>1.5</v>
      </c>
      <c r="D28" s="22" t="s">
        <v>24</v>
      </c>
      <c r="E28" s="22"/>
      <c r="F28" s="22"/>
      <c r="G28" s="22"/>
      <c r="H28" s="6"/>
      <c r="I28" s="6"/>
      <c r="J28" s="6"/>
      <c r="K28" s="6"/>
      <c r="M28" s="3"/>
      <c r="N28" s="3"/>
      <c r="O28" s="3"/>
      <c r="P28" s="3"/>
      <c r="Q28" s="3"/>
      <c r="R28" s="3"/>
      <c r="S28" s="3"/>
      <c r="T28" s="3"/>
      <c r="V28" s="4"/>
      <c r="AG28" s="12" t="s">
        <v>16</v>
      </c>
      <c r="AH28" s="12" t="s">
        <v>27</v>
      </c>
      <c r="AI28" s="12" t="s">
        <v>28</v>
      </c>
      <c r="AJ28" s="12" t="s">
        <v>29</v>
      </c>
      <c r="AR28" s="10" t="str">
        <f>IF(W21=0,"",AR27)</f>
        <v/>
      </c>
      <c r="AS28" s="11" t="str">
        <f>IF(W21=0,"",AS25)</f>
        <v/>
      </c>
      <c r="AU28" s="10" t="str">
        <f>IF(W22=0,"",AU27)</f>
        <v/>
      </c>
      <c r="AV28" s="11" t="str">
        <f>IF(W22=0,"",AV25)</f>
        <v/>
      </c>
      <c r="AX28" s="10" t="str">
        <f>IF(W23=0,"",AX27)</f>
        <v/>
      </c>
      <c r="AY28" s="11" t="str">
        <f>IF(W23=0,"",AY25)</f>
        <v/>
      </c>
      <c r="BC28" s="5"/>
      <c r="BH28" s="5"/>
      <c r="BI28" s="5"/>
      <c r="BJ28" s="5"/>
      <c r="BK28" s="5"/>
      <c r="BT28" s="5"/>
    </row>
    <row r="29" spans="1:72" s="2" customFormat="1" ht="15" x14ac:dyDescent="0.3">
      <c r="B29" s="25" t="s">
        <v>95</v>
      </c>
      <c r="C29" s="24">
        <v>0.125</v>
      </c>
      <c r="D29" s="22" t="s">
        <v>24</v>
      </c>
      <c r="E29" s="22"/>
      <c r="F29" s="22"/>
      <c r="G29" s="22"/>
      <c r="H29" s="6"/>
      <c r="I29" s="6"/>
      <c r="J29" s="6"/>
      <c r="K29" s="6"/>
      <c r="M29" s="3"/>
      <c r="N29" s="3"/>
      <c r="O29" s="3"/>
      <c r="P29" s="3"/>
      <c r="Q29" s="3"/>
      <c r="R29" s="3"/>
      <c r="S29" s="3"/>
      <c r="T29" s="3"/>
      <c r="V29" s="4"/>
      <c r="AG29" s="12" t="s">
        <v>30</v>
      </c>
      <c r="AH29" s="12" t="s">
        <v>45</v>
      </c>
      <c r="AI29" s="12" t="s">
        <v>30</v>
      </c>
      <c r="AJ29" s="12" t="s">
        <v>45</v>
      </c>
      <c r="AR29" s="28" t="str">
        <f>IF(W21=0,"",AR25)</f>
        <v/>
      </c>
      <c r="AS29" s="29" t="str">
        <f>IF(W21=0,"",AS25)</f>
        <v/>
      </c>
      <c r="AU29" s="28" t="str">
        <f>IF(W22=0,"",AU25)</f>
        <v/>
      </c>
      <c r="AV29" s="29" t="str">
        <f>IF(W22=0,"",AV25)</f>
        <v/>
      </c>
      <c r="AX29" s="28" t="str">
        <f>IF(W23=0,"",AX25)</f>
        <v/>
      </c>
      <c r="AY29" s="29" t="str">
        <f>IF(W23=0,"",AY25)</f>
        <v/>
      </c>
      <c r="BC29" s="5"/>
      <c r="BH29" s="5"/>
      <c r="BI29" s="5"/>
      <c r="BJ29" s="5"/>
      <c r="BK29" s="5"/>
      <c r="BT29" s="5"/>
    </row>
    <row r="30" spans="1:72" s="2" customFormat="1" ht="13.8" x14ac:dyDescent="0.3">
      <c r="A30" s="22"/>
      <c r="B30" s="23" t="s">
        <v>103</v>
      </c>
      <c r="C30" s="110">
        <v>200</v>
      </c>
      <c r="D30" s="2" t="s">
        <v>39</v>
      </c>
      <c r="E30" s="22"/>
      <c r="F30" s="22"/>
      <c r="G30" s="22"/>
      <c r="H30" s="6"/>
      <c r="I30" s="6"/>
      <c r="J30" s="6"/>
      <c r="K30" s="6"/>
      <c r="M30" s="3"/>
      <c r="N30" s="3"/>
      <c r="O30" s="3"/>
      <c r="P30" s="3"/>
      <c r="Q30" s="3"/>
      <c r="R30" s="3"/>
      <c r="S30" s="3"/>
      <c r="T30" s="3"/>
      <c r="V30" s="2" t="s">
        <v>98</v>
      </c>
      <c r="AG30" s="26">
        <f>AC25/AB25</f>
        <v>0</v>
      </c>
      <c r="AH30" s="30">
        <f>AD25+AE25</f>
        <v>7.080078125E-2</v>
      </c>
      <c r="AI30" s="2">
        <f>AF25/AB25</f>
        <v>1.625</v>
      </c>
      <c r="AJ30" s="30">
        <f>AG25+AH25</f>
        <v>3.177734375</v>
      </c>
      <c r="AR30" s="2">
        <f>MIN(AS13:AS29,AV13:AV29,AY13:AY29)-0.5</f>
        <v>-0.5</v>
      </c>
      <c r="AS30" s="31">
        <f>AH32</f>
        <v>0</v>
      </c>
      <c r="AU30" s="32">
        <f>MIN(AR13:AR29,AU13:AU29,AX13:AX29)-0.5</f>
        <v>-1.25</v>
      </c>
      <c r="AV30" s="32">
        <f>AF25/AB25</f>
        <v>1.625</v>
      </c>
      <c r="BC30" s="5"/>
      <c r="BH30" s="5"/>
      <c r="BI30" s="5"/>
      <c r="BJ30" s="5"/>
      <c r="BK30" s="5"/>
      <c r="BT30" s="5"/>
    </row>
    <row r="31" spans="1:72" s="2" customFormat="1" ht="13.8" x14ac:dyDescent="0.3">
      <c r="A31" s="22"/>
      <c r="E31" s="22"/>
      <c r="F31" s="22"/>
      <c r="G31" s="22"/>
      <c r="H31" s="6" t="s">
        <v>112</v>
      </c>
      <c r="I31" s="6"/>
      <c r="J31" s="6"/>
      <c r="K31" s="6"/>
      <c r="M31" s="3"/>
      <c r="N31" s="3"/>
      <c r="O31" s="3"/>
      <c r="P31" s="3"/>
      <c r="Q31" s="3"/>
      <c r="R31" s="3"/>
      <c r="S31" s="3"/>
      <c r="T31" s="3"/>
      <c r="V31" s="21"/>
      <c r="W31" s="21"/>
      <c r="X31" s="21"/>
      <c r="Y31" s="21"/>
      <c r="Z31" s="21"/>
      <c r="AA31" s="21"/>
      <c r="AB31" s="21"/>
      <c r="AR31" s="2">
        <f>MAX(AS13:AS29,AV13:AV29,AY13:AY29)+0.5</f>
        <v>3.75</v>
      </c>
      <c r="AS31" s="31">
        <f>AS30</f>
        <v>0</v>
      </c>
      <c r="AU31" s="32">
        <f>MAX(AR13:AR29,AU13:AU29)+0.5</f>
        <v>1.25</v>
      </c>
      <c r="AV31" s="32">
        <f>AV30</f>
        <v>1.625</v>
      </c>
      <c r="BC31" s="5"/>
      <c r="BH31" s="5"/>
      <c r="BI31" s="5"/>
      <c r="BJ31" s="5"/>
      <c r="BK31" s="5"/>
      <c r="BT31" s="5"/>
    </row>
    <row r="32" spans="1:72" s="2" customFormat="1" ht="13.8" x14ac:dyDescent="0.3">
      <c r="H32" s="2" t="s">
        <v>113</v>
      </c>
      <c r="M32" s="3"/>
      <c r="N32" s="3"/>
      <c r="O32" s="3"/>
      <c r="P32" s="3"/>
      <c r="Q32" s="3"/>
      <c r="R32" s="3"/>
      <c r="S32" s="3"/>
      <c r="T32" s="3"/>
      <c r="V32" s="32">
        <f t="shared" ref="V32:V42" si="16">$W$43-W32</f>
        <v>1.4999999999999998</v>
      </c>
      <c r="W32" s="32">
        <f>W33</f>
        <v>0.125</v>
      </c>
      <c r="X32" s="109">
        <f t="shared" ref="X32:X54" si="17">($C$30/($C$29*$G$36))*($C$28*($C$26^2-$C$27^2)/8+($C$29/2)*($C$27^2/4-V32^2))</f>
        <v>391.51712887438833</v>
      </c>
      <c r="Y32" s="2">
        <f t="shared" ref="Y32:Y54" si="18">X32/$X$56</f>
        <v>0.67567567567567577</v>
      </c>
      <c r="Z32" s="2">
        <v>0</v>
      </c>
      <c r="AG32" s="23" t="s">
        <v>31</v>
      </c>
      <c r="AH32" s="26">
        <f>AC25/AB25</f>
        <v>0</v>
      </c>
      <c r="AI32" s="36" t="s">
        <v>24</v>
      </c>
      <c r="BC32" s="5"/>
      <c r="BH32" s="5"/>
      <c r="BI32" s="5"/>
      <c r="BJ32" s="5"/>
      <c r="BK32" s="5"/>
      <c r="BT32" s="5"/>
    </row>
    <row r="33" spans="1:72" s="2" customFormat="1" ht="13.8" x14ac:dyDescent="0.3">
      <c r="M33" s="3"/>
      <c r="N33" s="3"/>
      <c r="O33" s="3"/>
      <c r="P33" s="3"/>
      <c r="Q33" s="3"/>
      <c r="R33" s="3"/>
      <c r="S33" s="3"/>
      <c r="T33" s="3"/>
      <c r="V33" s="32">
        <f t="shared" si="16"/>
        <v>1.4999999999999998</v>
      </c>
      <c r="W33" s="32">
        <f>X15</f>
        <v>0.125</v>
      </c>
      <c r="X33" s="109">
        <f t="shared" si="17"/>
        <v>391.51712887438833</v>
      </c>
      <c r="Y33" s="2">
        <f t="shared" si="18"/>
        <v>0.67567567567567577</v>
      </c>
      <c r="Z33" s="2">
        <f t="shared" ref="Z33:Z53" si="19">Y33*$Y$56</f>
        <v>1.0135135135135136</v>
      </c>
      <c r="BC33" s="5"/>
      <c r="BH33" s="5"/>
      <c r="BI33" s="5"/>
      <c r="BJ33" s="5"/>
      <c r="BK33" s="5"/>
      <c r="BT33" s="5"/>
    </row>
    <row r="34" spans="1:72" s="2" customFormat="1" ht="13.8" x14ac:dyDescent="0.3">
      <c r="A34" s="22"/>
      <c r="B34" s="27" t="s">
        <v>40</v>
      </c>
      <c r="C34" s="22"/>
      <c r="D34" s="22"/>
      <c r="F34" s="22"/>
      <c r="G34" s="22"/>
      <c r="H34" s="22"/>
      <c r="I34" s="6"/>
      <c r="J34" s="35"/>
      <c r="K34" s="35"/>
      <c r="M34" s="3"/>
      <c r="N34" s="3"/>
      <c r="O34" s="3"/>
      <c r="P34" s="3"/>
      <c r="Q34" s="3"/>
      <c r="R34" s="3"/>
      <c r="S34" s="3"/>
      <c r="T34" s="3"/>
      <c r="V34" s="32">
        <f t="shared" si="16"/>
        <v>1.3499999999999996</v>
      </c>
      <c r="W34" s="32">
        <f t="shared" ref="W34:W51" si="20">W33+$C$27/20</f>
        <v>0.27500000000000002</v>
      </c>
      <c r="X34" s="109">
        <f t="shared" si="17"/>
        <v>427.22349102773256</v>
      </c>
      <c r="Y34" s="2">
        <f t="shared" si="18"/>
        <v>0.73729729729729743</v>
      </c>
      <c r="Z34" s="2">
        <f t="shared" si="19"/>
        <v>1.1059459459459462</v>
      </c>
      <c r="AA34" s="50"/>
      <c r="AB34" s="50"/>
      <c r="AC34" s="50"/>
      <c r="AM34" s="5"/>
      <c r="AN34" s="5"/>
      <c r="AP34" s="4"/>
      <c r="BA34" s="5"/>
      <c r="BC34" s="5"/>
      <c r="BH34" s="5"/>
      <c r="BI34" s="5"/>
      <c r="BJ34" s="5"/>
      <c r="BK34" s="5"/>
      <c r="BT34" s="5"/>
    </row>
    <row r="35" spans="1:72" s="2" customFormat="1" ht="13.8" x14ac:dyDescent="0.3">
      <c r="A35" s="33"/>
      <c r="B35" s="34" t="s">
        <v>35</v>
      </c>
      <c r="C35" s="33"/>
      <c r="D35" s="33"/>
      <c r="F35" s="34" t="s">
        <v>37</v>
      </c>
      <c r="G35" s="33"/>
      <c r="H35" s="33"/>
      <c r="I35" s="35"/>
      <c r="J35" s="35"/>
      <c r="M35" s="3"/>
      <c r="N35" s="3"/>
      <c r="O35" s="3"/>
      <c r="P35" s="3"/>
      <c r="Q35" s="3"/>
      <c r="R35" s="3"/>
      <c r="S35" s="3"/>
      <c r="T35" s="3"/>
      <c r="V35" s="32">
        <f t="shared" si="16"/>
        <v>1.1999999999999997</v>
      </c>
      <c r="W35" s="32">
        <f t="shared" si="20"/>
        <v>0.42500000000000004</v>
      </c>
      <c r="X35" s="109">
        <f t="shared" si="17"/>
        <v>459.1712887438826</v>
      </c>
      <c r="Y35" s="2">
        <f t="shared" si="18"/>
        <v>0.79243243243243255</v>
      </c>
      <c r="Z35" s="2">
        <f t="shared" si="19"/>
        <v>1.1886486486486487</v>
      </c>
      <c r="AA35" s="50"/>
      <c r="AB35" s="117">
        <f>W33</f>
        <v>0.125</v>
      </c>
      <c r="AC35" s="50">
        <v>0</v>
      </c>
      <c r="AD35" s="2">
        <f t="shared" ref="AD35:AD38" si="21">AC35/$X$56</f>
        <v>0</v>
      </c>
      <c r="AE35" s="2">
        <f t="shared" ref="AE35:AE38" si="22">AD35*$Y$56</f>
        <v>0</v>
      </c>
      <c r="AM35" s="5"/>
      <c r="AN35" s="5"/>
      <c r="AP35" s="4"/>
      <c r="BA35" s="5"/>
      <c r="BC35" s="5"/>
      <c r="BH35" s="5"/>
      <c r="BI35" s="5"/>
      <c r="BJ35" s="5"/>
      <c r="BK35" s="5"/>
      <c r="BT35" s="5"/>
    </row>
    <row r="36" spans="1:72" s="2" customFormat="1" ht="15" x14ac:dyDescent="0.3">
      <c r="A36" s="33"/>
      <c r="B36" s="37" t="s">
        <v>46</v>
      </c>
      <c r="C36" s="38">
        <f>AB25</f>
        <v>0.75</v>
      </c>
      <c r="D36" s="39" t="s">
        <v>36</v>
      </c>
      <c r="F36" s="37" t="s">
        <v>51</v>
      </c>
      <c r="G36" s="47">
        <f>AP25+AQ25</f>
        <v>1.197265625</v>
      </c>
      <c r="H36" s="39" t="s">
        <v>38</v>
      </c>
      <c r="I36" s="35"/>
      <c r="J36" s="35"/>
      <c r="K36" s="35"/>
      <c r="L36" s="41"/>
      <c r="M36" s="3"/>
      <c r="N36" s="3"/>
      <c r="O36" s="3"/>
      <c r="P36" s="3"/>
      <c r="Q36" s="3"/>
      <c r="R36" s="3"/>
      <c r="S36" s="3"/>
      <c r="T36" s="3"/>
      <c r="V36" s="32">
        <f t="shared" si="16"/>
        <v>1.0499999999999998</v>
      </c>
      <c r="W36" s="32">
        <f t="shared" si="20"/>
        <v>0.57500000000000007</v>
      </c>
      <c r="X36" s="109">
        <f t="shared" si="17"/>
        <v>487.36052202283855</v>
      </c>
      <c r="Y36" s="2">
        <f t="shared" si="18"/>
        <v>0.84108108108108115</v>
      </c>
      <c r="Z36" s="2">
        <f t="shared" si="19"/>
        <v>1.2616216216216216</v>
      </c>
      <c r="AB36" s="32">
        <f>AB35</f>
        <v>0.125</v>
      </c>
      <c r="AC36" s="112">
        <f>J48</f>
        <v>533.33333333333337</v>
      </c>
      <c r="AD36" s="2">
        <f t="shared" si="21"/>
        <v>0.92042042042042049</v>
      </c>
      <c r="AE36" s="2">
        <f t="shared" si="22"/>
        <v>1.3806306306306309</v>
      </c>
      <c r="AF36" s="36"/>
      <c r="AM36" s="5"/>
      <c r="AN36" s="5"/>
      <c r="AP36" s="4"/>
      <c r="BA36" s="5"/>
      <c r="BH36" s="5"/>
      <c r="BI36" s="5"/>
      <c r="BJ36" s="5"/>
      <c r="BK36" s="5"/>
      <c r="BT36" s="5"/>
    </row>
    <row r="37" spans="1:72" s="2" customFormat="1" ht="15" x14ac:dyDescent="0.35">
      <c r="A37" s="33"/>
      <c r="B37" s="25" t="s">
        <v>47</v>
      </c>
      <c r="C37" s="38">
        <f>AS30-MIN(AR13:AR29,AU13:AU29,AX13:AX29)</f>
        <v>0.75</v>
      </c>
      <c r="D37" s="33" t="s">
        <v>24</v>
      </c>
      <c r="F37" s="48" t="s">
        <v>52</v>
      </c>
      <c r="G37" s="38">
        <f>AM25+AN25</f>
        <v>7.080078125E-2</v>
      </c>
      <c r="H37" s="39" t="s">
        <v>38</v>
      </c>
      <c r="I37" s="40"/>
      <c r="J37" s="35"/>
      <c r="K37" s="35"/>
      <c r="L37" s="41"/>
      <c r="M37" s="3"/>
      <c r="N37" s="3"/>
      <c r="O37" s="3"/>
      <c r="P37" s="3"/>
      <c r="Q37" s="3"/>
      <c r="R37" s="3"/>
      <c r="S37" s="3"/>
      <c r="T37" s="3"/>
      <c r="V37" s="32">
        <f t="shared" si="16"/>
        <v>0.89999999999999969</v>
      </c>
      <c r="W37" s="32">
        <f t="shared" si="20"/>
        <v>0.72500000000000009</v>
      </c>
      <c r="X37" s="109">
        <f t="shared" si="17"/>
        <v>511.79119086460037</v>
      </c>
      <c r="Y37" s="2">
        <f t="shared" si="18"/>
        <v>0.88324324324324333</v>
      </c>
      <c r="Z37" s="2">
        <f t="shared" si="19"/>
        <v>1.3248648648648649</v>
      </c>
      <c r="AB37" s="32">
        <f>W53</f>
        <v>3.125</v>
      </c>
      <c r="AC37" s="112">
        <f>AC36</f>
        <v>533.33333333333337</v>
      </c>
      <c r="AD37" s="2">
        <f t="shared" si="21"/>
        <v>0.92042042042042049</v>
      </c>
      <c r="AE37" s="2">
        <f t="shared" si="22"/>
        <v>1.3806306306306309</v>
      </c>
      <c r="AF37" s="36"/>
      <c r="AM37" s="5"/>
      <c r="AN37" s="5"/>
      <c r="AP37" s="4"/>
      <c r="BA37" s="5"/>
    </row>
    <row r="38" spans="1:72" s="2" customFormat="1" ht="15" x14ac:dyDescent="0.35">
      <c r="A38" s="33"/>
      <c r="B38" s="25" t="s">
        <v>48</v>
      </c>
      <c r="C38" s="42">
        <f>MAX(AR13:AR29,AU13:AU29,AX13:AX29)-C37</f>
        <v>0</v>
      </c>
      <c r="D38" s="33" t="s">
        <v>24</v>
      </c>
      <c r="F38" s="37" t="s">
        <v>53</v>
      </c>
      <c r="G38" s="49">
        <f>G37+G36</f>
        <v>1.26806640625</v>
      </c>
      <c r="H38" s="39" t="s">
        <v>38</v>
      </c>
      <c r="I38" s="35"/>
      <c r="K38" s="35"/>
      <c r="L38" s="41"/>
      <c r="M38" s="3"/>
      <c r="N38" s="3"/>
      <c r="O38" s="3"/>
      <c r="P38" s="3"/>
      <c r="Q38" s="3"/>
      <c r="R38" s="3"/>
      <c r="S38" s="3"/>
      <c r="T38" s="3"/>
      <c r="V38" s="32">
        <f t="shared" si="16"/>
        <v>0.74999999999999967</v>
      </c>
      <c r="W38" s="32">
        <f t="shared" si="20"/>
        <v>0.87500000000000011</v>
      </c>
      <c r="X38" s="109">
        <f t="shared" si="17"/>
        <v>532.46329526916804</v>
      </c>
      <c r="Y38" s="2">
        <f t="shared" si="18"/>
        <v>0.91891891891891897</v>
      </c>
      <c r="Z38" s="2">
        <f t="shared" si="19"/>
        <v>1.3783783783783785</v>
      </c>
      <c r="AB38" s="32">
        <f>AB37</f>
        <v>3.125</v>
      </c>
      <c r="AC38" s="2">
        <v>0</v>
      </c>
      <c r="AD38" s="2">
        <f t="shared" si="21"/>
        <v>0</v>
      </c>
      <c r="AE38" s="2">
        <f t="shared" si="22"/>
        <v>0</v>
      </c>
    </row>
    <row r="39" spans="1:72" s="2" customFormat="1" ht="15" x14ac:dyDescent="0.35">
      <c r="A39" s="33"/>
      <c r="B39" s="25" t="s">
        <v>49</v>
      </c>
      <c r="C39" s="38">
        <f>C41-C40</f>
        <v>1.625</v>
      </c>
      <c r="D39" s="33" t="s">
        <v>24</v>
      </c>
      <c r="E39" s="33"/>
      <c r="F39" s="33"/>
      <c r="G39" s="37"/>
      <c r="H39" s="43"/>
      <c r="I39" s="40"/>
      <c r="K39" s="35"/>
      <c r="L39" s="41"/>
      <c r="M39" s="44"/>
      <c r="N39" s="44"/>
      <c r="O39" s="44"/>
      <c r="P39" s="44"/>
      <c r="Q39" s="44"/>
      <c r="R39" s="44"/>
      <c r="S39" s="44"/>
      <c r="T39" s="45"/>
      <c r="V39" s="32">
        <f t="shared" si="16"/>
        <v>0.59999999999999964</v>
      </c>
      <c r="W39" s="32">
        <f t="shared" si="20"/>
        <v>1.0250000000000001</v>
      </c>
      <c r="X39" s="109">
        <f t="shared" si="17"/>
        <v>549.37683523654164</v>
      </c>
      <c r="Y39" s="2">
        <f t="shared" si="18"/>
        <v>0.94810810810810819</v>
      </c>
      <c r="Z39" s="2">
        <f t="shared" si="19"/>
        <v>1.4221621621621623</v>
      </c>
    </row>
    <row r="40" spans="1:72" s="2" customFormat="1" ht="15" x14ac:dyDescent="0.35">
      <c r="A40" s="33"/>
      <c r="B40" s="25" t="s">
        <v>50</v>
      </c>
      <c r="C40" s="38">
        <f>ABS(MIN(AS13:AS29,AV13:AV29,AY13:AY29)-AF25/AB25)</f>
        <v>1.625</v>
      </c>
      <c r="D40" s="33" t="s">
        <v>24</v>
      </c>
      <c r="F40" s="36"/>
      <c r="G40" s="36"/>
      <c r="I40" s="35"/>
      <c r="J40" s="35"/>
      <c r="K40" s="35"/>
      <c r="L40" s="41"/>
      <c r="M40" s="44"/>
      <c r="N40" s="44"/>
      <c r="O40" s="44"/>
      <c r="P40" s="44"/>
      <c r="Q40" s="44"/>
      <c r="R40" s="44"/>
      <c r="S40" s="44"/>
      <c r="T40" s="45"/>
      <c r="V40" s="32">
        <f t="shared" si="16"/>
        <v>0.44999999999999973</v>
      </c>
      <c r="W40" s="32">
        <f t="shared" si="20"/>
        <v>1.175</v>
      </c>
      <c r="X40" s="109">
        <f t="shared" si="17"/>
        <v>562.53181076672104</v>
      </c>
      <c r="Y40" s="2">
        <f t="shared" si="18"/>
        <v>0.97081081081081078</v>
      </c>
      <c r="Z40" s="2">
        <f t="shared" si="19"/>
        <v>1.4562162162162162</v>
      </c>
    </row>
    <row r="41" spans="1:72" s="2" customFormat="1" ht="13.8" x14ac:dyDescent="0.3">
      <c r="A41" s="33"/>
      <c r="B41" s="25" t="s">
        <v>23</v>
      </c>
      <c r="C41" s="42">
        <f>MAX(AS13:AS29,AV13:AV29,AY13:AY29)-MIN(AS13:AS29,AV13:AV29,AY13:AY29)</f>
        <v>3.25</v>
      </c>
      <c r="D41" s="22" t="s">
        <v>24</v>
      </c>
      <c r="E41" s="36"/>
      <c r="F41" s="36"/>
      <c r="G41" s="34"/>
      <c r="H41" s="46"/>
      <c r="I41" s="40"/>
      <c r="J41" s="35"/>
      <c r="K41" s="35"/>
      <c r="L41" s="41"/>
      <c r="M41" s="44"/>
      <c r="N41" s="44"/>
      <c r="O41" s="44"/>
      <c r="P41" s="44"/>
      <c r="Q41" s="44"/>
      <c r="R41" s="44"/>
      <c r="S41" s="44"/>
      <c r="T41" s="45"/>
      <c r="V41" s="32">
        <f t="shared" si="16"/>
        <v>0.29999999999999982</v>
      </c>
      <c r="W41" s="32">
        <f t="shared" si="20"/>
        <v>1.325</v>
      </c>
      <c r="X41" s="109">
        <f t="shared" si="17"/>
        <v>571.92822185970635</v>
      </c>
      <c r="Y41" s="2">
        <f t="shared" si="18"/>
        <v>0.98702702702702694</v>
      </c>
      <c r="Z41" s="2">
        <f t="shared" si="19"/>
        <v>1.4805405405405403</v>
      </c>
    </row>
    <row r="42" spans="1:72" s="2" customFormat="1" ht="13.8" x14ac:dyDescent="0.3">
      <c r="A42" s="33"/>
      <c r="B42" s="25" t="s">
        <v>25</v>
      </c>
      <c r="C42" s="42">
        <f>MAX(AR13:AR29,AU13:AU29,AX13:AX29)-MIN(AR13:AR29,AU13:AU29,AX13:AX29)</f>
        <v>1.5</v>
      </c>
      <c r="D42" s="22" t="s">
        <v>24</v>
      </c>
      <c r="E42" s="36"/>
      <c r="F42" s="36"/>
      <c r="G42" s="33"/>
      <c r="H42" s="46"/>
      <c r="I42" s="40"/>
      <c r="J42" s="35"/>
      <c r="K42" s="35"/>
      <c r="L42" s="41"/>
      <c r="M42" s="44"/>
      <c r="N42" s="44"/>
      <c r="O42" s="44"/>
      <c r="P42" s="44"/>
      <c r="Q42" s="44"/>
      <c r="R42" s="44"/>
      <c r="S42" s="44"/>
      <c r="T42" s="45"/>
      <c r="V42" s="32">
        <f t="shared" si="16"/>
        <v>0.14999999999999991</v>
      </c>
      <c r="W42" s="32">
        <f t="shared" si="20"/>
        <v>1.4749999999999999</v>
      </c>
      <c r="X42" s="109">
        <f t="shared" si="17"/>
        <v>577.56606851549759</v>
      </c>
      <c r="Y42" s="2">
        <f t="shared" si="18"/>
        <v>0.99675675675675679</v>
      </c>
      <c r="Z42" s="2">
        <f t="shared" si="19"/>
        <v>1.4951351351351352</v>
      </c>
    </row>
    <row r="43" spans="1:72" s="2" customFormat="1" ht="13.8" x14ac:dyDescent="0.3">
      <c r="K43" s="35"/>
      <c r="L43" s="41"/>
      <c r="M43" s="44"/>
      <c r="N43" s="44"/>
      <c r="O43" s="44"/>
      <c r="P43" s="44"/>
      <c r="Q43" s="44"/>
      <c r="R43" s="44"/>
      <c r="S43" s="44"/>
      <c r="T43" s="45"/>
      <c r="V43" s="32">
        <v>0</v>
      </c>
      <c r="W43" s="32">
        <f t="shared" si="20"/>
        <v>1.6249999999999998</v>
      </c>
      <c r="X43" s="109">
        <f t="shared" si="17"/>
        <v>579.44535073409463</v>
      </c>
      <c r="Y43" s="2">
        <f t="shared" si="18"/>
        <v>1</v>
      </c>
      <c r="Z43" s="2">
        <f t="shared" si="19"/>
        <v>1.5</v>
      </c>
    </row>
    <row r="44" spans="1:72" s="2" customFormat="1" ht="13.8" x14ac:dyDescent="0.3">
      <c r="B44" s="88" t="s">
        <v>101</v>
      </c>
      <c r="K44" s="35"/>
      <c r="L44" s="41"/>
      <c r="M44" s="44"/>
      <c r="N44" s="44"/>
      <c r="O44" s="44"/>
      <c r="P44" s="44"/>
      <c r="Q44" s="44"/>
      <c r="R44" s="44"/>
      <c r="S44" s="44"/>
      <c r="T44" s="45"/>
      <c r="V44" s="32">
        <f t="shared" ref="V44:V54" si="23">$W$43-W44</f>
        <v>-0.14999999999999991</v>
      </c>
      <c r="W44" s="32">
        <f t="shared" si="20"/>
        <v>1.7749999999999997</v>
      </c>
      <c r="X44" s="109">
        <f t="shared" si="17"/>
        <v>577.56606851549759</v>
      </c>
      <c r="Y44" s="2">
        <f t="shared" si="18"/>
        <v>0.99675675675675679</v>
      </c>
      <c r="Z44" s="2">
        <f t="shared" si="19"/>
        <v>1.4951351351351352</v>
      </c>
    </row>
    <row r="45" spans="1:72" s="2" customFormat="1" ht="13.8" x14ac:dyDescent="0.3">
      <c r="B45" s="2" t="s">
        <v>110</v>
      </c>
      <c r="I45" s="2" t="s">
        <v>115</v>
      </c>
      <c r="L45" s="41"/>
      <c r="M45" s="44"/>
      <c r="N45" s="44"/>
      <c r="O45" s="44"/>
      <c r="P45" s="44"/>
      <c r="Q45" s="44"/>
      <c r="R45" s="44"/>
      <c r="S45" s="44"/>
      <c r="T45" s="45"/>
      <c r="V45" s="32">
        <f t="shared" si="23"/>
        <v>-0.29999999999999982</v>
      </c>
      <c r="W45" s="32">
        <f t="shared" si="20"/>
        <v>1.9249999999999996</v>
      </c>
      <c r="X45" s="109">
        <f t="shared" si="17"/>
        <v>571.92822185970635</v>
      </c>
      <c r="Y45" s="2">
        <f t="shared" si="18"/>
        <v>0.98702702702702694</v>
      </c>
      <c r="Z45" s="2">
        <f t="shared" si="19"/>
        <v>1.4805405405405403</v>
      </c>
    </row>
    <row r="46" spans="1:72" s="2" customFormat="1" ht="15" x14ac:dyDescent="0.35">
      <c r="B46" s="4" t="s">
        <v>102</v>
      </c>
      <c r="C46" s="2" t="str">
        <f ca="1">[1]!xlv(C48)</f>
        <v>V / (t × Ix × 8) × (b × (D² - d²) + (t) × (d²))</v>
      </c>
      <c r="E46" s="33"/>
      <c r="F46" s="33"/>
      <c r="G46"/>
      <c r="I46" s="4" t="s">
        <v>108</v>
      </c>
      <c r="J46" s="2" t="str">
        <f ca="1">[1]!xlv(J48)</f>
        <v>V / (d × t)</v>
      </c>
      <c r="L46" s="41"/>
      <c r="M46" s="44"/>
      <c r="N46" s="44"/>
      <c r="O46" s="44"/>
      <c r="P46" s="44"/>
      <c r="Q46" s="44"/>
      <c r="R46" s="44"/>
      <c r="S46" s="44"/>
      <c r="T46" s="45"/>
      <c r="V46" s="32">
        <f t="shared" si="23"/>
        <v>-0.44999999999999996</v>
      </c>
      <c r="W46" s="32">
        <f t="shared" si="20"/>
        <v>2.0749999999999997</v>
      </c>
      <c r="X46" s="109">
        <f t="shared" si="17"/>
        <v>562.53181076672104</v>
      </c>
      <c r="Y46" s="2">
        <f t="shared" si="18"/>
        <v>0.97081081081081078</v>
      </c>
      <c r="Z46" s="2">
        <f t="shared" si="19"/>
        <v>1.4562162162162162</v>
      </c>
    </row>
    <row r="47" spans="1:72" s="2" customFormat="1" ht="13.8" x14ac:dyDescent="0.3">
      <c r="B47" s="4" t="s">
        <v>109</v>
      </c>
      <c r="C47" s="2" t="str">
        <f>[1]!xln(C48)</f>
        <v>200 / (0.125 × 1.2 × 8) × (1.5 × (3.25² - 3²) + (0.125) × (3²))</v>
      </c>
      <c r="E47" s="33"/>
      <c r="G47" s="37"/>
      <c r="I47" s="4" t="s">
        <v>109</v>
      </c>
      <c r="J47" s="2" t="str">
        <f>[1]!xln(J48)</f>
        <v>200 / (3 × 0.125)</v>
      </c>
      <c r="L47" s="41"/>
      <c r="M47" s="44"/>
      <c r="N47" s="44"/>
      <c r="O47" s="44"/>
      <c r="P47" s="44"/>
      <c r="Q47" s="44"/>
      <c r="R47" s="44"/>
      <c r="S47" s="44"/>
      <c r="T47" s="45"/>
      <c r="V47" s="32">
        <f t="shared" si="23"/>
        <v>-0.59999999999999987</v>
      </c>
      <c r="W47" s="32">
        <f t="shared" si="20"/>
        <v>2.2249999999999996</v>
      </c>
      <c r="X47" s="109">
        <f t="shared" si="17"/>
        <v>549.37683523654164</v>
      </c>
      <c r="Y47" s="2">
        <f t="shared" si="18"/>
        <v>0.94810810810810819</v>
      </c>
      <c r="Z47" s="2">
        <f t="shared" si="19"/>
        <v>1.4221621621621623</v>
      </c>
    </row>
    <row r="48" spans="1:72" s="2" customFormat="1" ht="15" x14ac:dyDescent="0.35">
      <c r="B48" s="4" t="s">
        <v>102</v>
      </c>
      <c r="C48" s="114">
        <f>$C$30/($C$29*$G$36*8)*($C$28*($C$26^2-$C$27^2)+($C$29)*($C$27^2))</f>
        <v>579.44535073409463</v>
      </c>
      <c r="D48" s="36" t="s">
        <v>104</v>
      </c>
      <c r="E48" s="33"/>
      <c r="G48" s="36"/>
      <c r="I48" s="4" t="s">
        <v>108</v>
      </c>
      <c r="J48" s="115">
        <f>C30/(C27*C29)</f>
        <v>533.33333333333337</v>
      </c>
      <c r="K48" s="36" t="s">
        <v>104</v>
      </c>
      <c r="L48" s="41"/>
      <c r="M48" s="44"/>
      <c r="N48" s="44"/>
      <c r="O48" s="44"/>
      <c r="P48" s="44"/>
      <c r="Q48" s="44"/>
      <c r="R48" s="44"/>
      <c r="S48" s="44"/>
      <c r="T48" s="45"/>
      <c r="V48" s="32">
        <f t="shared" si="23"/>
        <v>-0.74999999999999978</v>
      </c>
      <c r="W48" s="32">
        <f t="shared" si="20"/>
        <v>2.3749999999999996</v>
      </c>
      <c r="X48" s="109">
        <f t="shared" si="17"/>
        <v>532.46329526916804</v>
      </c>
      <c r="Y48" s="2">
        <f t="shared" si="18"/>
        <v>0.91891891891891897</v>
      </c>
      <c r="Z48" s="2">
        <f t="shared" si="19"/>
        <v>1.3783783783783785</v>
      </c>
    </row>
    <row r="49" spans="1:29" s="2" customFormat="1" ht="13.8" x14ac:dyDescent="0.3">
      <c r="A49" s="33"/>
      <c r="C49" s="112"/>
      <c r="F49" s="36"/>
      <c r="G49" s="36"/>
      <c r="I49" s="35"/>
      <c r="J49" s="35"/>
      <c r="K49" s="35"/>
      <c r="L49" s="41"/>
      <c r="M49" s="44"/>
      <c r="N49" s="44"/>
      <c r="O49" s="44"/>
      <c r="P49" s="44"/>
      <c r="Q49" s="44"/>
      <c r="R49" s="44"/>
      <c r="S49" s="44"/>
      <c r="T49" s="45"/>
      <c r="V49" s="32">
        <f t="shared" si="23"/>
        <v>-0.89999999999999969</v>
      </c>
      <c r="W49" s="32">
        <f t="shared" si="20"/>
        <v>2.5249999999999995</v>
      </c>
      <c r="X49" s="109">
        <f t="shared" si="17"/>
        <v>511.79119086460037</v>
      </c>
      <c r="Y49" s="2">
        <f t="shared" si="18"/>
        <v>0.88324324324324333</v>
      </c>
      <c r="Z49" s="2">
        <f t="shared" si="19"/>
        <v>1.3248648648648649</v>
      </c>
    </row>
    <row r="50" spans="1:29" s="2" customFormat="1" ht="13.8" x14ac:dyDescent="0.3">
      <c r="A50" s="33"/>
      <c r="B50" s="2" t="s">
        <v>111</v>
      </c>
      <c r="I50" s="35"/>
      <c r="J50" s="35"/>
      <c r="K50" s="35"/>
      <c r="L50" s="41"/>
      <c r="M50" s="44"/>
      <c r="N50" s="44"/>
      <c r="O50" s="44"/>
      <c r="P50" s="44"/>
      <c r="Q50" s="44"/>
      <c r="R50" s="44"/>
      <c r="S50" s="44"/>
      <c r="T50" s="45"/>
      <c r="V50" s="32">
        <f t="shared" si="23"/>
        <v>-1.0499999999999996</v>
      </c>
      <c r="W50" s="32">
        <f t="shared" si="20"/>
        <v>2.6749999999999994</v>
      </c>
      <c r="X50" s="109">
        <f t="shared" si="17"/>
        <v>487.36052202283855</v>
      </c>
      <c r="Y50" s="2">
        <f t="shared" si="18"/>
        <v>0.84108108108108115</v>
      </c>
      <c r="Z50" s="2">
        <f t="shared" si="19"/>
        <v>1.2616216216216216</v>
      </c>
    </row>
    <row r="51" spans="1:29" s="2" customFormat="1" ht="15" x14ac:dyDescent="0.35">
      <c r="A51" s="22"/>
      <c r="B51" s="4" t="s">
        <v>105</v>
      </c>
      <c r="C51" s="112" t="str">
        <f ca="1">[1]!xlv(C53)</f>
        <v>V / (t × Ix × 8) × (b × (D² - d²))</v>
      </c>
      <c r="E51" s="33"/>
      <c r="F51" s="33"/>
      <c r="G51"/>
      <c r="K51" s="22"/>
      <c r="L51" s="41"/>
      <c r="M51" s="44"/>
      <c r="N51" s="44"/>
      <c r="O51" s="44"/>
      <c r="P51" s="44"/>
      <c r="Q51" s="44"/>
      <c r="R51" s="44"/>
      <c r="S51" s="44"/>
      <c r="T51" s="45"/>
      <c r="V51" s="32">
        <f t="shared" si="23"/>
        <v>-1.1999999999999995</v>
      </c>
      <c r="W51" s="32">
        <f t="shared" si="20"/>
        <v>2.8249999999999993</v>
      </c>
      <c r="X51" s="109">
        <f t="shared" si="17"/>
        <v>459.17128874388266</v>
      </c>
      <c r="Y51" s="2">
        <f t="shared" si="18"/>
        <v>0.79243243243243255</v>
      </c>
      <c r="Z51" s="2">
        <f t="shared" si="19"/>
        <v>1.1886486486486487</v>
      </c>
      <c r="AB51" s="2" t="s">
        <v>100</v>
      </c>
    </row>
    <row r="52" spans="1:29" s="2" customFormat="1" ht="13.8" x14ac:dyDescent="0.3">
      <c r="A52" s="36"/>
      <c r="B52" s="4" t="s">
        <v>109</v>
      </c>
      <c r="C52" s="112" t="str">
        <f>[1]!xln(C53)</f>
        <v>200 / (0.125 × 1.2 × 8) × (1.5 × (3.25² - 3²))</v>
      </c>
      <c r="E52" s="33"/>
      <c r="G52" s="37"/>
      <c r="L52" s="41"/>
      <c r="M52" s="44"/>
      <c r="N52" s="44"/>
      <c r="O52" s="44"/>
      <c r="P52" s="44"/>
      <c r="Q52" s="44"/>
      <c r="R52" s="44"/>
      <c r="S52" s="44"/>
      <c r="T52" s="45"/>
      <c r="V52" s="32">
        <f t="shared" si="23"/>
        <v>-1.3499999999999994</v>
      </c>
      <c r="W52" s="32">
        <f>W51+$C$27/20</f>
        <v>2.9749999999999992</v>
      </c>
      <c r="X52" s="109">
        <f t="shared" si="17"/>
        <v>427.22349102773262</v>
      </c>
      <c r="Y52" s="2">
        <f t="shared" si="18"/>
        <v>0.73729729729729754</v>
      </c>
      <c r="Z52" s="2">
        <f t="shared" si="19"/>
        <v>1.1059459459459462</v>
      </c>
      <c r="AC52" s="2" t="str">
        <f>ROUND(X56,1)&amp;" psi"</f>
        <v>579.4 psi</v>
      </c>
    </row>
    <row r="53" spans="1:29" s="2" customFormat="1" ht="15" x14ac:dyDescent="0.35">
      <c r="A53" s="36"/>
      <c r="B53" s="4" t="s">
        <v>105</v>
      </c>
      <c r="C53" s="114">
        <f>$C$30/($C$29*$G$36*8)*($C$28*($C$26^2-$C$27^2))</f>
        <v>391.51712887438828</v>
      </c>
      <c r="D53" s="36" t="s">
        <v>104</v>
      </c>
      <c r="E53" s="33"/>
      <c r="G53" s="36"/>
      <c r="L53" s="41"/>
      <c r="M53" s="44"/>
      <c r="N53" s="44"/>
      <c r="O53" s="44"/>
      <c r="P53" s="44"/>
      <c r="Q53" s="44"/>
      <c r="R53" s="44"/>
      <c r="S53" s="44"/>
      <c r="T53" s="45"/>
      <c r="V53" s="32">
        <f t="shared" si="23"/>
        <v>-1.5000000000000002</v>
      </c>
      <c r="W53" s="32">
        <f>W33+C27</f>
        <v>3.125</v>
      </c>
      <c r="X53" s="109">
        <f t="shared" si="17"/>
        <v>391.51712887438816</v>
      </c>
      <c r="Y53" s="2">
        <f t="shared" si="18"/>
        <v>0.67567567567567555</v>
      </c>
      <c r="Z53" s="2">
        <f t="shared" si="19"/>
        <v>1.0135135135135134</v>
      </c>
    </row>
    <row r="54" spans="1:29" s="2" customFormat="1" ht="13.8" x14ac:dyDescent="0.3">
      <c r="A54" s="22"/>
      <c r="C54" s="112"/>
      <c r="J54" s="35"/>
      <c r="K54" s="22"/>
      <c r="L54" s="41"/>
      <c r="M54" s="44"/>
      <c r="N54" s="44"/>
      <c r="O54" s="44"/>
      <c r="P54" s="44"/>
      <c r="Q54" s="44"/>
      <c r="R54" s="44"/>
      <c r="S54" s="44"/>
      <c r="T54" s="45"/>
      <c r="V54" s="32">
        <f t="shared" si="23"/>
        <v>-1.5000000000000002</v>
      </c>
      <c r="W54" s="32">
        <f>W53</f>
        <v>3.125</v>
      </c>
      <c r="X54" s="109">
        <f t="shared" si="17"/>
        <v>391.51712887438816</v>
      </c>
      <c r="Y54" s="2">
        <f t="shared" si="18"/>
        <v>0.67567567567567555</v>
      </c>
      <c r="Z54" s="2">
        <v>0</v>
      </c>
      <c r="AB54" s="2" t="s">
        <v>99</v>
      </c>
    </row>
    <row r="55" spans="1:29" s="2" customFormat="1" ht="13.8" x14ac:dyDescent="0.3">
      <c r="A55" s="22"/>
      <c r="B55" s="111" t="s">
        <v>106</v>
      </c>
      <c r="C55" s="113"/>
      <c r="D55" s="36"/>
      <c r="E55" s="33"/>
      <c r="G55" s="22" t="s">
        <v>107</v>
      </c>
      <c r="H55" s="22"/>
      <c r="I55" s="22"/>
      <c r="J55" s="22"/>
      <c r="K55" s="22"/>
      <c r="L55" s="41"/>
      <c r="M55" s="44"/>
      <c r="N55" s="44"/>
      <c r="O55" s="44"/>
      <c r="P55" s="44"/>
      <c r="Q55" s="44"/>
      <c r="R55" s="44"/>
      <c r="S55" s="44"/>
      <c r="T55" s="45"/>
      <c r="W55" s="32"/>
      <c r="AB55" s="32">
        <f>W43</f>
        <v>1.6249999999999998</v>
      </c>
      <c r="AC55" s="2">
        <f>Z43</f>
        <v>1.5</v>
      </c>
    </row>
    <row r="56" spans="1:29" s="2" customFormat="1" ht="13.8" x14ac:dyDescent="0.3">
      <c r="A56" s="22"/>
      <c r="B56" s="25"/>
      <c r="C56" s="112" t="str">
        <f ca="1">[1]!xlv(C58)</f>
        <v>t × d / 3 × (2 × τmax + τmin)</v>
      </c>
      <c r="D56" s="22"/>
      <c r="E56" s="22"/>
      <c r="G56" s="22"/>
      <c r="H56" s="116">
        <f>C58/C30</f>
        <v>0.96900489396411105</v>
      </c>
      <c r="I56" s="22"/>
      <c r="J56" s="22"/>
      <c r="K56" s="22"/>
      <c r="L56" s="41"/>
      <c r="M56" s="44"/>
      <c r="N56" s="44"/>
      <c r="O56" s="44"/>
      <c r="P56" s="44"/>
      <c r="Q56" s="44"/>
      <c r="R56" s="44"/>
      <c r="S56" s="44"/>
      <c r="T56" s="45"/>
      <c r="X56" s="109">
        <f>MAX(X32:X54)</f>
        <v>579.44535073409463</v>
      </c>
      <c r="Y56" s="2">
        <f>C28</f>
        <v>1.5</v>
      </c>
    </row>
    <row r="57" spans="1:29" s="2" customFormat="1" ht="13.8" x14ac:dyDescent="0.3">
      <c r="A57" s="22"/>
      <c r="B57" s="22"/>
      <c r="C57" s="112" t="str">
        <f>[1]!xln(C58)</f>
        <v>0.125 × 3 / 3 × (2 × 579 + 392)</v>
      </c>
      <c r="D57" s="22"/>
      <c r="E57" s="22"/>
      <c r="F57" s="22"/>
      <c r="G57" s="22"/>
      <c r="H57" s="6"/>
      <c r="I57" s="6"/>
      <c r="J57" s="22"/>
      <c r="K57" s="22"/>
      <c r="L57" s="41"/>
      <c r="M57" s="44"/>
      <c r="N57" s="44"/>
      <c r="O57" s="44"/>
      <c r="P57" s="44"/>
      <c r="Q57" s="44"/>
      <c r="R57" s="44"/>
      <c r="S57" s="44"/>
      <c r="T57" s="45"/>
    </row>
    <row r="58" spans="1:29" s="2" customFormat="1" ht="13.8" x14ac:dyDescent="0.3">
      <c r="A58" s="22"/>
      <c r="B58" s="22"/>
      <c r="C58" s="114">
        <f>C29*C27/3*(2*C48+C53)</f>
        <v>193.80097879282221</v>
      </c>
      <c r="D58" s="22" t="s">
        <v>39</v>
      </c>
      <c r="E58" s="22"/>
      <c r="F58" s="22"/>
      <c r="G58" s="22"/>
      <c r="H58" s="6"/>
      <c r="I58" s="22"/>
      <c r="J58" s="22"/>
      <c r="K58" s="22"/>
      <c r="L58" s="41"/>
      <c r="M58" s="44"/>
      <c r="N58" s="44"/>
      <c r="O58" s="44"/>
      <c r="P58" s="44"/>
      <c r="Q58" s="44"/>
      <c r="R58" s="44"/>
      <c r="S58" s="44"/>
      <c r="T58" s="45"/>
    </row>
    <row r="59" spans="1:29" s="2" customFormat="1" ht="13.8" x14ac:dyDescent="0.3">
      <c r="A59" s="22"/>
      <c r="F59" s="22"/>
      <c r="G59" s="22"/>
      <c r="H59" s="6"/>
      <c r="I59" s="6"/>
      <c r="J59" s="6"/>
      <c r="K59" s="6"/>
      <c r="L59" s="41"/>
      <c r="M59" s="44"/>
      <c r="N59" s="44"/>
      <c r="O59" s="44"/>
      <c r="P59" s="44"/>
      <c r="Q59" s="44"/>
      <c r="R59" s="44"/>
      <c r="S59" s="44"/>
      <c r="T59" s="45"/>
    </row>
    <row r="60" spans="1:29" s="2" customFormat="1" ht="13.8" x14ac:dyDescent="0.3">
      <c r="A60" s="33"/>
      <c r="B60" s="118" t="s">
        <v>116</v>
      </c>
      <c r="C60" s="89"/>
      <c r="D60" s="33"/>
      <c r="E60" s="33"/>
      <c r="F60" s="33"/>
      <c r="G60" s="89"/>
      <c r="H60" s="33"/>
      <c r="I60" s="33"/>
      <c r="J60" s="33"/>
      <c r="K60" s="33"/>
      <c r="L60" s="41"/>
      <c r="M60" s="44"/>
      <c r="N60" s="44"/>
      <c r="O60" s="44"/>
      <c r="P60" s="44"/>
      <c r="Q60" s="44"/>
      <c r="R60" s="44"/>
      <c r="S60" s="44"/>
      <c r="T60" s="45"/>
    </row>
    <row r="61" spans="1:29" s="2" customFormat="1" ht="13.8" x14ac:dyDescent="0.3">
      <c r="A61" s="33"/>
      <c r="B61" s="90"/>
      <c r="C61" s="89"/>
      <c r="D61" s="34"/>
      <c r="E61" s="34"/>
      <c r="F61" s="91" t="s">
        <v>89</v>
      </c>
      <c r="G61" s="89"/>
      <c r="H61" s="34"/>
      <c r="I61" s="34"/>
      <c r="J61" s="34"/>
      <c r="K61" s="33"/>
      <c r="L61" s="41"/>
      <c r="M61" s="44"/>
      <c r="N61" s="44"/>
      <c r="O61" s="44"/>
      <c r="P61" s="44"/>
      <c r="Q61" s="44"/>
      <c r="R61" s="44"/>
      <c r="S61" s="44"/>
      <c r="T61" s="45"/>
    </row>
    <row r="62" spans="1:29" s="2" customFormat="1" ht="13.8" x14ac:dyDescent="0.3">
      <c r="A62" s="33"/>
      <c r="B62" s="34"/>
      <c r="C62" s="34"/>
      <c r="D62" s="34"/>
      <c r="E62" s="34"/>
      <c r="F62" s="101" t="s">
        <v>90</v>
      </c>
      <c r="G62" s="34"/>
      <c r="H62" s="34"/>
      <c r="I62" s="34"/>
      <c r="J62" s="34"/>
      <c r="K62" s="33"/>
      <c r="L62" s="41"/>
      <c r="M62" s="44"/>
      <c r="N62" s="44"/>
      <c r="O62" s="44"/>
      <c r="P62" s="44"/>
      <c r="Q62" s="44"/>
      <c r="R62" s="44"/>
      <c r="S62" s="44"/>
      <c r="T62" s="45"/>
    </row>
  </sheetData>
  <hyperlinks>
    <hyperlink ref="F62" r:id="rId1"/>
  </hyperlinks>
  <pageMargins left="0.47244094488188981" right="0.23622047244094491" top="0.31496062992125984" bottom="0.98425196850393704" header="0.43307086614173229" footer="0.59055118110236227"/>
  <pageSetup scale="96" orientation="portrait" horizontalDpi="300" r:id="rId2"/>
  <headerFooter alignWithMargins="0"/>
  <rowBreaks count="1" manualBreakCount="1">
    <brk id="7" max="10"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Cross Section</vt:lpstr>
      <vt:lpstr>'Cross Section'!Print_Area</vt:lpstr>
      <vt:lpstr>'READ ME'!Print_Area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2012-03-20T12:29:37Z</cp:lastPrinted>
  <dcterms:created xsi:type="dcterms:W3CDTF">2010-01-26T17:29:04Z</dcterms:created>
  <dcterms:modified xsi:type="dcterms:W3CDTF">2016-09-12T11:52:26Z</dcterms:modified>
  <cp:category>Engineering Spreadsheets</cp:category>
</cp:coreProperties>
</file>