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00" yWindow="0" windowWidth="28356" windowHeight="12156" activeTab="1"/>
  </bookViews>
  <sheets>
    <sheet name="READ ME" sheetId="10707" r:id="rId1"/>
    <sheet name="Imperial" sheetId="10704" r:id="rId2"/>
  </sheets>
  <definedNames>
    <definedName name="_xlnm.Print_Area" localSheetId="1">Imperial!$A$8:$K$62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10707" l="1"/>
  <c r="Y20" i="10704" l="1"/>
  <c r="Y21" i="10704" s="1"/>
  <c r="Y22" i="10704" s="1"/>
  <c r="Y23" i="10704" s="1"/>
  <c r="Y24" i="10704" s="1"/>
  <c r="Y25" i="10704" s="1"/>
  <c r="Y26" i="10704" s="1"/>
  <c r="Y27" i="10704" s="1"/>
  <c r="Y28" i="10704" s="1"/>
  <c r="Y29" i="10704" s="1"/>
  <c r="Y30" i="10704" s="1"/>
  <c r="Y31" i="10704" s="1"/>
  <c r="Y32" i="10704" s="1"/>
  <c r="Y33" i="10704" s="1"/>
  <c r="Y34" i="10704" s="1"/>
  <c r="Y35" i="10704" s="1"/>
  <c r="Y36" i="10704" s="1"/>
  <c r="Y37" i="10704" s="1"/>
  <c r="Y38" i="10704" s="1"/>
  <c r="Y39" i="10704" s="1"/>
  <c r="Y40" i="10704" s="1"/>
  <c r="Y41" i="10704" s="1"/>
  <c r="Y42" i="10704" s="1"/>
  <c r="Y43" i="10704" s="1"/>
  <c r="Y44" i="10704" s="1"/>
  <c r="Y45" i="10704" s="1"/>
  <c r="Y46" i="10704" s="1"/>
  <c r="Y47" i="10704" s="1"/>
  <c r="Y48" i="10704" s="1"/>
  <c r="Y49" i="10704" s="1"/>
  <c r="Y50" i="10704" s="1"/>
  <c r="Y51" i="10704" s="1"/>
  <c r="Y52" i="10704" s="1"/>
  <c r="Y53" i="10704" s="1"/>
  <c r="Y54" i="10704" s="1"/>
  <c r="Y55" i="10704" s="1"/>
  <c r="Y56" i="10704" s="1"/>
  <c r="Y57" i="10704" s="1"/>
  <c r="Y13" i="10704"/>
  <c r="V57" i="10704"/>
  <c r="W15" i="10704"/>
  <c r="B12" i="10704" l="1"/>
  <c r="F11" i="10704"/>
  <c r="L10" i="10704"/>
  <c r="F10" i="10704"/>
  <c r="J9" i="10704"/>
  <c r="F9" i="10704"/>
  <c r="J8" i="10704"/>
  <c r="F8" i="10704"/>
  <c r="X7" i="10704" l="1"/>
  <c r="X6" i="10704"/>
  <c r="X5" i="10704"/>
  <c r="X4" i="10704"/>
  <c r="X3" i="10704"/>
  <c r="X2" i="10704"/>
  <c r="X1" i="10704"/>
  <c r="G1" i="10704" s="1"/>
  <c r="J10" i="10704" s="1"/>
  <c r="Z57" i="10704" l="1"/>
  <c r="AA57" i="10704" s="1"/>
  <c r="Z56" i="10704"/>
  <c r="AA56" i="10704" s="1"/>
  <c r="Z55" i="10704"/>
  <c r="AA55" i="10704" s="1"/>
  <c r="Z54" i="10704"/>
  <c r="AA54" i="10704" s="1"/>
  <c r="Z53" i="10704"/>
  <c r="AA53" i="10704" s="1"/>
  <c r="Z52" i="10704"/>
  <c r="AA52" i="10704" s="1"/>
  <c r="Z51" i="10704"/>
  <c r="AA51" i="10704" s="1"/>
  <c r="Z50" i="10704"/>
  <c r="AA50" i="10704" s="1"/>
  <c r="Z49" i="10704"/>
  <c r="AA49" i="10704" s="1"/>
  <c r="Z48" i="10704"/>
  <c r="AA48" i="10704" s="1"/>
  <c r="Z47" i="10704"/>
  <c r="AA47" i="10704" s="1"/>
  <c r="Z46" i="10704"/>
  <c r="AA46" i="10704" s="1"/>
  <c r="Z45" i="10704"/>
  <c r="AA45" i="10704" s="1"/>
  <c r="Z44" i="10704"/>
  <c r="AA44" i="10704" s="1"/>
  <c r="Z43" i="10704"/>
  <c r="AA43" i="10704" s="1"/>
  <c r="Z42" i="10704"/>
  <c r="AA42" i="10704" s="1"/>
  <c r="Z41" i="10704"/>
  <c r="AA41" i="10704" s="1"/>
  <c r="Z40" i="10704"/>
  <c r="AA40" i="10704" s="1"/>
  <c r="Z39" i="10704"/>
  <c r="AA39" i="10704" s="1"/>
  <c r="AG38" i="10704"/>
  <c r="AG39" i="10704" s="1"/>
  <c r="Z38" i="10704"/>
  <c r="AA38" i="10704" s="1"/>
  <c r="Z37" i="10704"/>
  <c r="AA37" i="10704" s="1"/>
  <c r="Z36" i="10704"/>
  <c r="AA36" i="10704" s="1"/>
  <c r="Z35" i="10704"/>
  <c r="AA35" i="10704" s="1"/>
  <c r="Z34" i="10704"/>
  <c r="AA34" i="10704" s="1"/>
  <c r="Z33" i="10704"/>
  <c r="AA33" i="10704" s="1"/>
  <c r="Z32" i="10704"/>
  <c r="AA32" i="10704" s="1"/>
  <c r="Z31" i="10704"/>
  <c r="AA31" i="10704" s="1"/>
  <c r="Z30" i="10704"/>
  <c r="AA30" i="10704" s="1"/>
  <c r="Z29" i="10704"/>
  <c r="AA29" i="10704" s="1"/>
  <c r="Z28" i="10704"/>
  <c r="AA28" i="10704" s="1"/>
  <c r="Z27" i="10704"/>
  <c r="AA27" i="10704" s="1"/>
  <c r="Z26" i="10704"/>
  <c r="AA26" i="10704" s="1"/>
  <c r="Z25" i="10704"/>
  <c r="AA25" i="10704" s="1"/>
  <c r="Z24" i="10704"/>
  <c r="AA24" i="10704" s="1"/>
  <c r="Z23" i="10704"/>
  <c r="AA23" i="10704" s="1"/>
  <c r="Z22" i="10704"/>
  <c r="AA22" i="10704" s="1"/>
  <c r="Z21" i="10704"/>
  <c r="AA21" i="10704" s="1"/>
  <c r="AC20" i="10704"/>
  <c r="AC21" i="10704" s="1"/>
  <c r="Z20" i="10704"/>
  <c r="AA20" i="10704" s="1"/>
  <c r="Z19" i="10704"/>
  <c r="AA19" i="10704" s="1"/>
  <c r="X19" i="10704" s="1"/>
  <c r="X43" i="10704" l="1"/>
  <c r="AD43" i="10704" s="1"/>
  <c r="W43" i="10704"/>
  <c r="X51" i="10704"/>
  <c r="AD51" i="10704" s="1"/>
  <c r="W51" i="10704"/>
  <c r="X44" i="10704"/>
  <c r="W44" i="10704"/>
  <c r="X52" i="10704"/>
  <c r="W52" i="10704"/>
  <c r="X45" i="10704"/>
  <c r="AD45" i="10704" s="1"/>
  <c r="W45" i="10704"/>
  <c r="X53" i="10704"/>
  <c r="AD53" i="10704" s="1"/>
  <c r="W53" i="10704"/>
  <c r="X46" i="10704"/>
  <c r="AD46" i="10704" s="1"/>
  <c r="W46" i="10704"/>
  <c r="X54" i="10704"/>
  <c r="AD54" i="10704" s="1"/>
  <c r="W54" i="10704"/>
  <c r="X39" i="10704"/>
  <c r="AD39" i="10704" s="1"/>
  <c r="W39" i="10704"/>
  <c r="X47" i="10704"/>
  <c r="AD47" i="10704" s="1"/>
  <c r="W47" i="10704"/>
  <c r="X55" i="10704"/>
  <c r="AD55" i="10704" s="1"/>
  <c r="W55" i="10704"/>
  <c r="X40" i="10704"/>
  <c r="AD40" i="10704" s="1"/>
  <c r="W40" i="10704"/>
  <c r="X48" i="10704"/>
  <c r="AD48" i="10704" s="1"/>
  <c r="W48" i="10704"/>
  <c r="X56" i="10704"/>
  <c r="AD56" i="10704" s="1"/>
  <c r="W56" i="10704"/>
  <c r="X41" i="10704"/>
  <c r="AD41" i="10704" s="1"/>
  <c r="W41" i="10704"/>
  <c r="X49" i="10704"/>
  <c r="AD49" i="10704" s="1"/>
  <c r="W49" i="10704"/>
  <c r="X57" i="10704"/>
  <c r="AD57" i="10704" s="1"/>
  <c r="W57" i="10704"/>
  <c r="X42" i="10704"/>
  <c r="AD42" i="10704" s="1"/>
  <c r="W42" i="10704"/>
  <c r="X50" i="10704"/>
  <c r="AD50" i="10704" s="1"/>
  <c r="W50" i="10704"/>
  <c r="X28" i="10704"/>
  <c r="AD28" i="10704" s="1"/>
  <c r="W28" i="10704"/>
  <c r="X21" i="10704"/>
  <c r="AD21" i="10704" s="1"/>
  <c r="W21" i="10704"/>
  <c r="X30" i="10704"/>
  <c r="AD30" i="10704" s="1"/>
  <c r="W30" i="10704"/>
  <c r="X38" i="10704"/>
  <c r="AD38" i="10704" s="1"/>
  <c r="W38" i="10704"/>
  <c r="X29" i="10704"/>
  <c r="AD29" i="10704" s="1"/>
  <c r="W29" i="10704"/>
  <c r="X37" i="10704"/>
  <c r="AD37" i="10704" s="1"/>
  <c r="W37" i="10704"/>
  <c r="X22" i="10704"/>
  <c r="AD22" i="10704" s="1"/>
  <c r="W22" i="10704"/>
  <c r="X23" i="10704"/>
  <c r="W23" i="10704"/>
  <c r="X31" i="10704"/>
  <c r="AD31" i="10704" s="1"/>
  <c r="W31" i="10704"/>
  <c r="X36" i="10704"/>
  <c r="AD36" i="10704" s="1"/>
  <c r="W36" i="10704"/>
  <c r="X25" i="10704"/>
  <c r="AD25" i="10704" s="1"/>
  <c r="W25" i="10704"/>
  <c r="X33" i="10704"/>
  <c r="AD33" i="10704" s="1"/>
  <c r="W33" i="10704"/>
  <c r="X24" i="10704"/>
  <c r="AD24" i="10704" s="1"/>
  <c r="W24" i="10704"/>
  <c r="X26" i="10704"/>
  <c r="AD26" i="10704" s="1"/>
  <c r="W26" i="10704"/>
  <c r="X34" i="10704"/>
  <c r="AD34" i="10704" s="1"/>
  <c r="W34" i="10704"/>
  <c r="X32" i="10704"/>
  <c r="AD32" i="10704" s="1"/>
  <c r="W32" i="10704"/>
  <c r="X27" i="10704"/>
  <c r="AD27" i="10704" s="1"/>
  <c r="W27" i="10704"/>
  <c r="X35" i="10704"/>
  <c r="AD35" i="10704" s="1"/>
  <c r="W35" i="10704"/>
  <c r="X20" i="10704"/>
  <c r="AD20" i="10704" s="1"/>
  <c r="W20" i="10704"/>
  <c r="AD23" i="10704"/>
  <c r="AD44" i="10704"/>
  <c r="AD52" i="10704"/>
  <c r="W17" i="10704" l="1"/>
  <c r="V18" i="10704"/>
  <c r="W18" i="10704"/>
  <c r="V17" i="10704"/>
  <c r="X60" i="10704" l="1"/>
  <c r="E56" i="10704" l="1"/>
  <c r="AF19" i="10704"/>
  <c r="AF20" i="10704" s="1"/>
  <c r="Y60" i="10704"/>
  <c r="AG33" i="10704" l="1"/>
  <c r="Z60" i="10704"/>
  <c r="AA60" i="10704" s="1"/>
  <c r="AF33" i="10704" s="1"/>
  <c r="AF34" i="10704" s="1"/>
</calcChain>
</file>

<file path=xl/comments1.xml><?xml version="1.0" encoding="utf-8"?>
<comments xmlns="http://schemas.openxmlformats.org/spreadsheetml/2006/main">
  <authors>
    <author>Abbott Aerospace</author>
  </authors>
  <commentList>
    <comment ref="E27" authorId="0" shapeId="0">
      <text>
        <r>
          <rPr>
            <b/>
            <sz val="9"/>
            <color indexed="81"/>
            <rFont val="Tahoma"/>
            <family val="2"/>
          </rPr>
          <t>Abbott Aerospace:</t>
        </r>
        <r>
          <rPr>
            <sz val="9"/>
            <color indexed="81"/>
            <rFont val="Tahoma"/>
            <family val="2"/>
          </rPr>
          <t xml:space="preserve">
Inupt the stress from linear material analysis here</t>
        </r>
      </text>
    </comment>
    <comment ref="E56"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List>
</comments>
</file>

<file path=xl/sharedStrings.xml><?xml version="1.0" encoding="utf-8"?>
<sst xmlns="http://schemas.openxmlformats.org/spreadsheetml/2006/main" count="102" uniqueCount="73">
  <si>
    <t>Compression</t>
  </si>
  <si>
    <t>Ramberg</t>
  </si>
  <si>
    <t>Elastic</t>
  </si>
  <si>
    <t>nc</t>
  </si>
  <si>
    <t>Osgood</t>
  </si>
  <si>
    <t>Stress</t>
  </si>
  <si>
    <t>Strain</t>
  </si>
  <si>
    <t>(Mpa)</t>
  </si>
  <si>
    <t>Elastic Stress =</t>
  </si>
  <si>
    <t>E =</t>
  </si>
  <si>
    <t>Fty =</t>
  </si>
  <si>
    <t>Ftu =</t>
  </si>
  <si>
    <t>The corrected peak stress =</t>
  </si>
  <si>
    <t>R. Abbott</t>
  </si>
  <si>
    <t>Revision:</t>
  </si>
  <si>
    <t>Date:</t>
  </si>
  <si>
    <t>Peak Stress using linear material model =</t>
  </si>
  <si>
    <t>AA-SM-030</t>
  </si>
  <si>
    <t>Author:</t>
  </si>
  <si>
    <t>Check:</t>
  </si>
  <si>
    <t xml:space="preserve"> </t>
  </si>
  <si>
    <t>Report:</t>
  </si>
  <si>
    <t>Section:</t>
  </si>
  <si>
    <t>Document Number:</t>
  </si>
  <si>
    <t>Revision Level :</t>
  </si>
  <si>
    <t>Page:</t>
  </si>
  <si>
    <t>psi</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</si>
  <si>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</si>
  <si>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</si>
  <si>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</si>
  <si>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</si>
  <si>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</si>
  <si>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</si>
  <si>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</si>
  <si>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</si>
  <si>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</si>
  <si>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</si>
  <si>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</si>
  <si>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</si>
  <si>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</si>
  <si>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</si>
  <si>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</si>
  <si>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</si>
  <si>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</si>
  <si>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</si>
  <si>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</si>
  <si>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</si>
  <si>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</si>
  <si>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</si>
  <si>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</si>
  <si>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n =</t>
  </si>
  <si>
    <r>
      <t>e</t>
    </r>
    <r>
      <rPr>
        <vertAlign val="subscript"/>
        <sz val="10"/>
        <rFont val="Calibri"/>
        <family val="2"/>
        <scheme val="minor"/>
      </rPr>
      <t>pu</t>
    </r>
    <r>
      <rPr>
        <sz val="10"/>
        <rFont val="Calibri"/>
        <family val="2"/>
        <scheme val="minor"/>
      </rPr>
      <t xml:space="preserve"> =</t>
    </r>
  </si>
  <si>
    <t>STANDARD SPREADSHEET METHOD</t>
  </si>
  <si>
    <t>NEUBERS CORRECTION FOR PLASTIC STRAIN</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</si>
  <si>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</si>
  <si>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</si>
  <si>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</si>
  <si>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</si>
  <si>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</si>
  <si>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</si>
  <si>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</si>
  <si>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</si>
  <si>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</si>
  <si>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</si>
  <si>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</si>
  <si>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</si>
  <si>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</si>
  <si>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</si>
  <si>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 xml:space="preserve">The linear strain energy will be calculated and equated to the elasto-plastic strain energy. The point on the elasto-plastic stress/strain curve corresponding to the linear strain energy can be derived and this can be assumed to be the 'true' stress/strain condition.
This redsitribution technique relies on adequate local material, behaving in an elastic manner, to which load transfer can take place.
</t>
  </si>
  <si>
    <t>Material Properties</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</si>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</sst>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
    <numFmt numFmtId="166" formatCode="0.0"/>
    <numFmt numFmtId="171" formatCode="#,##0.0"/>
  </numFmts>
  <fonts count="22" x14ac:knownFonts="1">
    <font>
      <sz val="10"/>
      <name val="Arial"/>
    </font>
    <font>
      <sz val="11"/>
      <color theme="1"/>
      <name val="Calibri"/>
      <family val="2"/>
      <scheme val="minor"/>
    </font>
    <font>
      <sz val="10"/>
      <name val="Arial"/>
      <family val="2"/>
    </font>
    <font>
      <sz val="10"/>
      <name val="Arial"/>
      <family val="2"/>
    </font>
    <font>
      <sz val="9"/>
      <color indexed="81"/>
      <name val="Tahoma"/>
      <family val="2"/>
    </font>
    <font>
      <b/>
      <sz val="9"/>
      <color indexed="81"/>
      <name val="Tahoma"/>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9"/>
      <name val="Calibri"/>
      <family val="2"/>
      <scheme val="minor"/>
    </font>
    <font>
      <vertAlign val="subscript"/>
      <sz val="10"/>
      <name val="Calibri"/>
      <family val="2"/>
      <scheme val="minor"/>
    </font>
    <font>
      <b/>
      <i/>
      <sz val="10"/>
      <name val="Calibri"/>
      <family val="2"/>
      <scheme val="minor"/>
    </font>
    <font>
      <b/>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3"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20"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91">
    <xf numFmtId="0" fontId="0" fillId="0" borderId="0" xfId="0"/>
    <xf numFmtId="0" fontId="6" fillId="0" borderId="0" xfId="3" applyFont="1" applyProtection="1">
      <protection locked="0"/>
    </xf>
    <xf numFmtId="0" fontId="6" fillId="0" borderId="0" xfId="3" applyFont="1" applyAlignment="1" applyProtection="1">
      <alignment horizontal="right"/>
      <protection locked="0"/>
    </xf>
    <xf numFmtId="0" fontId="7" fillId="0" borderId="0" xfId="3" applyFont="1" applyProtection="1">
      <protection locked="0"/>
    </xf>
    <xf numFmtId="0" fontId="7" fillId="0" borderId="0" xfId="3" applyFont="1" applyAlignment="1" applyProtection="1">
      <alignment horizontal="left"/>
      <protection locked="0"/>
    </xf>
    <xf numFmtId="0" fontId="6" fillId="0" borderId="0" xfId="3" applyFont="1"/>
    <xf numFmtId="0" fontId="6" fillId="0" borderId="3" xfId="3" applyFont="1" applyBorder="1" applyAlignment="1">
      <alignment horizontal="center"/>
    </xf>
    <xf numFmtId="0" fontId="6" fillId="0" borderId="0" xfId="3" applyFont="1" applyAlignment="1">
      <alignment horizontal="right"/>
    </xf>
    <xf numFmtId="0" fontId="8" fillId="0" borderId="0" xfId="3" applyFont="1" applyAlignment="1">
      <alignment horizontal="left"/>
    </xf>
    <xf numFmtId="0" fontId="6" fillId="0" borderId="1" xfId="3" applyFont="1" applyBorder="1" applyAlignment="1">
      <alignment horizontal="center"/>
    </xf>
    <xf numFmtId="14" fontId="7" fillId="0" borderId="0" xfId="3" quotePrefix="1" applyNumberFormat="1" applyFont="1" applyProtection="1">
      <protection locked="0"/>
    </xf>
    <xf numFmtId="0" fontId="6" fillId="0" borderId="1" xfId="4" applyFont="1" applyBorder="1" applyAlignment="1">
      <alignment horizontal="center"/>
    </xf>
    <xf numFmtId="1" fontId="6" fillId="0" borderId="1" xfId="4" applyNumberFormat="1" applyFont="1" applyBorder="1" applyAlignment="1">
      <alignment horizontal="center"/>
    </xf>
    <xf numFmtId="0" fontId="9" fillId="0" borderId="0" xfId="3" applyFont="1" applyAlignment="1" applyProtection="1">
      <alignment horizontal="left"/>
      <protection locked="0"/>
    </xf>
    <xf numFmtId="0" fontId="6" fillId="0" borderId="0" xfId="4" applyFont="1"/>
    <xf numFmtId="0" fontId="8" fillId="0" borderId="0" xfId="3" applyFont="1"/>
    <xf numFmtId="0" fontId="8" fillId="0" borderId="0" xfId="3" quotePrefix="1" applyFont="1" applyAlignment="1">
      <alignment vertical="center"/>
    </xf>
    <xf numFmtId="0" fontId="8" fillId="0" borderId="0" xfId="3" applyFont="1" applyAlignment="1">
      <alignment vertical="center"/>
    </xf>
    <xf numFmtId="0" fontId="6" fillId="0" borderId="0" xfId="3" applyFont="1" applyAlignment="1">
      <alignment horizontal="center"/>
    </xf>
    <xf numFmtId="0" fontId="8" fillId="0" borderId="0" xfId="3" applyFont="1" applyAlignment="1">
      <alignment horizontal="right"/>
    </xf>
    <xf numFmtId="0" fontId="10" fillId="0" borderId="0" xfId="3" applyFont="1"/>
    <xf numFmtId="0" fontId="11" fillId="0" borderId="0" xfId="3" applyFont="1"/>
    <xf numFmtId="0" fontId="12" fillId="0" borderId="0" xfId="3" applyFont="1"/>
    <xf numFmtId="0" fontId="6" fillId="0" borderId="0" xfId="3" applyFont="1" applyBorder="1" applyAlignment="1"/>
    <xf numFmtId="0" fontId="12" fillId="0" borderId="0" xfId="3" applyFont="1" applyBorder="1" applyAlignment="1"/>
    <xf numFmtId="0" fontId="6" fillId="0" borderId="0" xfId="0" applyFont="1"/>
    <xf numFmtId="0" fontId="6" fillId="0" borderId="1" xfId="0" applyFont="1" applyBorder="1"/>
    <xf numFmtId="0" fontId="6" fillId="0" borderId="1" xfId="0" applyFont="1" applyBorder="1" applyAlignment="1">
      <alignment horizontal="center"/>
    </xf>
    <xf numFmtId="0" fontId="6" fillId="0" borderId="0" xfId="0" applyFont="1" applyBorder="1" applyProtection="1">
      <protection locked="0"/>
    </xf>
    <xf numFmtId="0" fontId="15" fillId="0" borderId="0" xfId="0" applyFont="1" applyBorder="1" applyAlignment="1">
      <alignment vertical="center"/>
    </xf>
    <xf numFmtId="0" fontId="8" fillId="0" borderId="0" xfId="0" quotePrefix="1" applyFont="1" applyAlignment="1" applyProtection="1">
      <alignment horizontal="right"/>
      <protection locked="0"/>
    </xf>
    <xf numFmtId="0" fontId="6" fillId="0" borderId="0" xfId="0" applyFont="1" applyProtection="1">
      <protection locked="0"/>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6" fillId="0" borderId="0" xfId="0" applyFont="1" applyBorder="1"/>
    <xf numFmtId="0" fontId="6" fillId="0" borderId="0" xfId="0" applyFont="1" applyAlignment="1">
      <alignment horizontal="center"/>
    </xf>
    <xf numFmtId="0" fontId="6" fillId="0" borderId="0" xfId="0" applyFont="1" applyAlignment="1" applyProtection="1">
      <alignment horizontal="right"/>
      <protection locked="0"/>
    </xf>
    <xf numFmtId="3" fontId="6" fillId="0" borderId="0" xfId="0" applyNumberFormat="1" applyFont="1" applyProtection="1">
      <protection locked="0"/>
    </xf>
    <xf numFmtId="1" fontId="6" fillId="0" borderId="0" xfId="0" applyNumberFormat="1" applyFont="1"/>
    <xf numFmtId="164" fontId="6" fillId="0" borderId="0" xfId="0" applyNumberFormat="1" applyFont="1" applyAlignment="1">
      <alignment horizontal="center"/>
    </xf>
    <xf numFmtId="0" fontId="6" fillId="0" borderId="0" xfId="0" applyFont="1" applyAlignment="1">
      <alignment horizontal="right"/>
    </xf>
    <xf numFmtId="2" fontId="6" fillId="0" borderId="0" xfId="0" applyNumberFormat="1" applyFont="1" applyAlignment="1">
      <alignment horizontal="center"/>
    </xf>
    <xf numFmtId="2" fontId="8" fillId="0" borderId="0" xfId="0" applyNumberFormat="1" applyFont="1" applyAlignment="1">
      <alignment horizontal="center"/>
    </xf>
    <xf numFmtId="165" fontId="6" fillId="0" borderId="0" xfId="0" applyNumberFormat="1" applyFont="1"/>
    <xf numFmtId="164" fontId="6" fillId="0" borderId="0" xfId="0" applyNumberFormat="1" applyFont="1"/>
    <xf numFmtId="0" fontId="8" fillId="0" borderId="0" xfId="0" applyFont="1" applyBorder="1" applyProtection="1">
      <protection locked="0"/>
    </xf>
    <xf numFmtId="0" fontId="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0" fontId="8" fillId="0" borderId="0" xfId="0" quotePrefix="1" applyFont="1" applyBorder="1" applyAlignment="1">
      <alignment horizontal="right"/>
    </xf>
    <xf numFmtId="0" fontId="8" fillId="0" borderId="0" xfId="0" applyFont="1" applyBorder="1"/>
    <xf numFmtId="0" fontId="6" fillId="0" borderId="0" xfId="0" applyFont="1" applyBorder="1" applyAlignment="1">
      <alignment horizontal="center"/>
    </xf>
    <xf numFmtId="0" fontId="13" fillId="0" borderId="0" xfId="0" applyFont="1"/>
    <xf numFmtId="2" fontId="6" fillId="0" borderId="0" xfId="0" applyNumberFormat="1" applyFont="1" applyAlignment="1">
      <alignment horizontal="left"/>
    </xf>
    <xf numFmtId="0" fontId="6" fillId="0" borderId="4" xfId="3" applyFont="1" applyBorder="1" applyAlignment="1">
      <alignment horizontal="center"/>
    </xf>
    <xf numFmtId="0" fontId="6" fillId="0" borderId="3" xfId="3" applyFont="1" applyBorder="1"/>
    <xf numFmtId="0" fontId="6" fillId="0" borderId="2" xfId="3" applyFont="1" applyBorder="1" applyAlignment="1">
      <alignment horizontal="center"/>
    </xf>
    <xf numFmtId="0" fontId="6" fillId="0" borderId="1" xfId="3" applyFont="1" applyBorder="1"/>
    <xf numFmtId="1" fontId="6" fillId="0" borderId="2" xfId="4" applyNumberFormat="1" applyFont="1" applyBorder="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7" fillId="0" borderId="0" xfId="0" applyFont="1" applyAlignment="1">
      <alignment horizontal="center"/>
    </xf>
    <xf numFmtId="0" fontId="18" fillId="0" borderId="0" xfId="5" applyFont="1" applyBorder="1" applyAlignment="1" applyProtection="1">
      <alignment horizontal="center"/>
      <protection locked="0"/>
    </xf>
    <xf numFmtId="1" fontId="19" fillId="0" borderId="0" xfId="0" applyNumberFormat="1" applyFont="1" applyProtection="1">
      <protection locked="0"/>
    </xf>
    <xf numFmtId="3" fontId="19" fillId="0" borderId="0" xfId="0" applyNumberFormat="1" applyFont="1" applyProtection="1">
      <protection locked="0"/>
    </xf>
    <xf numFmtId="0" fontId="19" fillId="0" borderId="0" xfId="0" applyFont="1" applyProtection="1">
      <protection locked="0"/>
    </xf>
    <xf numFmtId="9" fontId="19" fillId="0" borderId="0" xfId="2" applyFont="1" applyProtection="1">
      <protection locked="0"/>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8"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10" fillId="0" borderId="0" xfId="3" applyFont="1" applyBorder="1" applyAlignment="1">
      <alignment horizontal="center"/>
    </xf>
    <xf numFmtId="0" fontId="10" fillId="0" borderId="0" xfId="3" applyFont="1" applyBorder="1"/>
    <xf numFmtId="166" fontId="6" fillId="0" borderId="0" xfId="4" applyNumberFormat="1" applyFont="1" applyBorder="1" applyAlignment="1">
      <alignment horizontal="center"/>
    </xf>
    <xf numFmtId="0" fontId="6" fillId="0" borderId="0" xfId="3" applyFont="1" applyBorder="1" applyAlignment="1">
      <alignment horizontal="left" vertical="top" wrapText="1"/>
    </xf>
    <xf numFmtId="0" fontId="6" fillId="0" borderId="0" xfId="3" applyFont="1" applyBorder="1" applyAlignment="1">
      <alignment horizontal="left" vertical="top" wrapText="1"/>
    </xf>
    <xf numFmtId="0" fontId="6" fillId="0" borderId="0" xfId="3" applyFont="1" applyBorder="1" applyAlignment="1">
      <alignment horizontal="left" wrapText="1"/>
    </xf>
    <xf numFmtId="165" fontId="6" fillId="0" borderId="0" xfId="0" applyNumberFormat="1" applyFont="1" applyAlignment="1">
      <alignment horizontal="center"/>
    </xf>
    <xf numFmtId="0" fontId="6" fillId="0" borderId="0" xfId="0" applyFont="1" applyAlignment="1" applyProtection="1">
      <alignment horizontal="left" wrapText="1"/>
      <protection locked="0"/>
    </xf>
    <xf numFmtId="3" fontId="6" fillId="0" borderId="0" xfId="0" applyNumberFormat="1" applyFont="1" applyAlignment="1">
      <alignment horizontal="center"/>
    </xf>
    <xf numFmtId="171" fontId="6" fillId="0" borderId="0" xfId="0" applyNumberFormat="1" applyFont="1" applyAlignment="1">
      <alignment horizontal="center"/>
    </xf>
    <xf numFmtId="3" fontId="6" fillId="0" borderId="0" xfId="0" applyNumberFormat="1" applyFont="1" applyBorder="1"/>
    <xf numFmtId="166" fontId="6" fillId="0" borderId="0" xfId="0" applyNumberFormat="1" applyFont="1" applyAlignment="1">
      <alignment horizontal="center"/>
    </xf>
    <xf numFmtId="0" fontId="21" fillId="0" borderId="0" xfId="7" applyFont="1" applyBorder="1" applyAlignment="1" applyProtection="1">
      <alignment horizontal="center"/>
    </xf>
    <xf numFmtId="0" fontId="14" fillId="0" borderId="0" xfId="8" applyBorder="1" applyAlignment="1" applyProtection="1">
      <alignment horizontal="center"/>
    </xf>
    <xf numFmtId="0" fontId="14" fillId="0" borderId="0" xfId="8" applyBorder="1" applyAlignment="1" applyProtection="1">
      <alignment horizontal="center"/>
    </xf>
    <xf numFmtId="0" fontId="2" fillId="0" borderId="0" xfId="3"/>
    <xf numFmtId="0" fontId="20" fillId="0" borderId="0" xfId="7" applyBorder="1" applyAlignment="1">
      <alignment horizontal="center"/>
    </xf>
    <xf numFmtId="0" fontId="14" fillId="0" borderId="0" xfId="8" applyFont="1" applyBorder="1" applyAlignment="1" applyProtection="1">
      <alignment horizontal="center"/>
    </xf>
    <xf numFmtId="166" fontId="8" fillId="0" borderId="0" xfId="0" applyNumberFormat="1" applyFont="1" applyBorder="1" applyProtection="1">
      <protection locked="0"/>
    </xf>
  </cellXfs>
  <cellStyles count="9">
    <cellStyle name="Hyperlink" xfId="5" builtinId="8"/>
    <cellStyle name="Hyperlink 2" xfId="7"/>
    <cellStyle name="Hyperlink 2 2" xfId="8"/>
    <cellStyle name="Normal" xfId="0" builtinId="0"/>
    <cellStyle name="Normal 2" xfId="1"/>
    <cellStyle name="Normal 2 2" xfId="3"/>
    <cellStyle name="Normal 3" xfId="6"/>
    <cellStyle name="Normal 4" xfId="4"/>
    <cellStyle name="Percent" xfId="2" builtin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Neuber Stress Correction</a:t>
            </a:r>
          </a:p>
        </c:rich>
      </c:tx>
      <c:layout>
        <c:manualLayout>
          <c:xMode val="edge"/>
          <c:yMode val="edge"/>
          <c:x val="0.34848536945982228"/>
          <c:y val="3.2258161974357519E-2"/>
        </c:manualLayout>
      </c:layout>
      <c:overlay val="0"/>
      <c:spPr>
        <a:noFill/>
        <a:ln w="25400">
          <a:noFill/>
        </a:ln>
      </c:spPr>
    </c:title>
    <c:autoTitleDeleted val="0"/>
    <c:plotArea>
      <c:layout>
        <c:manualLayout>
          <c:layoutTarget val="inner"/>
          <c:xMode val="edge"/>
          <c:yMode val="edge"/>
          <c:x val="0.12934536095609425"/>
          <c:y val="0.10368663594470051"/>
          <c:w val="0.8093839240968661"/>
          <c:h val="0.74654377880184331"/>
        </c:manualLayout>
      </c:layout>
      <c:scatterChart>
        <c:scatterStyle val="lineMarker"/>
        <c:varyColors val="0"/>
        <c:ser>
          <c:idx val="0"/>
          <c:order val="0"/>
          <c:tx>
            <c:v>Plastic Stress/Strain Curve</c:v>
          </c:tx>
          <c:spPr>
            <a:ln w="12700">
              <a:solidFill>
                <a:srgbClr val="000080"/>
              </a:solidFill>
              <a:prstDash val="solid"/>
            </a:ln>
          </c:spPr>
          <c:marker>
            <c:symbol val="none"/>
          </c:marker>
          <c:xVal>
            <c:numRef>
              <c:f>Imperial!$AA$19:$AA$57</c:f>
              <c:numCache>
                <c:formatCode>0.0000</c:formatCode>
                <c:ptCount val="39"/>
                <c:pt idx="0">
                  <c:v>0</c:v>
                </c:pt>
                <c:pt idx="1">
                  <c:v>1.4285714285714626E-4</c:v>
                </c:pt>
                <c:pt idx="2">
                  <c:v>2.8571428571775404E-4</c:v>
                </c:pt>
                <c:pt idx="3">
                  <c:v>4.2857142877142856E-4</c:v>
                </c:pt>
                <c:pt idx="4">
                  <c:v>5.7142857498011681E-4</c:v>
                </c:pt>
                <c:pt idx="5">
                  <c:v>7.1428574736205771E-4</c:v>
                </c:pt>
                <c:pt idx="6">
                  <c:v>8.5714306194285708E-4</c:v>
                </c:pt>
                <c:pt idx="7">
                  <c:v>1.0000009567486291E-3</c:v>
                </c:pt>
                <c:pt idx="8">
                  <c:v>1.1428607796395574E-3</c:v>
                </c:pt>
                <c:pt idx="9">
                  <c:v>1.2857260955142856E-3</c:v>
                </c:pt>
                <c:pt idx="10">
                  <c:v>1.4286052987470454E-3</c:v>
                </c:pt>
                <c:pt idx="11">
                  <c:v>1.5715164219412001E-3</c:v>
                </c:pt>
                <c:pt idx="12">
                  <c:v>1.7144954294857143E-3</c:v>
                </c:pt>
                <c:pt idx="13">
                  <c:v>1.8576097862757772E-3</c:v>
                </c:pt>
                <c:pt idx="14">
                  <c:v>2.0009797105962034E-3</c:v>
                </c:pt>
                <c:pt idx="15">
                  <c:v>2.1448102678571427E-3</c:v>
                </c:pt>
                <c:pt idx="16">
                  <c:v>2.2894383509068413E-3</c:v>
                </c:pt>
                <c:pt idx="17">
                  <c:v>2.4353996353165012E-3</c:v>
                </c:pt>
                <c:pt idx="18">
                  <c:v>2.5835218066285713E-3</c:v>
                </c:pt>
                <c:pt idx="19">
                  <c:v>2.7350517433727471E-3</c:v>
                </c:pt>
                <c:pt idx="20">
                  <c:v>2.8918259169745226E-3</c:v>
                </c:pt>
                <c:pt idx="21">
                  <c:v>3.0564950497999998E-3</c:v>
                </c:pt>
                <c:pt idx="22">
                  <c:v>3.2328160677887216E-3</c:v>
                </c:pt>
                <c:pt idx="23">
                  <c:v>3.4260266067142994E-3</c:v>
                </c:pt>
                <c:pt idx="24">
                  <c:v>3.6433197933714288E-3</c:v>
                </c:pt>
                <c:pt idx="25">
                  <c:v>3.8944397372082632E-3</c:v>
                </c:pt>
                <c:pt idx="26">
                  <c:v>4.1924211463959145E-3</c:v>
                </c:pt>
                <c:pt idx="27">
                  <c:v>4.5544997373428578E-3</c:v>
                </c:pt>
                <c:pt idx="28">
                  <c:v>5.0032236505120299E-3</c:v>
                </c:pt>
                <c:pt idx="29">
                  <c:v>5.5677999303732767E-3</c:v>
                </c:pt>
                <c:pt idx="30">
                  <c:v>7.3561668038230653E-3</c:v>
                </c:pt>
                <c:pt idx="31">
                  <c:v>1.0112162519346225E-2</c:v>
                </c:pt>
                <c:pt idx="32">
                  <c:v>1.4343673841268532E-2</c:v>
                </c:pt>
                <c:pt idx="33">
                  <c:v>2.0749651311970242E-2</c:v>
                </c:pt>
                <c:pt idx="34">
                  <c:v>3.0268851191614786E-2</c:v>
                </c:pt>
                <c:pt idx="35">
                  <c:v>4.4135682748298197E-2</c:v>
                </c:pt>
                <c:pt idx="36">
                  <c:v>6.3943802916010178E-2</c:v>
                </c:pt>
                <c:pt idx="37">
                  <c:v>9.1717903037057846E-2</c:v>
                </c:pt>
                <c:pt idx="38">
                  <c:v>0.12999412640436142</c:v>
                </c:pt>
              </c:numCache>
            </c:numRef>
          </c:xVal>
          <c:yVal>
            <c:numRef>
              <c:f>Imperial!$Y$19:$Y$57</c:f>
              <c:numCache>
                <c:formatCode>#,##0</c:formatCode>
                <c:ptCount val="39"/>
                <c:pt idx="0" formatCode="General">
                  <c:v>0</c:v>
                </c:pt>
                <c:pt idx="1">
                  <c:v>1500</c:v>
                </c:pt>
                <c:pt idx="2" formatCode="#,##0.0">
                  <c:v>3000</c:v>
                </c:pt>
                <c:pt idx="3" formatCode="#,##0.0">
                  <c:v>4500</c:v>
                </c:pt>
                <c:pt idx="4" formatCode="#,##0.0">
                  <c:v>6000</c:v>
                </c:pt>
                <c:pt idx="5" formatCode="#,##0.0">
                  <c:v>7500</c:v>
                </c:pt>
                <c:pt idx="6" formatCode="#,##0.0">
                  <c:v>9000</c:v>
                </c:pt>
                <c:pt idx="7" formatCode="#,##0.0">
                  <c:v>10500</c:v>
                </c:pt>
                <c:pt idx="8" formatCode="#,##0.0">
                  <c:v>12000</c:v>
                </c:pt>
                <c:pt idx="9" formatCode="#,##0.0">
                  <c:v>13500</c:v>
                </c:pt>
                <c:pt idx="10" formatCode="#,##0.0">
                  <c:v>15000</c:v>
                </c:pt>
                <c:pt idx="11" formatCode="#,##0.0">
                  <c:v>16500</c:v>
                </c:pt>
                <c:pt idx="12" formatCode="#,##0.0">
                  <c:v>18000</c:v>
                </c:pt>
                <c:pt idx="13" formatCode="#,##0.0">
                  <c:v>19500</c:v>
                </c:pt>
                <c:pt idx="14" formatCode="#,##0.0">
                  <c:v>21000</c:v>
                </c:pt>
                <c:pt idx="15" formatCode="#,##0.0">
                  <c:v>22500</c:v>
                </c:pt>
                <c:pt idx="16" formatCode="#,##0.0">
                  <c:v>24000</c:v>
                </c:pt>
                <c:pt idx="17" formatCode="#,##0.0">
                  <c:v>25500</c:v>
                </c:pt>
                <c:pt idx="18" formatCode="#,##0.0">
                  <c:v>27000</c:v>
                </c:pt>
                <c:pt idx="19" formatCode="#,##0.0">
                  <c:v>28500</c:v>
                </c:pt>
                <c:pt idx="20" formatCode="#,##0.0">
                  <c:v>30000</c:v>
                </c:pt>
                <c:pt idx="21" formatCode="#,##0.0">
                  <c:v>31500</c:v>
                </c:pt>
                <c:pt idx="22" formatCode="#,##0.0">
                  <c:v>33000</c:v>
                </c:pt>
                <c:pt idx="23" formatCode="#,##0.0">
                  <c:v>34500</c:v>
                </c:pt>
                <c:pt idx="24" formatCode="#,##0.0">
                  <c:v>36000</c:v>
                </c:pt>
                <c:pt idx="25" formatCode="#,##0.0">
                  <c:v>37500</c:v>
                </c:pt>
                <c:pt idx="26" formatCode="#,##0.0">
                  <c:v>39000</c:v>
                </c:pt>
                <c:pt idx="27" formatCode="#,##0.0">
                  <c:v>40500</c:v>
                </c:pt>
                <c:pt idx="28" formatCode="#,##0.0">
                  <c:v>42000</c:v>
                </c:pt>
                <c:pt idx="29" formatCode="#,##0.0">
                  <c:v>43500</c:v>
                </c:pt>
                <c:pt idx="30">
                  <c:v>47388.888888888891</c:v>
                </c:pt>
                <c:pt idx="31">
                  <c:v>51763.888888888891</c:v>
                </c:pt>
                <c:pt idx="32">
                  <c:v>56138.888888888891</c:v>
                </c:pt>
                <c:pt idx="33">
                  <c:v>60513.888888888891</c:v>
                </c:pt>
                <c:pt idx="34">
                  <c:v>64888.888888888891</c:v>
                </c:pt>
                <c:pt idx="35">
                  <c:v>69263.888888888891</c:v>
                </c:pt>
                <c:pt idx="36">
                  <c:v>73638.888888888891</c:v>
                </c:pt>
                <c:pt idx="37">
                  <c:v>78013.888888888891</c:v>
                </c:pt>
                <c:pt idx="38">
                  <c:v>82388.888888888891</c:v>
                </c:pt>
              </c:numCache>
            </c:numRef>
          </c:yVal>
          <c:smooth val="0"/>
          <c:extLst>
            <c:ext xmlns:c16="http://schemas.microsoft.com/office/drawing/2014/chart" uri="{C3380CC4-5D6E-409C-BE32-E72D297353CC}">
              <c16:uniqueId val="{00000000-93EE-4A46-BAFF-BD4A2D583970}"/>
            </c:ext>
          </c:extLst>
        </c:ser>
        <c:ser>
          <c:idx val="1"/>
          <c:order val="1"/>
          <c:tx>
            <c:v>Elastic Stress/Strain Curve</c:v>
          </c:tx>
          <c:spPr>
            <a:ln w="25400">
              <a:solidFill>
                <a:srgbClr val="000000"/>
              </a:solidFill>
              <a:prstDash val="solid"/>
            </a:ln>
          </c:spPr>
          <c:marker>
            <c:symbol val="none"/>
          </c:marker>
          <c:xVal>
            <c:numRef>
              <c:f>Imperial!$AA$19:$AA$57</c:f>
              <c:numCache>
                <c:formatCode>0.0000</c:formatCode>
                <c:ptCount val="39"/>
                <c:pt idx="0">
                  <c:v>0</c:v>
                </c:pt>
                <c:pt idx="1">
                  <c:v>1.4285714285714626E-4</c:v>
                </c:pt>
                <c:pt idx="2">
                  <c:v>2.8571428571775404E-4</c:v>
                </c:pt>
                <c:pt idx="3">
                  <c:v>4.2857142877142856E-4</c:v>
                </c:pt>
                <c:pt idx="4">
                  <c:v>5.7142857498011681E-4</c:v>
                </c:pt>
                <c:pt idx="5">
                  <c:v>7.1428574736205771E-4</c:v>
                </c:pt>
                <c:pt idx="6">
                  <c:v>8.5714306194285708E-4</c:v>
                </c:pt>
                <c:pt idx="7">
                  <c:v>1.0000009567486291E-3</c:v>
                </c:pt>
                <c:pt idx="8">
                  <c:v>1.1428607796395574E-3</c:v>
                </c:pt>
                <c:pt idx="9">
                  <c:v>1.2857260955142856E-3</c:v>
                </c:pt>
                <c:pt idx="10">
                  <c:v>1.4286052987470454E-3</c:v>
                </c:pt>
                <c:pt idx="11">
                  <c:v>1.5715164219412001E-3</c:v>
                </c:pt>
                <c:pt idx="12">
                  <c:v>1.7144954294857143E-3</c:v>
                </c:pt>
                <c:pt idx="13">
                  <c:v>1.8576097862757772E-3</c:v>
                </c:pt>
                <c:pt idx="14">
                  <c:v>2.0009797105962034E-3</c:v>
                </c:pt>
                <c:pt idx="15">
                  <c:v>2.1448102678571427E-3</c:v>
                </c:pt>
                <c:pt idx="16">
                  <c:v>2.2894383509068413E-3</c:v>
                </c:pt>
                <c:pt idx="17">
                  <c:v>2.4353996353165012E-3</c:v>
                </c:pt>
                <c:pt idx="18">
                  <c:v>2.5835218066285713E-3</c:v>
                </c:pt>
                <c:pt idx="19">
                  <c:v>2.7350517433727471E-3</c:v>
                </c:pt>
                <c:pt idx="20">
                  <c:v>2.8918259169745226E-3</c:v>
                </c:pt>
                <c:pt idx="21">
                  <c:v>3.0564950497999998E-3</c:v>
                </c:pt>
                <c:pt idx="22">
                  <c:v>3.2328160677887216E-3</c:v>
                </c:pt>
                <c:pt idx="23">
                  <c:v>3.4260266067142994E-3</c:v>
                </c:pt>
                <c:pt idx="24">
                  <c:v>3.6433197933714288E-3</c:v>
                </c:pt>
                <c:pt idx="25">
                  <c:v>3.8944397372082632E-3</c:v>
                </c:pt>
                <c:pt idx="26">
                  <c:v>4.1924211463959145E-3</c:v>
                </c:pt>
                <c:pt idx="27">
                  <c:v>4.5544997373428578E-3</c:v>
                </c:pt>
                <c:pt idx="28">
                  <c:v>5.0032236505120299E-3</c:v>
                </c:pt>
                <c:pt idx="29">
                  <c:v>5.5677999303732767E-3</c:v>
                </c:pt>
                <c:pt idx="30">
                  <c:v>7.3561668038230653E-3</c:v>
                </c:pt>
                <c:pt idx="31">
                  <c:v>1.0112162519346225E-2</c:v>
                </c:pt>
                <c:pt idx="32">
                  <c:v>1.4343673841268532E-2</c:v>
                </c:pt>
                <c:pt idx="33">
                  <c:v>2.0749651311970242E-2</c:v>
                </c:pt>
                <c:pt idx="34">
                  <c:v>3.0268851191614786E-2</c:v>
                </c:pt>
                <c:pt idx="35">
                  <c:v>4.4135682748298197E-2</c:v>
                </c:pt>
                <c:pt idx="36">
                  <c:v>6.3943802916010178E-2</c:v>
                </c:pt>
                <c:pt idx="37">
                  <c:v>9.1717903037057846E-2</c:v>
                </c:pt>
                <c:pt idx="38">
                  <c:v>0.12999412640436142</c:v>
                </c:pt>
              </c:numCache>
            </c:numRef>
          </c:xVal>
          <c:yVal>
            <c:numRef>
              <c:f>Imperial!$X$19:$X$57</c:f>
              <c:numCache>
                <c:formatCode>0</c:formatCode>
                <c:ptCount val="39"/>
                <c:pt idx="0">
                  <c:v>0</c:v>
                </c:pt>
                <c:pt idx="1">
                  <c:v>1500.0000000000357</c:v>
                </c:pt>
                <c:pt idx="2">
                  <c:v>3000.0000000364175</c:v>
                </c:pt>
                <c:pt idx="3">
                  <c:v>4500.0000020999996</c:v>
                </c:pt>
                <c:pt idx="4">
                  <c:v>6000.0000372912264</c:v>
                </c:pt>
                <c:pt idx="5">
                  <c:v>7500.0003473016059</c:v>
                </c:pt>
                <c:pt idx="6">
                  <c:v>9000.0021503999997</c:v>
                </c:pt>
                <c:pt idx="7">
                  <c:v>10500.010045860607</c:v>
                </c:pt>
                <c:pt idx="8">
                  <c:v>12000.038186215354</c:v>
                </c:pt>
                <c:pt idx="9">
                  <c:v>13500.124002899998</c:v>
                </c:pt>
                <c:pt idx="10">
                  <c:v>15000.355636843977</c:v>
                </c:pt>
                <c:pt idx="11">
                  <c:v>16500.922430382601</c:v>
                </c:pt>
                <c:pt idx="12">
                  <c:v>18002.202009600001</c:v>
                </c:pt>
                <c:pt idx="13">
                  <c:v>19504.902755895662</c:v>
                </c:pt>
                <c:pt idx="14">
                  <c:v>21010.286961260135</c:v>
                </c:pt>
                <c:pt idx="15">
                  <c:v>22520.5078125</c:v>
                </c:pt>
                <c:pt idx="16">
                  <c:v>24039.102684521833</c:v>
                </c:pt>
                <c:pt idx="17">
                  <c:v>25571.696170823263</c:v>
                </c:pt>
                <c:pt idx="18">
                  <c:v>27126.978969599997</c:v>
                </c:pt>
                <c:pt idx="19">
                  <c:v>28718.043305413845</c:v>
                </c:pt>
                <c:pt idx="20">
                  <c:v>30364.172128232487</c:v>
                </c:pt>
                <c:pt idx="21">
                  <c:v>32093.1980229</c:v>
                </c:pt>
                <c:pt idx="22">
                  <c:v>33944.568711781576</c:v>
                </c:pt>
                <c:pt idx="23">
                  <c:v>35973.279370500146</c:v>
                </c:pt>
                <c:pt idx="24">
                  <c:v>38254.857830400004</c:v>
                </c:pt>
                <c:pt idx="25">
                  <c:v>40891.617240686763</c:v>
                </c:pt>
                <c:pt idx="26">
                  <c:v>44020.422037157099</c:v>
                </c:pt>
                <c:pt idx="27">
                  <c:v>47822.247242100006</c:v>
                </c:pt>
                <c:pt idx="28">
                  <c:v>52533.848330376313</c:v>
                </c:pt>
                <c:pt idx="29">
                  <c:v>58461.899268919406</c:v>
                </c:pt>
                <c:pt idx="30">
                  <c:v>77239.751440142179</c:v>
                </c:pt>
                <c:pt idx="31">
                  <c:v>106177.70645313537</c:v>
                </c:pt>
                <c:pt idx="32">
                  <c:v>150608.57533331958</c:v>
                </c:pt>
                <c:pt idx="33">
                  <c:v>217871.33877568753</c:v>
                </c:pt>
                <c:pt idx="34">
                  <c:v>317822.93751195527</c:v>
                </c:pt>
                <c:pt idx="35">
                  <c:v>463424.66885713104</c:v>
                </c:pt>
                <c:pt idx="36">
                  <c:v>671409.93061810685</c:v>
                </c:pt>
                <c:pt idx="37">
                  <c:v>963037.98188910738</c:v>
                </c:pt>
                <c:pt idx="38">
                  <c:v>1364938.3272457949</c:v>
                </c:pt>
              </c:numCache>
            </c:numRef>
          </c:yVal>
          <c:smooth val="0"/>
          <c:extLst>
            <c:ext xmlns:c16="http://schemas.microsoft.com/office/drawing/2014/chart" uri="{C3380CC4-5D6E-409C-BE32-E72D297353CC}">
              <c16:uniqueId val="{00000001-93EE-4A46-BAFF-BD4A2D583970}"/>
            </c:ext>
          </c:extLst>
        </c:ser>
        <c:ser>
          <c:idx val="2"/>
          <c:order val="2"/>
          <c:tx>
            <c:v>Line of Constant Strain Energy</c:v>
          </c:tx>
          <c:spPr>
            <a:ln w="12700">
              <a:solidFill>
                <a:srgbClr val="000000"/>
              </a:solidFill>
              <a:prstDash val="sysDash"/>
            </a:ln>
          </c:spPr>
          <c:marker>
            <c:symbol val="none"/>
          </c:marker>
          <c:xVal>
            <c:numRef>
              <c:f>Imperial!$AD$20:$AD$57</c:f>
              <c:numCache>
                <c:formatCode>0.000</c:formatCode>
                <c:ptCount val="38"/>
                <c:pt idx="0">
                  <c:v>0.57301587301585932</c:v>
                </c:pt>
                <c:pt idx="1">
                  <c:v>0.28650793650445855</c:v>
                </c:pt>
                <c:pt idx="2">
                  <c:v>0.19100529091615523</c:v>
                </c:pt>
                <c:pt idx="3">
                  <c:v>0.14325396736361556</c:v>
                </c:pt>
                <c:pt idx="4">
                  <c:v>0.1146031692962593</c:v>
                </c:pt>
                <c:pt idx="5">
                  <c:v>9.5502622683885527E-2</c:v>
                </c:pt>
                <c:pt idx="6">
                  <c:v>8.1859332112035221E-2</c:v>
                </c:pt>
                <c:pt idx="7">
                  <c:v>7.1626756197422689E-2</c:v>
                </c:pt>
                <c:pt idx="8">
                  <c:v>6.3667845520468766E-2</c:v>
                </c:pt>
                <c:pt idx="9">
                  <c:v>5.7300228763419531E-2</c:v>
                </c:pt>
                <c:pt idx="10">
                  <c:v>5.208944003889121E-2</c:v>
                </c:pt>
                <c:pt idx="11">
                  <c:v>4.7745481861910716E-2</c:v>
                </c:pt>
                <c:pt idx="12">
                  <c:v>4.4067064587851125E-2</c:v>
                </c:pt>
                <c:pt idx="13">
                  <c:v>4.0909665399080197E-2</c:v>
                </c:pt>
                <c:pt idx="14">
                  <c:v>3.8166271235088721E-2</c:v>
                </c:pt>
                <c:pt idx="15">
                  <c:v>3.5755236824094733E-2</c:v>
                </c:pt>
                <c:pt idx="16">
                  <c:v>3.3612311196803094E-2</c:v>
                </c:pt>
                <c:pt idx="17">
                  <c:v>3.1685202045057793E-2</c:v>
                </c:pt>
                <c:pt idx="18">
                  <c:v>2.9929748360041454E-2</c:v>
                </c:pt>
                <c:pt idx="19">
                  <c:v>2.8307170895155994E-2</c:v>
                </c:pt>
                <c:pt idx="20">
                  <c:v>2.6782117784288715E-2</c:v>
                </c:pt>
                <c:pt idx="21">
                  <c:v>2.5321394324432339E-2</c:v>
                </c:pt>
                <c:pt idx="22">
                  <c:v>2.3893396002941596E-2</c:v>
                </c:pt>
                <c:pt idx="23">
                  <c:v>2.2468357177915621E-2</c:v>
                </c:pt>
                <c:pt idx="24">
                  <c:v>2.1019560181850465E-2</c:v>
                </c:pt>
                <c:pt idx="25">
                  <c:v>1.9525569491321459E-2</c:v>
                </c:pt>
                <c:pt idx="26">
                  <c:v>1.7973304457493861E-2</c:v>
                </c:pt>
                <c:pt idx="27">
                  <c:v>1.6361333441982252E-2</c:v>
                </c:pt>
                <c:pt idx="28">
                  <c:v>1.4702290214179981E-2</c:v>
                </c:pt>
                <c:pt idx="29">
                  <c:v>1.1127998129174551E-2</c:v>
                </c:pt>
                <c:pt idx="30">
                  <c:v>8.0951438699910644E-3</c:v>
                </c:pt>
                <c:pt idx="31">
                  <c:v>5.7070044492589693E-3</c:v>
                </c:pt>
                <c:pt idx="32">
                  <c:v>3.9450981223773732E-3</c:v>
                </c:pt>
                <c:pt idx="33">
                  <c:v>2.704410878121336E-3</c:v>
                </c:pt>
                <c:pt idx="34">
                  <c:v>1.8547217428962369E-3</c:v>
                </c:pt>
                <c:pt idx="35">
                  <c:v>1.2801773854201458E-3</c:v>
                </c:pt>
                <c:pt idx="36">
                  <c:v>8.9251288701797289E-4</c:v>
                </c:pt>
                <c:pt idx="37">
                  <c:v>6.2971622407158659E-4</c:v>
                </c:pt>
              </c:numCache>
            </c:numRef>
          </c:xVal>
          <c:yVal>
            <c:numRef>
              <c:f>Imperial!$X$20:$X$57</c:f>
              <c:numCache>
                <c:formatCode>0</c:formatCode>
                <c:ptCount val="38"/>
                <c:pt idx="0">
                  <c:v>1500.0000000000357</c:v>
                </c:pt>
                <c:pt idx="1">
                  <c:v>3000.0000000364175</c:v>
                </c:pt>
                <c:pt idx="2">
                  <c:v>4500.0000020999996</c:v>
                </c:pt>
                <c:pt idx="3">
                  <c:v>6000.0000372912264</c:v>
                </c:pt>
                <c:pt idx="4">
                  <c:v>7500.0003473016059</c:v>
                </c:pt>
                <c:pt idx="5">
                  <c:v>9000.0021503999997</c:v>
                </c:pt>
                <c:pt idx="6">
                  <c:v>10500.010045860607</c:v>
                </c:pt>
                <c:pt idx="7">
                  <c:v>12000.038186215354</c:v>
                </c:pt>
                <c:pt idx="8">
                  <c:v>13500.124002899998</c:v>
                </c:pt>
                <c:pt idx="9">
                  <c:v>15000.355636843977</c:v>
                </c:pt>
                <c:pt idx="10">
                  <c:v>16500.922430382601</c:v>
                </c:pt>
                <c:pt idx="11">
                  <c:v>18002.202009600001</c:v>
                </c:pt>
                <c:pt idx="12">
                  <c:v>19504.902755895662</c:v>
                </c:pt>
                <c:pt idx="13">
                  <c:v>21010.286961260135</c:v>
                </c:pt>
                <c:pt idx="14">
                  <c:v>22520.5078125</c:v>
                </c:pt>
                <c:pt idx="15">
                  <c:v>24039.102684521833</c:v>
                </c:pt>
                <c:pt idx="16">
                  <c:v>25571.696170823263</c:v>
                </c:pt>
                <c:pt idx="17">
                  <c:v>27126.978969599997</c:v>
                </c:pt>
                <c:pt idx="18">
                  <c:v>28718.043305413845</c:v>
                </c:pt>
                <c:pt idx="19">
                  <c:v>30364.172128232487</c:v>
                </c:pt>
                <c:pt idx="20">
                  <c:v>32093.1980229</c:v>
                </c:pt>
                <c:pt idx="21">
                  <c:v>33944.568711781576</c:v>
                </c:pt>
                <c:pt idx="22">
                  <c:v>35973.279370500146</c:v>
                </c:pt>
                <c:pt idx="23">
                  <c:v>38254.857830400004</c:v>
                </c:pt>
                <c:pt idx="24">
                  <c:v>40891.617240686763</c:v>
                </c:pt>
                <c:pt idx="25">
                  <c:v>44020.422037157099</c:v>
                </c:pt>
                <c:pt idx="26">
                  <c:v>47822.247242100006</c:v>
                </c:pt>
                <c:pt idx="27">
                  <c:v>52533.848330376313</c:v>
                </c:pt>
                <c:pt idx="28">
                  <c:v>58461.899268919406</c:v>
                </c:pt>
                <c:pt idx="29">
                  <c:v>77239.751440142179</c:v>
                </c:pt>
                <c:pt idx="30">
                  <c:v>106177.70645313537</c:v>
                </c:pt>
                <c:pt idx="31">
                  <c:v>150608.57533331958</c:v>
                </c:pt>
                <c:pt idx="32">
                  <c:v>217871.33877568753</c:v>
                </c:pt>
                <c:pt idx="33">
                  <c:v>317822.93751195527</c:v>
                </c:pt>
                <c:pt idx="34">
                  <c:v>463424.66885713104</c:v>
                </c:pt>
                <c:pt idx="35">
                  <c:v>671409.93061810685</c:v>
                </c:pt>
                <c:pt idx="36">
                  <c:v>963037.98188910738</c:v>
                </c:pt>
                <c:pt idx="37">
                  <c:v>1364938.3272457949</c:v>
                </c:pt>
              </c:numCache>
            </c:numRef>
          </c:yVal>
          <c:smooth val="1"/>
          <c:extLst>
            <c:ext xmlns:c16="http://schemas.microsoft.com/office/drawing/2014/chart" uri="{C3380CC4-5D6E-409C-BE32-E72D297353CC}">
              <c16:uniqueId val="{00000002-93EE-4A46-BAFF-BD4A2D583970}"/>
            </c:ext>
          </c:extLst>
        </c:ser>
        <c:ser>
          <c:idx val="3"/>
          <c:order val="3"/>
          <c:spPr>
            <a:ln w="12700">
              <a:solidFill>
                <a:srgbClr val="C0C0C0"/>
              </a:solidFill>
              <a:prstDash val="lgDash"/>
            </a:ln>
          </c:spPr>
          <c:marker>
            <c:symbol val="none"/>
          </c:marker>
          <c:dLbls>
            <c:dLbl>
              <c:idx val="0"/>
              <c:layout>
                <c:manualLayout>
                  <c:x val="3.14788800690849E-3"/>
                  <c:y val="-3.7356801099630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EE-4A46-BAFF-BD4A2D583970}"/>
                </c:ext>
              </c:extLst>
            </c:dLbl>
            <c:dLbl>
              <c:idx val="1"/>
              <c:delete val="1"/>
              <c:extLst>
                <c:ext xmlns:c15="http://schemas.microsoft.com/office/drawing/2012/chart" uri="{CE6537A1-D6FC-4f65-9D91-7224C49458BB}"/>
                <c:ext xmlns:c16="http://schemas.microsoft.com/office/drawing/2014/chart" uri="{C3380CC4-5D6E-409C-BE32-E72D297353CC}">
                  <c16:uniqueId val="{00000004-93EE-4A46-BAFF-BD4A2D583970}"/>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Imperial!$AE$19:$AE$20</c:f>
              <c:numCache>
                <c:formatCode>0.00</c:formatCode>
                <c:ptCount val="2"/>
                <c:pt idx="0">
                  <c:v>0</c:v>
                </c:pt>
                <c:pt idx="1">
                  <c:v>1</c:v>
                </c:pt>
              </c:numCache>
            </c:numRef>
          </c:xVal>
          <c:yVal>
            <c:numRef>
              <c:f>Imperial!$AF$19:$AF$20</c:f>
              <c:numCache>
                <c:formatCode>0.00</c:formatCode>
                <c:ptCount val="2"/>
                <c:pt idx="0">
                  <c:v>56666.194831067725</c:v>
                </c:pt>
                <c:pt idx="1">
                  <c:v>56666.194831067725</c:v>
                </c:pt>
              </c:numCache>
            </c:numRef>
          </c:yVal>
          <c:smooth val="0"/>
          <c:extLst>
            <c:ext xmlns:c16="http://schemas.microsoft.com/office/drawing/2014/chart" uri="{C3380CC4-5D6E-409C-BE32-E72D297353CC}">
              <c16:uniqueId val="{00000005-93EE-4A46-BAFF-BD4A2D583970}"/>
            </c:ext>
          </c:extLst>
        </c:ser>
        <c:ser>
          <c:idx val="4"/>
          <c:order val="4"/>
          <c:spPr>
            <a:ln w="12700">
              <a:solidFill>
                <a:srgbClr val="C0C0C0"/>
              </a:solidFill>
              <a:prstDash val="lg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3EE-4A46-BAFF-BD4A2D583970}"/>
                </c:ext>
              </c:extLst>
            </c:dLbl>
            <c:dLbl>
              <c:idx val="1"/>
              <c:layout>
                <c:manualLayout>
                  <c:x val="5.3859482753212181E-4"/>
                  <c:y val="-5.0104135658338433E-2"/>
                </c:manualLayout>
              </c:layout>
              <c:dLblPos val="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EE-4A46-BAFF-BD4A2D583970}"/>
                </c:ext>
              </c:extLst>
            </c:dLbl>
            <c:spPr>
              <a:noFill/>
              <a:ln w="25400">
                <a:noFill/>
              </a:ln>
            </c:sp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Imperial!$AF$33:$AF$34</c:f>
              <c:numCache>
                <c:formatCode>0.0000</c:formatCode>
                <c:ptCount val="2"/>
                <c:pt idx="0">
                  <c:v>1.4984373543508882E-2</c:v>
                </c:pt>
                <c:pt idx="1">
                  <c:v>1.4984373543508882E-2</c:v>
                </c:pt>
              </c:numCache>
            </c:numRef>
          </c:xVal>
          <c:yVal>
            <c:numRef>
              <c:f>Imperial!$AG$33:$AG$34</c:f>
              <c:numCache>
                <c:formatCode>General</c:formatCode>
                <c:ptCount val="2"/>
                <c:pt idx="0">
                  <c:v>56696.194831067725</c:v>
                </c:pt>
                <c:pt idx="1">
                  <c:v>0</c:v>
                </c:pt>
              </c:numCache>
            </c:numRef>
          </c:yVal>
          <c:smooth val="0"/>
          <c:extLst>
            <c:ext xmlns:c16="http://schemas.microsoft.com/office/drawing/2014/chart" uri="{C3380CC4-5D6E-409C-BE32-E72D297353CC}">
              <c16:uniqueId val="{00000008-93EE-4A46-BAFF-BD4A2D583970}"/>
            </c:ext>
          </c:extLst>
        </c:ser>
        <c:ser>
          <c:idx val="5"/>
          <c:order val="5"/>
          <c:spPr>
            <a:ln w="12700">
              <a:solidFill>
                <a:srgbClr val="C0C0C0"/>
              </a:solidFill>
              <a:prstDash val="lgDash"/>
            </a:ln>
          </c:spPr>
          <c:marker>
            <c:symbol val="none"/>
          </c:marker>
          <c:dLbls>
            <c:dLbl>
              <c:idx val="0"/>
              <c:layout>
                <c:manualLayout>
                  <c:x val="1.0723656792077742E-2"/>
                  <c:y val="-3.6555783823614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EE-4A46-BAFF-BD4A2D583970}"/>
                </c:ext>
              </c:extLst>
            </c:dLbl>
            <c:dLbl>
              <c:idx val="1"/>
              <c:delete val="1"/>
              <c:extLst>
                <c:ext xmlns:c15="http://schemas.microsoft.com/office/drawing/2012/chart" uri="{CE6537A1-D6FC-4f65-9D91-7224C49458BB}"/>
                <c:ext xmlns:c16="http://schemas.microsoft.com/office/drawing/2014/chart" uri="{C3380CC4-5D6E-409C-BE32-E72D297353CC}">
                  <c16:uniqueId val="{0000000A-93EE-4A46-BAFF-BD4A2D583970}"/>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Imperial!$AF$38:$AF$39</c:f>
              <c:numCache>
                <c:formatCode>General</c:formatCode>
                <c:ptCount val="2"/>
                <c:pt idx="0">
                  <c:v>0</c:v>
                </c:pt>
                <c:pt idx="1">
                  <c:v>5</c:v>
                </c:pt>
              </c:numCache>
            </c:numRef>
          </c:xVal>
          <c:yVal>
            <c:numRef>
              <c:f>Imperial!$AG$38:$AG$39</c:f>
              <c:numCache>
                <c:formatCode>General</c:formatCode>
                <c:ptCount val="2"/>
                <c:pt idx="0">
                  <c:v>95000</c:v>
                </c:pt>
                <c:pt idx="1">
                  <c:v>95000</c:v>
                </c:pt>
              </c:numCache>
            </c:numRef>
          </c:yVal>
          <c:smooth val="0"/>
          <c:extLst>
            <c:ext xmlns:c16="http://schemas.microsoft.com/office/drawing/2014/chart" uri="{C3380CC4-5D6E-409C-BE32-E72D297353CC}">
              <c16:uniqueId val="{0000000B-93EE-4A46-BAFF-BD4A2D583970}"/>
            </c:ext>
          </c:extLst>
        </c:ser>
        <c:dLbls>
          <c:showLegendKey val="0"/>
          <c:showVal val="0"/>
          <c:showCatName val="0"/>
          <c:showSerName val="0"/>
          <c:showPercent val="0"/>
          <c:showBubbleSize val="0"/>
        </c:dLbls>
        <c:axId val="495079192"/>
        <c:axId val="495074096"/>
      </c:scatterChart>
      <c:valAx>
        <c:axId val="495079192"/>
        <c:scaling>
          <c:orientation val="minMax"/>
          <c:max val="7.0000000000000007E-2"/>
          <c:min val="0"/>
        </c:scaling>
        <c:delete val="0"/>
        <c:axPos val="b"/>
        <c:title>
          <c:tx>
            <c:rich>
              <a:bodyPr/>
              <a:lstStyle/>
              <a:p>
                <a:pPr>
                  <a:defRPr/>
                </a:pPr>
                <a:r>
                  <a:rPr lang="en-CA"/>
                  <a:t>Strain</a:t>
                </a:r>
              </a:p>
            </c:rich>
          </c:tx>
          <c:layout>
            <c:manualLayout>
              <c:xMode val="edge"/>
              <c:yMode val="edge"/>
              <c:x val="0.50303109491226206"/>
              <c:y val="0.92396306576785747"/>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a:pPr>
            <a:endParaRPr lang="en-US"/>
          </a:p>
        </c:txPr>
        <c:crossAx val="495074096"/>
        <c:crosses val="autoZero"/>
        <c:crossBetween val="midCat"/>
      </c:valAx>
      <c:valAx>
        <c:axId val="495074096"/>
        <c:scaling>
          <c:orientation val="minMax"/>
          <c:max val="120000"/>
          <c:min val="0"/>
        </c:scaling>
        <c:delete val="0"/>
        <c:axPos val="l"/>
        <c:title>
          <c:tx>
            <c:rich>
              <a:bodyPr/>
              <a:lstStyle/>
              <a:p>
                <a:pPr>
                  <a:defRPr/>
                </a:pPr>
                <a:r>
                  <a:rPr lang="en-CA"/>
                  <a:t>Stress (MPa)</a:t>
                </a:r>
              </a:p>
            </c:rich>
          </c:tx>
          <c:layout>
            <c:manualLayout>
              <c:xMode val="edge"/>
              <c:yMode val="edge"/>
              <c:x val="2.5757697318402887E-2"/>
              <c:y val="0.370967729753205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95079192"/>
        <c:crosses val="autoZero"/>
        <c:crossBetween val="midCat"/>
      </c:valAx>
      <c:spPr>
        <a:noFill/>
      </c:spPr>
    </c:plotArea>
    <c:legend>
      <c:legendPos val="r"/>
      <c:legendEntry>
        <c:idx val="3"/>
        <c:delete val="1"/>
      </c:legendEntry>
      <c:legendEntry>
        <c:idx val="4"/>
        <c:delete val="1"/>
      </c:legendEntry>
      <c:legendEntry>
        <c:idx val="5"/>
        <c:delete val="1"/>
      </c:legendEntry>
      <c:layout>
        <c:manualLayout>
          <c:xMode val="edge"/>
          <c:yMode val="edge"/>
          <c:x val="0.56352863952278787"/>
          <c:y val="0.11473391626251239"/>
          <c:w val="0.38080864346105242"/>
          <c:h val="0.15771528968044296"/>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000000000000044" r="0.75000000000000044" t="1" header="0.49212598450000022" footer="0.49212598450000022"/>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27</xdr:row>
      <xdr:rowOff>114300</xdr:rowOff>
    </xdr:from>
    <xdr:to>
      <xdr:col>10</xdr:col>
      <xdr:colOff>622935</xdr:colOff>
      <xdr:row>54</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301585"/>
          <a:ext cx="2519671" cy="644742"/>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G12" sqref="G12"/>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0" customWidth="1"/>
    <col min="18" max="19" width="5.33203125" style="71" customWidth="1"/>
    <col min="20" max="25" width="9.109375" style="73"/>
    <col min="26" max="16384" width="9.109375" style="20"/>
  </cols>
  <sheetData>
    <row r="1" spans="1:25" s="5" customFormat="1" ht="13.8" x14ac:dyDescent="0.3">
      <c r="A1" s="1"/>
      <c r="B1" s="2" t="s">
        <v>18</v>
      </c>
      <c r="C1" s="3" t="s">
        <v>13</v>
      </c>
      <c r="D1" s="1"/>
      <c r="E1" s="1"/>
      <c r="F1" s="2" t="s">
        <v>27</v>
      </c>
      <c r="G1" s="4"/>
      <c r="H1" s="1"/>
      <c r="I1" s="1"/>
      <c r="J1" s="1"/>
      <c r="K1" s="1"/>
      <c r="M1" s="66"/>
      <c r="N1" s="66"/>
      <c r="O1" s="66"/>
      <c r="P1" s="66"/>
      <c r="Q1" s="66"/>
      <c r="R1" s="66"/>
      <c r="S1" s="66"/>
      <c r="T1" s="67"/>
      <c r="U1" s="67"/>
      <c r="V1" s="67"/>
      <c r="W1" s="68"/>
      <c r="X1" s="69"/>
      <c r="Y1" s="67"/>
    </row>
    <row r="2" spans="1:25" s="5" customFormat="1" ht="13.8" x14ac:dyDescent="0.3">
      <c r="A2" s="1"/>
      <c r="B2" s="2" t="s">
        <v>19</v>
      </c>
      <c r="C2" s="3" t="s">
        <v>20</v>
      </c>
      <c r="D2" s="1"/>
      <c r="E2" s="1"/>
      <c r="F2" s="2" t="s">
        <v>21</v>
      </c>
      <c r="G2" s="3"/>
      <c r="H2" s="1"/>
      <c r="I2" s="1"/>
      <c r="J2" s="1"/>
      <c r="K2" s="1"/>
      <c r="M2" s="66"/>
      <c r="N2" s="66"/>
      <c r="O2" s="66"/>
      <c r="P2" s="66"/>
      <c r="Q2" s="66"/>
      <c r="R2" s="66"/>
      <c r="S2" s="66"/>
      <c r="T2" s="67"/>
      <c r="U2" s="67"/>
      <c r="V2" s="67"/>
      <c r="W2" s="68"/>
      <c r="X2" s="69"/>
      <c r="Y2" s="67"/>
    </row>
    <row r="3" spans="1:25" s="5" customFormat="1" ht="13.8" x14ac:dyDescent="0.3">
      <c r="A3" s="1"/>
      <c r="B3" s="2" t="s">
        <v>15</v>
      </c>
      <c r="C3" s="10"/>
      <c r="D3" s="1"/>
      <c r="E3" s="1"/>
      <c r="F3" s="2" t="s">
        <v>14</v>
      </c>
      <c r="G3" s="3"/>
      <c r="H3" s="1"/>
      <c r="I3" s="1"/>
      <c r="J3" s="1"/>
      <c r="K3" s="1"/>
      <c r="M3" s="66"/>
      <c r="N3" s="66"/>
      <c r="O3" s="66"/>
      <c r="P3" s="66"/>
      <c r="Q3" s="66"/>
      <c r="R3" s="66"/>
      <c r="S3" s="66"/>
      <c r="T3" s="67"/>
      <c r="U3" s="67"/>
      <c r="V3" s="67"/>
      <c r="W3" s="68"/>
      <c r="X3" s="69"/>
      <c r="Y3" s="67"/>
    </row>
    <row r="4" spans="1:25" s="5" customFormat="1" ht="13.8" x14ac:dyDescent="0.3">
      <c r="A4" s="1"/>
      <c r="B4" s="2" t="s">
        <v>40</v>
      </c>
      <c r="C4" s="4"/>
      <c r="D4" s="1"/>
      <c r="E4" s="1"/>
      <c r="F4" s="2" t="s">
        <v>41</v>
      </c>
      <c r="G4" s="3" t="s">
        <v>42</v>
      </c>
      <c r="H4" s="1"/>
      <c r="I4" s="1"/>
      <c r="J4" s="1"/>
      <c r="K4" s="1"/>
      <c r="M4" s="66"/>
      <c r="N4" s="66"/>
      <c r="O4" s="66"/>
      <c r="P4" s="66"/>
      <c r="Q4" s="70"/>
      <c r="R4" s="71"/>
      <c r="S4" s="71"/>
      <c r="T4" s="67"/>
      <c r="U4" s="67"/>
      <c r="V4" s="67"/>
      <c r="W4" s="68"/>
      <c r="X4" s="69"/>
      <c r="Y4" s="67"/>
    </row>
    <row r="5" spans="1:25" s="5" customFormat="1" ht="13.8" x14ac:dyDescent="0.3">
      <c r="A5" s="1"/>
      <c r="B5" s="2" t="s">
        <v>43</v>
      </c>
      <c r="C5" s="4"/>
      <c r="D5" s="1"/>
      <c r="E5" s="2"/>
      <c r="F5" s="1"/>
      <c r="G5" s="1"/>
      <c r="H5" s="1"/>
      <c r="I5" s="1"/>
      <c r="J5" s="1"/>
      <c r="K5" s="1"/>
      <c r="M5" s="66"/>
      <c r="N5" s="66"/>
      <c r="O5" s="66"/>
      <c r="P5" s="66"/>
      <c r="Q5" s="70"/>
      <c r="R5" s="71"/>
      <c r="S5" s="71"/>
      <c r="T5" s="67"/>
      <c r="U5" s="67"/>
      <c r="V5" s="67"/>
      <c r="W5" s="68"/>
      <c r="X5" s="69"/>
      <c r="Y5" s="67"/>
    </row>
    <row r="6" spans="1:25" s="5" customFormat="1" ht="13.8" x14ac:dyDescent="0.3">
      <c r="A6" s="1"/>
      <c r="B6" s="1" t="s">
        <v>22</v>
      </c>
      <c r="C6" s="13"/>
      <c r="D6" s="1"/>
      <c r="E6" s="1"/>
      <c r="F6" s="1"/>
      <c r="G6" s="1"/>
      <c r="H6" s="1"/>
      <c r="I6" s="1"/>
      <c r="J6" s="1"/>
      <c r="K6" s="1"/>
      <c r="M6" s="66"/>
      <c r="N6" s="66"/>
      <c r="O6" s="66"/>
      <c r="P6" s="66"/>
      <c r="Q6" s="70"/>
      <c r="R6" s="71"/>
      <c r="S6" s="71"/>
      <c r="T6" s="67"/>
      <c r="U6" s="67"/>
      <c r="V6" s="67"/>
      <c r="W6" s="68"/>
      <c r="X6" s="69"/>
      <c r="Y6" s="67"/>
    </row>
    <row r="7" spans="1:25" s="5" customFormat="1" ht="13.8" x14ac:dyDescent="0.3">
      <c r="A7" s="1"/>
      <c r="B7" s="1"/>
      <c r="C7" s="1"/>
      <c r="D7" s="1"/>
      <c r="E7" s="1"/>
      <c r="F7" s="1"/>
      <c r="G7" s="1"/>
      <c r="H7" s="1"/>
      <c r="I7" s="1"/>
      <c r="J7" s="1"/>
      <c r="K7" s="1"/>
      <c r="M7" s="66"/>
      <c r="N7" s="66"/>
      <c r="O7" s="66"/>
      <c r="P7" s="66"/>
      <c r="Q7" s="70"/>
      <c r="R7" s="71"/>
      <c r="S7" s="71"/>
      <c r="T7" s="67"/>
      <c r="U7" s="67"/>
      <c r="V7" s="67"/>
      <c r="W7" s="68"/>
      <c r="X7" s="69"/>
      <c r="Y7" s="67"/>
    </row>
    <row r="8" spans="1:25" s="5" customFormat="1" ht="13.8" x14ac:dyDescent="0.3">
      <c r="A8" s="14"/>
      <c r="E8" s="7"/>
      <c r="F8" s="8"/>
      <c r="H8" s="15"/>
      <c r="I8" s="7"/>
      <c r="J8" s="16"/>
      <c r="K8" s="17"/>
      <c r="L8" s="18"/>
      <c r="M8" s="66"/>
      <c r="N8" s="66"/>
      <c r="O8" s="66"/>
      <c r="P8" s="66"/>
      <c r="Q8" s="70"/>
      <c r="R8" s="71"/>
      <c r="S8" s="71"/>
      <c r="T8" s="67"/>
      <c r="U8" s="67"/>
      <c r="V8" s="67"/>
      <c r="W8" s="67"/>
      <c r="X8" s="67"/>
      <c r="Y8" s="67"/>
    </row>
    <row r="9" spans="1:25" s="5" customFormat="1" ht="13.8" x14ac:dyDescent="0.3">
      <c r="E9" s="7"/>
      <c r="F9" s="15"/>
      <c r="H9" s="15"/>
      <c r="I9" s="7"/>
      <c r="J9" s="17"/>
      <c r="K9" s="17"/>
      <c r="L9" s="18"/>
      <c r="M9" s="66"/>
      <c r="N9" s="66"/>
      <c r="O9" s="66"/>
      <c r="P9" s="66"/>
      <c r="Q9" s="70"/>
      <c r="R9" s="71"/>
      <c r="S9" s="71"/>
      <c r="T9" s="67"/>
      <c r="U9" s="67"/>
      <c r="V9" s="67"/>
      <c r="W9" s="67"/>
      <c r="X9" s="67"/>
      <c r="Y9" s="67"/>
    </row>
    <row r="10" spans="1:25" s="5" customFormat="1" ht="13.8" x14ac:dyDescent="0.3">
      <c r="E10" s="7"/>
      <c r="F10" s="15"/>
      <c r="H10" s="15"/>
      <c r="I10" s="7"/>
      <c r="J10" s="8"/>
      <c r="K10" s="15"/>
      <c r="L10" s="18"/>
      <c r="M10" s="66"/>
      <c r="N10" s="66"/>
      <c r="O10" s="66"/>
      <c r="P10" s="66"/>
      <c r="Q10" s="70"/>
      <c r="R10" s="71"/>
      <c r="S10" s="71"/>
      <c r="T10" s="67"/>
      <c r="U10" s="67"/>
      <c r="V10" s="67"/>
      <c r="W10" s="67"/>
      <c r="X10" s="67"/>
      <c r="Y10" s="67"/>
    </row>
    <row r="11" spans="1:25" s="5" customFormat="1" ht="13.8" x14ac:dyDescent="0.3">
      <c r="E11" s="7"/>
      <c r="F11" s="15"/>
      <c r="I11" s="19"/>
      <c r="J11" s="8"/>
      <c r="M11" s="66"/>
      <c r="N11" s="66"/>
      <c r="O11" s="66"/>
      <c r="P11" s="66"/>
      <c r="Q11" s="66"/>
      <c r="R11" s="66"/>
      <c r="S11" s="66"/>
      <c r="T11" s="67"/>
      <c r="U11" s="67"/>
      <c r="V11" s="67"/>
      <c r="W11" s="67"/>
      <c r="X11" s="67"/>
      <c r="Y11" s="67"/>
    </row>
    <row r="12" spans="1:25" x14ac:dyDescent="0.3">
      <c r="C12" s="21" t="str">
        <f>G4</f>
        <v>IMPORTANT INFORMATION</v>
      </c>
      <c r="M12" s="66"/>
      <c r="N12" s="66"/>
      <c r="O12" s="66"/>
      <c r="P12" s="66"/>
      <c r="Q12" s="72"/>
      <c r="R12" s="72"/>
      <c r="S12" s="72"/>
    </row>
    <row r="13" spans="1:25" s="5" customFormat="1" ht="13.8" x14ac:dyDescent="0.3">
      <c r="M13" s="66"/>
      <c r="N13" s="66"/>
      <c r="O13" s="66"/>
      <c r="P13" s="66"/>
      <c r="Q13" s="66"/>
      <c r="R13" s="66"/>
      <c r="S13" s="66"/>
      <c r="T13" s="67"/>
      <c r="U13" s="67"/>
      <c r="V13" s="67"/>
      <c r="W13" s="67"/>
      <c r="X13" s="67"/>
      <c r="Y13" s="67"/>
    </row>
    <row r="14" spans="1:25" s="5" customFormat="1" ht="13.8" x14ac:dyDescent="0.3">
      <c r="B14" s="22" t="s">
        <v>47</v>
      </c>
      <c r="M14" s="66"/>
      <c r="N14" s="66"/>
      <c r="O14" s="66"/>
      <c r="P14" s="66"/>
      <c r="Q14" s="66"/>
      <c r="R14" s="66"/>
      <c r="S14" s="66"/>
      <c r="T14" s="67"/>
      <c r="U14" s="67"/>
      <c r="V14" s="67"/>
      <c r="W14" s="67"/>
      <c r="X14" s="67"/>
      <c r="Y14" s="67"/>
    </row>
    <row r="15" spans="1:25" s="5" customFormat="1" ht="13.8" x14ac:dyDescent="0.3">
      <c r="A15" s="23"/>
      <c r="K15" s="23"/>
      <c r="M15" s="70"/>
      <c r="N15" s="70"/>
      <c r="O15" s="70"/>
      <c r="P15" s="70"/>
      <c r="Q15" s="70"/>
      <c r="R15" s="71"/>
      <c r="S15" s="71"/>
      <c r="T15" s="67"/>
      <c r="U15" s="67"/>
      <c r="V15" s="67"/>
      <c r="W15" s="67"/>
      <c r="X15" s="67"/>
      <c r="Y15" s="67"/>
    </row>
    <row r="16" spans="1:25" s="5" customFormat="1" ht="12.75" customHeight="1" x14ac:dyDescent="0.3">
      <c r="B16" s="76" t="s">
        <v>58</v>
      </c>
      <c r="C16" s="76"/>
      <c r="D16" s="76"/>
      <c r="E16" s="76"/>
      <c r="F16" s="76"/>
      <c r="G16" s="76"/>
      <c r="H16" s="76"/>
      <c r="I16" s="76"/>
      <c r="J16" s="76"/>
      <c r="M16" s="70"/>
      <c r="N16" s="70"/>
      <c r="O16" s="70"/>
      <c r="P16" s="70"/>
      <c r="Q16" s="70"/>
      <c r="R16" s="71"/>
      <c r="S16" s="71"/>
      <c r="T16" s="67"/>
      <c r="U16" s="67"/>
      <c r="V16" s="67"/>
      <c r="W16" s="67"/>
      <c r="X16" s="67"/>
      <c r="Y16" s="67"/>
    </row>
    <row r="17" spans="1:25" s="5" customFormat="1" ht="13.8" x14ac:dyDescent="0.3">
      <c r="B17" s="76"/>
      <c r="C17" s="76"/>
      <c r="D17" s="76"/>
      <c r="E17" s="76"/>
      <c r="F17" s="76"/>
      <c r="G17" s="76"/>
      <c r="H17" s="76"/>
      <c r="I17" s="76"/>
      <c r="J17" s="76"/>
      <c r="M17" s="70"/>
      <c r="N17" s="70"/>
      <c r="O17" s="70"/>
      <c r="P17" s="70"/>
      <c r="Q17" s="70"/>
      <c r="R17" s="71"/>
      <c r="S17" s="71"/>
      <c r="T17" s="67"/>
      <c r="U17" s="67"/>
      <c r="V17" s="67"/>
      <c r="W17" s="67"/>
      <c r="X17" s="67"/>
      <c r="Y17" s="67"/>
    </row>
    <row r="18" spans="1:25" s="5" customFormat="1" ht="13.8" x14ac:dyDescent="0.3">
      <c r="B18" s="76"/>
      <c r="C18" s="76"/>
      <c r="D18" s="76"/>
      <c r="E18" s="76"/>
      <c r="F18" s="76"/>
      <c r="G18" s="76"/>
      <c r="H18" s="76"/>
      <c r="I18" s="76"/>
      <c r="J18" s="76"/>
      <c r="M18" s="70"/>
      <c r="N18" s="70"/>
      <c r="O18" s="70"/>
      <c r="P18" s="70"/>
      <c r="Q18" s="70"/>
      <c r="R18" s="71"/>
      <c r="S18" s="71"/>
      <c r="T18" s="67"/>
      <c r="U18" s="67"/>
      <c r="V18" s="67"/>
      <c r="W18" s="67"/>
      <c r="X18" s="67"/>
      <c r="Y18" s="67"/>
    </row>
    <row r="19" spans="1:25" s="5" customFormat="1" ht="13.8" x14ac:dyDescent="0.3">
      <c r="B19" s="76"/>
      <c r="C19" s="76"/>
      <c r="D19" s="76"/>
      <c r="E19" s="76"/>
      <c r="F19" s="76"/>
      <c r="G19" s="76"/>
      <c r="H19" s="76"/>
      <c r="I19" s="76"/>
      <c r="J19" s="76"/>
      <c r="M19" s="70"/>
      <c r="N19" s="70"/>
      <c r="O19" s="70"/>
      <c r="P19" s="70"/>
      <c r="Q19" s="70"/>
      <c r="R19" s="71"/>
      <c r="S19" s="71"/>
      <c r="T19" s="67"/>
      <c r="U19" s="67"/>
      <c r="V19" s="67"/>
      <c r="W19" s="67"/>
      <c r="X19" s="67"/>
      <c r="Y19" s="67"/>
    </row>
    <row r="20" spans="1:25" s="5" customFormat="1" ht="12.75" customHeight="1" x14ac:dyDescent="0.3">
      <c r="A20" s="23"/>
      <c r="B20" s="24" t="s">
        <v>56</v>
      </c>
      <c r="C20" s="23"/>
      <c r="D20" s="23"/>
      <c r="E20" s="23"/>
      <c r="F20" s="23"/>
      <c r="G20" s="23"/>
      <c r="H20" s="23"/>
      <c r="I20" s="23"/>
      <c r="J20" s="23"/>
      <c r="K20" s="23"/>
      <c r="M20" s="70"/>
      <c r="N20" s="70"/>
      <c r="O20" s="70"/>
      <c r="P20" s="70"/>
      <c r="Q20" s="70"/>
      <c r="R20" s="71"/>
      <c r="S20" s="71"/>
      <c r="T20" s="67"/>
      <c r="U20" s="67"/>
      <c r="V20" s="67"/>
      <c r="W20" s="67"/>
      <c r="X20" s="67"/>
      <c r="Y20" s="67"/>
    </row>
    <row r="21" spans="1:25" s="5" customFormat="1" ht="13.8" x14ac:dyDescent="0.3">
      <c r="A21" s="23"/>
      <c r="B21" s="24"/>
      <c r="C21" s="23"/>
      <c r="D21" s="23"/>
      <c r="E21" s="23"/>
      <c r="F21" s="23"/>
      <c r="G21" s="23"/>
      <c r="H21" s="23"/>
      <c r="I21" s="23"/>
      <c r="J21" s="23"/>
      <c r="K21" s="23"/>
      <c r="M21" s="70"/>
      <c r="N21" s="70"/>
      <c r="O21" s="70"/>
      <c r="P21" s="70"/>
      <c r="Q21" s="70"/>
      <c r="R21" s="71"/>
      <c r="S21" s="71"/>
      <c r="T21" s="67"/>
      <c r="U21" s="67"/>
      <c r="V21" s="67"/>
      <c r="W21" s="67"/>
      <c r="X21" s="67"/>
      <c r="Y21" s="67"/>
    </row>
    <row r="22" spans="1:25" s="5" customFormat="1" ht="13.8" x14ac:dyDescent="0.3">
      <c r="A22" s="23"/>
      <c r="B22" s="76" t="s">
        <v>59</v>
      </c>
      <c r="C22" s="76"/>
      <c r="D22" s="76"/>
      <c r="E22" s="76"/>
      <c r="F22" s="76"/>
      <c r="G22" s="76"/>
      <c r="H22" s="76"/>
      <c r="I22" s="76"/>
      <c r="J22" s="76"/>
      <c r="K22" s="23"/>
      <c r="M22" s="70"/>
      <c r="N22" s="70"/>
      <c r="O22" s="70"/>
      <c r="P22" s="70"/>
      <c r="Q22" s="70"/>
      <c r="R22" s="71"/>
      <c r="S22" s="71"/>
      <c r="T22" s="67"/>
      <c r="U22" s="67"/>
      <c r="V22" s="67"/>
      <c r="W22" s="67"/>
      <c r="X22" s="67"/>
      <c r="Y22" s="67"/>
    </row>
    <row r="23" spans="1:25" s="5" customFormat="1" ht="13.8" x14ac:dyDescent="0.3">
      <c r="A23" s="23"/>
      <c r="B23" s="76"/>
      <c r="C23" s="76"/>
      <c r="D23" s="76"/>
      <c r="E23" s="76"/>
      <c r="F23" s="76"/>
      <c r="G23" s="76"/>
      <c r="H23" s="76"/>
      <c r="I23" s="76"/>
      <c r="J23" s="76"/>
      <c r="K23" s="23"/>
      <c r="M23" s="70"/>
      <c r="N23" s="70"/>
      <c r="O23" s="70"/>
      <c r="P23" s="70"/>
      <c r="Q23" s="70"/>
      <c r="R23" s="71"/>
      <c r="S23" s="74"/>
      <c r="T23" s="67"/>
      <c r="U23" s="67"/>
      <c r="V23" s="67"/>
      <c r="W23" s="67"/>
      <c r="X23" s="67"/>
      <c r="Y23" s="67"/>
    </row>
    <row r="24" spans="1:25" s="5" customFormat="1" ht="13.8" x14ac:dyDescent="0.3">
      <c r="A24" s="23"/>
      <c r="B24" s="76"/>
      <c r="C24" s="76"/>
      <c r="D24" s="76"/>
      <c r="E24" s="76"/>
      <c r="F24" s="76"/>
      <c r="G24" s="76"/>
      <c r="H24" s="76"/>
      <c r="I24" s="76"/>
      <c r="J24" s="76"/>
      <c r="K24" s="23"/>
      <c r="M24" s="70"/>
      <c r="N24" s="70"/>
      <c r="O24" s="70"/>
      <c r="P24" s="70"/>
      <c r="Q24" s="70"/>
      <c r="R24" s="71"/>
      <c r="S24" s="74"/>
      <c r="T24" s="67"/>
      <c r="U24" s="67"/>
      <c r="V24" s="67"/>
      <c r="W24" s="67"/>
      <c r="X24" s="67"/>
      <c r="Y24" s="67"/>
    </row>
    <row r="25" spans="1:25" s="5" customFormat="1" ht="12.75" customHeight="1" x14ac:dyDescent="0.3">
      <c r="A25" s="23"/>
      <c r="B25" s="75"/>
      <c r="C25" s="75"/>
      <c r="D25" s="75"/>
      <c r="E25" s="75"/>
      <c r="F25" s="84" t="s">
        <v>70</v>
      </c>
      <c r="G25" s="75"/>
      <c r="H25" s="75"/>
      <c r="I25" s="75"/>
      <c r="J25" s="75"/>
      <c r="K25" s="23"/>
      <c r="M25" s="70"/>
      <c r="N25" s="70"/>
      <c r="O25" s="70"/>
      <c r="P25" s="70"/>
      <c r="Q25" s="70"/>
      <c r="R25" s="71"/>
      <c r="S25" s="71"/>
      <c r="T25" s="67"/>
      <c r="U25" s="67"/>
      <c r="V25" s="67"/>
      <c r="W25" s="67"/>
      <c r="X25" s="67"/>
      <c r="Y25" s="67"/>
    </row>
    <row r="26" spans="1:25" s="5" customFormat="1" ht="13.8" x14ac:dyDescent="0.3">
      <c r="A26" s="23"/>
      <c r="B26" s="76" t="s">
        <v>60</v>
      </c>
      <c r="C26" s="76"/>
      <c r="D26" s="76"/>
      <c r="E26" s="76"/>
      <c r="F26" s="76"/>
      <c r="G26" s="76"/>
      <c r="H26" s="76"/>
      <c r="I26" s="76"/>
      <c r="J26" s="76"/>
      <c r="K26" s="23"/>
      <c r="M26" s="70"/>
      <c r="N26" s="70"/>
      <c r="O26" s="70"/>
      <c r="P26" s="70"/>
      <c r="Q26" s="70"/>
      <c r="R26" s="71"/>
      <c r="S26" s="71"/>
      <c r="T26" s="67"/>
      <c r="U26" s="67"/>
      <c r="V26" s="67"/>
      <c r="W26" s="67"/>
      <c r="X26" s="67"/>
      <c r="Y26" s="67"/>
    </row>
    <row r="27" spans="1:25" s="5" customFormat="1" ht="13.8" x14ac:dyDescent="0.3">
      <c r="A27" s="23"/>
      <c r="B27" s="76"/>
      <c r="C27" s="76"/>
      <c r="D27" s="76"/>
      <c r="E27" s="76"/>
      <c r="F27" s="76"/>
      <c r="G27" s="76"/>
      <c r="H27" s="76"/>
      <c r="I27" s="76"/>
      <c r="J27" s="76"/>
      <c r="K27" s="23"/>
      <c r="M27" s="70"/>
      <c r="N27" s="70"/>
      <c r="O27" s="70"/>
      <c r="P27" s="70"/>
      <c r="Q27" s="70"/>
      <c r="R27" s="71"/>
      <c r="S27" s="71"/>
      <c r="T27" s="67"/>
      <c r="U27" s="67"/>
      <c r="V27" s="67"/>
      <c r="W27" s="67"/>
      <c r="X27" s="67"/>
      <c r="Y27" s="67"/>
    </row>
    <row r="28" spans="1:25" s="5" customFormat="1" ht="13.8" x14ac:dyDescent="0.3">
      <c r="A28" s="23"/>
      <c r="B28" s="75"/>
      <c r="C28" s="75"/>
      <c r="D28" s="75"/>
      <c r="E28" s="75"/>
      <c r="F28" s="75"/>
      <c r="G28" s="75"/>
      <c r="H28" s="75"/>
      <c r="I28" s="75"/>
      <c r="J28" s="75"/>
      <c r="K28" s="23"/>
      <c r="M28" s="70"/>
      <c r="N28" s="70"/>
      <c r="O28" s="70"/>
      <c r="P28" s="70"/>
      <c r="Q28" s="70"/>
      <c r="R28" s="71"/>
      <c r="S28" s="71"/>
      <c r="T28" s="67"/>
      <c r="U28" s="67"/>
      <c r="V28" s="67"/>
      <c r="W28" s="67"/>
      <c r="X28" s="67"/>
      <c r="Y28" s="67"/>
    </row>
    <row r="29" spans="1:25" s="5" customFormat="1" ht="13.8" x14ac:dyDescent="0.3">
      <c r="A29" s="23"/>
      <c r="B29" s="76" t="s">
        <v>61</v>
      </c>
      <c r="C29" s="76"/>
      <c r="D29" s="76"/>
      <c r="E29" s="76"/>
      <c r="F29" s="76"/>
      <c r="G29" s="76"/>
      <c r="H29" s="76"/>
      <c r="I29" s="76"/>
      <c r="J29" s="76"/>
      <c r="K29" s="23"/>
      <c r="M29" s="70"/>
      <c r="N29" s="70"/>
      <c r="O29" s="70"/>
      <c r="P29" s="70"/>
      <c r="Q29" s="70"/>
      <c r="R29" s="71"/>
      <c r="S29" s="71"/>
      <c r="T29" s="67"/>
      <c r="U29" s="67"/>
      <c r="V29" s="67"/>
      <c r="W29" s="67"/>
      <c r="X29" s="67"/>
      <c r="Y29" s="67"/>
    </row>
    <row r="30" spans="1:25" s="5" customFormat="1" ht="13.8" x14ac:dyDescent="0.3">
      <c r="A30" s="23"/>
      <c r="B30" s="76"/>
      <c r="C30" s="76"/>
      <c r="D30" s="76"/>
      <c r="E30" s="76"/>
      <c r="F30" s="76"/>
      <c r="G30" s="76"/>
      <c r="H30" s="76"/>
      <c r="I30" s="76"/>
      <c r="J30" s="76"/>
      <c r="K30" s="23"/>
      <c r="M30" s="70"/>
      <c r="N30" s="70"/>
      <c r="O30" s="70"/>
      <c r="P30" s="70"/>
      <c r="Q30" s="70"/>
      <c r="R30" s="71"/>
      <c r="S30" s="71"/>
      <c r="T30" s="67"/>
      <c r="U30" s="67"/>
      <c r="V30" s="67"/>
      <c r="W30" s="67"/>
      <c r="X30" s="67"/>
      <c r="Y30" s="67"/>
    </row>
    <row r="31" spans="1:25" s="5" customFormat="1" ht="12.75" customHeight="1" x14ac:dyDescent="0.3">
      <c r="A31" s="23"/>
      <c r="B31" s="76"/>
      <c r="C31" s="76"/>
      <c r="D31" s="76"/>
      <c r="E31" s="76"/>
      <c r="F31" s="76"/>
      <c r="G31" s="76"/>
      <c r="H31" s="76"/>
      <c r="I31" s="76"/>
      <c r="J31" s="76"/>
      <c r="K31" s="23"/>
      <c r="M31" s="70"/>
      <c r="N31" s="70"/>
      <c r="O31" s="70"/>
      <c r="P31" s="70"/>
      <c r="Q31" s="70"/>
      <c r="R31" s="71"/>
      <c r="S31" s="71"/>
      <c r="T31" s="67"/>
      <c r="U31" s="67"/>
      <c r="V31" s="67"/>
      <c r="W31" s="67"/>
      <c r="X31" s="67"/>
      <c r="Y31" s="67"/>
    </row>
    <row r="32" spans="1:25" s="5" customFormat="1" ht="13.8" x14ac:dyDescent="0.3">
      <c r="A32" s="23"/>
      <c r="B32" s="76"/>
      <c r="C32" s="76"/>
      <c r="D32" s="76"/>
      <c r="E32" s="76"/>
      <c r="F32" s="76"/>
      <c r="G32" s="76"/>
      <c r="H32" s="76"/>
      <c r="I32" s="76"/>
      <c r="J32" s="76"/>
      <c r="K32" s="23"/>
      <c r="M32" s="70"/>
      <c r="N32" s="70"/>
      <c r="O32" s="70"/>
      <c r="P32" s="70"/>
      <c r="Q32" s="70"/>
      <c r="R32" s="71"/>
      <c r="S32" s="71"/>
      <c r="T32" s="67"/>
      <c r="U32" s="67"/>
      <c r="V32" s="67"/>
      <c r="W32" s="67"/>
      <c r="X32" s="67"/>
      <c r="Y32" s="67"/>
    </row>
    <row r="33" spans="1:25" s="5" customFormat="1" ht="12.75" customHeight="1" x14ac:dyDescent="0.3">
      <c r="A33" s="23"/>
      <c r="B33" s="76"/>
      <c r="C33" s="76"/>
      <c r="D33" s="76"/>
      <c r="E33" s="76"/>
      <c r="F33" s="76"/>
      <c r="G33" s="76"/>
      <c r="H33" s="76"/>
      <c r="I33" s="76"/>
      <c r="J33" s="76"/>
      <c r="K33" s="23"/>
      <c r="M33" s="70"/>
      <c r="N33" s="70"/>
      <c r="O33" s="70"/>
      <c r="P33" s="70"/>
      <c r="Q33" s="70"/>
      <c r="R33" s="71"/>
      <c r="S33" s="71"/>
      <c r="T33" s="67"/>
      <c r="U33" s="67"/>
      <c r="V33" s="67"/>
      <c r="W33" s="67"/>
      <c r="X33" s="67"/>
      <c r="Y33" s="67"/>
    </row>
    <row r="34" spans="1:25" s="5" customFormat="1" ht="13.8" x14ac:dyDescent="0.3">
      <c r="A34" s="23"/>
      <c r="B34" s="75"/>
      <c r="C34" s="75"/>
      <c r="D34" s="85" t="s">
        <v>48</v>
      </c>
      <c r="E34" s="85"/>
      <c r="F34" s="85"/>
      <c r="G34" s="85"/>
      <c r="H34" s="85"/>
      <c r="I34" s="75"/>
      <c r="J34" s="75"/>
      <c r="K34" s="23"/>
      <c r="M34" s="70"/>
      <c r="N34" s="70"/>
      <c r="O34" s="70"/>
      <c r="P34" s="70"/>
      <c r="Q34" s="70"/>
      <c r="R34" s="71"/>
      <c r="S34" s="74"/>
      <c r="T34" s="67"/>
      <c r="U34" s="67"/>
      <c r="V34" s="67"/>
      <c r="W34" s="67"/>
      <c r="X34" s="67"/>
      <c r="Y34" s="67"/>
    </row>
    <row r="35" spans="1:25" s="5" customFormat="1" ht="13.8" x14ac:dyDescent="0.3">
      <c r="A35" s="23"/>
      <c r="B35" s="23"/>
      <c r="C35" s="23"/>
      <c r="I35" s="23"/>
      <c r="J35" s="23"/>
      <c r="K35" s="23"/>
      <c r="M35" s="70"/>
      <c r="N35" s="70"/>
      <c r="O35" s="70"/>
      <c r="P35" s="70"/>
      <c r="Q35" s="70"/>
      <c r="R35" s="71"/>
      <c r="S35" s="74"/>
      <c r="T35" s="67"/>
      <c r="U35" s="67"/>
      <c r="V35" s="67"/>
      <c r="W35" s="67"/>
      <c r="X35" s="67"/>
      <c r="Y35" s="67"/>
    </row>
    <row r="36" spans="1:25" s="5" customFormat="1" ht="12.75" customHeight="1" x14ac:dyDescent="0.3">
      <c r="A36" s="23"/>
      <c r="B36" s="24" t="s">
        <v>49</v>
      </c>
      <c r="C36" s="23"/>
      <c r="D36" s="23"/>
      <c r="E36" s="23"/>
      <c r="F36" s="86"/>
      <c r="G36" s="23"/>
      <c r="H36" s="23"/>
      <c r="I36" s="23"/>
      <c r="J36" s="23"/>
      <c r="K36" s="23"/>
      <c r="M36" s="70"/>
      <c r="N36" s="70"/>
      <c r="O36" s="70"/>
      <c r="P36" s="70"/>
      <c r="Q36" s="70"/>
      <c r="R36" s="71"/>
      <c r="S36" s="71"/>
      <c r="T36" s="67"/>
      <c r="U36" s="67"/>
      <c r="V36" s="67"/>
      <c r="W36" s="67"/>
      <c r="X36" s="67"/>
      <c r="Y36" s="67"/>
    </row>
    <row r="37" spans="1:25" s="5" customFormat="1" ht="13.8" x14ac:dyDescent="0.3">
      <c r="A37" s="23"/>
      <c r="B37" s="24"/>
      <c r="C37" s="23"/>
      <c r="D37" s="23"/>
      <c r="E37" s="23"/>
      <c r="F37" s="86"/>
      <c r="G37" s="23"/>
      <c r="H37" s="23"/>
      <c r="I37" s="23"/>
      <c r="J37" s="23"/>
      <c r="K37" s="23"/>
      <c r="M37" s="70"/>
      <c r="N37" s="70"/>
      <c r="O37" s="70"/>
      <c r="P37" s="70"/>
      <c r="Q37" s="70"/>
      <c r="R37" s="71"/>
      <c r="S37" s="71"/>
      <c r="T37" s="67"/>
      <c r="U37" s="67"/>
      <c r="V37" s="67"/>
      <c r="W37" s="67"/>
      <c r="X37" s="67"/>
      <c r="Y37" s="67"/>
    </row>
    <row r="38" spans="1:25" s="5" customFormat="1" ht="13.8" x14ac:dyDescent="0.3">
      <c r="A38" s="23"/>
      <c r="B38" s="76" t="s">
        <v>62</v>
      </c>
      <c r="C38" s="76"/>
      <c r="D38" s="76"/>
      <c r="E38" s="76"/>
      <c r="F38" s="76"/>
      <c r="G38" s="76"/>
      <c r="H38" s="76"/>
      <c r="I38" s="76"/>
      <c r="J38" s="76"/>
      <c r="K38" s="23"/>
      <c r="M38" s="70"/>
      <c r="N38" s="70"/>
      <c r="O38" s="70"/>
      <c r="P38" s="70"/>
      <c r="Q38" s="70"/>
      <c r="R38" s="71"/>
      <c r="S38" s="71"/>
      <c r="T38" s="67"/>
      <c r="U38" s="67"/>
      <c r="V38" s="67"/>
      <c r="W38" s="67"/>
      <c r="X38" s="67"/>
      <c r="Y38" s="67"/>
    </row>
    <row r="39" spans="1:25" s="5" customFormat="1" ht="13.8" x14ac:dyDescent="0.3">
      <c r="A39" s="23"/>
      <c r="B39" s="76"/>
      <c r="C39" s="76"/>
      <c r="D39" s="76"/>
      <c r="E39" s="76"/>
      <c r="F39" s="76"/>
      <c r="G39" s="76"/>
      <c r="H39" s="76"/>
      <c r="I39" s="76"/>
      <c r="J39" s="76"/>
      <c r="K39" s="23"/>
      <c r="M39" s="70"/>
      <c r="N39" s="70"/>
      <c r="O39" s="70"/>
      <c r="P39" s="70"/>
      <c r="Q39" s="70"/>
      <c r="R39" s="71"/>
      <c r="S39" s="71"/>
      <c r="T39" s="67"/>
      <c r="U39" s="67"/>
      <c r="V39" s="67"/>
      <c r="W39" s="67"/>
      <c r="X39" s="67"/>
      <c r="Y39" s="67"/>
    </row>
    <row r="40" spans="1:25" s="5" customFormat="1" ht="13.8" x14ac:dyDescent="0.3">
      <c r="A40" s="23"/>
      <c r="B40" s="75"/>
      <c r="C40" s="75"/>
      <c r="D40" s="75"/>
      <c r="E40" s="75"/>
      <c r="F40" s="75"/>
      <c r="G40" s="75"/>
      <c r="H40" s="75"/>
      <c r="I40" s="75"/>
      <c r="J40" s="75"/>
      <c r="K40" s="23"/>
      <c r="M40" s="70"/>
      <c r="N40" s="70"/>
      <c r="O40" s="70"/>
      <c r="P40" s="70"/>
      <c r="Q40" s="70"/>
      <c r="R40" s="71"/>
      <c r="S40" s="71"/>
      <c r="T40" s="67"/>
      <c r="U40" s="67"/>
      <c r="V40" s="67"/>
      <c r="W40" s="67"/>
      <c r="X40" s="67"/>
      <c r="Y40" s="67"/>
    </row>
    <row r="41" spans="1:25" s="5" customFormat="1" ht="13.8" x14ac:dyDescent="0.3">
      <c r="A41" s="23"/>
      <c r="B41" s="76" t="s">
        <v>63</v>
      </c>
      <c r="C41" s="76"/>
      <c r="D41" s="76"/>
      <c r="E41" s="76"/>
      <c r="F41" s="76"/>
      <c r="G41" s="76"/>
      <c r="H41" s="76"/>
      <c r="I41" s="76"/>
      <c r="J41" s="76"/>
      <c r="K41" s="23"/>
      <c r="M41" s="70"/>
      <c r="N41" s="70"/>
      <c r="O41" s="70"/>
      <c r="P41" s="70"/>
      <c r="Q41" s="70"/>
      <c r="R41" s="71"/>
      <c r="S41" s="71"/>
      <c r="T41" s="67"/>
      <c r="U41" s="67"/>
      <c r="V41" s="67"/>
      <c r="W41" s="67"/>
      <c r="X41" s="67"/>
      <c r="Y41" s="67"/>
    </row>
    <row r="42" spans="1:25" s="5" customFormat="1" ht="13.8" x14ac:dyDescent="0.3">
      <c r="A42" s="23"/>
      <c r="B42" s="76"/>
      <c r="C42" s="76"/>
      <c r="D42" s="76"/>
      <c r="E42" s="76"/>
      <c r="F42" s="76"/>
      <c r="G42" s="76"/>
      <c r="H42" s="76"/>
      <c r="I42" s="76"/>
      <c r="J42" s="76"/>
      <c r="K42" s="23"/>
      <c r="M42" s="70"/>
      <c r="N42" s="70"/>
      <c r="O42" s="70"/>
      <c r="P42" s="70"/>
      <c r="Q42" s="70"/>
      <c r="R42" s="71"/>
      <c r="S42" s="71"/>
      <c r="T42" s="67"/>
      <c r="U42" s="67"/>
      <c r="V42" s="67"/>
      <c r="W42" s="67"/>
      <c r="X42" s="67"/>
      <c r="Y42" s="67"/>
    </row>
    <row r="43" spans="1:25" s="5" customFormat="1" ht="13.8" x14ac:dyDescent="0.3">
      <c r="A43" s="23"/>
      <c r="B43" s="76"/>
      <c r="C43" s="76"/>
      <c r="D43" s="76"/>
      <c r="E43" s="76"/>
      <c r="F43" s="76"/>
      <c r="G43" s="76"/>
      <c r="H43" s="76"/>
      <c r="I43" s="76"/>
      <c r="J43" s="76"/>
      <c r="K43" s="23"/>
      <c r="M43" s="70"/>
      <c r="N43" s="70"/>
      <c r="O43" s="70"/>
      <c r="P43" s="70"/>
      <c r="Q43" s="70"/>
      <c r="R43" s="71"/>
      <c r="S43" s="71"/>
      <c r="T43" s="67"/>
      <c r="U43" s="67"/>
      <c r="V43" s="67"/>
      <c r="W43" s="67"/>
      <c r="X43" s="67"/>
      <c r="Y43" s="67"/>
    </row>
    <row r="44" spans="1:25" s="5" customFormat="1" ht="13.8" x14ac:dyDescent="0.3">
      <c r="A44" s="23"/>
      <c r="B44" s="75"/>
      <c r="C44" s="75"/>
      <c r="D44" s="75"/>
      <c r="E44" s="75"/>
      <c r="F44" s="75"/>
      <c r="G44" s="75"/>
      <c r="H44" s="75"/>
      <c r="I44" s="75"/>
      <c r="J44" s="75"/>
      <c r="K44" s="23"/>
      <c r="M44" s="70"/>
      <c r="N44" s="70"/>
      <c r="O44" s="70"/>
      <c r="P44" s="70"/>
      <c r="Q44" s="70"/>
      <c r="R44" s="71"/>
      <c r="S44" s="71"/>
      <c r="T44" s="67"/>
      <c r="U44" s="67"/>
      <c r="V44" s="67"/>
      <c r="W44" s="67"/>
      <c r="X44" s="67"/>
      <c r="Y44" s="67"/>
    </row>
    <row r="45" spans="1:25" s="5" customFormat="1" ht="12.75" customHeight="1" x14ac:dyDescent="0.3">
      <c r="A45" s="23"/>
      <c r="B45" s="76" t="s">
        <v>57</v>
      </c>
      <c r="C45" s="76"/>
      <c r="D45" s="76"/>
      <c r="E45" s="76"/>
      <c r="F45" s="76"/>
      <c r="G45" s="76"/>
      <c r="H45" s="76"/>
      <c r="I45" s="76"/>
      <c r="J45" s="76"/>
      <c r="K45" s="23"/>
      <c r="M45" s="70"/>
      <c r="N45" s="70"/>
      <c r="O45" s="70"/>
      <c r="P45" s="70"/>
      <c r="Q45" s="70"/>
      <c r="R45" s="71"/>
      <c r="S45" s="71"/>
      <c r="T45" s="67"/>
      <c r="U45" s="67"/>
      <c r="V45" s="67"/>
      <c r="W45" s="67"/>
      <c r="X45" s="67"/>
      <c r="Y45" s="67"/>
    </row>
    <row r="46" spans="1:25" s="5" customFormat="1" ht="13.8" x14ac:dyDescent="0.3">
      <c r="A46" s="23"/>
      <c r="B46" s="76"/>
      <c r="C46" s="76"/>
      <c r="D46" s="76"/>
      <c r="E46" s="76"/>
      <c r="F46" s="76"/>
      <c r="G46" s="76"/>
      <c r="H46" s="76"/>
      <c r="I46" s="76"/>
      <c r="J46" s="76"/>
      <c r="K46" s="23"/>
      <c r="M46" s="70"/>
      <c r="N46" s="70"/>
      <c r="O46" s="70"/>
      <c r="P46" s="70"/>
      <c r="Q46" s="70"/>
      <c r="R46" s="71"/>
      <c r="S46" s="71"/>
      <c r="T46" s="67"/>
      <c r="U46" s="67"/>
      <c r="V46" s="67"/>
      <c r="W46" s="67"/>
      <c r="X46" s="67"/>
      <c r="Y46" s="67"/>
    </row>
    <row r="47" spans="1:25" s="5" customFormat="1" ht="13.8" x14ac:dyDescent="0.3">
      <c r="A47" s="23"/>
      <c r="B47" s="76"/>
      <c r="C47" s="76"/>
      <c r="D47" s="76"/>
      <c r="E47" s="76"/>
      <c r="F47" s="76"/>
      <c r="G47" s="76"/>
      <c r="H47" s="76"/>
      <c r="I47" s="76"/>
      <c r="J47" s="76"/>
      <c r="K47" s="23"/>
      <c r="M47" s="70"/>
      <c r="N47" s="70"/>
      <c r="O47" s="70"/>
      <c r="P47" s="70"/>
      <c r="Q47" s="70"/>
      <c r="R47" s="71"/>
      <c r="S47" s="71"/>
      <c r="T47" s="67"/>
      <c r="U47" s="67"/>
      <c r="V47" s="67"/>
      <c r="W47" s="67"/>
      <c r="X47" s="67"/>
      <c r="Y47" s="67"/>
    </row>
    <row r="48" spans="1:25" s="5" customFormat="1" ht="12.75" customHeight="1" x14ac:dyDescent="0.3">
      <c r="A48" s="23"/>
      <c r="B48" s="76"/>
      <c r="C48" s="76"/>
      <c r="D48" s="76"/>
      <c r="E48" s="76"/>
      <c r="F48" s="76"/>
      <c r="G48" s="76"/>
      <c r="H48" s="76"/>
      <c r="I48" s="76"/>
      <c r="J48" s="76"/>
      <c r="K48" s="23"/>
      <c r="M48" s="70"/>
      <c r="N48" s="70"/>
      <c r="O48" s="70"/>
      <c r="P48" s="70"/>
      <c r="Q48" s="70"/>
      <c r="R48" s="71"/>
      <c r="S48" s="71"/>
      <c r="T48" s="67"/>
      <c r="U48" s="67"/>
      <c r="V48" s="67"/>
      <c r="W48" s="67"/>
      <c r="X48" s="67"/>
      <c r="Y48" s="67"/>
    </row>
    <row r="49" spans="1:25" s="5" customFormat="1" ht="13.8" x14ac:dyDescent="0.3">
      <c r="A49" s="23"/>
      <c r="B49" s="23" t="s">
        <v>64</v>
      </c>
      <c r="C49" s="23"/>
      <c r="D49" s="23"/>
      <c r="E49" s="23"/>
      <c r="F49" s="23"/>
      <c r="G49" s="23"/>
      <c r="H49" s="23"/>
      <c r="I49" s="23"/>
      <c r="J49" s="23"/>
      <c r="K49" s="23"/>
      <c r="M49" s="70"/>
      <c r="N49" s="70"/>
      <c r="O49" s="70"/>
      <c r="P49" s="70"/>
      <c r="Q49" s="70"/>
      <c r="R49" s="71"/>
      <c r="S49" s="71"/>
      <c r="T49" s="67"/>
      <c r="U49" s="67"/>
      <c r="V49" s="67"/>
      <c r="W49" s="67"/>
      <c r="X49" s="67"/>
      <c r="Y49" s="67"/>
    </row>
    <row r="50" spans="1:25" s="5" customFormat="1" ht="13.8" x14ac:dyDescent="0.3">
      <c r="A50" s="23"/>
      <c r="B50" s="23"/>
      <c r="C50" s="23"/>
      <c r="D50" s="23"/>
      <c r="F50" s="84" t="s">
        <v>71</v>
      </c>
      <c r="G50" s="86"/>
      <c r="H50" s="23"/>
      <c r="I50" s="23"/>
      <c r="J50" s="23"/>
      <c r="K50" s="23"/>
      <c r="M50" s="70"/>
      <c r="N50" s="70"/>
      <c r="O50" s="70"/>
      <c r="P50" s="70"/>
      <c r="Q50" s="70"/>
      <c r="R50" s="71"/>
      <c r="S50" s="71"/>
      <c r="T50" s="67"/>
      <c r="U50" s="67"/>
      <c r="V50" s="67"/>
      <c r="W50" s="67"/>
      <c r="X50" s="67"/>
      <c r="Y50" s="67"/>
    </row>
    <row r="51" spans="1:25" s="5" customFormat="1" ht="13.8" x14ac:dyDescent="0.3">
      <c r="A51" s="23"/>
      <c r="B51" s="23"/>
      <c r="C51" s="23"/>
      <c r="D51" s="23"/>
      <c r="E51" s="23"/>
      <c r="F51" s="23"/>
      <c r="G51" s="23"/>
      <c r="H51" s="23"/>
      <c r="I51" s="23"/>
      <c r="J51" s="23"/>
      <c r="K51" s="23"/>
      <c r="M51" s="70"/>
      <c r="N51" s="70"/>
      <c r="O51" s="70"/>
      <c r="P51" s="70"/>
      <c r="Q51" s="70"/>
      <c r="R51" s="71"/>
      <c r="S51" s="71"/>
      <c r="T51" s="67"/>
      <c r="U51" s="67"/>
      <c r="V51" s="67"/>
      <c r="W51" s="67"/>
      <c r="X51" s="67"/>
      <c r="Y51" s="67"/>
    </row>
    <row r="52" spans="1:25" s="5" customFormat="1" ht="12.75" customHeight="1" x14ac:dyDescent="0.3">
      <c r="A52" s="23"/>
      <c r="B52" s="24" t="s">
        <v>65</v>
      </c>
      <c r="C52" s="23"/>
      <c r="D52" s="23"/>
      <c r="E52" s="23"/>
      <c r="F52" s="23"/>
      <c r="G52" s="23"/>
      <c r="H52" s="23"/>
      <c r="I52" s="23"/>
      <c r="J52" s="23"/>
      <c r="K52" s="23"/>
      <c r="M52" s="70"/>
      <c r="N52" s="70"/>
      <c r="O52" s="70"/>
      <c r="P52" s="70"/>
      <c r="Q52" s="70"/>
      <c r="R52" s="71"/>
      <c r="S52" s="71"/>
      <c r="T52" s="67"/>
      <c r="U52" s="67"/>
      <c r="V52" s="67"/>
      <c r="W52" s="67"/>
      <c r="X52" s="67"/>
      <c r="Y52" s="67"/>
    </row>
    <row r="53" spans="1:25" s="5" customFormat="1" ht="13.8" x14ac:dyDescent="0.3">
      <c r="A53" s="23"/>
      <c r="B53" s="23"/>
      <c r="C53" s="23"/>
      <c r="D53" s="23"/>
      <c r="E53" s="23"/>
      <c r="F53" s="23"/>
      <c r="G53" s="23"/>
      <c r="H53" s="23"/>
      <c r="I53" s="23"/>
      <c r="J53" s="23"/>
      <c r="K53" s="23"/>
      <c r="M53" s="70"/>
      <c r="N53" s="70"/>
      <c r="O53" s="70"/>
      <c r="P53" s="70"/>
      <c r="Q53" s="70"/>
      <c r="R53" s="71"/>
      <c r="S53" s="71"/>
      <c r="T53" s="67"/>
      <c r="U53" s="67"/>
      <c r="V53" s="67"/>
      <c r="W53" s="67"/>
      <c r="X53" s="67"/>
      <c r="Y53" s="67"/>
    </row>
    <row r="54" spans="1:25" s="5" customFormat="1" ht="13.8" x14ac:dyDescent="0.3">
      <c r="A54" s="23"/>
      <c r="B54" s="77" t="s">
        <v>66</v>
      </c>
      <c r="C54" s="77"/>
      <c r="D54" s="77"/>
      <c r="E54" s="77"/>
      <c r="F54" s="77"/>
      <c r="G54" s="77"/>
      <c r="H54" s="77"/>
      <c r="I54" s="77"/>
      <c r="J54" s="77"/>
      <c r="K54" s="23"/>
      <c r="M54" s="70"/>
      <c r="N54" s="70"/>
      <c r="O54" s="70"/>
      <c r="P54" s="70"/>
      <c r="Q54" s="70"/>
      <c r="R54" s="71"/>
      <c r="S54" s="71"/>
      <c r="T54" s="67"/>
      <c r="U54" s="67"/>
      <c r="V54" s="67"/>
      <c r="W54" s="67"/>
      <c r="X54" s="67"/>
      <c r="Y54" s="67"/>
    </row>
    <row r="55" spans="1:25" s="5" customFormat="1" ht="13.8" x14ac:dyDescent="0.3">
      <c r="A55" s="23"/>
      <c r="B55" s="77"/>
      <c r="C55" s="77"/>
      <c r="D55" s="77"/>
      <c r="E55" s="77"/>
      <c r="F55" s="77"/>
      <c r="G55" s="77"/>
      <c r="H55" s="77"/>
      <c r="I55" s="77"/>
      <c r="J55" s="77"/>
      <c r="K55" s="23"/>
      <c r="M55" s="70"/>
      <c r="N55" s="70"/>
      <c r="O55" s="70"/>
      <c r="P55" s="70"/>
      <c r="Q55" s="70"/>
      <c r="R55" s="71"/>
      <c r="S55" s="71"/>
      <c r="T55" s="67"/>
      <c r="U55" s="67"/>
      <c r="V55" s="67"/>
      <c r="W55" s="67"/>
      <c r="X55" s="67"/>
      <c r="Y55" s="67"/>
    </row>
    <row r="56" spans="1:25" s="5" customFormat="1" ht="13.8" x14ac:dyDescent="0.3">
      <c r="A56" s="23"/>
      <c r="B56" s="77"/>
      <c r="C56" s="77"/>
      <c r="D56" s="77"/>
      <c r="E56" s="77"/>
      <c r="F56" s="77"/>
      <c r="G56" s="77"/>
      <c r="H56" s="77"/>
      <c r="I56" s="77"/>
      <c r="J56" s="77"/>
      <c r="K56" s="23"/>
      <c r="M56" s="70"/>
      <c r="N56" s="70"/>
      <c r="O56" s="87"/>
      <c r="P56" s="70"/>
      <c r="Q56" s="70"/>
      <c r="R56" s="71"/>
      <c r="S56" s="71"/>
      <c r="T56" s="67"/>
      <c r="U56" s="67"/>
      <c r="V56" s="67"/>
      <c r="W56" s="67"/>
      <c r="X56" s="67"/>
      <c r="Y56" s="67"/>
    </row>
    <row r="57" spans="1:25" s="5" customFormat="1" ht="13.8" x14ac:dyDescent="0.3">
      <c r="A57" s="23"/>
      <c r="B57" s="23"/>
      <c r="C57" s="23"/>
      <c r="D57" s="23"/>
      <c r="F57" s="86"/>
      <c r="G57" s="23"/>
      <c r="H57" s="23"/>
      <c r="I57" s="23"/>
      <c r="J57" s="23"/>
      <c r="K57" s="23"/>
      <c r="M57" s="70"/>
      <c r="N57" s="70"/>
      <c r="O57" s="70"/>
      <c r="P57" s="70"/>
      <c r="Q57" s="70"/>
      <c r="R57" s="71"/>
      <c r="S57" s="71"/>
      <c r="T57" s="67"/>
      <c r="U57" s="67"/>
      <c r="V57" s="67"/>
      <c r="W57" s="67"/>
      <c r="X57" s="67"/>
      <c r="Y57" s="67"/>
    </row>
    <row r="58" spans="1:25" s="5" customFormat="1" ht="13.8" x14ac:dyDescent="0.3">
      <c r="A58" s="23"/>
      <c r="B58" s="23"/>
      <c r="C58" s="23"/>
      <c r="D58" s="23"/>
      <c r="E58" s="23"/>
      <c r="F58" s="23"/>
      <c r="G58" s="23"/>
      <c r="H58" s="23"/>
      <c r="I58" s="23"/>
      <c r="J58" s="23"/>
      <c r="K58" s="23"/>
      <c r="M58" s="70"/>
      <c r="N58" s="70"/>
      <c r="O58" s="70"/>
      <c r="P58" s="70"/>
      <c r="Q58" s="70"/>
      <c r="R58" s="71"/>
      <c r="S58" s="71"/>
      <c r="T58" s="67"/>
      <c r="U58" s="67"/>
      <c r="V58" s="67"/>
      <c r="W58" s="67"/>
      <c r="X58" s="67"/>
      <c r="Y58" s="67"/>
    </row>
    <row r="59" spans="1:25" s="5" customFormat="1" ht="13.8" x14ac:dyDescent="0.3">
      <c r="K59" s="23"/>
      <c r="M59" s="70"/>
      <c r="N59" s="70"/>
      <c r="O59" s="88"/>
      <c r="P59" s="70"/>
      <c r="Q59" s="70"/>
      <c r="R59" s="71"/>
      <c r="S59" s="71"/>
      <c r="T59" s="67"/>
      <c r="U59" s="67"/>
      <c r="V59" s="67"/>
      <c r="W59" s="67"/>
      <c r="X59" s="67"/>
      <c r="Y59" s="67"/>
    </row>
    <row r="60" spans="1:25" s="5" customFormat="1" ht="13.8" x14ac:dyDescent="0.3">
      <c r="A60" s="23"/>
      <c r="B60" s="23" t="s">
        <v>67</v>
      </c>
      <c r="C60" s="23"/>
      <c r="D60" s="23"/>
      <c r="E60" s="23"/>
      <c r="F60" s="23"/>
      <c r="G60" s="23"/>
      <c r="H60" s="23"/>
      <c r="I60" s="23"/>
      <c r="J60" s="23"/>
      <c r="K60" s="23"/>
      <c r="M60" s="70"/>
      <c r="N60" s="70"/>
      <c r="O60" s="70"/>
      <c r="P60" s="70"/>
      <c r="Q60" s="70"/>
      <c r="R60" s="71"/>
      <c r="S60" s="71"/>
      <c r="T60" s="67"/>
      <c r="U60" s="67"/>
      <c r="V60" s="67"/>
      <c r="W60" s="67"/>
      <c r="X60" s="67"/>
      <c r="Y60" s="67"/>
    </row>
    <row r="61" spans="1:25" s="5" customFormat="1" ht="13.8" x14ac:dyDescent="0.3">
      <c r="A61" s="23"/>
      <c r="C61" s="23"/>
      <c r="D61" s="23"/>
      <c r="F61" s="84" t="s">
        <v>72</v>
      </c>
      <c r="G61" s="89"/>
      <c r="H61" s="23"/>
      <c r="I61" s="23"/>
      <c r="J61" s="23"/>
      <c r="K61" s="23"/>
      <c r="M61" s="70"/>
      <c r="N61" s="70"/>
      <c r="O61" s="70"/>
      <c r="P61" s="70"/>
      <c r="Q61" s="70"/>
      <c r="R61" s="71"/>
      <c r="S61" s="71"/>
      <c r="T61" s="67"/>
      <c r="U61" s="67"/>
      <c r="V61" s="67"/>
      <c r="W61" s="67"/>
      <c r="X61" s="67"/>
      <c r="Y61" s="67"/>
    </row>
    <row r="62" spans="1:25" s="5" customFormat="1" ht="13.8" x14ac:dyDescent="0.3">
      <c r="A62" s="23"/>
      <c r="B62" s="23"/>
      <c r="C62" s="23"/>
      <c r="D62" s="23"/>
      <c r="E62" s="23"/>
      <c r="F62" s="23"/>
      <c r="G62" s="23"/>
      <c r="H62" s="23"/>
      <c r="I62" s="23"/>
      <c r="J62" s="23"/>
      <c r="K62" s="23"/>
      <c r="M62" s="70"/>
      <c r="N62" s="70"/>
      <c r="O62" s="70"/>
      <c r="P62" s="70"/>
      <c r="Q62" s="70"/>
      <c r="R62" s="71"/>
      <c r="S62" s="71"/>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S78"/>
  <sheetViews>
    <sheetView tabSelected="1" view="pageBreakPreview" topLeftCell="A13" zoomScale="55" zoomScaleNormal="100" zoomScaleSheetLayoutView="55" workbookViewId="0">
      <selection activeCell="E58" sqref="E58"/>
    </sheetView>
  </sheetViews>
  <sheetFormatPr defaultColWidth="11.44140625" defaultRowHeight="13.8" x14ac:dyDescent="0.3"/>
  <cols>
    <col min="1" max="11" width="9.109375" style="25" customWidth="1"/>
    <col min="12" max="12" width="2.6640625" style="25" customWidth="1"/>
    <col min="13" max="17" width="4.33203125" style="26" customWidth="1"/>
    <col min="18" max="20" width="4.44140625" style="26" customWidth="1"/>
    <col min="21" max="22" width="8.88671875" style="25" customWidth="1"/>
    <col min="23" max="24" width="11.44140625" style="25"/>
    <col min="25" max="25" width="17" style="25" bestFit="1" customWidth="1"/>
    <col min="26" max="16384" width="11.44140625" style="25"/>
  </cols>
  <sheetData>
    <row r="1" spans="1:39" s="5" customFormat="1" x14ac:dyDescent="0.3">
      <c r="A1" s="1"/>
      <c r="B1" s="2" t="s">
        <v>18</v>
      </c>
      <c r="C1" s="3" t="s">
        <v>13</v>
      </c>
      <c r="D1" s="1"/>
      <c r="E1" s="1"/>
      <c r="F1" s="2" t="s">
        <v>27</v>
      </c>
      <c r="G1" s="4">
        <f>X1</f>
        <v>1</v>
      </c>
      <c r="H1" s="1"/>
      <c r="I1" s="1"/>
      <c r="J1" s="1"/>
      <c r="K1" s="1"/>
      <c r="M1" s="6" t="s">
        <v>28</v>
      </c>
      <c r="N1" s="6" t="s">
        <v>29</v>
      </c>
      <c r="O1" s="6" t="s">
        <v>30</v>
      </c>
      <c r="P1" s="6" t="s">
        <v>30</v>
      </c>
      <c r="Q1" s="6" t="s">
        <v>30</v>
      </c>
      <c r="R1" s="6" t="s">
        <v>31</v>
      </c>
      <c r="S1" s="53" t="s">
        <v>32</v>
      </c>
      <c r="T1" s="54" t="s">
        <v>33</v>
      </c>
      <c r="W1" s="7" t="s">
        <v>34</v>
      </c>
      <c r="X1" s="8">
        <f>SUM(M:M)</f>
        <v>1</v>
      </c>
    </row>
    <row r="2" spans="1:39" s="5" customFormat="1" x14ac:dyDescent="0.3">
      <c r="A2" s="1"/>
      <c r="B2" s="2" t="s">
        <v>19</v>
      </c>
      <c r="C2" s="3" t="s">
        <v>20</v>
      </c>
      <c r="D2" s="1"/>
      <c r="E2" s="1"/>
      <c r="F2" s="2" t="s">
        <v>21</v>
      </c>
      <c r="G2" s="3" t="s">
        <v>17</v>
      </c>
      <c r="H2" s="1"/>
      <c r="I2" s="1"/>
      <c r="J2" s="1"/>
      <c r="K2" s="1"/>
      <c r="M2" s="9" t="s">
        <v>35</v>
      </c>
      <c r="N2" s="9" t="s">
        <v>35</v>
      </c>
      <c r="O2" s="9" t="s">
        <v>29</v>
      </c>
      <c r="P2" s="9" t="s">
        <v>29</v>
      </c>
      <c r="Q2" s="9" t="s">
        <v>29</v>
      </c>
      <c r="R2" s="9" t="s">
        <v>35</v>
      </c>
      <c r="S2" s="55" t="s">
        <v>35</v>
      </c>
      <c r="T2" s="56"/>
      <c r="W2" s="7" t="s">
        <v>36</v>
      </c>
      <c r="X2" s="8">
        <f>SUM(N:N)</f>
        <v>0</v>
      </c>
    </row>
    <row r="3" spans="1:39" s="5" customFormat="1" x14ac:dyDescent="0.3">
      <c r="A3" s="1"/>
      <c r="B3" s="2" t="s">
        <v>15</v>
      </c>
      <c r="C3" s="10" t="s">
        <v>37</v>
      </c>
      <c r="D3" s="1"/>
      <c r="E3" s="1"/>
      <c r="F3" s="2" t="s">
        <v>14</v>
      </c>
      <c r="G3" s="3" t="s">
        <v>38</v>
      </c>
      <c r="H3" s="1"/>
      <c r="I3" s="1"/>
      <c r="J3" s="1"/>
      <c r="K3" s="1"/>
      <c r="M3" s="9"/>
      <c r="N3" s="9"/>
      <c r="O3" s="9"/>
      <c r="P3" s="9"/>
      <c r="Q3" s="9"/>
      <c r="R3" s="9"/>
      <c r="S3" s="55"/>
      <c r="T3" s="56"/>
      <c r="W3" s="7" t="s">
        <v>39</v>
      </c>
      <c r="X3" s="8">
        <f>SUM(O:O)</f>
        <v>0</v>
      </c>
    </row>
    <row r="4" spans="1:39" s="5" customFormat="1" x14ac:dyDescent="0.3">
      <c r="A4" s="1"/>
      <c r="B4" s="2" t="s">
        <v>40</v>
      </c>
      <c r="C4" s="4"/>
      <c r="D4" s="1"/>
      <c r="E4" s="1"/>
      <c r="F4" s="2" t="s">
        <v>41</v>
      </c>
      <c r="G4" s="3" t="s">
        <v>53</v>
      </c>
      <c r="H4" s="1"/>
      <c r="I4" s="1"/>
      <c r="J4" s="1"/>
      <c r="K4" s="1"/>
      <c r="M4" s="9"/>
      <c r="N4" s="9"/>
      <c r="O4" s="9"/>
      <c r="P4" s="9"/>
      <c r="Q4" s="11"/>
      <c r="R4" s="12"/>
      <c r="S4" s="57"/>
      <c r="T4" s="56"/>
      <c r="W4" s="7" t="s">
        <v>39</v>
      </c>
      <c r="X4" s="8">
        <f>SUM(P:P)</f>
        <v>0</v>
      </c>
    </row>
    <row r="5" spans="1:39" s="5" customFormat="1" x14ac:dyDescent="0.3">
      <c r="A5" s="1"/>
      <c r="B5" s="2" t="s">
        <v>43</v>
      </c>
      <c r="C5" s="4" t="s">
        <v>52</v>
      </c>
      <c r="D5" s="1"/>
      <c r="E5" s="2"/>
      <c r="F5" s="1"/>
      <c r="G5" s="1"/>
      <c r="H5" s="1"/>
      <c r="I5" s="1"/>
      <c r="J5" s="1"/>
      <c r="K5" s="1"/>
      <c r="M5" s="9"/>
      <c r="N5" s="9"/>
      <c r="O5" s="9"/>
      <c r="P5" s="9"/>
      <c r="Q5" s="11"/>
      <c r="R5" s="12"/>
      <c r="S5" s="57"/>
      <c r="T5" s="56"/>
      <c r="W5" s="7" t="s">
        <v>39</v>
      </c>
      <c r="X5" s="8">
        <f>SUM(Q:Q)</f>
        <v>0</v>
      </c>
    </row>
    <row r="6" spans="1:39" s="5" customFormat="1" x14ac:dyDescent="0.3">
      <c r="A6" s="1"/>
      <c r="B6" s="1" t="s">
        <v>22</v>
      </c>
      <c r="C6" s="13"/>
      <c r="D6" s="1"/>
      <c r="E6" s="1"/>
      <c r="F6" s="1"/>
      <c r="G6" s="1"/>
      <c r="H6" s="1"/>
      <c r="I6" s="1"/>
      <c r="J6" s="1"/>
      <c r="K6" s="1"/>
      <c r="M6" s="9"/>
      <c r="N6" s="9"/>
      <c r="O6" s="9"/>
      <c r="P6" s="9"/>
      <c r="Q6" s="11"/>
      <c r="R6" s="12"/>
      <c r="S6" s="57"/>
      <c r="T6" s="56"/>
      <c r="W6" s="7" t="s">
        <v>44</v>
      </c>
      <c r="X6" s="8">
        <f>SUM(R:R)</f>
        <v>0</v>
      </c>
    </row>
    <row r="7" spans="1:39" s="5" customFormat="1" x14ac:dyDescent="0.3">
      <c r="A7" s="1"/>
      <c r="B7" s="1"/>
      <c r="C7" s="1"/>
      <c r="D7" s="1"/>
      <c r="E7" s="1"/>
      <c r="F7" s="1"/>
      <c r="G7" s="1"/>
      <c r="H7" s="1"/>
      <c r="I7" s="1"/>
      <c r="J7" s="1"/>
      <c r="K7" s="1"/>
      <c r="M7" s="9"/>
      <c r="N7" s="9"/>
      <c r="O7" s="9"/>
      <c r="P7" s="9"/>
      <c r="Q7" s="11"/>
      <c r="R7" s="12"/>
      <c r="S7" s="57"/>
      <c r="T7" s="56"/>
      <c r="W7" s="7" t="s">
        <v>45</v>
      </c>
      <c r="X7" s="8">
        <f>SUM(S:S)</f>
        <v>0</v>
      </c>
    </row>
    <row r="8" spans="1:39" s="5" customFormat="1" x14ac:dyDescent="0.3">
      <c r="A8" s="14"/>
      <c r="E8" s="7" t="s">
        <v>18</v>
      </c>
      <c r="F8" s="8" t="str">
        <f>$C$1</f>
        <v>R. Abbott</v>
      </c>
      <c r="H8" s="15"/>
      <c r="I8" s="7" t="s">
        <v>23</v>
      </c>
      <c r="J8" s="16" t="str">
        <f>$G$2</f>
        <v>AA-SM-030</v>
      </c>
      <c r="K8" s="17"/>
      <c r="L8" s="18"/>
      <c r="M8" s="9"/>
      <c r="N8" s="9"/>
      <c r="O8" s="9"/>
      <c r="P8" s="9"/>
      <c r="Q8" s="9"/>
      <c r="R8" s="9"/>
      <c r="S8" s="9"/>
      <c r="T8" s="9"/>
    </row>
    <row r="9" spans="1:39" s="5" customFormat="1" x14ac:dyDescent="0.3">
      <c r="E9" s="7" t="s">
        <v>19</v>
      </c>
      <c r="F9" s="15" t="str">
        <f>$C$2</f>
        <v xml:space="preserve"> </v>
      </c>
      <c r="H9" s="15"/>
      <c r="I9" s="7" t="s">
        <v>24</v>
      </c>
      <c r="J9" s="17" t="str">
        <f>$G$3</f>
        <v>IR</v>
      </c>
      <c r="K9" s="17"/>
      <c r="L9" s="18"/>
      <c r="M9" s="9">
        <v>1</v>
      </c>
      <c r="N9" s="9"/>
      <c r="O9" s="9"/>
      <c r="P9" s="9"/>
      <c r="Q9" s="9"/>
      <c r="R9" s="9"/>
      <c r="S9" s="9"/>
      <c r="T9" s="9"/>
    </row>
    <row r="10" spans="1:39" s="5" customFormat="1" x14ac:dyDescent="0.3">
      <c r="E10" s="7" t="s">
        <v>15</v>
      </c>
      <c r="F10" s="15" t="str">
        <f>$C$3</f>
        <v>20/10/2013</v>
      </c>
      <c r="H10" s="15"/>
      <c r="I10" s="7" t="s">
        <v>25</v>
      </c>
      <c r="J10" s="8" t="str">
        <f>L10&amp;" of "&amp;$G$1</f>
        <v>1 of 1</v>
      </c>
      <c r="K10" s="15"/>
      <c r="L10" s="18">
        <f>SUM($M$1:M9)</f>
        <v>1</v>
      </c>
      <c r="M10" s="9"/>
      <c r="N10" s="9"/>
      <c r="O10" s="9"/>
      <c r="P10" s="9"/>
      <c r="Q10" s="9"/>
      <c r="R10" s="9"/>
      <c r="S10" s="9"/>
      <c r="T10" s="9"/>
    </row>
    <row r="11" spans="1:39" s="5" customFormat="1" x14ac:dyDescent="0.3">
      <c r="E11" s="7" t="s">
        <v>46</v>
      </c>
      <c r="F11" s="15" t="str">
        <f>$C$5</f>
        <v>STANDARD SPREADSHEET METHOD</v>
      </c>
      <c r="I11" s="19"/>
      <c r="J11" s="8"/>
      <c r="M11" s="9"/>
      <c r="N11" s="9"/>
      <c r="O11" s="9"/>
      <c r="P11" s="9"/>
      <c r="Q11" s="9"/>
      <c r="R11" s="9"/>
      <c r="S11" s="9"/>
      <c r="T11" s="9"/>
    </row>
    <row r="12" spans="1:39" ht="15.6" x14ac:dyDescent="0.3">
      <c r="A12" s="28"/>
      <c r="B12" s="21" t="str">
        <f>$G$4</f>
        <v>NEUBERS CORRECTION FOR PLASTIC STRAIN</v>
      </c>
      <c r="C12" s="28"/>
      <c r="D12" s="28"/>
      <c r="E12" s="28"/>
      <c r="F12" s="5"/>
      <c r="G12" s="5"/>
      <c r="H12" s="5"/>
      <c r="I12" s="19"/>
      <c r="J12" s="8"/>
      <c r="K12" s="5"/>
      <c r="L12" s="5"/>
      <c r="M12" s="9"/>
      <c r="U12" s="34"/>
      <c r="AL12" s="35"/>
      <c r="AM12" s="35"/>
    </row>
    <row r="13" spans="1:39" x14ac:dyDescent="0.3">
      <c r="A13" s="30"/>
      <c r="B13" s="31"/>
      <c r="C13" s="31"/>
      <c r="D13" s="31"/>
      <c r="E13" s="31"/>
      <c r="F13" s="31"/>
      <c r="G13" s="31"/>
      <c r="H13" s="31"/>
      <c r="I13" s="31"/>
      <c r="J13" s="31"/>
      <c r="K13" s="31"/>
      <c r="L13" s="29"/>
      <c r="M13" s="32"/>
      <c r="N13" s="32"/>
      <c r="O13" s="32"/>
      <c r="P13" s="32"/>
      <c r="Q13" s="32"/>
      <c r="R13" s="32"/>
      <c r="S13" s="32"/>
      <c r="T13" s="32"/>
      <c r="U13" s="33"/>
      <c r="Y13" s="83">
        <f>C16/30</f>
        <v>1500</v>
      </c>
    </row>
    <row r="14" spans="1:39" x14ac:dyDescent="0.3">
      <c r="A14" s="30"/>
      <c r="B14" s="31" t="s">
        <v>69</v>
      </c>
      <c r="C14" s="31"/>
      <c r="D14" s="31"/>
      <c r="E14" s="31"/>
      <c r="F14" s="31"/>
      <c r="G14" s="31"/>
      <c r="H14" s="31"/>
      <c r="I14" s="31"/>
      <c r="J14" s="31"/>
      <c r="K14" s="31"/>
      <c r="L14" s="34"/>
      <c r="U14" s="34"/>
      <c r="Y14" s="35" t="s">
        <v>0</v>
      </c>
      <c r="AA14" s="35" t="s">
        <v>1</v>
      </c>
      <c r="AC14" s="35"/>
      <c r="AD14" s="35"/>
      <c r="AE14" s="35"/>
      <c r="AF14" s="35"/>
      <c r="AG14" s="35"/>
    </row>
    <row r="15" spans="1:39" x14ac:dyDescent="0.3">
      <c r="A15" s="31"/>
      <c r="B15" s="36" t="s">
        <v>9</v>
      </c>
      <c r="C15" s="62">
        <v>10500000</v>
      </c>
      <c r="D15" s="31" t="s">
        <v>26</v>
      </c>
      <c r="E15" s="31"/>
      <c r="F15" s="31"/>
      <c r="G15" s="31"/>
      <c r="H15" s="31"/>
      <c r="I15" s="31"/>
      <c r="J15" s="31"/>
      <c r="K15" s="31"/>
      <c r="W15" s="34">
        <f>((E27/C15)*E27)/2</f>
        <v>429.76190476190476</v>
      </c>
      <c r="Y15" s="35" t="s">
        <v>2</v>
      </c>
      <c r="Z15" s="35" t="s">
        <v>3</v>
      </c>
      <c r="AA15" s="35" t="s">
        <v>4</v>
      </c>
      <c r="AC15" s="35"/>
      <c r="AD15" s="35"/>
      <c r="AE15" s="35"/>
      <c r="AF15" s="35"/>
      <c r="AG15" s="35"/>
      <c r="AH15" s="35"/>
    </row>
    <row r="16" spans="1:39" x14ac:dyDescent="0.3">
      <c r="A16" s="31"/>
      <c r="B16" s="36" t="s">
        <v>10</v>
      </c>
      <c r="C16" s="63">
        <v>45000</v>
      </c>
      <c r="D16" s="31" t="s">
        <v>26</v>
      </c>
      <c r="E16" s="31"/>
      <c r="F16" s="31"/>
      <c r="G16" s="31"/>
      <c r="H16" s="31"/>
      <c r="I16" s="31"/>
      <c r="J16" s="31"/>
      <c r="K16" s="31"/>
      <c r="Y16" s="35" t="s">
        <v>5</v>
      </c>
      <c r="Z16" s="35"/>
      <c r="AA16" s="35" t="s">
        <v>6</v>
      </c>
      <c r="AC16" s="35"/>
      <c r="AD16" s="35"/>
      <c r="AF16" s="35"/>
      <c r="AG16" s="35"/>
      <c r="AH16" s="35"/>
    </row>
    <row r="17" spans="1:34" x14ac:dyDescent="0.3">
      <c r="A17" s="31"/>
      <c r="B17" s="36" t="s">
        <v>11</v>
      </c>
      <c r="C17" s="63">
        <v>80000</v>
      </c>
      <c r="D17" s="31" t="s">
        <v>26</v>
      </c>
      <c r="E17" s="31"/>
      <c r="F17" s="31"/>
      <c r="G17" s="31"/>
      <c r="H17" s="31"/>
      <c r="I17" s="31"/>
      <c r="J17" s="31"/>
      <c r="K17" s="31"/>
      <c r="V17" s="25">
        <f>INDEX(W20:W57,MATCH(W15,W20:W57,1))</f>
        <v>402.61895601671813</v>
      </c>
      <c r="W17" s="25">
        <f>INDEX(Y20:Y57,MATCH(W15,W20:W57,1))</f>
        <v>56138.888888888891</v>
      </c>
      <c r="Z17" s="35"/>
      <c r="AA17" s="35"/>
      <c r="AC17" s="35"/>
      <c r="AD17" s="35"/>
      <c r="AE17" s="35"/>
      <c r="AF17" s="35"/>
    </row>
    <row r="18" spans="1:34" x14ac:dyDescent="0.3">
      <c r="A18" s="31"/>
      <c r="B18" s="36" t="s">
        <v>50</v>
      </c>
      <c r="C18" s="64">
        <v>10</v>
      </c>
      <c r="D18" s="37"/>
      <c r="E18" s="31"/>
      <c r="F18" s="31"/>
      <c r="G18" s="31"/>
      <c r="H18" s="31"/>
      <c r="I18" s="31"/>
      <c r="J18" s="31"/>
      <c r="K18" s="31"/>
      <c r="V18" s="25">
        <f>INDEX(W20:W57,MATCH(W15,W20:W57,1)+1)</f>
        <v>627.82104698787737</v>
      </c>
      <c r="W18" s="25">
        <f>INDEX(Y20:Y57,MATCH(W15,W20:W57,1)+1)</f>
        <v>60513.888888888891</v>
      </c>
      <c r="Y18" s="35" t="s">
        <v>7</v>
      </c>
      <c r="Z18" s="35"/>
      <c r="AC18" s="35"/>
      <c r="AD18" s="35"/>
      <c r="AG18" s="35"/>
      <c r="AH18" s="35"/>
    </row>
    <row r="19" spans="1:34" ht="15" x14ac:dyDescent="0.35">
      <c r="A19" s="31"/>
      <c r="B19" s="36" t="s">
        <v>51</v>
      </c>
      <c r="C19" s="65">
        <v>0.1</v>
      </c>
      <c r="D19" s="37"/>
      <c r="E19" s="31"/>
      <c r="F19" s="31"/>
      <c r="G19" s="31"/>
      <c r="H19" s="31"/>
      <c r="I19" s="31"/>
      <c r="J19" s="31"/>
      <c r="K19" s="31"/>
      <c r="X19" s="38">
        <f>C15*AA19</f>
        <v>0</v>
      </c>
      <c r="Y19" s="35">
        <v>0</v>
      </c>
      <c r="Z19" s="35">
        <f>IF(Y19&lt;C16,C18,(LOG((C19)/0.002))/(LOG(C17/C16)))</f>
        <v>10</v>
      </c>
      <c r="AA19" s="39">
        <f>(Y19/C15)+0.002*(Y19/C16)^Z19</f>
        <v>0</v>
      </c>
      <c r="AB19" s="40" t="s">
        <v>8</v>
      </c>
      <c r="AE19" s="41">
        <v>0</v>
      </c>
      <c r="AF19" s="42">
        <f>X60</f>
        <v>56666.194831067725</v>
      </c>
      <c r="AG19" s="41"/>
      <c r="AH19" s="41"/>
    </row>
    <row r="20" spans="1:34" x14ac:dyDescent="0.3">
      <c r="A20" s="31"/>
      <c r="B20" s="31"/>
      <c r="C20" s="31"/>
      <c r="D20" s="31"/>
      <c r="E20" s="31"/>
      <c r="F20" s="31"/>
      <c r="G20" s="31"/>
      <c r="H20" s="31"/>
      <c r="I20" s="31"/>
      <c r="J20" s="31"/>
      <c r="K20" s="31"/>
      <c r="W20" s="78">
        <f>Y20*AA20/2</f>
        <v>0.10714285714285969</v>
      </c>
      <c r="X20" s="38">
        <f>C15*AA20</f>
        <v>1500.0000000000357</v>
      </c>
      <c r="Y20" s="80">
        <f>C16/30</f>
        <v>1500</v>
      </c>
      <c r="Z20" s="35">
        <f>IF(Y20&lt;C16,C18,(LOG((C19)/0.002))/(LOG(C17/C16)))</f>
        <v>10</v>
      </c>
      <c r="AA20" s="39">
        <f>(Y20/C15)+0.002*(Y20/C16)^Z20</f>
        <v>1.4285714285714626E-4</v>
      </c>
      <c r="AC20" s="25">
        <f>E27/C15</f>
        <v>9.0476190476190474E-3</v>
      </c>
      <c r="AD20" s="43">
        <f>AC21/X20</f>
        <v>0.57301587301585932</v>
      </c>
      <c r="AE20" s="41">
        <v>1</v>
      </c>
      <c r="AF20" s="41">
        <f>AF19</f>
        <v>56666.194831067725</v>
      </c>
      <c r="AG20" s="41"/>
      <c r="AH20" s="41"/>
    </row>
    <row r="21" spans="1:34" x14ac:dyDescent="0.3">
      <c r="A21" s="31"/>
      <c r="B21" s="79" t="s">
        <v>68</v>
      </c>
      <c r="C21" s="79"/>
      <c r="D21" s="79"/>
      <c r="E21" s="79"/>
      <c r="F21" s="79"/>
      <c r="G21" s="79"/>
      <c r="H21" s="79"/>
      <c r="I21" s="79"/>
      <c r="J21" s="79"/>
      <c r="K21" s="31"/>
      <c r="W21" s="78">
        <f t="shared" ref="W21:W57" si="0">Y21*AA21/2</f>
        <v>0.42857142857663105</v>
      </c>
      <c r="X21" s="38">
        <f>C15*AA21</f>
        <v>3000.0000000364175</v>
      </c>
      <c r="Y21" s="81">
        <f>Y20+Y13</f>
        <v>3000</v>
      </c>
      <c r="Z21" s="35">
        <f>IF(Y21&lt;C16,C18,(LOG((C19)/0.002))/(LOG(C17/C16)))</f>
        <v>10</v>
      </c>
      <c r="AA21" s="39">
        <f>(Y21/C15)+0.002*(Y21/C16)^Z21</f>
        <v>2.8571428571775404E-4</v>
      </c>
      <c r="AC21" s="25">
        <f>AC20*E27</f>
        <v>859.52380952380952</v>
      </c>
      <c r="AD21" s="43">
        <f>AC21/X21</f>
        <v>0.28650793650445855</v>
      </c>
      <c r="AE21" s="41"/>
      <c r="AF21" s="41"/>
      <c r="AG21" s="41"/>
      <c r="AH21" s="41"/>
    </row>
    <row r="22" spans="1:34" x14ac:dyDescent="0.3">
      <c r="A22" s="31"/>
      <c r="B22" s="79"/>
      <c r="C22" s="79"/>
      <c r="D22" s="79"/>
      <c r="E22" s="79"/>
      <c r="F22" s="79"/>
      <c r="G22" s="79"/>
      <c r="H22" s="79"/>
      <c r="I22" s="79"/>
      <c r="J22" s="79"/>
      <c r="K22" s="31"/>
      <c r="V22" s="34"/>
      <c r="W22" s="78">
        <f t="shared" si="0"/>
        <v>0.96428571473571423</v>
      </c>
      <c r="X22" s="38">
        <f>C15*AA22</f>
        <v>4500.0000020999996</v>
      </c>
      <c r="Y22" s="81">
        <f>Y21+Y13</f>
        <v>4500</v>
      </c>
      <c r="Z22" s="35">
        <f>IF(Y22&lt;C16,C18,(LOG((C19)/0.002))/(LOG(C17/C16)))</f>
        <v>10</v>
      </c>
      <c r="AA22" s="39">
        <f>(Y22/C15)+0.002*(Y22/C16)^Z22</f>
        <v>4.2857142877142856E-4</v>
      </c>
      <c r="AD22" s="43">
        <f>AC21/X22</f>
        <v>0.19100529091615523</v>
      </c>
      <c r="AE22" s="41"/>
      <c r="AF22" s="41"/>
      <c r="AG22" s="41"/>
      <c r="AH22" s="41"/>
    </row>
    <row r="23" spans="1:34" x14ac:dyDescent="0.3">
      <c r="A23" s="31"/>
      <c r="B23" s="79"/>
      <c r="C23" s="79"/>
      <c r="D23" s="79"/>
      <c r="E23" s="79"/>
      <c r="F23" s="79"/>
      <c r="G23" s="79"/>
      <c r="H23" s="79"/>
      <c r="I23" s="79"/>
      <c r="J23" s="79"/>
      <c r="K23" s="31"/>
      <c r="V23" s="34"/>
      <c r="W23" s="78">
        <f t="shared" si="0"/>
        <v>1.7142857249403505</v>
      </c>
      <c r="X23" s="38">
        <f>C15*AA23</f>
        <v>6000.0000372912264</v>
      </c>
      <c r="Y23" s="81">
        <f>Y22+Y13</f>
        <v>6000</v>
      </c>
      <c r="Z23" s="35">
        <f>IF(Y23&lt;C16,C18,(LOG((C19)/0.002))/(LOG(C17/C16)))</f>
        <v>10</v>
      </c>
      <c r="AA23" s="39">
        <f>(Y23/C15)+0.002*(Y23/C16)^Z23</f>
        <v>5.7142857498011681E-4</v>
      </c>
      <c r="AD23" s="43">
        <f>AC21/X23</f>
        <v>0.14325396736361556</v>
      </c>
      <c r="AE23" s="41"/>
      <c r="AF23" s="41"/>
      <c r="AG23" s="41"/>
      <c r="AH23" s="41"/>
    </row>
    <row r="24" spans="1:34" x14ac:dyDescent="0.3">
      <c r="A24" s="31"/>
      <c r="B24" s="79"/>
      <c r="C24" s="79"/>
      <c r="D24" s="79"/>
      <c r="E24" s="79"/>
      <c r="F24" s="79"/>
      <c r="G24" s="79"/>
      <c r="H24" s="79"/>
      <c r="I24" s="79"/>
      <c r="J24" s="79"/>
      <c r="K24" s="31"/>
      <c r="V24" s="34"/>
      <c r="W24" s="78">
        <f t="shared" si="0"/>
        <v>2.6785715526077163</v>
      </c>
      <c r="X24" s="38">
        <f>C15*AA24</f>
        <v>7500.0003473016059</v>
      </c>
      <c r="Y24" s="81">
        <f>Y23+Y13</f>
        <v>7500</v>
      </c>
      <c r="Z24" s="35">
        <f>IF(Y24&lt;C16,C18,(LOG((C19)/0.002))/(LOG(C17/C16)))</f>
        <v>10</v>
      </c>
      <c r="AA24" s="39">
        <f>(Y24/C15)+0.002*(Y24/C16)^Z24</f>
        <v>7.1428574736205771E-4</v>
      </c>
      <c r="AC24" s="35"/>
      <c r="AD24" s="43">
        <f>AC21/X24</f>
        <v>0.1146031692962593</v>
      </c>
      <c r="AE24" s="41"/>
      <c r="AF24" s="41"/>
      <c r="AG24" s="41"/>
      <c r="AH24" s="41"/>
    </row>
    <row r="25" spans="1:34" x14ac:dyDescent="0.3">
      <c r="A25" s="31"/>
      <c r="B25" s="79"/>
      <c r="C25" s="79"/>
      <c r="D25" s="79"/>
      <c r="E25" s="79"/>
      <c r="F25" s="79"/>
      <c r="G25" s="79"/>
      <c r="H25" s="79"/>
      <c r="I25" s="79"/>
      <c r="J25" s="79"/>
      <c r="K25" s="31"/>
      <c r="V25" s="34"/>
      <c r="W25" s="78">
        <f t="shared" si="0"/>
        <v>3.8571437787428571</v>
      </c>
      <c r="X25" s="38">
        <f>C15*AA25</f>
        <v>9000.0021503999997</v>
      </c>
      <c r="Y25" s="81">
        <f>Y24+Y13</f>
        <v>9000</v>
      </c>
      <c r="Z25" s="35">
        <f>IF(Y25&lt;C16,C18,(LOG((C19)/0.002))/(LOG(C17/C16)))</f>
        <v>10</v>
      </c>
      <c r="AA25" s="39">
        <f>(Y25/C15)+0.002*(Y25/C16)^Z25</f>
        <v>8.5714306194285708E-4</v>
      </c>
      <c r="AD25" s="43">
        <f>AC21/X25</f>
        <v>9.5502622683885527E-2</v>
      </c>
      <c r="AE25" s="41"/>
      <c r="AF25" s="41"/>
      <c r="AG25" s="41"/>
      <c r="AH25" s="41"/>
    </row>
    <row r="26" spans="1:34" x14ac:dyDescent="0.3">
      <c r="A26" s="31"/>
      <c r="B26" s="31"/>
      <c r="C26" s="31"/>
      <c r="D26" s="31"/>
      <c r="E26" s="31"/>
      <c r="F26" s="31"/>
      <c r="G26" s="31"/>
      <c r="H26" s="31"/>
      <c r="I26" s="31"/>
      <c r="J26" s="31"/>
      <c r="K26" s="31"/>
      <c r="W26" s="78">
        <f t="shared" si="0"/>
        <v>5.2500050229303028</v>
      </c>
      <c r="X26" s="38">
        <f>C15*AA26</f>
        <v>10500.010045860607</v>
      </c>
      <c r="Y26" s="81">
        <f>Y25+Y13</f>
        <v>10500</v>
      </c>
      <c r="Z26" s="35">
        <f>IF(Y26&lt;C16,C18,(LOG((C19)/0.002))/(LOG(C17/C16)))</f>
        <v>10</v>
      </c>
      <c r="AA26" s="39">
        <f>(Y26/C15)+0.002*(Y26/C16)^Z26</f>
        <v>1.0000009567486291E-3</v>
      </c>
      <c r="AD26" s="43">
        <f>AC21/X26</f>
        <v>8.1859332112035221E-2</v>
      </c>
      <c r="AE26" s="41"/>
      <c r="AF26" s="41"/>
      <c r="AG26" s="41"/>
      <c r="AH26" s="41"/>
    </row>
    <row r="27" spans="1:34" x14ac:dyDescent="0.3">
      <c r="A27" s="31"/>
      <c r="B27" s="31"/>
      <c r="C27" s="31"/>
      <c r="D27" s="36" t="s">
        <v>16</v>
      </c>
      <c r="E27" s="64">
        <v>95000</v>
      </c>
      <c r="F27" s="31" t="s">
        <v>26</v>
      </c>
      <c r="G27" s="31"/>
      <c r="H27" s="31"/>
      <c r="I27" s="31"/>
      <c r="J27" s="31"/>
      <c r="K27" s="31"/>
      <c r="V27" s="34"/>
      <c r="W27" s="78">
        <f t="shared" si="0"/>
        <v>6.8571646778373445</v>
      </c>
      <c r="X27" s="38">
        <f>C15*AA27</f>
        <v>12000.038186215354</v>
      </c>
      <c r="Y27" s="81">
        <f>Y26+Y13</f>
        <v>12000</v>
      </c>
      <c r="Z27" s="35">
        <f>IF(Y27&lt;C16,C18,(LOG((C19)/0.002))/(LOG(C17/C16)))</f>
        <v>10</v>
      </c>
      <c r="AA27" s="39">
        <f>(Y27/C15)+0.002*(Y27/C16)^Z27</f>
        <v>1.1428607796395574E-3</v>
      </c>
      <c r="AD27" s="43">
        <f>AC21/X27</f>
        <v>7.1626756197422689E-2</v>
      </c>
      <c r="AE27" s="41"/>
      <c r="AF27" s="41"/>
      <c r="AG27" s="41"/>
      <c r="AH27" s="41"/>
    </row>
    <row r="28" spans="1:34" x14ac:dyDescent="0.3">
      <c r="A28" s="31"/>
      <c r="B28" s="31"/>
      <c r="C28" s="31"/>
      <c r="D28" s="31"/>
      <c r="E28" s="31"/>
      <c r="F28" s="31"/>
      <c r="G28" s="31"/>
      <c r="H28" s="31"/>
      <c r="I28" s="31"/>
      <c r="J28" s="31"/>
      <c r="K28" s="31"/>
      <c r="V28" s="34"/>
      <c r="W28" s="78">
        <f t="shared" si="0"/>
        <v>8.6786511447214281</v>
      </c>
      <c r="X28" s="38">
        <f>C15*AA28</f>
        <v>13500.124002899998</v>
      </c>
      <c r="Y28" s="81">
        <f>Y27+Y13</f>
        <v>13500</v>
      </c>
      <c r="Z28" s="35">
        <f>IF(Y28&lt;C16,C18,(LOG((C19)/0.002))/(LOG(C17/C16)))</f>
        <v>10</v>
      </c>
      <c r="AA28" s="39">
        <f>(Y28/C15)+0.002*(Y28/C16)^Z28</f>
        <v>1.2857260955142856E-3</v>
      </c>
      <c r="AD28" s="43">
        <f>AC21/X28</f>
        <v>6.3667845520468766E-2</v>
      </c>
      <c r="AE28" s="41"/>
      <c r="AF28" s="41"/>
      <c r="AG28" s="41"/>
      <c r="AH28" s="41"/>
    </row>
    <row r="29" spans="1:34" x14ac:dyDescent="0.3">
      <c r="G29" s="31"/>
      <c r="H29" s="31"/>
      <c r="I29" s="31"/>
      <c r="J29" s="31"/>
      <c r="K29" s="31"/>
      <c r="V29" s="34"/>
      <c r="W29" s="78">
        <f t="shared" si="0"/>
        <v>10.714539740602842</v>
      </c>
      <c r="X29" s="38">
        <f>C15*AA29</f>
        <v>15000.355636843977</v>
      </c>
      <c r="Y29" s="81">
        <f>Y28+Y13</f>
        <v>15000</v>
      </c>
      <c r="Z29" s="35">
        <f>IF(Y29&lt;C16,C18,(LOG((C19)/0.002))/(LOG(C17/C16)))</f>
        <v>10</v>
      </c>
      <c r="AA29" s="39">
        <f>(Y29/C15)+0.002*(Y29/C16)^Z29</f>
        <v>1.4286052987470454E-3</v>
      </c>
      <c r="AD29" s="43">
        <f>AC21/X29</f>
        <v>5.7300228763419531E-2</v>
      </c>
      <c r="AE29" s="41"/>
      <c r="AF29" s="41"/>
      <c r="AG29" s="41"/>
      <c r="AH29" s="41"/>
    </row>
    <row r="30" spans="1:34" x14ac:dyDescent="0.3">
      <c r="A30" s="31"/>
      <c r="B30" s="31"/>
      <c r="C30" s="31"/>
      <c r="D30" s="31"/>
      <c r="E30" s="31"/>
      <c r="F30" s="31"/>
      <c r="G30" s="31"/>
      <c r="H30" s="31"/>
      <c r="I30" s="31"/>
      <c r="J30" s="31"/>
      <c r="K30" s="31"/>
      <c r="V30" s="34"/>
      <c r="W30" s="78">
        <f t="shared" si="0"/>
        <v>12.9650104810149</v>
      </c>
      <c r="X30" s="38">
        <f>C15*AA30</f>
        <v>16500.922430382601</v>
      </c>
      <c r="Y30" s="81">
        <f>Y29+Y13</f>
        <v>16500</v>
      </c>
      <c r="Z30" s="35">
        <f>IF(Y30&lt;C16,C18,(LOG((C19)/0.002))/(LOG(C17/C16)))</f>
        <v>10</v>
      </c>
      <c r="AA30" s="39">
        <f>(Y30/C15)+0.002*(Y30/C16)^Z30</f>
        <v>1.5715164219412001E-3</v>
      </c>
      <c r="AD30" s="43">
        <f>AC21/X30</f>
        <v>5.208944003889121E-2</v>
      </c>
      <c r="AE30" s="41"/>
      <c r="AF30" s="41"/>
      <c r="AG30" s="41"/>
      <c r="AH30" s="41"/>
    </row>
    <row r="31" spans="1:34" x14ac:dyDescent="0.3">
      <c r="A31" s="31"/>
      <c r="B31" s="31"/>
      <c r="C31" s="31"/>
      <c r="D31" s="31"/>
      <c r="E31" s="31"/>
      <c r="F31" s="31"/>
      <c r="G31" s="31"/>
      <c r="H31" s="31"/>
      <c r="I31" s="31"/>
      <c r="J31" s="31"/>
      <c r="K31" s="31"/>
      <c r="V31" s="34"/>
      <c r="W31" s="78">
        <f t="shared" si="0"/>
        <v>15.430458865371428</v>
      </c>
      <c r="X31" s="38">
        <f>C15*AA31</f>
        <v>18002.202009600001</v>
      </c>
      <c r="Y31" s="81">
        <f>Y30+Y13</f>
        <v>18000</v>
      </c>
      <c r="Z31" s="35">
        <f>IF(Y31&lt;C16,C18,(LOG((C19)/0.002))/(LOG(C17/C16)))</f>
        <v>10</v>
      </c>
      <c r="AA31" s="39">
        <f>(Y31/C15)+0.002*(Y31/C16)^Z31</f>
        <v>1.7144954294857143E-3</v>
      </c>
      <c r="AD31" s="43">
        <f>AC21/X31</f>
        <v>4.7745481861910716E-2</v>
      </c>
      <c r="AE31" s="41"/>
      <c r="AF31" s="41"/>
      <c r="AG31" s="41"/>
      <c r="AH31" s="41"/>
    </row>
    <row r="32" spans="1:34" x14ac:dyDescent="0.3">
      <c r="A32" s="31"/>
      <c r="B32" s="31"/>
      <c r="C32" s="31"/>
      <c r="D32" s="31"/>
      <c r="E32" s="31"/>
      <c r="F32" s="31"/>
      <c r="G32" s="31"/>
      <c r="H32" s="31"/>
      <c r="I32" s="31"/>
      <c r="J32" s="31"/>
      <c r="K32" s="31"/>
      <c r="V32" s="34"/>
      <c r="W32" s="78">
        <f t="shared" si="0"/>
        <v>18.111695416188827</v>
      </c>
      <c r="X32" s="38">
        <f>C15*AA32</f>
        <v>19504.902755895662</v>
      </c>
      <c r="Y32" s="81">
        <f>Y31+Y13</f>
        <v>19500</v>
      </c>
      <c r="Z32" s="35">
        <f>IF(Y32&lt;C16,C18,(LOG((C19)/0.002))/(LOG(C17/C16)))</f>
        <v>10</v>
      </c>
      <c r="AA32" s="39">
        <f>(Y32/C15)+0.002*(Y32/C16)^Z32</f>
        <v>1.8576097862757772E-3</v>
      </c>
      <c r="AD32" s="43">
        <f>AC21/X32</f>
        <v>4.4067064587851125E-2</v>
      </c>
      <c r="AE32" s="41"/>
      <c r="AF32" s="41"/>
      <c r="AG32" s="41"/>
      <c r="AH32" s="41"/>
    </row>
    <row r="33" spans="1:34" x14ac:dyDescent="0.3">
      <c r="A33" s="31"/>
      <c r="B33" s="31"/>
      <c r="C33" s="31"/>
      <c r="D33" s="31"/>
      <c r="E33" s="31"/>
      <c r="F33" s="31"/>
      <c r="G33" s="31"/>
      <c r="H33" s="31"/>
      <c r="I33" s="31"/>
      <c r="J33" s="31"/>
      <c r="K33" s="31"/>
      <c r="V33" s="34"/>
      <c r="W33" s="78">
        <f t="shared" si="0"/>
        <v>21.010286961260135</v>
      </c>
      <c r="X33" s="38">
        <f>C15*AA33</f>
        <v>21010.286961260135</v>
      </c>
      <c r="Y33" s="81">
        <f>Y32+Y13</f>
        <v>21000</v>
      </c>
      <c r="Z33" s="35">
        <f>IF(Y33&lt;C16,C18,(LOG((C19)/0.002))/(LOG(C17/C16)))</f>
        <v>10</v>
      </c>
      <c r="AA33" s="39">
        <f>(Y33/C15)+0.002*(Y33/C16)^Z33</f>
        <v>2.0009797105962034E-3</v>
      </c>
      <c r="AD33" s="43">
        <f>AC21/X33</f>
        <v>4.0909665399080197E-2</v>
      </c>
      <c r="AE33" s="41"/>
      <c r="AF33" s="44">
        <f>AA60</f>
        <v>1.4984373543508882E-2</v>
      </c>
      <c r="AG33" s="25">
        <f>Y60+30</f>
        <v>56696.194831067725</v>
      </c>
    </row>
    <row r="34" spans="1:34" x14ac:dyDescent="0.3">
      <c r="A34" s="31"/>
      <c r="B34" s="31"/>
      <c r="C34" s="31"/>
      <c r="D34" s="31"/>
      <c r="E34" s="31"/>
      <c r="F34" s="31"/>
      <c r="G34" s="31"/>
      <c r="H34" s="31"/>
      <c r="I34" s="31"/>
      <c r="J34" s="31"/>
      <c r="K34" s="31"/>
      <c r="V34" s="34"/>
      <c r="W34" s="78">
        <f t="shared" si="0"/>
        <v>24.129115513392858</v>
      </c>
      <c r="X34" s="38">
        <f>C15*AA34</f>
        <v>22520.5078125</v>
      </c>
      <c r="Y34" s="81">
        <f>Y33+Y13</f>
        <v>22500</v>
      </c>
      <c r="Z34" s="35">
        <f>IF(Y34&lt;C16,C18,(LOG((C19)/0.002))/(LOG(C17/C16)))</f>
        <v>10</v>
      </c>
      <c r="AA34" s="39">
        <f>(Y34/C15)+0.002*(Y34/C16)^Z34</f>
        <v>2.1448102678571427E-3</v>
      </c>
      <c r="AD34" s="43">
        <f>AC21/X34</f>
        <v>3.8166271235088721E-2</v>
      </c>
      <c r="AE34" s="41"/>
      <c r="AF34" s="44">
        <f>AF33</f>
        <v>1.4984373543508882E-2</v>
      </c>
      <c r="AG34" s="25">
        <v>0</v>
      </c>
    </row>
    <row r="35" spans="1:34" x14ac:dyDescent="0.3">
      <c r="A35" s="31"/>
      <c r="B35" s="31"/>
      <c r="C35" s="31"/>
      <c r="D35" s="31"/>
      <c r="E35" s="31"/>
      <c r="F35" s="31"/>
      <c r="G35" s="31"/>
      <c r="H35" s="31"/>
      <c r="I35" s="31"/>
      <c r="J35" s="31"/>
      <c r="K35" s="31"/>
      <c r="V35" s="34"/>
      <c r="W35" s="78">
        <f t="shared" si="0"/>
        <v>27.473260210882096</v>
      </c>
      <c r="X35" s="38">
        <f>C15*AA35</f>
        <v>24039.102684521833</v>
      </c>
      <c r="Y35" s="81">
        <f>Y34+Y13</f>
        <v>24000</v>
      </c>
      <c r="Z35" s="35">
        <f>IF(Y35&lt;C16,C18,(LOG((C19)/0.002))/(LOG(C17/C16)))</f>
        <v>10</v>
      </c>
      <c r="AA35" s="39">
        <f>(Y35/C15)+0.002*(Y35/C16)^Z35</f>
        <v>2.2894383509068413E-3</v>
      </c>
      <c r="AD35" s="43">
        <f>AC21/X35</f>
        <v>3.5755236824094733E-2</v>
      </c>
      <c r="AE35" s="41"/>
      <c r="AH35" s="35"/>
    </row>
    <row r="36" spans="1:34" x14ac:dyDescent="0.3">
      <c r="A36" s="31"/>
      <c r="B36" s="31"/>
      <c r="C36" s="31"/>
      <c r="D36" s="31"/>
      <c r="E36" s="31"/>
      <c r="F36" s="31"/>
      <c r="G36" s="31"/>
      <c r="H36" s="31"/>
      <c r="I36" s="31"/>
      <c r="J36" s="31"/>
      <c r="K36" s="31"/>
      <c r="V36" s="34"/>
      <c r="W36" s="78">
        <f t="shared" si="0"/>
        <v>31.051345350285391</v>
      </c>
      <c r="X36" s="38">
        <f>C15*AA36</f>
        <v>25571.696170823263</v>
      </c>
      <c r="Y36" s="81">
        <f>Y35+Y13</f>
        <v>25500</v>
      </c>
      <c r="Z36" s="35">
        <f>IF(Y36&lt;C16,C18,(LOG((C19)/0.002))/(LOG(C17/C16)))</f>
        <v>10</v>
      </c>
      <c r="AA36" s="39">
        <f>(Y36/C15)+0.002*(Y36/C16)^Z36</f>
        <v>2.4353996353165012E-3</v>
      </c>
      <c r="AD36" s="43">
        <f>AC21/X36</f>
        <v>3.3612311196803094E-2</v>
      </c>
      <c r="AE36" s="41"/>
    </row>
    <row r="37" spans="1:34" x14ac:dyDescent="0.3">
      <c r="A37" s="28"/>
      <c r="B37" s="45"/>
      <c r="C37" s="28"/>
      <c r="D37" s="28"/>
      <c r="E37" s="28"/>
      <c r="F37" s="28"/>
      <c r="G37" s="28"/>
      <c r="H37" s="28"/>
      <c r="I37" s="28"/>
      <c r="J37" s="28"/>
      <c r="K37" s="28"/>
      <c r="V37" s="34"/>
      <c r="W37" s="78">
        <f t="shared" si="0"/>
        <v>34.877544389485713</v>
      </c>
      <c r="X37" s="38">
        <f>C15*AA37</f>
        <v>27126.978969599997</v>
      </c>
      <c r="Y37" s="81">
        <f>Y36+Y13</f>
        <v>27000</v>
      </c>
      <c r="Z37" s="35">
        <f>IF(Y37&lt;C16,C18,(LOG((C19)/0.002))/(LOG(C17/C16)))</f>
        <v>10</v>
      </c>
      <c r="AA37" s="39">
        <f>(Y37/C15)+0.002*(Y37/C16)^Z37</f>
        <v>2.5835218066285713E-3</v>
      </c>
      <c r="AD37" s="43">
        <f>AC21/X37</f>
        <v>3.1685202045057793E-2</v>
      </c>
      <c r="AE37" s="41"/>
    </row>
    <row r="38" spans="1:34" x14ac:dyDescent="0.3">
      <c r="A38" s="28"/>
      <c r="B38" s="28"/>
      <c r="C38" s="28"/>
      <c r="D38" s="28"/>
      <c r="E38" s="28"/>
      <c r="F38" s="28"/>
      <c r="G38" s="28"/>
      <c r="H38" s="28"/>
      <c r="I38" s="28"/>
      <c r="J38" s="28"/>
      <c r="K38" s="28"/>
      <c r="V38" s="34"/>
      <c r="W38" s="78">
        <f t="shared" si="0"/>
        <v>38.974487343061647</v>
      </c>
      <c r="X38" s="38">
        <f>C15*AA38</f>
        <v>28718.043305413845</v>
      </c>
      <c r="Y38" s="81">
        <f>Y37+Y13</f>
        <v>28500</v>
      </c>
      <c r="Z38" s="35">
        <f>IF(Y38&lt;C16,C18,(LOG((C19)/0.002))/(LOG(C17/C16)))</f>
        <v>10</v>
      </c>
      <c r="AA38" s="39">
        <f>(Y38/C15)+0.002*(Y38/C16)^Z38</f>
        <v>2.7350517433727471E-3</v>
      </c>
      <c r="AD38" s="43">
        <f>AC21/X38</f>
        <v>2.9929748360041454E-2</v>
      </c>
      <c r="AE38" s="41"/>
      <c r="AF38" s="25">
        <v>0</v>
      </c>
      <c r="AG38" s="25">
        <f>E27</f>
        <v>95000</v>
      </c>
    </row>
    <row r="39" spans="1:34" x14ac:dyDescent="0.3">
      <c r="A39" s="28"/>
      <c r="B39" s="46"/>
      <c r="C39" s="46"/>
      <c r="D39" s="46"/>
      <c r="E39" s="46"/>
      <c r="F39" s="46"/>
      <c r="G39" s="46"/>
      <c r="H39" s="46"/>
      <c r="I39" s="46"/>
      <c r="J39" s="46"/>
      <c r="K39" s="28"/>
      <c r="V39" s="34"/>
      <c r="W39" s="78">
        <f t="shared" si="0"/>
        <v>43.37738875461784</v>
      </c>
      <c r="X39" s="38">
        <f>C15*AA39</f>
        <v>30364.172128232487</v>
      </c>
      <c r="Y39" s="81">
        <f>Y38+Y13</f>
        <v>30000</v>
      </c>
      <c r="Z39" s="35">
        <f>IF(Y39&lt;C16,C18,(LOG((C19)/0.002))/(LOG(C17/C16)))</f>
        <v>10</v>
      </c>
      <c r="AA39" s="39">
        <f>(Y39/C15)+0.002*(Y39/C16)^Z39</f>
        <v>2.8918259169745226E-3</v>
      </c>
      <c r="AD39" s="43">
        <f>AC21/X39</f>
        <v>2.8307170895155994E-2</v>
      </c>
      <c r="AE39" s="41"/>
      <c r="AF39" s="25">
        <v>5</v>
      </c>
      <c r="AG39" s="25">
        <f>AG38</f>
        <v>95000</v>
      </c>
    </row>
    <row r="40" spans="1:34" x14ac:dyDescent="0.3">
      <c r="A40" s="31"/>
      <c r="B40" s="31"/>
      <c r="C40" s="31"/>
      <c r="D40" s="31"/>
      <c r="E40" s="47"/>
      <c r="F40" s="47"/>
      <c r="G40" s="47"/>
      <c r="H40" s="47"/>
      <c r="I40" s="47"/>
      <c r="J40" s="47"/>
      <c r="K40" s="31"/>
      <c r="L40" s="34"/>
      <c r="U40" s="34"/>
      <c r="V40" s="34"/>
      <c r="W40" s="78">
        <f t="shared" si="0"/>
        <v>48.139797034349996</v>
      </c>
      <c r="X40" s="38">
        <f>C15*AA40</f>
        <v>32093.1980229</v>
      </c>
      <c r="Y40" s="81">
        <f>Y39+Y13</f>
        <v>31500</v>
      </c>
      <c r="Z40" s="35">
        <f>IF(Y40&lt;C16,C18,(LOG((C19)/0.002))/(LOG(C17/C16)))</f>
        <v>10</v>
      </c>
      <c r="AA40" s="39">
        <f>(Y40/C15)+0.002*(Y40/C16)^Z40</f>
        <v>3.0564950497999998E-3</v>
      </c>
      <c r="AD40" s="43">
        <f>AC21/X40</f>
        <v>2.6782117784288715E-2</v>
      </c>
      <c r="AE40" s="41"/>
    </row>
    <row r="41" spans="1:34" x14ac:dyDescent="0.3">
      <c r="A41" s="31"/>
      <c r="B41" s="31"/>
      <c r="C41" s="31"/>
      <c r="D41" s="31"/>
      <c r="E41" s="31"/>
      <c r="F41" s="31"/>
      <c r="G41" s="31"/>
      <c r="H41" s="31"/>
      <c r="I41" s="31"/>
      <c r="J41" s="31"/>
      <c r="K41" s="31"/>
      <c r="L41" s="34"/>
      <c r="U41" s="34"/>
      <c r="V41" s="34"/>
      <c r="W41" s="78">
        <f t="shared" si="0"/>
        <v>53.341465118513909</v>
      </c>
      <c r="X41" s="38">
        <f>C15*AA41</f>
        <v>33944.568711781576</v>
      </c>
      <c r="Y41" s="81">
        <f>Y40+Y13</f>
        <v>33000</v>
      </c>
      <c r="Z41" s="35">
        <f>IF(Y41&lt;C16,C18,(LOG((C19)/0.002))/(LOG(C17/C16)))</f>
        <v>10</v>
      </c>
      <c r="AA41" s="39">
        <f>(Y41/C15)+0.002*(Y41/C16)^Z41</f>
        <v>3.2328160677887216E-3</v>
      </c>
      <c r="AD41" s="43">
        <f>AC21/X41</f>
        <v>2.5321394324432339E-2</v>
      </c>
      <c r="AE41" s="41"/>
      <c r="AF41" s="41"/>
      <c r="AG41" s="41"/>
      <c r="AH41" s="41"/>
    </row>
    <row r="42" spans="1:34" x14ac:dyDescent="0.3">
      <c r="A42" s="31"/>
      <c r="B42" s="31"/>
      <c r="C42" s="31"/>
      <c r="D42" s="31"/>
      <c r="E42" s="31"/>
      <c r="F42" s="31"/>
      <c r="G42" s="31"/>
      <c r="H42" s="31"/>
      <c r="I42" s="31"/>
      <c r="J42" s="31"/>
      <c r="K42" s="31"/>
      <c r="L42" s="34"/>
      <c r="U42" s="34"/>
      <c r="V42" s="34"/>
      <c r="W42" s="78">
        <f t="shared" si="0"/>
        <v>59.098958965821666</v>
      </c>
      <c r="X42" s="38">
        <f>C15*AA42</f>
        <v>35973.279370500146</v>
      </c>
      <c r="Y42" s="81">
        <f>Y41+Y13</f>
        <v>34500</v>
      </c>
      <c r="Z42" s="35">
        <f>IF(Y42&lt;C16,C18,(LOG((C19)/0.002))/(LOG(C17/C16)))</f>
        <v>10</v>
      </c>
      <c r="AA42" s="39">
        <f>(Y42/C15)+0.002*(Y42/C16)^Z42</f>
        <v>3.4260266067142994E-3</v>
      </c>
      <c r="AD42" s="43">
        <f>AC21/X42</f>
        <v>2.3893396002941596E-2</v>
      </c>
      <c r="AE42" s="41"/>
      <c r="AF42" s="41"/>
      <c r="AG42" s="41"/>
      <c r="AH42" s="41"/>
    </row>
    <row r="43" spans="1:34" x14ac:dyDescent="0.3">
      <c r="A43" s="31"/>
      <c r="B43" s="31"/>
      <c r="C43" s="31"/>
      <c r="D43" s="31"/>
      <c r="E43" s="31"/>
      <c r="F43" s="31"/>
      <c r="G43" s="31"/>
      <c r="H43" s="31"/>
      <c r="I43" s="31"/>
      <c r="J43" s="31"/>
      <c r="K43" s="31"/>
      <c r="V43" s="34"/>
      <c r="W43" s="78">
        <f t="shared" si="0"/>
        <v>65.579756280685714</v>
      </c>
      <c r="X43" s="38">
        <f>C15*AA43</f>
        <v>38254.857830400004</v>
      </c>
      <c r="Y43" s="81">
        <f>Y42+Y13</f>
        <v>36000</v>
      </c>
      <c r="Z43" s="35">
        <f>IF(Y43&lt;C16,C18,(LOG((C19)/0.002))/(LOG(C17/C16)))</f>
        <v>10</v>
      </c>
      <c r="AA43" s="39">
        <f>(Y43/C15)+0.002*(Y43/C16)^Z43</f>
        <v>3.6433197933714288E-3</v>
      </c>
      <c r="AD43" s="43">
        <f>AC21/X43</f>
        <v>2.2468357177915621E-2</v>
      </c>
      <c r="AE43" s="41"/>
      <c r="AF43" s="41"/>
      <c r="AG43" s="41"/>
      <c r="AH43" s="41"/>
    </row>
    <row r="44" spans="1:34" x14ac:dyDescent="0.3">
      <c r="A44" s="31"/>
      <c r="B44" s="31"/>
      <c r="C44" s="31"/>
      <c r="D44" s="31"/>
      <c r="E44" s="31"/>
      <c r="F44" s="31"/>
      <c r="G44" s="31"/>
      <c r="H44" s="31"/>
      <c r="I44" s="31"/>
      <c r="J44" s="31"/>
      <c r="K44" s="31"/>
      <c r="V44" s="34"/>
      <c r="W44" s="78">
        <f t="shared" si="0"/>
        <v>73.020745072654933</v>
      </c>
      <c r="X44" s="38">
        <f>C15*AA44</f>
        <v>40891.617240686763</v>
      </c>
      <c r="Y44" s="81">
        <f>Y43+Y13</f>
        <v>37500</v>
      </c>
      <c r="Z44" s="35">
        <f>IF(Y44&lt;C16,C18,(LOG((C19)/0.002))/(LOG(C17/C16)))</f>
        <v>10</v>
      </c>
      <c r="AA44" s="39">
        <f>(Y44/C15)+0.002*(Y44/C16)^Z44</f>
        <v>3.8944397372082632E-3</v>
      </c>
      <c r="AD44" s="43">
        <f>AC21/X44</f>
        <v>2.1019560181850465E-2</v>
      </c>
      <c r="AE44" s="41"/>
      <c r="AF44" s="41"/>
      <c r="AG44" s="41"/>
      <c r="AH44" s="41"/>
    </row>
    <row r="45" spans="1:34" x14ac:dyDescent="0.3">
      <c r="A45" s="31"/>
      <c r="B45" s="31"/>
      <c r="C45" s="31"/>
      <c r="D45" s="31"/>
      <c r="E45" s="31"/>
      <c r="F45" s="31"/>
      <c r="G45" s="31"/>
      <c r="H45" s="31"/>
      <c r="I45" s="31"/>
      <c r="J45" s="31"/>
      <c r="K45" s="31"/>
      <c r="V45" s="34"/>
      <c r="W45" s="78">
        <f t="shared" si="0"/>
        <v>81.752212354720328</v>
      </c>
      <c r="X45" s="38">
        <f>C15*AA45</f>
        <v>44020.422037157099</v>
      </c>
      <c r="Y45" s="81">
        <f>Y44+Y13</f>
        <v>39000</v>
      </c>
      <c r="Z45" s="35">
        <f>IF(Y45&lt;C16,C18,(LOG((C19)/0.002))/(LOG(C17/C16)))</f>
        <v>10</v>
      </c>
      <c r="AA45" s="39">
        <f>(Y45/C15)+0.002*(Y45/C16)^Z45</f>
        <v>4.1924211463959145E-3</v>
      </c>
      <c r="AD45" s="43">
        <f>AC21/X45</f>
        <v>1.9525569491321459E-2</v>
      </c>
      <c r="AE45" s="41"/>
      <c r="AF45" s="41"/>
      <c r="AG45" s="41"/>
      <c r="AH45" s="41"/>
    </row>
    <row r="46" spans="1:34" x14ac:dyDescent="0.3">
      <c r="A46" s="31"/>
      <c r="B46" s="31"/>
      <c r="C46" s="31"/>
      <c r="D46" s="31"/>
      <c r="E46" s="31"/>
      <c r="F46" s="31"/>
      <c r="G46" s="31"/>
      <c r="H46" s="31"/>
      <c r="I46" s="31"/>
      <c r="J46" s="31"/>
      <c r="K46" s="31"/>
      <c r="V46" s="34"/>
      <c r="W46" s="78">
        <f t="shared" si="0"/>
        <v>92.228619681192868</v>
      </c>
      <c r="X46" s="38">
        <f>C15*AA46</f>
        <v>47822.247242100006</v>
      </c>
      <c r="Y46" s="81">
        <f>Y45+Y13</f>
        <v>40500</v>
      </c>
      <c r="Z46" s="35">
        <f>IF(Y46&lt;C16,C18,(LOG((C19)/0.002))/(LOG(C17/C16)))</f>
        <v>10</v>
      </c>
      <c r="AA46" s="39">
        <f>(Y46/C15)+0.002*(Y46/C16)^Z46</f>
        <v>4.5544997373428578E-3</v>
      </c>
      <c r="AD46" s="43">
        <f>AC21/X46</f>
        <v>1.7973304457493861E-2</v>
      </c>
      <c r="AE46" s="41"/>
      <c r="AF46" s="41"/>
      <c r="AG46" s="41"/>
      <c r="AH46" s="41"/>
    </row>
    <row r="47" spans="1:34" x14ac:dyDescent="0.3">
      <c r="A47" s="31"/>
      <c r="B47" s="31"/>
      <c r="C47" s="31"/>
      <c r="D47" s="31"/>
      <c r="E47" s="31"/>
      <c r="F47" s="31"/>
      <c r="G47" s="31"/>
      <c r="H47" s="31"/>
      <c r="I47" s="31"/>
      <c r="J47" s="31"/>
      <c r="K47" s="31"/>
      <c r="V47" s="34"/>
      <c r="W47" s="78">
        <f t="shared" si="0"/>
        <v>105.06769666075263</v>
      </c>
      <c r="X47" s="38">
        <f>C15*AA47</f>
        <v>52533.848330376313</v>
      </c>
      <c r="Y47" s="81">
        <f>Y46+Y13</f>
        <v>42000</v>
      </c>
      <c r="Z47" s="35">
        <f>IF(Y47&lt;C16,C18,(LOG((C19)/0.002))/(LOG(C17/C16)))</f>
        <v>10</v>
      </c>
      <c r="AA47" s="39">
        <f>(Y47/C15)+0.002*(Y47/C16)^Z47</f>
        <v>5.0032236505120299E-3</v>
      </c>
      <c r="AD47" s="43">
        <f>AC21/X47</f>
        <v>1.6361333441982252E-2</v>
      </c>
      <c r="AE47" s="41"/>
      <c r="AF47" s="41"/>
      <c r="AG47" s="41"/>
      <c r="AH47" s="41"/>
    </row>
    <row r="48" spans="1:34" x14ac:dyDescent="0.3">
      <c r="A48" s="31"/>
      <c r="B48" s="31"/>
      <c r="C48" s="31"/>
      <c r="D48" s="31"/>
      <c r="E48" s="31"/>
      <c r="F48" s="31"/>
      <c r="G48" s="31"/>
      <c r="H48" s="31"/>
      <c r="I48" s="31"/>
      <c r="J48" s="31"/>
      <c r="K48" s="31"/>
      <c r="V48" s="34"/>
      <c r="W48" s="78">
        <f t="shared" si="0"/>
        <v>121.09964848561877</v>
      </c>
      <c r="X48" s="38">
        <f>C15*AA48</f>
        <v>58461.899268919406</v>
      </c>
      <c r="Y48" s="81">
        <f>Y47+Y13</f>
        <v>43500</v>
      </c>
      <c r="Z48" s="35">
        <f>IF(Y48&lt;C16,C18,(LOG((C19)/0.002))/(LOG(C17/C16)))</f>
        <v>10</v>
      </c>
      <c r="AA48" s="39">
        <f>(Y48/C15)+0.002*(Y48/C16)^Z48</f>
        <v>5.5677999303732767E-3</v>
      </c>
      <c r="AD48" s="43">
        <f>AC21/X48</f>
        <v>1.4702290214179981E-2</v>
      </c>
      <c r="AE48" s="41"/>
      <c r="AF48" s="41"/>
      <c r="AG48" s="41"/>
      <c r="AH48" s="41"/>
    </row>
    <row r="49" spans="1:34" x14ac:dyDescent="0.3">
      <c r="A49" s="31"/>
      <c r="B49" s="31"/>
      <c r="C49" s="31"/>
      <c r="D49" s="31"/>
      <c r="E49" s="31"/>
      <c r="F49" s="31"/>
      <c r="G49" s="31"/>
      <c r="H49" s="31"/>
      <c r="I49" s="31"/>
      <c r="J49" s="31"/>
      <c r="K49" s="31"/>
      <c r="V49" s="34"/>
      <c r="W49" s="78">
        <f t="shared" si="0"/>
        <v>174.30028565725209</v>
      </c>
      <c r="X49" s="38">
        <f>C15*AA49</f>
        <v>77239.751440142179</v>
      </c>
      <c r="Y49" s="80">
        <f>Y48+V57/9</f>
        <v>47388.888888888891</v>
      </c>
      <c r="Z49" s="35">
        <f>IF(Y49&lt;C16,C18,(LOG((C19)/0.002))/(LOG(C17/C16)))</f>
        <v>6.7992123598244891</v>
      </c>
      <c r="AA49" s="39">
        <f>(Y49/C15)+0.002*(Y49/C16)^Z49</f>
        <v>7.3561668038230653E-3</v>
      </c>
      <c r="AD49" s="43">
        <f>AC21/X49</f>
        <v>1.1127998129174551E-2</v>
      </c>
      <c r="AE49" s="41"/>
      <c r="AF49" s="41"/>
      <c r="AG49" s="41"/>
      <c r="AH49" s="41"/>
    </row>
    <row r="50" spans="1:34" x14ac:dyDescent="0.3">
      <c r="A50" s="31"/>
      <c r="B50" s="31"/>
      <c r="C50" s="31"/>
      <c r="D50" s="31"/>
      <c r="E50" s="31"/>
      <c r="F50" s="31"/>
      <c r="G50" s="31"/>
      <c r="H50" s="31"/>
      <c r="I50" s="31"/>
      <c r="J50" s="31"/>
      <c r="K50" s="31"/>
      <c r="V50" s="34"/>
      <c r="W50" s="78">
        <f t="shared" si="0"/>
        <v>261.72242853891237</v>
      </c>
      <c r="X50" s="38">
        <f>C15*AA50</f>
        <v>106177.70645313537</v>
      </c>
      <c r="Y50" s="80">
        <f>Y49+V57/8</f>
        <v>51763.888888888891</v>
      </c>
      <c r="Z50" s="35">
        <f>IF(Y50&lt;C16,C18,(LOG((C19)/0.002))/(LOG(C17/C16)))</f>
        <v>6.7992123598244891</v>
      </c>
      <c r="AA50" s="39">
        <f>(Y50/C15)+0.002*(Y50/C16)^Z50</f>
        <v>1.0112162519346225E-2</v>
      </c>
      <c r="AD50" s="43">
        <f>AC21/X50</f>
        <v>8.0951438699910644E-3</v>
      </c>
      <c r="AE50" s="41"/>
      <c r="AF50" s="41"/>
      <c r="AG50" s="41"/>
      <c r="AH50" s="41"/>
    </row>
    <row r="51" spans="1:34" x14ac:dyDescent="0.3">
      <c r="A51" s="31"/>
      <c r="B51" s="31"/>
      <c r="C51" s="31"/>
      <c r="D51" s="31"/>
      <c r="E51" s="31"/>
      <c r="F51" s="31"/>
      <c r="G51" s="31"/>
      <c r="H51" s="31"/>
      <c r="I51" s="31"/>
      <c r="J51" s="31"/>
      <c r="K51" s="31"/>
      <c r="V51" s="34"/>
      <c r="W51" s="78">
        <f t="shared" si="0"/>
        <v>402.61895601671813</v>
      </c>
      <c r="X51" s="38">
        <f>C15*AA51</f>
        <v>150608.57533331958</v>
      </c>
      <c r="Y51" s="80">
        <f>Y50+V57/8</f>
        <v>56138.888888888891</v>
      </c>
      <c r="Z51" s="35">
        <f>IF(Y51&lt;C16,C18,(LOG((C19)/0.002))/(LOG(C17/C16)))</f>
        <v>6.7992123598244891</v>
      </c>
      <c r="AA51" s="39">
        <f>(Y51/C15)+0.002*(Y51/C16)^Z51</f>
        <v>1.4343673841268532E-2</v>
      </c>
      <c r="AD51" s="43">
        <f>AC21/X51</f>
        <v>5.7070044492589693E-3</v>
      </c>
      <c r="AE51" s="41"/>
      <c r="AF51" s="41"/>
      <c r="AG51" s="41"/>
      <c r="AH51" s="41"/>
    </row>
    <row r="52" spans="1:34" x14ac:dyDescent="0.3">
      <c r="A52" s="31"/>
      <c r="B52" s="31"/>
      <c r="C52" s="31"/>
      <c r="D52" s="31"/>
      <c r="E52" s="31"/>
      <c r="F52" s="31"/>
      <c r="G52" s="31"/>
      <c r="H52" s="31"/>
      <c r="I52" s="31"/>
      <c r="J52" s="31"/>
      <c r="K52" s="31"/>
      <c r="V52" s="34"/>
      <c r="W52" s="78">
        <f t="shared" si="0"/>
        <v>627.82104698787737</v>
      </c>
      <c r="X52" s="38">
        <f>C15*AA52</f>
        <v>217871.33877568753</v>
      </c>
      <c r="Y52" s="80">
        <f>Y51+V57/8</f>
        <v>60513.888888888891</v>
      </c>
      <c r="Z52" s="35">
        <f>IF(Y52&lt;C16,C18,(LOG((C19)/0.002))/(LOG(C17/C16)))</f>
        <v>6.7992123598244891</v>
      </c>
      <c r="AA52" s="39">
        <f>(Y52/C15)+0.002*(Y52/C16)^Z52</f>
        <v>2.0749651311970242E-2</v>
      </c>
      <c r="AD52" s="43">
        <f>AC21/X52</f>
        <v>3.9450981223773732E-3</v>
      </c>
      <c r="AE52" s="41"/>
      <c r="AF52" s="41"/>
      <c r="AG52" s="41"/>
      <c r="AH52" s="41"/>
    </row>
    <row r="53" spans="1:34" x14ac:dyDescent="0.3">
      <c r="A53" s="31"/>
      <c r="B53" s="31"/>
      <c r="C53" s="31"/>
      <c r="D53" s="31"/>
      <c r="E53" s="31"/>
      <c r="F53" s="31"/>
      <c r="G53" s="31"/>
      <c r="H53" s="31"/>
      <c r="I53" s="31"/>
      <c r="J53" s="31"/>
      <c r="K53" s="31"/>
      <c r="V53" s="34"/>
      <c r="W53" s="78">
        <f t="shared" si="0"/>
        <v>982.05606088350191</v>
      </c>
      <c r="X53" s="38">
        <f>C15*AA53</f>
        <v>317822.93751195527</v>
      </c>
      <c r="Y53" s="80">
        <f>Y52+V57/8</f>
        <v>64888.888888888891</v>
      </c>
      <c r="Z53" s="35">
        <f>IF(Y53&lt;C16,C18,(LOG((C19)/0.002))/(LOG(C17/C16)))</f>
        <v>6.7992123598244891</v>
      </c>
      <c r="AA53" s="39">
        <f>(Y53/C15)+0.002*(Y53/C16)^Z53</f>
        <v>3.0268851191614786E-2</v>
      </c>
      <c r="AD53" s="43">
        <f>AC21/X53</f>
        <v>2.704410878121336E-3</v>
      </c>
      <c r="AE53" s="41"/>
      <c r="AF53" s="41"/>
      <c r="AG53" s="41"/>
      <c r="AH53" s="41"/>
    </row>
    <row r="54" spans="1:34" x14ac:dyDescent="0.3">
      <c r="A54" s="31"/>
      <c r="B54" s="31"/>
      <c r="C54" s="31"/>
      <c r="D54" s="31"/>
      <c r="E54" s="31"/>
      <c r="F54" s="31"/>
      <c r="G54" s="31"/>
      <c r="H54" s="31"/>
      <c r="I54" s="31"/>
      <c r="J54" s="31"/>
      <c r="K54" s="31"/>
      <c r="V54" s="34"/>
      <c r="W54" s="78">
        <f t="shared" si="0"/>
        <v>1528.5045129566884</v>
      </c>
      <c r="X54" s="38">
        <f>C15*AA54</f>
        <v>463424.66885713104</v>
      </c>
      <c r="Y54" s="80">
        <f>Y53+V57/8</f>
        <v>69263.888888888891</v>
      </c>
      <c r="Z54" s="35">
        <f>IF(Y54&lt;C16,C18,(LOG((C19)/0.002))/(LOG(C17/C16)))</f>
        <v>6.7992123598244891</v>
      </c>
      <c r="AA54" s="39">
        <f>(Y54/C15)+0.002*(Y54/C16)^Z54</f>
        <v>4.4135682748298197E-2</v>
      </c>
      <c r="AD54" s="43">
        <f>AC21/X54</f>
        <v>1.8547217428962369E-3</v>
      </c>
      <c r="AE54" s="41"/>
      <c r="AF54" s="41"/>
      <c r="AG54" s="41"/>
      <c r="AH54" s="41"/>
    </row>
    <row r="55" spans="1:34" x14ac:dyDescent="0.3">
      <c r="A55" s="31"/>
      <c r="B55" s="31"/>
      <c r="C55" s="31"/>
      <c r="D55" s="31"/>
      <c r="E55" s="31"/>
      <c r="F55" s="31"/>
      <c r="G55" s="31"/>
      <c r="H55" s="31"/>
      <c r="I55" s="31"/>
      <c r="J55" s="31"/>
      <c r="K55" s="31"/>
      <c r="V55" s="34"/>
      <c r="W55" s="78">
        <f t="shared" si="0"/>
        <v>2354.3752990325415</v>
      </c>
      <c r="X55" s="38">
        <f>C15*AA55</f>
        <v>671409.93061810685</v>
      </c>
      <c r="Y55" s="80">
        <f>Y54+V57/8</f>
        <v>73638.888888888891</v>
      </c>
      <c r="Z55" s="35">
        <f>IF(Y55&lt;C16,C18,(LOG((C19)/0.002))/(LOG(C17/C16)))</f>
        <v>6.7992123598244891</v>
      </c>
      <c r="AA55" s="39">
        <f>(Y55/C15)+0.002*(Y55/C16)^Z55</f>
        <v>6.3943802916010178E-2</v>
      </c>
      <c r="AD55" s="43">
        <f>AC21/X55</f>
        <v>1.2801773854201458E-3</v>
      </c>
      <c r="AE55" s="41"/>
      <c r="AF55" s="41"/>
      <c r="AG55" s="41"/>
      <c r="AH55" s="41"/>
    </row>
    <row r="56" spans="1:34" x14ac:dyDescent="0.3">
      <c r="A56" s="31"/>
      <c r="B56" s="31"/>
      <c r="C56" s="31"/>
      <c r="D56" s="36" t="s">
        <v>12</v>
      </c>
      <c r="E56" s="90">
        <f>X60</f>
        <v>56666.194831067725</v>
      </c>
      <c r="F56" s="31" t="s">
        <v>26</v>
      </c>
      <c r="G56" s="31"/>
      <c r="H56" s="31"/>
      <c r="I56" s="31"/>
      <c r="J56" s="31"/>
      <c r="K56" s="31"/>
      <c r="V56" s="34"/>
      <c r="W56" s="78">
        <f t="shared" si="0"/>
        <v>3577.635148327458</v>
      </c>
      <c r="X56" s="38">
        <f>C15*AA56</f>
        <v>963037.98188910738</v>
      </c>
      <c r="Y56" s="80">
        <f>Y55+V57/8</f>
        <v>78013.888888888891</v>
      </c>
      <c r="Z56" s="35">
        <f>IF(Y56&lt;C16,C18,(LOG((C19)/0.002))/(LOG(C17/C16)))</f>
        <v>6.7992123598244891</v>
      </c>
      <c r="AA56" s="39">
        <f>(Y56/C15)+0.002*(Y56/C16)^Z56</f>
        <v>9.1717903037057846E-2</v>
      </c>
      <c r="AD56" s="43">
        <f>AC21/X56</f>
        <v>8.9251288701797289E-4</v>
      </c>
      <c r="AE56" s="41"/>
      <c r="AF56" s="41"/>
      <c r="AG56" s="41"/>
      <c r="AH56" s="41"/>
    </row>
    <row r="57" spans="1:34" x14ac:dyDescent="0.3">
      <c r="A57" s="31"/>
      <c r="B57" s="31"/>
      <c r="C57" s="31"/>
      <c r="D57" s="31"/>
      <c r="E57" s="31"/>
      <c r="F57" s="31"/>
      <c r="G57" s="31"/>
      <c r="H57" s="31"/>
      <c r="I57" s="31"/>
      <c r="J57" s="31"/>
      <c r="K57" s="31"/>
      <c r="V57" s="82">
        <f>C17-C16</f>
        <v>35000</v>
      </c>
      <c r="W57" s="78">
        <f t="shared" si="0"/>
        <v>5355.035818268555</v>
      </c>
      <c r="X57" s="38">
        <f>C15*AA57</f>
        <v>1364938.3272457949</v>
      </c>
      <c r="Y57" s="80">
        <f>Y56+V57/8</f>
        <v>82388.888888888891</v>
      </c>
      <c r="Z57" s="35">
        <f>IF(Y57&lt;C16,C18,(LOG((C19)/0.002))/(LOG(C17/C16)))</f>
        <v>6.7992123598244891</v>
      </c>
      <c r="AA57" s="39">
        <f>(Y57/C15)+0.002*(Y57/C16)^Z57</f>
        <v>0.12999412640436142</v>
      </c>
      <c r="AD57" s="43">
        <f>AC21/X57</f>
        <v>6.2971622407158659E-4</v>
      </c>
      <c r="AE57" s="41"/>
      <c r="AF57" s="41"/>
      <c r="AG57" s="41"/>
      <c r="AH57" s="41"/>
    </row>
    <row r="58" spans="1:34" x14ac:dyDescent="0.3">
      <c r="A58" s="31"/>
      <c r="B58" s="31"/>
      <c r="C58" s="31"/>
      <c r="D58" s="31"/>
      <c r="E58" s="31"/>
      <c r="F58" s="31"/>
      <c r="G58" s="31"/>
      <c r="H58" s="31"/>
      <c r="I58" s="31"/>
      <c r="J58" s="31"/>
      <c r="K58" s="31"/>
      <c r="V58" s="34"/>
    </row>
    <row r="59" spans="1:34" x14ac:dyDescent="0.3">
      <c r="A59" s="31"/>
      <c r="B59" s="31"/>
      <c r="C59" s="31"/>
      <c r="D59" s="31"/>
      <c r="E59" s="31"/>
      <c r="F59" s="31"/>
      <c r="G59" s="31"/>
      <c r="H59" s="31"/>
      <c r="I59" s="31"/>
      <c r="J59" s="31"/>
      <c r="K59" s="31"/>
      <c r="V59" s="34"/>
    </row>
    <row r="60" spans="1:34" x14ac:dyDescent="0.3">
      <c r="A60" s="28"/>
      <c r="B60" s="35"/>
      <c r="C60" s="58"/>
      <c r="D60" s="28"/>
      <c r="E60" s="28"/>
      <c r="F60" s="28"/>
      <c r="G60" s="58"/>
      <c r="H60" s="28"/>
      <c r="I60" s="28"/>
      <c r="J60" s="28"/>
      <c r="K60" s="28"/>
      <c r="V60" s="34"/>
      <c r="X60" s="25">
        <f>(W15-V17)/(V18-V17)*(W18-W17)+W17</f>
        <v>56666.194831067725</v>
      </c>
      <c r="Y60" s="25">
        <f>X60</f>
        <v>56666.194831067725</v>
      </c>
      <c r="Z60" s="35">
        <f>IF(Y60&lt;C16,C18,(LOG((C19)/0.002))/(LOG(C17/C16)))</f>
        <v>6.7992123598244891</v>
      </c>
      <c r="AA60" s="39">
        <f>(Y60/C15)+0.002*(Y60/C16)^Z60</f>
        <v>1.4984373543508882E-2</v>
      </c>
    </row>
    <row r="61" spans="1:34" x14ac:dyDescent="0.3">
      <c r="A61" s="28"/>
      <c r="B61" s="59"/>
      <c r="C61" s="58"/>
      <c r="D61" s="45"/>
      <c r="E61" s="45"/>
      <c r="F61" s="60" t="s">
        <v>54</v>
      </c>
      <c r="G61" s="58"/>
      <c r="H61" s="45"/>
      <c r="I61" s="45"/>
      <c r="J61" s="45"/>
      <c r="K61" s="28"/>
      <c r="V61" s="34"/>
    </row>
    <row r="62" spans="1:34" ht="12.75" customHeight="1" x14ac:dyDescent="0.3">
      <c r="A62" s="28"/>
      <c r="B62" s="45"/>
      <c r="C62" s="45"/>
      <c r="D62" s="45"/>
      <c r="E62" s="45"/>
      <c r="F62" s="61" t="s">
        <v>55</v>
      </c>
      <c r="G62" s="45"/>
      <c r="H62" s="45"/>
      <c r="I62" s="45"/>
      <c r="J62" s="45"/>
      <c r="K62" s="28"/>
      <c r="L62" s="34"/>
      <c r="N62" s="27"/>
    </row>
    <row r="63" spans="1:34" x14ac:dyDescent="0.3">
      <c r="A63" s="34"/>
      <c r="B63" s="34"/>
      <c r="C63" s="34"/>
      <c r="D63" s="34"/>
      <c r="E63" s="34"/>
      <c r="F63" s="34"/>
      <c r="G63" s="34"/>
      <c r="H63" s="34"/>
      <c r="I63" s="34"/>
      <c r="J63" s="34"/>
      <c r="K63" s="34"/>
      <c r="V63" s="34"/>
    </row>
    <row r="64" spans="1:34" x14ac:dyDescent="0.3">
      <c r="A64" s="34"/>
      <c r="B64" s="34"/>
      <c r="C64" s="34"/>
      <c r="D64" s="34"/>
      <c r="E64" s="34"/>
      <c r="F64" s="34"/>
      <c r="G64" s="34"/>
      <c r="H64" s="34"/>
      <c r="I64" s="34"/>
      <c r="J64" s="34"/>
      <c r="K64" s="34"/>
      <c r="V64" s="34"/>
    </row>
    <row r="65" spans="1:175" x14ac:dyDescent="0.3">
      <c r="A65" s="34"/>
      <c r="B65" s="34"/>
      <c r="C65" s="34"/>
      <c r="D65" s="34"/>
      <c r="E65" s="34"/>
      <c r="F65" s="34"/>
      <c r="G65" s="34"/>
      <c r="H65" s="34"/>
      <c r="I65" s="34"/>
      <c r="J65" s="34"/>
      <c r="K65" s="34"/>
      <c r="V65" s="34"/>
    </row>
    <row r="66" spans="1:175" x14ac:dyDescent="0.3">
      <c r="A66" s="34"/>
      <c r="B66" s="34"/>
      <c r="C66" s="34"/>
      <c r="D66" s="34"/>
      <c r="E66" s="34"/>
      <c r="F66" s="34"/>
      <c r="G66" s="34"/>
      <c r="H66" s="34"/>
      <c r="I66" s="34"/>
      <c r="J66" s="34"/>
      <c r="K66" s="34"/>
      <c r="AB66" s="35"/>
      <c r="AC66" s="35"/>
      <c r="AD66" s="35"/>
      <c r="AE66" s="35"/>
      <c r="AF66" s="35"/>
      <c r="AG66" s="35"/>
      <c r="AH66" s="35"/>
    </row>
    <row r="67" spans="1:175" x14ac:dyDescent="0.3">
      <c r="A67" s="34"/>
      <c r="B67" s="48"/>
      <c r="C67" s="49"/>
      <c r="D67" s="34"/>
      <c r="E67" s="34"/>
      <c r="F67" s="34"/>
      <c r="G67" s="34"/>
      <c r="H67" s="34"/>
      <c r="I67" s="34"/>
      <c r="J67" s="34"/>
      <c r="K67" s="34"/>
    </row>
    <row r="68" spans="1:175" x14ac:dyDescent="0.3">
      <c r="A68" s="34"/>
      <c r="B68" s="34"/>
      <c r="C68" s="34"/>
      <c r="D68" s="34"/>
      <c r="E68" s="34"/>
      <c r="F68" s="34"/>
      <c r="G68" s="34"/>
      <c r="H68" s="34"/>
      <c r="I68" s="34"/>
      <c r="J68" s="34"/>
      <c r="K68" s="34"/>
    </row>
    <row r="69" spans="1:175" x14ac:dyDescent="0.3">
      <c r="A69" s="34"/>
      <c r="B69" s="34"/>
      <c r="C69" s="34"/>
      <c r="D69" s="34"/>
      <c r="E69" s="34"/>
      <c r="F69" s="34"/>
      <c r="G69" s="34"/>
      <c r="H69" s="34"/>
      <c r="I69" s="34"/>
      <c r="J69" s="34"/>
      <c r="K69" s="34"/>
    </row>
    <row r="72" spans="1:175" x14ac:dyDescent="0.3">
      <c r="B72" s="34"/>
      <c r="C72" s="40"/>
      <c r="L72" s="34"/>
      <c r="U72" s="34"/>
    </row>
    <row r="73" spans="1:175" x14ac:dyDescent="0.3">
      <c r="B73" s="34"/>
      <c r="C73" s="40"/>
      <c r="D73" s="38"/>
      <c r="L73" s="34"/>
      <c r="U73" s="34"/>
    </row>
    <row r="74" spans="1:175" x14ac:dyDescent="0.3">
      <c r="A74" s="34"/>
      <c r="G74" s="43"/>
      <c r="H74" s="43"/>
      <c r="I74" s="43"/>
      <c r="J74" s="43"/>
      <c r="U74" s="34"/>
    </row>
    <row r="75" spans="1:175" x14ac:dyDescent="0.3">
      <c r="A75" s="50"/>
      <c r="B75" s="34"/>
      <c r="L75" s="34"/>
      <c r="U75" s="34"/>
    </row>
    <row r="76" spans="1:175" x14ac:dyDescent="0.3">
      <c r="A76" s="34"/>
      <c r="U76" s="34"/>
    </row>
    <row r="77" spans="1:175" ht="12.75" customHeight="1" x14ac:dyDescent="0.3">
      <c r="V77" s="34"/>
    </row>
    <row r="78" spans="1:175" x14ac:dyDescent="0.3">
      <c r="G78" s="40"/>
      <c r="H78" s="40"/>
      <c r="I78" s="40"/>
      <c r="J78" s="40"/>
      <c r="K78" s="51"/>
      <c r="AG78" s="35"/>
      <c r="AH78" s="52"/>
      <c r="AI78" s="41"/>
      <c r="AJ78" s="41"/>
      <c r="AK78" s="41"/>
      <c r="AL78" s="41"/>
      <c r="AM78" s="41"/>
      <c r="AN78" s="41"/>
      <c r="AO78" s="41"/>
      <c r="AP78" s="41"/>
      <c r="AQ78" s="41"/>
      <c r="AR78" s="41"/>
      <c r="AS78" s="41"/>
      <c r="AT78" s="41"/>
      <c r="AU78" s="35"/>
      <c r="AV78" s="35"/>
      <c r="AW78" s="35"/>
      <c r="AX78" s="35"/>
      <c r="AY78" s="35"/>
      <c r="AZ78" s="35"/>
      <c r="BA78" s="35"/>
      <c r="FO78" s="35"/>
      <c r="FP78" s="35"/>
      <c r="FQ78" s="35"/>
      <c r="FR78" s="35"/>
      <c r="FS78" s="35"/>
    </row>
  </sheetData>
  <mergeCells count="1">
    <mergeCell ref="B21:J25"/>
  </mergeCells>
  <hyperlinks>
    <hyperlink ref="F62" r:id="rId1"/>
  </hyperlinks>
  <pageMargins left="0.47244094488188981" right="0.23622047244094491" top="0.31496062992125984" bottom="0.98425196850393704" header="0.43307086614173229" footer="0.59055118110236227"/>
  <pageSetup scale="98"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Imperial</vt:lpstr>
      <vt:lpstr>Imperial!Print_Area</vt:lpstr>
      <vt:lpstr>'READ ME'!Print_Area</vt:lpstr>
    </vt:vector>
  </TitlesOfParts>
  <Company>SONACA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2005-04-13T07:48:23Z</dcterms:created>
  <dcterms:modified xsi:type="dcterms:W3CDTF">2016-04-06T03:11:05Z</dcterms:modified>
  <cp:category>Engineering Spreadsheets; Analysis; AA-SM</cp:category>
</cp:coreProperties>
</file>