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D20" i="31" l="1"/>
  <c r="W53" i="31" l="1"/>
  <c r="W52" i="31"/>
  <c r="AI11" i="31" l="1"/>
  <c r="AI13" i="31" s="1"/>
  <c r="J34" i="31"/>
  <c r="U16" i="31" s="1"/>
  <c r="X12" i="31"/>
  <c r="Z12" i="31"/>
  <c r="AA12" i="31"/>
  <c r="AB12" i="31"/>
  <c r="AB35" i="31" s="1"/>
  <c r="AC12" i="31"/>
  <c r="AD12" i="31"/>
  <c r="AE12" i="31"/>
  <c r="AF12" i="31"/>
  <c r="Z13" i="31"/>
  <c r="AA13" i="31"/>
  <c r="AB13" i="31"/>
  <c r="AC13" i="31"/>
  <c r="AD13" i="31"/>
  <c r="AE13" i="31"/>
  <c r="AF13" i="31"/>
  <c r="X13" i="31"/>
  <c r="X24" i="31" s="1"/>
  <c r="Y13" i="31"/>
  <c r="Y16" i="31" s="1"/>
  <c r="Y12" i="31"/>
  <c r="AF36" i="31" l="1"/>
  <c r="AD16" i="31"/>
  <c r="Z16" i="31"/>
  <c r="X40" i="31"/>
  <c r="AF49" i="31"/>
  <c r="AF47" i="31"/>
  <c r="AF45" i="31"/>
  <c r="AF43" i="31"/>
  <c r="AF41" i="31"/>
  <c r="AF39" i="31"/>
  <c r="AF37" i="31"/>
  <c r="AF35" i="31"/>
  <c r="X17" i="31"/>
  <c r="X21" i="31"/>
  <c r="X25" i="31"/>
  <c r="X29" i="31"/>
  <c r="X33" i="31"/>
  <c r="X37" i="31"/>
  <c r="X41" i="31"/>
  <c r="X45" i="31"/>
  <c r="X49" i="31"/>
  <c r="X18" i="31"/>
  <c r="X22" i="31"/>
  <c r="X26" i="31"/>
  <c r="X30" i="31"/>
  <c r="X34" i="31"/>
  <c r="X38" i="31"/>
  <c r="X42" i="31"/>
  <c r="X46" i="31"/>
  <c r="X50" i="31"/>
  <c r="X19" i="31"/>
  <c r="X23" i="31"/>
  <c r="X27" i="31"/>
  <c r="X31" i="31"/>
  <c r="X35" i="31"/>
  <c r="X39" i="31"/>
  <c r="X43" i="31"/>
  <c r="X47" i="31"/>
  <c r="X16" i="31"/>
  <c r="X36" i="31"/>
  <c r="X20" i="31"/>
  <c r="AB49" i="31"/>
  <c r="AB47" i="31"/>
  <c r="AB45" i="31"/>
  <c r="AB43" i="31"/>
  <c r="AB41" i="31"/>
  <c r="AB39" i="31"/>
  <c r="AB37" i="31"/>
  <c r="AC16" i="31"/>
  <c r="AC17" i="31"/>
  <c r="AC18" i="31"/>
  <c r="AC19" i="31"/>
  <c r="AC20" i="31"/>
  <c r="AC21" i="31"/>
  <c r="AC22" i="31"/>
  <c r="AC23" i="31"/>
  <c r="AC24" i="31"/>
  <c r="AC25" i="31"/>
  <c r="AC26" i="31"/>
  <c r="AC27" i="31"/>
  <c r="AC28" i="31"/>
  <c r="AC29" i="31"/>
  <c r="AC30" i="31"/>
  <c r="AC31" i="31"/>
  <c r="AC32" i="31"/>
  <c r="AC33" i="31"/>
  <c r="AC34" i="31"/>
  <c r="AC35" i="31"/>
  <c r="AC36" i="31"/>
  <c r="AC37" i="31"/>
  <c r="AC38" i="31"/>
  <c r="AC39" i="31"/>
  <c r="AC40" i="31"/>
  <c r="AC41" i="31"/>
  <c r="AC42" i="31"/>
  <c r="AC43" i="31"/>
  <c r="AC44" i="31"/>
  <c r="AC45" i="31"/>
  <c r="AC46" i="31"/>
  <c r="AC47" i="31"/>
  <c r="AC48" i="31"/>
  <c r="AC49" i="31"/>
  <c r="AC50" i="31"/>
  <c r="AB26" i="31"/>
  <c r="AB27" i="31"/>
  <c r="AB29" i="31"/>
  <c r="AB31" i="31"/>
  <c r="AB33" i="31"/>
  <c r="AB24" i="31"/>
  <c r="AB32" i="31"/>
  <c r="AB25" i="31"/>
  <c r="AB28" i="31"/>
  <c r="AB30" i="31"/>
  <c r="AF16" i="31"/>
  <c r="AB16" i="31"/>
  <c r="X48" i="31"/>
  <c r="X32" i="31"/>
  <c r="AF50" i="31"/>
  <c r="AF48" i="31"/>
  <c r="AF46" i="31"/>
  <c r="AF44" i="31"/>
  <c r="AF42" i="31"/>
  <c r="AF40" i="31"/>
  <c r="AF38" i="31"/>
  <c r="AB34" i="31"/>
  <c r="AF23" i="31"/>
  <c r="AF24" i="31"/>
  <c r="AF25" i="31"/>
  <c r="AF34" i="31"/>
  <c r="AF28" i="31"/>
  <c r="AF32" i="31"/>
  <c r="AF26" i="31"/>
  <c r="AF27" i="31"/>
  <c r="AF29" i="31"/>
  <c r="AF30" i="31"/>
  <c r="AF31" i="31"/>
  <c r="AF33" i="31"/>
  <c r="AE16" i="31"/>
  <c r="AA16" i="31"/>
  <c r="X44" i="31"/>
  <c r="X28" i="31"/>
  <c r="AB50" i="31"/>
  <c r="AB48" i="31"/>
  <c r="AB46" i="31"/>
  <c r="AB44" i="31"/>
  <c r="AB42" i="31"/>
  <c r="AB40" i="31"/>
  <c r="AB38" i="31"/>
  <c r="AB36" i="31"/>
  <c r="AE50" i="31"/>
  <c r="AA50" i="31"/>
  <c r="AE49" i="31"/>
  <c r="AA49" i="31"/>
  <c r="AE48" i="31"/>
  <c r="AA48" i="31"/>
  <c r="AE47" i="31"/>
  <c r="AA47" i="31"/>
  <c r="AE46" i="31"/>
  <c r="AA46" i="31"/>
  <c r="AE45" i="31"/>
  <c r="AA45" i="31"/>
  <c r="AE44" i="31"/>
  <c r="AA44" i="31"/>
  <c r="AE43" i="31"/>
  <c r="AA43" i="31"/>
  <c r="AE42" i="31"/>
  <c r="AA42" i="31"/>
  <c r="AE41" i="31"/>
  <c r="AA41" i="31"/>
  <c r="AE40" i="31"/>
  <c r="AA40" i="31"/>
  <c r="AE39" i="31"/>
  <c r="AA39" i="31"/>
  <c r="AE38" i="31"/>
  <c r="AA38" i="31"/>
  <c r="AE37" i="31"/>
  <c r="AA37" i="31"/>
  <c r="AE36" i="31"/>
  <c r="AA36" i="31"/>
  <c r="AE35" i="31"/>
  <c r="AA35" i="31"/>
  <c r="AE34" i="31"/>
  <c r="AA34" i="31"/>
  <c r="AE33" i="31"/>
  <c r="AA33" i="31"/>
  <c r="AE32" i="31"/>
  <c r="AA32" i="31"/>
  <c r="AE31" i="31"/>
  <c r="AA31" i="31"/>
  <c r="AE30" i="31"/>
  <c r="AA30" i="31"/>
  <c r="AE29" i="31"/>
  <c r="AA29" i="31"/>
  <c r="AE28" i="31"/>
  <c r="AA28" i="31"/>
  <c r="AE27" i="31"/>
  <c r="AA27" i="31"/>
  <c r="AE26" i="31"/>
  <c r="AA26" i="31"/>
  <c r="AE25" i="31"/>
  <c r="AA25" i="31"/>
  <c r="AE24" i="31"/>
  <c r="AA24" i="31"/>
  <c r="AE23" i="31"/>
  <c r="AA23" i="31"/>
  <c r="AE22" i="31"/>
  <c r="AA22" i="31"/>
  <c r="AE21" i="31"/>
  <c r="AA21" i="31"/>
  <c r="AE20" i="31"/>
  <c r="AA20" i="31"/>
  <c r="AE19" i="31"/>
  <c r="AA19" i="31"/>
  <c r="AE18" i="31"/>
  <c r="AA18" i="31"/>
  <c r="AE17" i="31"/>
  <c r="AA17" i="31"/>
  <c r="AD50" i="31"/>
  <c r="Z50" i="31"/>
  <c r="AD49" i="31"/>
  <c r="Z49" i="31"/>
  <c r="AD48" i="31"/>
  <c r="Z48" i="31"/>
  <c r="AD47" i="31"/>
  <c r="Z47" i="31"/>
  <c r="AD46" i="31"/>
  <c r="Z46" i="31"/>
  <c r="AD45" i="31"/>
  <c r="Z45" i="31"/>
  <c r="AD44" i="31"/>
  <c r="Z44" i="31"/>
  <c r="AD43" i="31"/>
  <c r="Z43" i="31"/>
  <c r="AD42" i="31"/>
  <c r="Z42" i="31"/>
  <c r="AD41" i="31"/>
  <c r="Z41" i="31"/>
  <c r="AD40" i="31"/>
  <c r="Z40" i="31"/>
  <c r="AD39" i="31"/>
  <c r="Z39" i="31"/>
  <c r="AD38" i="31"/>
  <c r="Z38" i="31"/>
  <c r="AD37" i="31"/>
  <c r="Z37" i="31"/>
  <c r="AD36" i="31"/>
  <c r="Z36" i="31"/>
  <c r="AD35" i="31"/>
  <c r="Z35" i="31"/>
  <c r="AD34" i="31"/>
  <c r="Z34" i="31"/>
  <c r="AD33" i="31"/>
  <c r="Z33" i="31"/>
  <c r="AD32" i="31"/>
  <c r="Z32" i="31"/>
  <c r="AD31" i="31"/>
  <c r="Z31" i="31"/>
  <c r="AD30" i="31"/>
  <c r="Z30" i="31"/>
  <c r="AD29" i="31"/>
  <c r="Z29" i="31"/>
  <c r="AD28" i="31"/>
  <c r="Z28" i="31"/>
  <c r="AD27" i="31"/>
  <c r="Z27" i="31"/>
  <c r="AD26" i="31"/>
  <c r="Z26" i="31"/>
  <c r="AD25" i="31"/>
  <c r="Z25" i="31"/>
  <c r="AD24" i="31"/>
  <c r="Z24" i="31"/>
  <c r="AD23" i="31"/>
  <c r="Z23" i="31"/>
  <c r="AD22" i="31"/>
  <c r="Z22" i="31"/>
  <c r="AD21" i="31"/>
  <c r="Z21" i="31"/>
  <c r="AD20" i="31"/>
  <c r="Z20" i="31"/>
  <c r="AD19" i="31"/>
  <c r="Z19" i="31"/>
  <c r="AD18" i="31"/>
  <c r="Z18" i="31"/>
  <c r="AD17" i="31"/>
  <c r="Z17" i="31"/>
  <c r="Y50" i="31"/>
  <c r="Y49" i="31"/>
  <c r="Y48" i="31"/>
  <c r="Y47" i="31"/>
  <c r="Y46" i="31"/>
  <c r="Y45" i="31"/>
  <c r="Y44" i="31"/>
  <c r="Y43" i="31"/>
  <c r="Y42" i="31"/>
  <c r="Y41" i="31"/>
  <c r="Y40" i="31"/>
  <c r="Y39" i="31"/>
  <c r="Y38" i="31"/>
  <c r="Y37" i="31"/>
  <c r="Y36" i="31"/>
  <c r="Y35" i="31"/>
  <c r="Y34" i="31"/>
  <c r="Y33" i="31"/>
  <c r="Y32" i="31"/>
  <c r="Y31" i="31"/>
  <c r="Y30" i="31"/>
  <c r="Y29" i="31"/>
  <c r="Y28" i="31"/>
  <c r="Y27" i="31"/>
  <c r="Y26" i="31"/>
  <c r="Y25" i="31"/>
  <c r="Y24" i="31"/>
  <c r="Y23" i="31"/>
  <c r="Y22" i="31"/>
  <c r="Y21" i="31"/>
  <c r="Y20" i="31"/>
  <c r="Y19" i="31"/>
  <c r="Y18" i="31"/>
  <c r="Y17" i="31"/>
  <c r="AB23" i="31"/>
  <c r="AF22" i="31"/>
  <c r="AB22" i="31"/>
  <c r="AF21" i="31"/>
  <c r="AB21" i="31"/>
  <c r="AF20" i="31"/>
  <c r="AB20" i="31"/>
  <c r="AF19" i="31"/>
  <c r="AB19" i="31"/>
  <c r="AF18" i="31"/>
  <c r="AB18" i="31"/>
  <c r="AF17" i="31"/>
  <c r="AB17" i="31"/>
  <c r="AI12" i="31"/>
  <c r="AI50" i="31" s="1"/>
  <c r="AI49" i="31" l="1"/>
  <c r="AI16" i="31"/>
  <c r="AI47" i="31"/>
  <c r="AI37" i="31"/>
  <c r="AI45" i="31"/>
  <c r="AI41" i="31"/>
  <c r="AI25" i="31"/>
  <c r="AI31" i="31"/>
  <c r="AI21" i="31"/>
  <c r="AI42" i="31"/>
  <c r="AI17" i="31"/>
  <c r="AI23" i="31"/>
  <c r="AI43" i="31"/>
  <c r="AI33" i="31"/>
  <c r="AI39" i="31"/>
  <c r="AI29" i="31"/>
  <c r="AI34" i="31"/>
  <c r="AI48" i="31"/>
  <c r="AI46" i="31"/>
  <c r="AI36" i="31"/>
  <c r="AI40" i="31"/>
  <c r="AI30" i="31"/>
  <c r="AI28" i="31"/>
  <c r="AI27" i="31"/>
  <c r="AI26" i="31"/>
  <c r="AI18" i="31"/>
  <c r="AI24" i="31"/>
  <c r="AI22" i="31"/>
  <c r="AI20" i="31"/>
  <c r="AI35" i="31"/>
  <c r="AI19" i="31"/>
  <c r="AI32" i="31"/>
  <c r="AI38" i="31"/>
  <c r="AI44" i="31"/>
  <c r="H22" i="31"/>
  <c r="H19" i="31"/>
  <c r="H25" i="31" s="1"/>
  <c r="I30" i="31" s="1"/>
  <c r="I29" i="31"/>
  <c r="H21" i="31"/>
  <c r="H18" i="31"/>
  <c r="J37" i="31" l="1"/>
  <c r="AI54" i="31" s="1"/>
  <c r="B12" i="31"/>
  <c r="J36" i="31"/>
  <c r="H24" i="31"/>
  <c r="AI53" i="31" l="1"/>
  <c r="K40" i="31"/>
  <c r="F11" i="31"/>
  <c r="L10" i="31"/>
  <c r="F10" i="31"/>
  <c r="J9" i="31"/>
  <c r="F9" i="31"/>
  <c r="J8" i="31"/>
  <c r="F8" i="31"/>
  <c r="X7" i="31"/>
  <c r="X6" i="31"/>
  <c r="X5" i="31"/>
  <c r="X4" i="31"/>
  <c r="X3" i="31"/>
  <c r="X2" i="31"/>
  <c r="X1" i="31"/>
  <c r="G1" i="31" s="1"/>
  <c r="J10" i="31" s="1"/>
  <c r="J40" i="31"/>
</calcChain>
</file>

<file path=xl/sharedStrings.xml><?xml version="1.0" encoding="utf-8"?>
<sst xmlns="http://schemas.openxmlformats.org/spreadsheetml/2006/main" count="124" uniqueCount="86">
  <si>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</si>
  <si>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</si>
  <si>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</si>
  <si>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</si>
  <si>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</si>
  <si>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</si>
  <si>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</si>
  <si>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</si>
  <si>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</si>
  <si>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</si>
  <si>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</si>
  <si>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</si>
  <si>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</si>
  <si>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</si>
  <si>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</si>
  <si>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</si>
  <si>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</si>
  <si>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</si>
  <si>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</si>
  <si>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</si>
  <si>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</si>
  <si>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</si>
  <si>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</si>
  <si>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</si>
  <si>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</si>
  <si>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</si>
  <si>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</si>
  <si>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</si>
  <si>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</si>
  <si>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</si>
  <si>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</si>
  <si>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</si>
  <si>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</si>
  <si>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</si>
  <si>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</si>
  <si>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</si>
  <si>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</si>
  <si>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</si>
  <si>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</si>
  <si>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</si>
  <si>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</si>
  <si>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</si>
  <si>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</si>
  <si>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</si>
  <si>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</si>
  <si>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</si>
  <si>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</si>
  <si>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</si>
  <si>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</si>
  <si>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e =</t>
  </si>
  <si>
    <t>in</t>
  </si>
  <si>
    <t>Material Data</t>
  </si>
  <si>
    <t>psi</t>
  </si>
  <si>
    <t>Fty =</t>
  </si>
  <si>
    <t>Allowable moment Derivation (for a unit length)</t>
  </si>
  <si>
    <t>Bending Section 2nd Moment of Area</t>
  </si>
  <si>
    <t>=</t>
  </si>
  <si>
    <t>in⁴</t>
  </si>
  <si>
    <t>Distance from neutral axis to outer fiber</t>
  </si>
  <si>
    <t>y =</t>
  </si>
  <si>
    <t>I =</t>
  </si>
  <si>
    <t>inlb</t>
  </si>
  <si>
    <t>e</t>
  </si>
  <si>
    <t>FF</t>
  </si>
  <si>
    <t>The allowable ultimate load per 1 inch of angle length:</t>
  </si>
  <si>
    <t>Allowable yield level bending moment</t>
  </si>
  <si>
    <t>Maximum Moment =</t>
  </si>
  <si>
    <t>lb</t>
  </si>
  <si>
    <t>Ultimate allowable load =</t>
  </si>
  <si>
    <t xml:space="preserve">The allowable yield load = </t>
  </si>
  <si>
    <t>Factor for rectangular section plastic bending =</t>
  </si>
  <si>
    <t>Total factor =</t>
  </si>
  <si>
    <t>Baseline Fty =</t>
  </si>
  <si>
    <t>1.15 Fitting Factor is applied</t>
  </si>
  <si>
    <r>
      <t xml:space="preserve">P </t>
    </r>
    <r>
      <rPr>
        <sz val="10"/>
        <rFont val="XL-Viking"/>
        <family val="2"/>
      </rPr>
      <t xml:space="preserve">· </t>
    </r>
    <r>
      <rPr>
        <sz val="10"/>
        <rFont val="Calibri"/>
        <family val="2"/>
        <scheme val="minor"/>
      </rPr>
      <t>e / 2</t>
    </r>
  </si>
  <si>
    <t>TENSION CLIP, FORMED SHEET ALUMINUM - ABBOTT AEROSPACE METHOD</t>
  </si>
  <si>
    <t>M₀ =</t>
  </si>
  <si>
    <t>P₀ =</t>
  </si>
  <si>
    <t>P =</t>
  </si>
  <si>
    <t>Factor from yield to ultimate (approx) =</t>
  </si>
  <si>
    <t>For a beam fixed at both ends in rotation:</t>
  </si>
  <si>
    <t>www.xl-viking.com</t>
  </si>
  <si>
    <t>http://www.abbottaerospace.com/subscribe</t>
  </si>
  <si>
    <t>http://www.xl-viking.com/download-free-trial/</t>
  </si>
  <si>
    <t>http://www.abbottaerospace.com/engineering-services</t>
  </si>
  <si>
    <t>AA-SM-027-003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</si>
</sst>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name val="XL-Viking"/>
      <family val="2"/>
    </font>
    <font>
      <i/>
      <sz val="10"/>
      <name val="Calibri"/>
      <family val="2"/>
      <scheme val="minor"/>
    </font>
    <font>
      <sz val="10"/>
      <color theme="1" tint="0.499984740745262"/>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2" fillId="0" borderId="0" applyNumberFormat="0" applyFill="0" applyBorder="0" applyAlignment="0" applyProtection="0"/>
  </cellStyleXfs>
  <cellXfs count="12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6" fontId="15" fillId="0" borderId="0" xfId="0" applyNumberFormat="1" applyFont="1" applyAlignment="1">
      <alignment horizontal="right"/>
    </xf>
    <xf numFmtId="0" fontId="15" fillId="0" borderId="0" xfId="0" applyFont="1" applyAlignment="1">
      <alignment vertical="top"/>
    </xf>
    <xf numFmtId="167"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7" fillId="0" borderId="0" xfId="4" applyFont="1" applyBorder="1" applyAlignment="1" applyProtection="1">
      <alignment horizontal="center"/>
      <protection locked="0"/>
    </xf>
    <xf numFmtId="164" fontId="15" fillId="0" borderId="0" xfId="2" applyNumberFormat="1" applyFont="1" applyAlignment="1">
      <alignment horizontal="left"/>
    </xf>
    <xf numFmtId="164" fontId="15" fillId="0" borderId="0" xfId="2" applyNumberFormat="1" applyFont="1" applyAlignment="1"/>
    <xf numFmtId="11" fontId="15" fillId="0" borderId="0" xfId="2" applyNumberFormat="1" applyFont="1"/>
    <xf numFmtId="164" fontId="15" fillId="0" borderId="0" xfId="2" applyNumberFormat="1" applyFont="1" applyAlignment="1">
      <alignment horizontal="right"/>
    </xf>
    <xf numFmtId="0" fontId="18" fillId="0" borderId="0" xfId="2" applyFont="1"/>
    <xf numFmtId="0" fontId="18" fillId="0" borderId="0" xfId="0" applyFont="1"/>
    <xf numFmtId="0" fontId="15" fillId="0" borderId="0" xfId="0" applyFont="1" applyAlignment="1">
      <alignment horizontal="left"/>
    </xf>
    <xf numFmtId="2" fontId="15" fillId="0" borderId="0" xfId="0" applyNumberFormat="1"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3" fillId="0" borderId="0" xfId="0" applyFont="1" applyAlignment="1">
      <alignment horizontal="right"/>
    </xf>
    <xf numFmtId="2" fontId="3" fillId="0" borderId="0" xfId="0" applyNumberFormat="1" applyFont="1"/>
    <xf numFmtId="0" fontId="3" fillId="0" borderId="0" xfId="0" applyFont="1" applyAlignment="1">
      <alignment horizontal="left"/>
    </xf>
    <xf numFmtId="165" fontId="5" fillId="0" borderId="0" xfId="0" applyNumberFormat="1" applyFont="1"/>
    <xf numFmtId="0" fontId="3" fillId="0" borderId="0" xfId="0" applyFont="1" applyAlignment="1"/>
    <xf numFmtId="0" fontId="3" fillId="0" borderId="0" xfId="0" applyFont="1" applyAlignment="1">
      <alignment vertical="top"/>
    </xf>
    <xf numFmtId="0" fontId="21" fillId="0" borderId="0" xfId="0" applyFont="1" applyAlignment="1">
      <alignment horizontal="right"/>
    </xf>
    <xf numFmtId="0" fontId="21" fillId="0" borderId="0" xfId="0" applyFont="1"/>
    <xf numFmtId="165" fontId="3" fillId="0" borderId="0" xfId="0" applyNumberFormat="1" applyFont="1" applyBorder="1"/>
    <xf numFmtId="2" fontId="16" fillId="0" borderId="0" xfId="2" applyNumberFormat="1" applyFont="1" applyAlignment="1">
      <alignment horizontal="center"/>
    </xf>
    <xf numFmtId="1" fontId="15" fillId="0" borderId="0" xfId="0" applyNumberFormat="1" applyFont="1" applyAlignment="1">
      <alignment horizontal="left"/>
    </xf>
    <xf numFmtId="2" fontId="3" fillId="0" borderId="0" xfId="0" applyNumberFormat="1" applyFont="1" applyAlignment="1">
      <alignment horizontal="left"/>
    </xf>
    <xf numFmtId="0" fontId="20" fillId="0" borderId="0" xfId="0" applyFont="1" applyAlignment="1">
      <alignment vertical="top"/>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3" fillId="0" borderId="0" xfId="7" applyFont="1" applyBorder="1" applyAlignment="1" applyProtection="1">
      <alignment horizontal="center"/>
    </xf>
    <xf numFmtId="0" fontId="22"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right"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7588332375126"/>
          <c:y val="4.7583215470433732E-2"/>
          <c:w val="0.72146781272240024"/>
          <c:h val="0.85259049987095126"/>
        </c:manualLayout>
      </c:layout>
      <c:scatterChart>
        <c:scatterStyle val="lineMarker"/>
        <c:varyColors val="0"/>
        <c:ser>
          <c:idx val="0"/>
          <c:order val="0"/>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Analysis!$X$16:$X$54</c:f>
              <c:numCache>
                <c:formatCode>0.00</c:formatCode>
                <c:ptCount val="39"/>
                <c:pt idx="0">
                  <c:v>26.640000000000004</c:v>
                </c:pt>
                <c:pt idx="1">
                  <c:v>23.680000000000003</c:v>
                </c:pt>
                <c:pt idx="2">
                  <c:v>21.312000000000005</c:v>
                </c:pt>
                <c:pt idx="3">
                  <c:v>19.374545454545459</c:v>
                </c:pt>
                <c:pt idx="4">
                  <c:v>17.760000000000005</c:v>
                </c:pt>
                <c:pt idx="5">
                  <c:v>16.393846153846159</c:v>
                </c:pt>
                <c:pt idx="6">
                  <c:v>15.222857142857148</c:v>
                </c:pt>
                <c:pt idx="7">
                  <c:v>14.208000000000002</c:v>
                </c:pt>
                <c:pt idx="8">
                  <c:v>13.320000000000002</c:v>
                </c:pt>
                <c:pt idx="9">
                  <c:v>12.536470588235296</c:v>
                </c:pt>
                <c:pt idx="10">
                  <c:v>11.840000000000002</c:v>
                </c:pt>
                <c:pt idx="11">
                  <c:v>11.21684210526316</c:v>
                </c:pt>
                <c:pt idx="12">
                  <c:v>10.656000000000002</c:v>
                </c:pt>
                <c:pt idx="13">
                  <c:v>10.148571428571431</c:v>
                </c:pt>
                <c:pt idx="14">
                  <c:v>9.6872727272727293</c:v>
                </c:pt>
                <c:pt idx="15">
                  <c:v>9.2660869565217414</c:v>
                </c:pt>
                <c:pt idx="16">
                  <c:v>8.8800000000000026</c:v>
                </c:pt>
                <c:pt idx="17">
                  <c:v>8.5248000000000026</c:v>
                </c:pt>
                <c:pt idx="18">
                  <c:v>8.1969230769230794</c:v>
                </c:pt>
                <c:pt idx="19">
                  <c:v>7.8933333333333344</c:v>
                </c:pt>
                <c:pt idx="20">
                  <c:v>7.6114285714285739</c:v>
                </c:pt>
                <c:pt idx="21">
                  <c:v>7.348965517241381</c:v>
                </c:pt>
                <c:pt idx="22">
                  <c:v>7.104000000000001</c:v>
                </c:pt>
                <c:pt idx="23">
                  <c:v>6.8748387096774213</c:v>
                </c:pt>
                <c:pt idx="24">
                  <c:v>6.660000000000001</c:v>
                </c:pt>
                <c:pt idx="25">
                  <c:v>6.4581818181818198</c:v>
                </c:pt>
                <c:pt idx="26">
                  <c:v>6.2682352941176482</c:v>
                </c:pt>
                <c:pt idx="27">
                  <c:v>6.0891428571428587</c:v>
                </c:pt>
                <c:pt idx="28">
                  <c:v>5.9200000000000008</c:v>
                </c:pt>
                <c:pt idx="29">
                  <c:v>5.7600000000000016</c:v>
                </c:pt>
                <c:pt idx="30">
                  <c:v>5.6084210526315799</c:v>
                </c:pt>
                <c:pt idx="31">
                  <c:v>5.464615384615386</c:v>
                </c:pt>
                <c:pt idx="32">
                  <c:v>5.3280000000000012</c:v>
                </c:pt>
                <c:pt idx="33">
                  <c:v>5.1980487804878059</c:v>
                </c:pt>
                <c:pt idx="34">
                  <c:v>5.0742857142857156</c:v>
                </c:pt>
              </c:numCache>
            </c:numRef>
          </c:yVal>
          <c:smooth val="0"/>
          <c:extLst>
            <c:ext xmlns:c16="http://schemas.microsoft.com/office/drawing/2014/chart" uri="{C3380CC4-5D6E-409C-BE32-E72D297353CC}">
              <c16:uniqueId val="{00000000-0915-4F68-A829-B5F63F9B71B7}"/>
            </c:ext>
          </c:extLst>
        </c:ser>
        <c:ser>
          <c:idx val="1"/>
          <c:order val="1"/>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Analysis!$Y$16:$Y$54</c:f>
              <c:numCache>
                <c:formatCode>0.00</c:formatCode>
                <c:ptCount val="39"/>
                <c:pt idx="0">
                  <c:v>68.198400000000007</c:v>
                </c:pt>
                <c:pt idx="1">
                  <c:v>60.62080000000001</c:v>
                </c:pt>
                <c:pt idx="2">
                  <c:v>54.558720000000008</c:v>
                </c:pt>
                <c:pt idx="3">
                  <c:v>49.598836363636366</c:v>
                </c:pt>
                <c:pt idx="4">
                  <c:v>45.465600000000009</c:v>
                </c:pt>
                <c:pt idx="5">
                  <c:v>41.96824615384616</c:v>
                </c:pt>
                <c:pt idx="6">
                  <c:v>38.970514285714295</c:v>
                </c:pt>
                <c:pt idx="7">
                  <c:v>36.372480000000003</c:v>
                </c:pt>
                <c:pt idx="8">
                  <c:v>34.099200000000003</c:v>
                </c:pt>
                <c:pt idx="9">
                  <c:v>32.093364705882358</c:v>
                </c:pt>
                <c:pt idx="10">
                  <c:v>30.310400000000005</c:v>
                </c:pt>
                <c:pt idx="11">
                  <c:v>28.715115789473693</c:v>
                </c:pt>
                <c:pt idx="12">
                  <c:v>27.279360000000004</c:v>
                </c:pt>
                <c:pt idx="13">
                  <c:v>25.980342857142858</c:v>
                </c:pt>
                <c:pt idx="14">
                  <c:v>24.799418181818183</c:v>
                </c:pt>
                <c:pt idx="15">
                  <c:v>23.72118260869566</c:v>
                </c:pt>
                <c:pt idx="16">
                  <c:v>22.732800000000005</c:v>
                </c:pt>
                <c:pt idx="17">
                  <c:v>21.823488000000005</c:v>
                </c:pt>
                <c:pt idx="18">
                  <c:v>20.98412307692308</c:v>
                </c:pt>
                <c:pt idx="19">
                  <c:v>20.206933333333335</c:v>
                </c:pt>
                <c:pt idx="20">
                  <c:v>19.485257142857147</c:v>
                </c:pt>
                <c:pt idx="21">
                  <c:v>18.813351724137938</c:v>
                </c:pt>
                <c:pt idx="22">
                  <c:v>18.186240000000002</c:v>
                </c:pt>
                <c:pt idx="23">
                  <c:v>17.599587096774197</c:v>
                </c:pt>
                <c:pt idx="24">
                  <c:v>17.049600000000002</c:v>
                </c:pt>
                <c:pt idx="25">
                  <c:v>16.532945454545459</c:v>
                </c:pt>
                <c:pt idx="26">
                  <c:v>16.046682352941179</c:v>
                </c:pt>
                <c:pt idx="27">
                  <c:v>15.588205714285717</c:v>
                </c:pt>
                <c:pt idx="28">
                  <c:v>15.155200000000002</c:v>
                </c:pt>
                <c:pt idx="29">
                  <c:v>14.745600000000001</c:v>
                </c:pt>
                <c:pt idx="30">
                  <c:v>14.357557894736846</c:v>
                </c:pt>
                <c:pt idx="31">
                  <c:v>13.989415384615388</c:v>
                </c:pt>
                <c:pt idx="32">
                  <c:v>13.639680000000002</c:v>
                </c:pt>
                <c:pt idx="33">
                  <c:v>13.307004878048783</c:v>
                </c:pt>
                <c:pt idx="34">
                  <c:v>12.990171428571429</c:v>
                </c:pt>
              </c:numCache>
            </c:numRef>
          </c:yVal>
          <c:smooth val="0"/>
          <c:extLst>
            <c:ext xmlns:c16="http://schemas.microsoft.com/office/drawing/2014/chart" uri="{C3380CC4-5D6E-409C-BE32-E72D297353CC}">
              <c16:uniqueId val="{00000001-0915-4F68-A829-B5F63F9B71B7}"/>
            </c:ext>
          </c:extLst>
        </c:ser>
        <c:ser>
          <c:idx val="2"/>
          <c:order val="2"/>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Analysis!$Z$16:$Z$54</c:f>
              <c:numCache>
                <c:formatCode>0.00</c:formatCode>
                <c:ptCount val="39"/>
                <c:pt idx="0">
                  <c:v>106.56000000000002</c:v>
                </c:pt>
                <c:pt idx="1">
                  <c:v>94.720000000000013</c:v>
                </c:pt>
                <c:pt idx="2">
                  <c:v>85.248000000000019</c:v>
                </c:pt>
                <c:pt idx="3">
                  <c:v>77.498181818181834</c:v>
                </c:pt>
                <c:pt idx="4">
                  <c:v>71.04000000000002</c:v>
                </c:pt>
                <c:pt idx="5">
                  <c:v>65.575384615384635</c:v>
                </c:pt>
                <c:pt idx="6">
                  <c:v>60.891428571428591</c:v>
                </c:pt>
                <c:pt idx="7">
                  <c:v>56.832000000000008</c:v>
                </c:pt>
                <c:pt idx="8">
                  <c:v>53.280000000000008</c:v>
                </c:pt>
                <c:pt idx="9">
                  <c:v>50.145882352941186</c:v>
                </c:pt>
                <c:pt idx="10">
                  <c:v>47.360000000000007</c:v>
                </c:pt>
                <c:pt idx="11">
                  <c:v>44.867368421052639</c:v>
                </c:pt>
                <c:pt idx="12">
                  <c:v>42.624000000000009</c:v>
                </c:pt>
                <c:pt idx="13">
                  <c:v>40.594285714285725</c:v>
                </c:pt>
                <c:pt idx="14">
                  <c:v>38.749090909090917</c:v>
                </c:pt>
                <c:pt idx="15">
                  <c:v>37.064347826086966</c:v>
                </c:pt>
                <c:pt idx="16">
                  <c:v>35.52000000000001</c:v>
                </c:pt>
                <c:pt idx="17">
                  <c:v>34.09920000000001</c:v>
                </c:pt>
                <c:pt idx="18">
                  <c:v>32.787692307692318</c:v>
                </c:pt>
                <c:pt idx="19">
                  <c:v>31.573333333333338</c:v>
                </c:pt>
                <c:pt idx="20">
                  <c:v>30.445714285714295</c:v>
                </c:pt>
                <c:pt idx="21">
                  <c:v>29.395862068965524</c:v>
                </c:pt>
                <c:pt idx="22">
                  <c:v>28.416000000000004</c:v>
                </c:pt>
                <c:pt idx="23">
                  <c:v>27.499354838709685</c:v>
                </c:pt>
                <c:pt idx="24">
                  <c:v>26.640000000000004</c:v>
                </c:pt>
                <c:pt idx="25">
                  <c:v>25.832727272727279</c:v>
                </c:pt>
                <c:pt idx="26">
                  <c:v>25.072941176470593</c:v>
                </c:pt>
                <c:pt idx="27">
                  <c:v>24.356571428571435</c:v>
                </c:pt>
                <c:pt idx="28">
                  <c:v>23.680000000000003</c:v>
                </c:pt>
                <c:pt idx="29">
                  <c:v>23.040000000000006</c:v>
                </c:pt>
                <c:pt idx="30">
                  <c:v>22.433684210526319</c:v>
                </c:pt>
                <c:pt idx="31">
                  <c:v>21.858461538461544</c:v>
                </c:pt>
                <c:pt idx="32">
                  <c:v>21.312000000000005</c:v>
                </c:pt>
                <c:pt idx="33">
                  <c:v>20.792195121951224</c:v>
                </c:pt>
                <c:pt idx="34">
                  <c:v>20.297142857142862</c:v>
                </c:pt>
              </c:numCache>
            </c:numRef>
          </c:yVal>
          <c:smooth val="0"/>
          <c:extLst>
            <c:ext xmlns:c16="http://schemas.microsoft.com/office/drawing/2014/chart" uri="{C3380CC4-5D6E-409C-BE32-E72D297353CC}">
              <c16:uniqueId val="{00000002-0915-4F68-A829-B5F63F9B71B7}"/>
            </c:ext>
          </c:extLst>
        </c:ser>
        <c:ser>
          <c:idx val="3"/>
          <c:order val="3"/>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Analysis!$AA$16:$AA$54</c:f>
              <c:numCache>
                <c:formatCode>0.00</c:formatCode>
                <c:ptCount val="39"/>
                <c:pt idx="0">
                  <c:v>166.50000000000006</c:v>
                </c:pt>
                <c:pt idx="1">
                  <c:v>148.00000000000006</c:v>
                </c:pt>
                <c:pt idx="2">
                  <c:v>133.20000000000005</c:v>
                </c:pt>
                <c:pt idx="3">
                  <c:v>121.09090909090912</c:v>
                </c:pt>
                <c:pt idx="4">
                  <c:v>111.00000000000004</c:v>
                </c:pt>
                <c:pt idx="5">
                  <c:v>102.4615384615385</c:v>
                </c:pt>
                <c:pt idx="6">
                  <c:v>95.142857142857181</c:v>
                </c:pt>
                <c:pt idx="7">
                  <c:v>88.80000000000004</c:v>
                </c:pt>
                <c:pt idx="8">
                  <c:v>83.250000000000028</c:v>
                </c:pt>
                <c:pt idx="9">
                  <c:v>78.352941176470623</c:v>
                </c:pt>
                <c:pt idx="10">
                  <c:v>74.000000000000028</c:v>
                </c:pt>
                <c:pt idx="11">
                  <c:v>70.105263157894768</c:v>
                </c:pt>
                <c:pt idx="12">
                  <c:v>66.600000000000023</c:v>
                </c:pt>
                <c:pt idx="13">
                  <c:v>63.428571428571452</c:v>
                </c:pt>
                <c:pt idx="14">
                  <c:v>60.545454545454561</c:v>
                </c:pt>
                <c:pt idx="15">
                  <c:v>57.913043478260896</c:v>
                </c:pt>
                <c:pt idx="16">
                  <c:v>55.500000000000021</c:v>
                </c:pt>
                <c:pt idx="17">
                  <c:v>53.280000000000022</c:v>
                </c:pt>
                <c:pt idx="18">
                  <c:v>51.230769230769248</c:v>
                </c:pt>
                <c:pt idx="19">
                  <c:v>49.33333333333335</c:v>
                </c:pt>
                <c:pt idx="20">
                  <c:v>47.571428571428591</c:v>
                </c:pt>
                <c:pt idx="21">
                  <c:v>45.931034482758641</c:v>
                </c:pt>
                <c:pt idx="22">
                  <c:v>44.40000000000002</c:v>
                </c:pt>
                <c:pt idx="23">
                  <c:v>42.967741935483886</c:v>
                </c:pt>
                <c:pt idx="24">
                  <c:v>41.625000000000014</c:v>
                </c:pt>
                <c:pt idx="25">
                  <c:v>40.363636363636381</c:v>
                </c:pt>
                <c:pt idx="26">
                  <c:v>39.176470588235311</c:v>
                </c:pt>
                <c:pt idx="27">
                  <c:v>38.057142857142878</c:v>
                </c:pt>
                <c:pt idx="28">
                  <c:v>37.000000000000014</c:v>
                </c:pt>
                <c:pt idx="29">
                  <c:v>36.000000000000014</c:v>
                </c:pt>
                <c:pt idx="30">
                  <c:v>35.052631578947384</c:v>
                </c:pt>
                <c:pt idx="31">
                  <c:v>34.153846153846175</c:v>
                </c:pt>
                <c:pt idx="32">
                  <c:v>33.300000000000011</c:v>
                </c:pt>
                <c:pt idx="33">
                  <c:v>32.487804878048792</c:v>
                </c:pt>
                <c:pt idx="34">
                  <c:v>31.714285714285726</c:v>
                </c:pt>
              </c:numCache>
            </c:numRef>
          </c:yVal>
          <c:smooth val="0"/>
          <c:extLst>
            <c:ext xmlns:c16="http://schemas.microsoft.com/office/drawing/2014/chart" uri="{C3380CC4-5D6E-409C-BE32-E72D297353CC}">
              <c16:uniqueId val="{00000003-0915-4F68-A829-B5F63F9B71B7}"/>
            </c:ext>
          </c:extLst>
        </c:ser>
        <c:ser>
          <c:idx val="4"/>
          <c:order val="4"/>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Analysis!$AB$16:$AB$54</c:f>
              <c:numCache>
                <c:formatCode>0.00</c:formatCode>
                <c:ptCount val="39"/>
                <c:pt idx="0">
                  <c:v>264.33540000000005</c:v>
                </c:pt>
                <c:pt idx="1">
                  <c:v>234.96480000000008</c:v>
                </c:pt>
                <c:pt idx="2">
                  <c:v>211.46832000000006</c:v>
                </c:pt>
                <c:pt idx="3">
                  <c:v>192.24392727272732</c:v>
                </c:pt>
                <c:pt idx="4">
                  <c:v>176.22360000000006</c:v>
                </c:pt>
                <c:pt idx="5">
                  <c:v>162.66793846153851</c:v>
                </c:pt>
                <c:pt idx="6">
                  <c:v>151.04880000000006</c:v>
                </c:pt>
                <c:pt idx="7">
                  <c:v>140.97888000000006</c:v>
                </c:pt>
                <c:pt idx="8">
                  <c:v>132.16770000000002</c:v>
                </c:pt>
                <c:pt idx="9">
                  <c:v>124.39312941176475</c:v>
                </c:pt>
                <c:pt idx="10">
                  <c:v>117.48240000000004</c:v>
                </c:pt>
                <c:pt idx="11">
                  <c:v>111.29911578947372</c:v>
                </c:pt>
                <c:pt idx="12">
                  <c:v>105.73416000000003</c:v>
                </c:pt>
                <c:pt idx="13">
                  <c:v>100.69920000000002</c:v>
                </c:pt>
                <c:pt idx="14">
                  <c:v>96.12196363636366</c:v>
                </c:pt>
                <c:pt idx="15">
                  <c:v>91.942747826086986</c:v>
                </c:pt>
                <c:pt idx="16">
                  <c:v>88.111800000000031</c:v>
                </c:pt>
                <c:pt idx="17">
                  <c:v>84.587328000000014</c:v>
                </c:pt>
                <c:pt idx="18">
                  <c:v>81.333969230769256</c:v>
                </c:pt>
                <c:pt idx="19">
                  <c:v>78.321600000000018</c:v>
                </c:pt>
                <c:pt idx="20">
                  <c:v>75.524400000000028</c:v>
                </c:pt>
                <c:pt idx="21">
                  <c:v>72.920110344827606</c:v>
                </c:pt>
                <c:pt idx="22">
                  <c:v>70.48944000000003</c:v>
                </c:pt>
                <c:pt idx="23">
                  <c:v>68.215587096774215</c:v>
                </c:pt>
                <c:pt idx="24">
                  <c:v>66.083850000000012</c:v>
                </c:pt>
                <c:pt idx="25">
                  <c:v>64.081309090909102</c:v>
                </c:pt>
                <c:pt idx="26">
                  <c:v>62.196564705882373</c:v>
                </c:pt>
                <c:pt idx="27">
                  <c:v>60.41952000000002</c:v>
                </c:pt>
                <c:pt idx="28">
                  <c:v>58.741200000000021</c:v>
                </c:pt>
                <c:pt idx="29">
                  <c:v>57.153600000000019</c:v>
                </c:pt>
                <c:pt idx="30">
                  <c:v>55.649557894736859</c:v>
                </c:pt>
                <c:pt idx="31">
                  <c:v>54.222646153846171</c:v>
                </c:pt>
                <c:pt idx="32">
                  <c:v>52.867080000000016</c:v>
                </c:pt>
                <c:pt idx="33">
                  <c:v>51.577639024390258</c:v>
                </c:pt>
                <c:pt idx="34">
                  <c:v>50.349600000000009</c:v>
                </c:pt>
              </c:numCache>
            </c:numRef>
          </c:yVal>
          <c:smooth val="0"/>
          <c:extLst>
            <c:ext xmlns:c16="http://schemas.microsoft.com/office/drawing/2014/chart" uri="{C3380CC4-5D6E-409C-BE32-E72D297353CC}">
              <c16:uniqueId val="{00000004-0915-4F68-A829-B5F63F9B71B7}"/>
            </c:ext>
          </c:extLst>
        </c:ser>
        <c:ser>
          <c:idx val="5"/>
          <c:order val="5"/>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Analysis!$AC$16:$AC$54</c:f>
              <c:numCache>
                <c:formatCode>0.00</c:formatCode>
                <c:ptCount val="39"/>
                <c:pt idx="0">
                  <c:v>335.73060000000004</c:v>
                </c:pt>
                <c:pt idx="1">
                  <c:v>298.42720000000003</c:v>
                </c:pt>
                <c:pt idx="2">
                  <c:v>268.58448000000004</c:v>
                </c:pt>
                <c:pt idx="3">
                  <c:v>244.16770909090911</c:v>
                </c:pt>
                <c:pt idx="4">
                  <c:v>223.82040000000006</c:v>
                </c:pt>
                <c:pt idx="5">
                  <c:v>206.60344615384619</c:v>
                </c:pt>
                <c:pt idx="6">
                  <c:v>191.84605714285718</c:v>
                </c:pt>
                <c:pt idx="7">
                  <c:v>179.05632000000006</c:v>
                </c:pt>
                <c:pt idx="8">
                  <c:v>167.86530000000002</c:v>
                </c:pt>
                <c:pt idx="9">
                  <c:v>157.99087058823531</c:v>
                </c:pt>
                <c:pt idx="10">
                  <c:v>149.21360000000001</c:v>
                </c:pt>
                <c:pt idx="11">
                  <c:v>141.36025263157896</c:v>
                </c:pt>
                <c:pt idx="12">
                  <c:v>134.29224000000002</c:v>
                </c:pt>
                <c:pt idx="13">
                  <c:v>127.89737142857145</c:v>
                </c:pt>
                <c:pt idx="14">
                  <c:v>122.08385454545456</c:v>
                </c:pt>
                <c:pt idx="15">
                  <c:v>116.77586086956525</c:v>
                </c:pt>
                <c:pt idx="16">
                  <c:v>111.91020000000003</c:v>
                </c:pt>
                <c:pt idx="17">
                  <c:v>107.43379200000003</c:v>
                </c:pt>
                <c:pt idx="18">
                  <c:v>103.3017230769231</c:v>
                </c:pt>
                <c:pt idx="19">
                  <c:v>99.475733333333352</c:v>
                </c:pt>
                <c:pt idx="20">
                  <c:v>95.923028571428588</c:v>
                </c:pt>
                <c:pt idx="21">
                  <c:v>92.615337931034503</c:v>
                </c:pt>
                <c:pt idx="22">
                  <c:v>89.528160000000028</c:v>
                </c:pt>
                <c:pt idx="23">
                  <c:v>86.640154838709691</c:v>
                </c:pt>
                <c:pt idx="24">
                  <c:v>83.93265000000001</c:v>
                </c:pt>
                <c:pt idx="25">
                  <c:v>81.389236363636385</c:v>
                </c:pt>
                <c:pt idx="26">
                  <c:v>78.995435294117655</c:v>
                </c:pt>
                <c:pt idx="27">
                  <c:v>76.738422857142865</c:v>
                </c:pt>
                <c:pt idx="28">
                  <c:v>74.606800000000007</c:v>
                </c:pt>
                <c:pt idx="29">
                  <c:v>72.590400000000002</c:v>
                </c:pt>
                <c:pt idx="30">
                  <c:v>70.680126315789479</c:v>
                </c:pt>
                <c:pt idx="31">
                  <c:v>68.867815384615398</c:v>
                </c:pt>
                <c:pt idx="32">
                  <c:v>67.14612000000001</c:v>
                </c:pt>
                <c:pt idx="33">
                  <c:v>65.508409756097578</c:v>
                </c:pt>
                <c:pt idx="34">
                  <c:v>63.948685714285723</c:v>
                </c:pt>
              </c:numCache>
            </c:numRef>
          </c:yVal>
          <c:smooth val="0"/>
          <c:extLst>
            <c:ext xmlns:c16="http://schemas.microsoft.com/office/drawing/2014/chart" uri="{C3380CC4-5D6E-409C-BE32-E72D297353CC}">
              <c16:uniqueId val="{00000005-0915-4F68-A829-B5F63F9B71B7}"/>
            </c:ext>
          </c:extLst>
        </c:ser>
        <c:ser>
          <c:idx val="6"/>
          <c:order val="6"/>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Analysis!$AD$16:$AD$54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numCache>
            </c:numRef>
          </c:yVal>
          <c:smooth val="0"/>
          <c:extLst>
            <c:ext xmlns:c16="http://schemas.microsoft.com/office/drawing/2014/chart" uri="{C3380CC4-5D6E-409C-BE32-E72D297353CC}">
              <c16:uniqueId val="{00000006-0915-4F68-A829-B5F63F9B71B7}"/>
            </c:ext>
          </c:extLst>
        </c:ser>
        <c:ser>
          <c:idx val="7"/>
          <c:order val="7"/>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Analysis!$AE$16:$AE$54</c:f>
              <c:numCache>
                <c:formatCode>0.00</c:formatCode>
                <c:ptCount val="39"/>
                <c:pt idx="0">
                  <c:v>539.45999999999992</c:v>
                </c:pt>
                <c:pt idx="1">
                  <c:v>479.52</c:v>
                </c:pt>
                <c:pt idx="2">
                  <c:v>431.56799999999998</c:v>
                </c:pt>
                <c:pt idx="3">
                  <c:v>392.33454545454538</c:v>
                </c:pt>
                <c:pt idx="4">
                  <c:v>359.64</c:v>
                </c:pt>
                <c:pt idx="5">
                  <c:v>331.9753846153846</c:v>
                </c:pt>
                <c:pt idx="6">
                  <c:v>308.26285714285717</c:v>
                </c:pt>
                <c:pt idx="7">
                  <c:v>287.71199999999999</c:v>
                </c:pt>
                <c:pt idx="8">
                  <c:v>269.72999999999996</c:v>
                </c:pt>
                <c:pt idx="9">
                  <c:v>253.86352941176472</c:v>
                </c:pt>
                <c:pt idx="10">
                  <c:v>239.76</c:v>
                </c:pt>
                <c:pt idx="11">
                  <c:v>227.14105263157896</c:v>
                </c:pt>
                <c:pt idx="12">
                  <c:v>215.78399999999999</c:v>
                </c:pt>
                <c:pt idx="13">
                  <c:v>205.5085714285714</c:v>
                </c:pt>
                <c:pt idx="14">
                  <c:v>196.16727272727269</c:v>
                </c:pt>
                <c:pt idx="15">
                  <c:v>187.63826086956522</c:v>
                </c:pt>
                <c:pt idx="16">
                  <c:v>179.82</c:v>
                </c:pt>
                <c:pt idx="17">
                  <c:v>172.62720000000002</c:v>
                </c:pt>
                <c:pt idx="18">
                  <c:v>165.9876923076923</c:v>
                </c:pt>
                <c:pt idx="19">
                  <c:v>159.84</c:v>
                </c:pt>
                <c:pt idx="20">
                  <c:v>154.13142857142859</c:v>
                </c:pt>
                <c:pt idx="21">
                  <c:v>148.81655172413795</c:v>
                </c:pt>
                <c:pt idx="22">
                  <c:v>143.85599999999999</c:v>
                </c:pt>
                <c:pt idx="23">
                  <c:v>139.21548387096774</c:v>
                </c:pt>
                <c:pt idx="24">
                  <c:v>134.86499999999998</c:v>
                </c:pt>
                <c:pt idx="25">
                  <c:v>130.77818181818182</c:v>
                </c:pt>
                <c:pt idx="26">
                  <c:v>126.93176470588236</c:v>
                </c:pt>
                <c:pt idx="27">
                  <c:v>123.30514285714285</c:v>
                </c:pt>
                <c:pt idx="28">
                  <c:v>119.88</c:v>
                </c:pt>
                <c:pt idx="29">
                  <c:v>116.63999999999999</c:v>
                </c:pt>
                <c:pt idx="30">
                  <c:v>113.57052631578948</c:v>
                </c:pt>
                <c:pt idx="31">
                  <c:v>110.65846153846154</c:v>
                </c:pt>
                <c:pt idx="32">
                  <c:v>107.892</c:v>
                </c:pt>
                <c:pt idx="33">
                  <c:v>105.26048780487805</c:v>
                </c:pt>
                <c:pt idx="34">
                  <c:v>102.7542857142857</c:v>
                </c:pt>
              </c:numCache>
            </c:numRef>
          </c:yVal>
          <c:smooth val="0"/>
          <c:extLst>
            <c:ext xmlns:c16="http://schemas.microsoft.com/office/drawing/2014/chart" uri="{C3380CC4-5D6E-409C-BE32-E72D297353CC}">
              <c16:uniqueId val="{00000007-0915-4F68-A829-B5F63F9B71B7}"/>
            </c:ext>
          </c:extLst>
        </c:ser>
        <c:ser>
          <c:idx val="8"/>
          <c:order val="8"/>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Analysis!$AF$16:$AF$54</c:f>
              <c:numCache>
                <c:formatCode>0.00</c:formatCode>
                <c:ptCount val="39"/>
                <c:pt idx="0">
                  <c:v>666.00000000000023</c:v>
                </c:pt>
                <c:pt idx="1">
                  <c:v>592.00000000000023</c:v>
                </c:pt>
                <c:pt idx="2">
                  <c:v>532.80000000000018</c:v>
                </c:pt>
                <c:pt idx="3">
                  <c:v>484.36363636363649</c:v>
                </c:pt>
                <c:pt idx="4">
                  <c:v>444.00000000000017</c:v>
                </c:pt>
                <c:pt idx="5">
                  <c:v>409.84615384615398</c:v>
                </c:pt>
                <c:pt idx="6">
                  <c:v>380.57142857142873</c:v>
                </c:pt>
                <c:pt idx="7">
                  <c:v>355.20000000000016</c:v>
                </c:pt>
                <c:pt idx="8">
                  <c:v>333.00000000000011</c:v>
                </c:pt>
                <c:pt idx="9">
                  <c:v>313.41176470588249</c:v>
                </c:pt>
                <c:pt idx="10">
                  <c:v>296.00000000000011</c:v>
                </c:pt>
                <c:pt idx="11">
                  <c:v>280.42105263157907</c:v>
                </c:pt>
                <c:pt idx="12">
                  <c:v>266.40000000000009</c:v>
                </c:pt>
                <c:pt idx="13">
                  <c:v>253.71428571428581</c:v>
                </c:pt>
                <c:pt idx="14">
                  <c:v>242.18181818181824</c:v>
                </c:pt>
                <c:pt idx="15">
                  <c:v>231.65217391304358</c:v>
                </c:pt>
                <c:pt idx="16">
                  <c:v>222.00000000000009</c:v>
                </c:pt>
                <c:pt idx="17">
                  <c:v>213.12000000000009</c:v>
                </c:pt>
                <c:pt idx="18">
                  <c:v>204.92307692307699</c:v>
                </c:pt>
                <c:pt idx="19">
                  <c:v>197.3333333333334</c:v>
                </c:pt>
                <c:pt idx="20">
                  <c:v>190.28571428571436</c:v>
                </c:pt>
                <c:pt idx="21">
                  <c:v>183.72413793103456</c:v>
                </c:pt>
                <c:pt idx="22">
                  <c:v>177.60000000000008</c:v>
                </c:pt>
                <c:pt idx="23">
                  <c:v>171.87096774193554</c:v>
                </c:pt>
                <c:pt idx="24">
                  <c:v>166.50000000000006</c:v>
                </c:pt>
                <c:pt idx="25">
                  <c:v>161.45454545454552</c:v>
                </c:pt>
                <c:pt idx="26">
                  <c:v>156.70588235294125</c:v>
                </c:pt>
                <c:pt idx="27">
                  <c:v>152.22857142857151</c:v>
                </c:pt>
                <c:pt idx="28">
                  <c:v>148.00000000000006</c:v>
                </c:pt>
                <c:pt idx="29">
                  <c:v>144.00000000000006</c:v>
                </c:pt>
                <c:pt idx="30">
                  <c:v>140.21052631578954</c:v>
                </c:pt>
                <c:pt idx="31">
                  <c:v>136.6153846153847</c:v>
                </c:pt>
                <c:pt idx="32">
                  <c:v>133.20000000000005</c:v>
                </c:pt>
                <c:pt idx="33">
                  <c:v>129.95121951219517</c:v>
                </c:pt>
                <c:pt idx="34">
                  <c:v>126.8571428571429</c:v>
                </c:pt>
              </c:numCache>
            </c:numRef>
          </c:yVal>
          <c:smooth val="0"/>
          <c:extLst>
            <c:ext xmlns:c16="http://schemas.microsoft.com/office/drawing/2014/chart" uri="{C3380CC4-5D6E-409C-BE32-E72D297353CC}">
              <c16:uniqueId val="{00000008-0915-4F68-A829-B5F63F9B71B7}"/>
            </c:ext>
          </c:extLst>
        </c:ser>
        <c:ser>
          <c:idx val="9"/>
          <c:order val="9"/>
          <c:spPr>
            <a:ln w="19050" cap="rnd">
              <a:solidFill>
                <a:schemeClr val="accent4">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Analysis!$AG$16:$AG$54</c:f>
              <c:numCache>
                <c:formatCode>0.00</c:formatCode>
                <c:ptCount val="39"/>
              </c:numCache>
            </c:numRef>
          </c:yVal>
          <c:smooth val="0"/>
          <c:extLst>
            <c:ext xmlns:c16="http://schemas.microsoft.com/office/drawing/2014/chart" uri="{C3380CC4-5D6E-409C-BE32-E72D297353CC}">
              <c16:uniqueId val="{00000009-0915-4F68-A829-B5F63F9B71B7}"/>
            </c:ext>
          </c:extLst>
        </c:ser>
        <c:ser>
          <c:idx val="10"/>
          <c:order val="10"/>
          <c:spPr>
            <a:ln w="19050" cap="rnd">
              <a:solidFill>
                <a:schemeClr val="accent5">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Analysis!$AH$16:$AH$54</c:f>
              <c:numCache>
                <c:formatCode>General</c:formatCode>
                <c:ptCount val="39"/>
              </c:numCache>
            </c:numRef>
          </c:yVal>
          <c:smooth val="0"/>
          <c:extLst>
            <c:ext xmlns:c16="http://schemas.microsoft.com/office/drawing/2014/chart" uri="{C3380CC4-5D6E-409C-BE32-E72D297353CC}">
              <c16:uniqueId val="{0000000A-0915-4F68-A829-B5F63F9B71B7}"/>
            </c:ext>
          </c:extLst>
        </c:ser>
        <c:ser>
          <c:idx val="11"/>
          <c:order val="11"/>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915-4F68-A829-B5F63F9B71B7}"/>
                </c:ext>
              </c:extLst>
            </c:dLbl>
            <c:dLbl>
              <c:idx val="1"/>
              <c:delete val="1"/>
              <c:extLst>
                <c:ext xmlns:c15="http://schemas.microsoft.com/office/drawing/2012/chart" uri="{CE6537A1-D6FC-4f65-9D91-7224C49458BB}"/>
                <c:ext xmlns:c16="http://schemas.microsoft.com/office/drawing/2014/chart" uri="{C3380CC4-5D6E-409C-BE32-E72D297353CC}">
                  <c16:uniqueId val="{0000000C-0915-4F68-A829-B5F63F9B71B7}"/>
                </c:ext>
              </c:extLst>
            </c:dLbl>
            <c:dLbl>
              <c:idx val="2"/>
              <c:delete val="1"/>
              <c:extLst>
                <c:ext xmlns:c15="http://schemas.microsoft.com/office/drawing/2012/chart" uri="{CE6537A1-D6FC-4f65-9D91-7224C49458BB}"/>
                <c:ext xmlns:c16="http://schemas.microsoft.com/office/drawing/2014/chart" uri="{C3380CC4-5D6E-409C-BE32-E72D297353CC}">
                  <c16:uniqueId val="{0000000D-0915-4F68-A829-B5F63F9B71B7}"/>
                </c:ext>
              </c:extLst>
            </c:dLbl>
            <c:dLbl>
              <c:idx val="3"/>
              <c:delete val="1"/>
              <c:extLst>
                <c:ext xmlns:c15="http://schemas.microsoft.com/office/drawing/2012/chart" uri="{CE6537A1-D6FC-4f65-9D91-7224C49458BB}"/>
                <c:ext xmlns:c16="http://schemas.microsoft.com/office/drawing/2014/chart" uri="{C3380CC4-5D6E-409C-BE32-E72D297353CC}">
                  <c16:uniqueId val="{0000000E-0915-4F68-A829-B5F63F9B71B7}"/>
                </c:ext>
              </c:extLst>
            </c:dLbl>
            <c:dLbl>
              <c:idx val="4"/>
              <c:delete val="1"/>
              <c:extLst>
                <c:ext xmlns:c15="http://schemas.microsoft.com/office/drawing/2012/chart" uri="{CE6537A1-D6FC-4f65-9D91-7224C49458BB}"/>
                <c:ext xmlns:c16="http://schemas.microsoft.com/office/drawing/2014/chart" uri="{C3380CC4-5D6E-409C-BE32-E72D297353CC}">
                  <c16:uniqueId val="{0000000F-0915-4F68-A829-B5F63F9B71B7}"/>
                </c:ext>
              </c:extLst>
            </c:dLbl>
            <c:dLbl>
              <c:idx val="5"/>
              <c:delete val="1"/>
              <c:extLst>
                <c:ext xmlns:c15="http://schemas.microsoft.com/office/drawing/2012/chart" uri="{CE6537A1-D6FC-4f65-9D91-7224C49458BB}"/>
                <c:ext xmlns:c16="http://schemas.microsoft.com/office/drawing/2014/chart" uri="{C3380CC4-5D6E-409C-BE32-E72D297353CC}">
                  <c16:uniqueId val="{00000010-0915-4F68-A829-B5F63F9B71B7}"/>
                </c:ext>
              </c:extLst>
            </c:dLbl>
            <c:dLbl>
              <c:idx val="6"/>
              <c:delete val="1"/>
              <c:extLst>
                <c:ext xmlns:c15="http://schemas.microsoft.com/office/drawing/2012/chart" uri="{CE6537A1-D6FC-4f65-9D91-7224C49458BB}"/>
                <c:ext xmlns:c16="http://schemas.microsoft.com/office/drawing/2014/chart" uri="{C3380CC4-5D6E-409C-BE32-E72D297353CC}">
                  <c16:uniqueId val="{00000011-0915-4F68-A829-B5F63F9B71B7}"/>
                </c:ext>
              </c:extLst>
            </c:dLbl>
            <c:dLbl>
              <c:idx val="7"/>
              <c:delete val="1"/>
              <c:extLst>
                <c:ext xmlns:c15="http://schemas.microsoft.com/office/drawing/2012/chart" uri="{CE6537A1-D6FC-4f65-9D91-7224C49458BB}"/>
                <c:ext xmlns:c16="http://schemas.microsoft.com/office/drawing/2014/chart" uri="{C3380CC4-5D6E-409C-BE32-E72D297353CC}">
                  <c16:uniqueId val="{00000012-0915-4F68-A829-B5F63F9B71B7}"/>
                </c:ext>
              </c:extLst>
            </c:dLbl>
            <c:dLbl>
              <c:idx val="8"/>
              <c:delete val="1"/>
              <c:extLst>
                <c:ext xmlns:c15="http://schemas.microsoft.com/office/drawing/2012/chart" uri="{CE6537A1-D6FC-4f65-9D91-7224C49458BB}"/>
                <c:ext xmlns:c16="http://schemas.microsoft.com/office/drawing/2014/chart" uri="{C3380CC4-5D6E-409C-BE32-E72D297353CC}">
                  <c16:uniqueId val="{00000013-0915-4F68-A829-B5F63F9B71B7}"/>
                </c:ext>
              </c:extLst>
            </c:dLbl>
            <c:dLbl>
              <c:idx val="9"/>
              <c:delete val="1"/>
              <c:extLst>
                <c:ext xmlns:c15="http://schemas.microsoft.com/office/drawing/2012/chart" uri="{CE6537A1-D6FC-4f65-9D91-7224C49458BB}"/>
                <c:ext xmlns:c16="http://schemas.microsoft.com/office/drawing/2014/chart" uri="{C3380CC4-5D6E-409C-BE32-E72D297353CC}">
                  <c16:uniqueId val="{00000014-0915-4F68-A829-B5F63F9B71B7}"/>
                </c:ext>
              </c:extLst>
            </c:dLbl>
            <c:dLbl>
              <c:idx val="10"/>
              <c:delete val="1"/>
              <c:extLst>
                <c:ext xmlns:c15="http://schemas.microsoft.com/office/drawing/2012/chart" uri="{CE6537A1-D6FC-4f65-9D91-7224C49458BB}"/>
                <c:ext xmlns:c16="http://schemas.microsoft.com/office/drawing/2014/chart" uri="{C3380CC4-5D6E-409C-BE32-E72D297353CC}">
                  <c16:uniqueId val="{00000015-0915-4F68-A829-B5F63F9B71B7}"/>
                </c:ext>
              </c:extLst>
            </c:dLbl>
            <c:dLbl>
              <c:idx val="11"/>
              <c:delete val="1"/>
              <c:extLst>
                <c:ext xmlns:c15="http://schemas.microsoft.com/office/drawing/2012/chart" uri="{CE6537A1-D6FC-4f65-9D91-7224C49458BB}"/>
                <c:ext xmlns:c16="http://schemas.microsoft.com/office/drawing/2014/chart" uri="{C3380CC4-5D6E-409C-BE32-E72D297353CC}">
                  <c16:uniqueId val="{00000016-0915-4F68-A829-B5F63F9B71B7}"/>
                </c:ext>
              </c:extLst>
            </c:dLbl>
            <c:dLbl>
              <c:idx val="12"/>
              <c:delete val="1"/>
              <c:extLst>
                <c:ext xmlns:c15="http://schemas.microsoft.com/office/drawing/2012/chart" uri="{CE6537A1-D6FC-4f65-9D91-7224C49458BB}"/>
                <c:ext xmlns:c16="http://schemas.microsoft.com/office/drawing/2014/chart" uri="{C3380CC4-5D6E-409C-BE32-E72D297353CC}">
                  <c16:uniqueId val="{00000017-0915-4F68-A829-B5F63F9B71B7}"/>
                </c:ext>
              </c:extLst>
            </c:dLbl>
            <c:dLbl>
              <c:idx val="13"/>
              <c:delete val="1"/>
              <c:extLst>
                <c:ext xmlns:c15="http://schemas.microsoft.com/office/drawing/2012/chart" uri="{CE6537A1-D6FC-4f65-9D91-7224C49458BB}"/>
                <c:ext xmlns:c16="http://schemas.microsoft.com/office/drawing/2014/chart" uri="{C3380CC4-5D6E-409C-BE32-E72D297353CC}">
                  <c16:uniqueId val="{00000018-0915-4F68-A829-B5F63F9B71B7}"/>
                </c:ext>
              </c:extLst>
            </c:dLbl>
            <c:dLbl>
              <c:idx val="14"/>
              <c:delete val="1"/>
              <c:extLst>
                <c:ext xmlns:c15="http://schemas.microsoft.com/office/drawing/2012/chart" uri="{CE6537A1-D6FC-4f65-9D91-7224C49458BB}"/>
                <c:ext xmlns:c16="http://schemas.microsoft.com/office/drawing/2014/chart" uri="{C3380CC4-5D6E-409C-BE32-E72D297353CC}">
                  <c16:uniqueId val="{00000019-0915-4F68-A829-B5F63F9B71B7}"/>
                </c:ext>
              </c:extLst>
            </c:dLbl>
            <c:dLbl>
              <c:idx val="15"/>
              <c:delete val="1"/>
              <c:extLst>
                <c:ext xmlns:c15="http://schemas.microsoft.com/office/drawing/2012/chart" uri="{CE6537A1-D6FC-4f65-9D91-7224C49458BB}"/>
                <c:ext xmlns:c16="http://schemas.microsoft.com/office/drawing/2014/chart" uri="{C3380CC4-5D6E-409C-BE32-E72D297353CC}">
                  <c16:uniqueId val="{0000001A-0915-4F68-A829-B5F63F9B71B7}"/>
                </c:ext>
              </c:extLst>
            </c:dLbl>
            <c:dLbl>
              <c:idx val="16"/>
              <c:delete val="1"/>
              <c:extLst>
                <c:ext xmlns:c15="http://schemas.microsoft.com/office/drawing/2012/chart" uri="{CE6537A1-D6FC-4f65-9D91-7224C49458BB}"/>
                <c:ext xmlns:c16="http://schemas.microsoft.com/office/drawing/2014/chart" uri="{C3380CC4-5D6E-409C-BE32-E72D297353CC}">
                  <c16:uniqueId val="{0000001B-0915-4F68-A829-B5F63F9B71B7}"/>
                </c:ext>
              </c:extLst>
            </c:dLbl>
            <c:dLbl>
              <c:idx val="17"/>
              <c:delete val="1"/>
              <c:extLst>
                <c:ext xmlns:c15="http://schemas.microsoft.com/office/drawing/2012/chart" uri="{CE6537A1-D6FC-4f65-9D91-7224C49458BB}"/>
                <c:ext xmlns:c16="http://schemas.microsoft.com/office/drawing/2014/chart" uri="{C3380CC4-5D6E-409C-BE32-E72D297353CC}">
                  <c16:uniqueId val="{0000001C-0915-4F68-A829-B5F63F9B71B7}"/>
                </c:ext>
              </c:extLst>
            </c:dLbl>
            <c:dLbl>
              <c:idx val="18"/>
              <c:delete val="1"/>
              <c:extLst>
                <c:ext xmlns:c15="http://schemas.microsoft.com/office/drawing/2012/chart" uri="{CE6537A1-D6FC-4f65-9D91-7224C49458BB}"/>
                <c:ext xmlns:c16="http://schemas.microsoft.com/office/drawing/2014/chart" uri="{C3380CC4-5D6E-409C-BE32-E72D297353CC}">
                  <c16:uniqueId val="{0000001D-0915-4F68-A829-B5F63F9B71B7}"/>
                </c:ext>
              </c:extLst>
            </c:dLbl>
            <c:dLbl>
              <c:idx val="19"/>
              <c:delete val="1"/>
              <c:extLst>
                <c:ext xmlns:c15="http://schemas.microsoft.com/office/drawing/2012/chart" uri="{CE6537A1-D6FC-4f65-9D91-7224C49458BB}"/>
                <c:ext xmlns:c16="http://schemas.microsoft.com/office/drawing/2014/chart" uri="{C3380CC4-5D6E-409C-BE32-E72D297353CC}">
                  <c16:uniqueId val="{0000001E-0915-4F68-A829-B5F63F9B71B7}"/>
                </c:ext>
              </c:extLst>
            </c:dLbl>
            <c:dLbl>
              <c:idx val="20"/>
              <c:delete val="1"/>
              <c:extLst>
                <c:ext xmlns:c15="http://schemas.microsoft.com/office/drawing/2012/chart" uri="{CE6537A1-D6FC-4f65-9D91-7224C49458BB}"/>
                <c:ext xmlns:c16="http://schemas.microsoft.com/office/drawing/2014/chart" uri="{C3380CC4-5D6E-409C-BE32-E72D297353CC}">
                  <c16:uniqueId val="{0000001F-0915-4F68-A829-B5F63F9B71B7}"/>
                </c:ext>
              </c:extLst>
            </c:dLbl>
            <c:dLbl>
              <c:idx val="21"/>
              <c:delete val="1"/>
              <c:extLst>
                <c:ext xmlns:c15="http://schemas.microsoft.com/office/drawing/2012/chart" uri="{CE6537A1-D6FC-4f65-9D91-7224C49458BB}"/>
                <c:ext xmlns:c16="http://schemas.microsoft.com/office/drawing/2014/chart" uri="{C3380CC4-5D6E-409C-BE32-E72D297353CC}">
                  <c16:uniqueId val="{00000020-0915-4F68-A829-B5F63F9B71B7}"/>
                </c:ext>
              </c:extLst>
            </c:dLbl>
            <c:dLbl>
              <c:idx val="22"/>
              <c:delete val="1"/>
              <c:extLst>
                <c:ext xmlns:c15="http://schemas.microsoft.com/office/drawing/2012/chart" uri="{CE6537A1-D6FC-4f65-9D91-7224C49458BB}"/>
                <c:ext xmlns:c16="http://schemas.microsoft.com/office/drawing/2014/chart" uri="{C3380CC4-5D6E-409C-BE32-E72D297353CC}">
                  <c16:uniqueId val="{00000021-0915-4F68-A829-B5F63F9B71B7}"/>
                </c:ext>
              </c:extLst>
            </c:dLbl>
            <c:dLbl>
              <c:idx val="23"/>
              <c:delete val="1"/>
              <c:extLst>
                <c:ext xmlns:c15="http://schemas.microsoft.com/office/drawing/2012/chart" uri="{CE6537A1-D6FC-4f65-9D91-7224C49458BB}"/>
                <c:ext xmlns:c16="http://schemas.microsoft.com/office/drawing/2014/chart" uri="{C3380CC4-5D6E-409C-BE32-E72D297353CC}">
                  <c16:uniqueId val="{00000022-0915-4F68-A829-B5F63F9B71B7}"/>
                </c:ext>
              </c:extLst>
            </c:dLbl>
            <c:dLbl>
              <c:idx val="24"/>
              <c:delete val="1"/>
              <c:extLst>
                <c:ext xmlns:c15="http://schemas.microsoft.com/office/drawing/2012/chart" uri="{CE6537A1-D6FC-4f65-9D91-7224C49458BB}"/>
                <c:ext xmlns:c16="http://schemas.microsoft.com/office/drawing/2014/chart" uri="{C3380CC4-5D6E-409C-BE32-E72D297353CC}">
                  <c16:uniqueId val="{00000023-0915-4F68-A829-B5F63F9B71B7}"/>
                </c:ext>
              </c:extLst>
            </c:dLbl>
            <c:dLbl>
              <c:idx val="25"/>
              <c:delete val="1"/>
              <c:extLst>
                <c:ext xmlns:c15="http://schemas.microsoft.com/office/drawing/2012/chart" uri="{CE6537A1-D6FC-4f65-9D91-7224C49458BB}"/>
                <c:ext xmlns:c16="http://schemas.microsoft.com/office/drawing/2014/chart" uri="{C3380CC4-5D6E-409C-BE32-E72D297353CC}">
                  <c16:uniqueId val="{00000024-0915-4F68-A829-B5F63F9B71B7}"/>
                </c:ext>
              </c:extLst>
            </c:dLbl>
            <c:dLbl>
              <c:idx val="26"/>
              <c:delete val="1"/>
              <c:extLst>
                <c:ext xmlns:c15="http://schemas.microsoft.com/office/drawing/2012/chart" uri="{CE6537A1-D6FC-4f65-9D91-7224C49458BB}"/>
                <c:ext xmlns:c16="http://schemas.microsoft.com/office/drawing/2014/chart" uri="{C3380CC4-5D6E-409C-BE32-E72D297353CC}">
                  <c16:uniqueId val="{00000025-0915-4F68-A829-B5F63F9B71B7}"/>
                </c:ext>
              </c:extLst>
            </c:dLbl>
            <c:dLbl>
              <c:idx val="27"/>
              <c:delete val="1"/>
              <c:extLst>
                <c:ext xmlns:c15="http://schemas.microsoft.com/office/drawing/2012/chart" uri="{CE6537A1-D6FC-4f65-9D91-7224C49458BB}"/>
                <c:ext xmlns:c16="http://schemas.microsoft.com/office/drawing/2014/chart" uri="{C3380CC4-5D6E-409C-BE32-E72D297353CC}">
                  <c16:uniqueId val="{00000026-0915-4F68-A829-B5F63F9B71B7}"/>
                </c:ext>
              </c:extLst>
            </c:dLbl>
            <c:dLbl>
              <c:idx val="28"/>
              <c:delete val="1"/>
              <c:extLst>
                <c:ext xmlns:c15="http://schemas.microsoft.com/office/drawing/2012/chart" uri="{CE6537A1-D6FC-4f65-9D91-7224C49458BB}"/>
                <c:ext xmlns:c16="http://schemas.microsoft.com/office/drawing/2014/chart" uri="{C3380CC4-5D6E-409C-BE32-E72D297353CC}">
                  <c16:uniqueId val="{00000027-0915-4F68-A829-B5F63F9B71B7}"/>
                </c:ext>
              </c:extLst>
            </c:dLbl>
            <c:dLbl>
              <c:idx val="29"/>
              <c:delete val="1"/>
              <c:extLst>
                <c:ext xmlns:c15="http://schemas.microsoft.com/office/drawing/2012/chart" uri="{CE6537A1-D6FC-4f65-9D91-7224C49458BB}"/>
                <c:ext xmlns:c16="http://schemas.microsoft.com/office/drawing/2014/chart" uri="{C3380CC4-5D6E-409C-BE32-E72D297353CC}">
                  <c16:uniqueId val="{00000028-0915-4F68-A829-B5F63F9B71B7}"/>
                </c:ext>
              </c:extLst>
            </c:dLbl>
            <c:dLbl>
              <c:idx val="30"/>
              <c:delete val="1"/>
              <c:extLst>
                <c:ext xmlns:c15="http://schemas.microsoft.com/office/drawing/2012/chart" uri="{CE6537A1-D6FC-4f65-9D91-7224C49458BB}"/>
                <c:ext xmlns:c16="http://schemas.microsoft.com/office/drawing/2014/chart" uri="{C3380CC4-5D6E-409C-BE32-E72D297353CC}">
                  <c16:uniqueId val="{00000029-0915-4F68-A829-B5F63F9B71B7}"/>
                </c:ext>
              </c:extLst>
            </c:dLbl>
            <c:dLbl>
              <c:idx val="31"/>
              <c:delete val="1"/>
              <c:extLst>
                <c:ext xmlns:c15="http://schemas.microsoft.com/office/drawing/2012/chart" uri="{CE6537A1-D6FC-4f65-9D91-7224C49458BB}"/>
                <c:ext xmlns:c16="http://schemas.microsoft.com/office/drawing/2014/chart" uri="{C3380CC4-5D6E-409C-BE32-E72D297353CC}">
                  <c16:uniqueId val="{0000002A-0915-4F68-A829-B5F63F9B71B7}"/>
                </c:ext>
              </c:extLst>
            </c:dLbl>
            <c:dLbl>
              <c:idx val="32"/>
              <c:delete val="1"/>
              <c:extLst>
                <c:ext xmlns:c15="http://schemas.microsoft.com/office/drawing/2012/chart" uri="{CE6537A1-D6FC-4f65-9D91-7224C49458BB}"/>
                <c:ext xmlns:c16="http://schemas.microsoft.com/office/drawing/2014/chart" uri="{C3380CC4-5D6E-409C-BE32-E72D297353CC}">
                  <c16:uniqueId val="{0000002B-0915-4F68-A829-B5F63F9B71B7}"/>
                </c:ext>
              </c:extLst>
            </c:dLbl>
            <c:dLbl>
              <c:idx val="36"/>
              <c:delete val="1"/>
              <c:extLst>
                <c:ext xmlns:c15="http://schemas.microsoft.com/office/drawing/2012/chart" uri="{CE6537A1-D6FC-4f65-9D91-7224C49458BB}"/>
                <c:ext xmlns:c16="http://schemas.microsoft.com/office/drawing/2014/chart" uri="{C3380CC4-5D6E-409C-BE32-E72D297353CC}">
                  <c16:uniqueId val="{0000002C-0915-4F68-A829-B5F63F9B71B7}"/>
                </c:ext>
              </c:extLst>
            </c:dLbl>
            <c:dLbl>
              <c:idx val="37"/>
              <c:delete val="1"/>
              <c:extLst>
                <c:ext xmlns:c15="http://schemas.microsoft.com/office/drawing/2012/chart" uri="{CE6537A1-D6FC-4f65-9D91-7224C49458BB}"/>
                <c:ext xmlns:c16="http://schemas.microsoft.com/office/drawing/2014/chart" uri="{C3380CC4-5D6E-409C-BE32-E72D297353CC}">
                  <c16:uniqueId val="{0000002D-0915-4F68-A829-B5F63F9B71B7}"/>
                </c:ext>
              </c:extLst>
            </c:dLbl>
            <c:dLbl>
              <c:idx val="38"/>
              <c:tx>
                <c:rich>
                  <a:bodyPr/>
                  <a:lstStyle/>
                  <a:p>
                    <a:fld id="{3896A483-1681-4251-A574-C54F9BBD8448}" type="YVALUE">
                      <a:rPr lang="en-US" b="1"/>
                      <a:pPr/>
                      <a:t>[Y VALUE]</a:t>
                    </a:fld>
                    <a:endParaRPr lang="en-US"/>
                  </a:p>
                </c:rich>
              </c:tx>
              <c:dLblPos val="l"/>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0915-4F68-A829-B5F63F9B71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Analysis!$AI$16:$AI$54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pt idx="36" formatCode="General">
                  <c:v>0</c:v>
                </c:pt>
                <c:pt idx="37" formatCode="0.0">
                  <c:v>227.32800000000003</c:v>
                </c:pt>
                <c:pt idx="38" formatCode="0.0">
                  <c:v>227.32800000000003</c:v>
                </c:pt>
              </c:numCache>
            </c:numRef>
          </c:yVal>
          <c:smooth val="0"/>
          <c:extLst>
            <c:ext xmlns:c16="http://schemas.microsoft.com/office/drawing/2014/chart" uri="{C3380CC4-5D6E-409C-BE32-E72D297353CC}">
              <c16:uniqueId val="{0000002F-0915-4F68-A829-B5F63F9B71B7}"/>
            </c:ext>
          </c:extLst>
        </c:ser>
        <c:dLbls>
          <c:showLegendKey val="0"/>
          <c:showVal val="0"/>
          <c:showCatName val="0"/>
          <c:showSerName val="0"/>
          <c:showPercent val="0"/>
          <c:showBubbleSize val="0"/>
        </c:dLbls>
        <c:axId val="716412816"/>
        <c:axId val="716414776"/>
      </c:scatterChart>
      <c:valAx>
        <c:axId val="71641281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Eccentricity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4776"/>
        <c:crosses val="autoZero"/>
        <c:crossBetween val="midCat"/>
      </c:valAx>
      <c:valAx>
        <c:axId val="716414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Allowable Ultiamte Angle Load (lbs)</a:t>
                </a:r>
              </a:p>
            </c:rich>
          </c:tx>
          <c:layout>
            <c:manualLayout>
              <c:xMode val="edge"/>
              <c:yMode val="edge"/>
              <c:x val="1.527870696205336E-2"/>
              <c:y val="0.249262428889896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281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318778</xdr:colOff>
      <xdr:row>16</xdr:row>
      <xdr:rowOff>87075</xdr:rowOff>
    </xdr:from>
    <xdr:to>
      <xdr:col>2</xdr:col>
      <xdr:colOff>461735</xdr:colOff>
      <xdr:row>27</xdr:row>
      <xdr:rowOff>41826</xdr:rowOff>
    </xdr:to>
    <xdr:grpSp>
      <xdr:nvGrpSpPr>
        <xdr:cNvPr id="31" name="Group 30"/>
        <xdr:cNvGrpSpPr/>
      </xdr:nvGrpSpPr>
      <xdr:grpSpPr>
        <a:xfrm>
          <a:off x="318778" y="2884704"/>
          <a:ext cx="1405700" cy="1870636"/>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9687"/>
              <a:chOff x="3077766" y="3107531"/>
              <a:chExt cx="1526380" cy="1769687"/>
            </a:xfrm>
          </xdr:grpSpPr>
          <xdr:cxnSp macro="">
            <xdr:nvCxnSpPr>
              <xdr:cNvPr id="3" name="Straight Connector 2"/>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7" name="Arc 6"/>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583781"/>
            <a:ext cx="0" cy="355299"/>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grpSp>
    <xdr:clientData/>
  </xdr:twoCellAnchor>
  <xdr:twoCellAnchor>
    <xdr:from>
      <xdr:col>1</xdr:col>
      <xdr:colOff>72224</xdr:colOff>
      <xdr:row>13</xdr:row>
      <xdr:rowOff>28439</xdr:rowOff>
    </xdr:from>
    <xdr:to>
      <xdr:col>1</xdr:col>
      <xdr:colOff>72224</xdr:colOff>
      <xdr:row>15</xdr:row>
      <xdr:rowOff>132320</xdr:rowOff>
    </xdr:to>
    <xdr:cxnSp macro="">
      <xdr:nvCxnSpPr>
        <xdr:cNvPr id="18" name="Straight Arrow Connector 17"/>
        <xdr:cNvCxnSpPr/>
      </xdr:nvCxnSpPr>
      <xdr:spPr bwMode="auto">
        <a:xfrm flipV="1">
          <a:off x="695679" y="2345612"/>
          <a:ext cx="0" cy="4571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109913</xdr:colOff>
      <xdr:row>12</xdr:row>
      <xdr:rowOff>95251</xdr:rowOff>
    </xdr:from>
    <xdr:to>
      <xdr:col>1</xdr:col>
      <xdr:colOff>402399</xdr:colOff>
      <xdr:row>14</xdr:row>
      <xdr:rowOff>102916</xdr:rowOff>
    </xdr:to>
    <xdr:sp macro="" textlink="">
      <xdr:nvSpPr>
        <xdr:cNvPr id="63" name="TextBox 62"/>
        <xdr:cNvSpPr txBox="1"/>
      </xdr:nvSpPr>
      <xdr:spPr>
        <a:xfrm>
          <a:off x="733368" y="2235778"/>
          <a:ext cx="292486" cy="360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lientData/>
  </xdr:twoCellAnchor>
  <xdr:twoCellAnchor>
    <xdr:from>
      <xdr:col>0</xdr:col>
      <xdr:colOff>36635</xdr:colOff>
      <xdr:row>30</xdr:row>
      <xdr:rowOff>1</xdr:rowOff>
    </xdr:from>
    <xdr:to>
      <xdr:col>6</xdr:col>
      <xdr:colOff>0</xdr:colOff>
      <xdr:row>56</xdr:row>
      <xdr:rowOff>125195</xdr:rowOff>
    </xdr:to>
    <xdr:grpSp>
      <xdr:nvGrpSpPr>
        <xdr:cNvPr id="13" name="Group 12"/>
        <xdr:cNvGrpSpPr/>
      </xdr:nvGrpSpPr>
      <xdr:grpSpPr>
        <a:xfrm>
          <a:off x="36635" y="5236030"/>
          <a:ext cx="3740708" cy="4653651"/>
          <a:chOff x="36635" y="4933951"/>
          <a:chExt cx="3659065" cy="4335244"/>
        </a:xfrm>
      </xdr:grpSpPr>
      <xdr:graphicFrame macro="">
        <xdr:nvGraphicFramePr>
          <xdr:cNvPr id="55" name="Chart 54"/>
          <xdr:cNvGraphicFramePr>
            <a:graphicFrameLocks/>
          </xdr:cNvGraphicFramePr>
        </xdr:nvGraphicFramePr>
        <xdr:xfrm>
          <a:off x="36635" y="4933951"/>
          <a:ext cx="3659065" cy="433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
          <xdr:cNvSpPr txBox="1"/>
        </xdr:nvSpPr>
        <xdr:spPr>
          <a:xfrm>
            <a:off x="864476" y="520097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.100</a:t>
            </a:r>
          </a:p>
        </xdr:txBody>
      </xdr:sp>
      <xdr:sp macro="" textlink="">
        <xdr:nvSpPr>
          <xdr:cNvPr id="42" name="TextBox 41"/>
          <xdr:cNvSpPr txBox="1"/>
        </xdr:nvSpPr>
        <xdr:spPr>
          <a:xfrm>
            <a:off x="864476" y="585524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.090</a:t>
            </a:r>
          </a:p>
        </xdr:txBody>
      </xdr:sp>
      <xdr:sp macro="" textlink="">
        <xdr:nvSpPr>
          <xdr:cNvPr id="47" name="TextBox 46"/>
          <xdr:cNvSpPr txBox="1"/>
        </xdr:nvSpPr>
        <xdr:spPr>
          <a:xfrm>
            <a:off x="864476" y="6470103"/>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.080</a:t>
            </a:r>
          </a:p>
        </xdr:txBody>
      </xdr:sp>
      <xdr:sp macro="" textlink="">
        <xdr:nvSpPr>
          <xdr:cNvPr id="48" name="TextBox 47"/>
          <xdr:cNvSpPr txBox="1"/>
        </xdr:nvSpPr>
        <xdr:spPr>
          <a:xfrm>
            <a:off x="864476" y="69427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.071</a:t>
            </a:r>
          </a:p>
        </xdr:txBody>
      </xdr:sp>
      <xdr:sp macro="" textlink="">
        <xdr:nvSpPr>
          <xdr:cNvPr id="49" name="TextBox 48"/>
          <xdr:cNvSpPr txBox="1"/>
        </xdr:nvSpPr>
        <xdr:spPr>
          <a:xfrm>
            <a:off x="864476" y="73142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.063</a:t>
            </a:r>
          </a:p>
        </xdr:txBody>
      </xdr:sp>
      <xdr:sp macro="" textlink="">
        <xdr:nvSpPr>
          <xdr:cNvPr id="50" name="TextBox 49"/>
          <xdr:cNvSpPr txBox="1"/>
        </xdr:nvSpPr>
        <xdr:spPr>
          <a:xfrm>
            <a:off x="864476" y="783809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.050</a:t>
            </a:r>
          </a:p>
        </xdr:txBody>
      </xdr:sp>
      <xdr:sp macro="" textlink="">
        <xdr:nvSpPr>
          <xdr:cNvPr id="51" name="TextBox 50"/>
          <xdr:cNvSpPr txBox="1"/>
        </xdr:nvSpPr>
        <xdr:spPr>
          <a:xfrm>
            <a:off x="864476" y="81619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.040</a:t>
            </a:r>
          </a:p>
        </xdr:txBody>
      </xdr:sp>
      <xdr:sp macro="" textlink="">
        <xdr:nvSpPr>
          <xdr:cNvPr id="52" name="TextBox 51"/>
          <xdr:cNvSpPr txBox="1"/>
        </xdr:nvSpPr>
        <xdr:spPr>
          <a:xfrm>
            <a:off x="864476" y="836196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.030</a:t>
            </a:r>
          </a:p>
        </xdr:txBody>
      </xdr:sp>
      <xdr:sp macro="" textlink="">
        <xdr:nvSpPr>
          <xdr:cNvPr id="53" name="TextBox 52"/>
          <xdr:cNvSpPr txBox="1"/>
        </xdr:nvSpPr>
        <xdr:spPr>
          <a:xfrm>
            <a:off x="864476" y="85715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.020</a:t>
            </a:r>
          </a:p>
        </xdr:txBody>
      </xdr:sp>
    </xdr:grpSp>
    <xdr:clientData/>
  </xdr:twoCellAnchor>
  <xdr:twoCellAnchor>
    <xdr:from>
      <xdr:col>6</xdr:col>
      <xdr:colOff>0</xdr:colOff>
      <xdr:row>51</xdr:row>
      <xdr:rowOff>0</xdr:rowOff>
    </xdr:from>
    <xdr:to>
      <xdr:col>11</xdr:col>
      <xdr:colOff>0</xdr:colOff>
      <xdr:row>56</xdr:row>
      <xdr:rowOff>0</xdr:rowOff>
    </xdr:to>
    <xdr:sp macro="" textlink="">
      <xdr:nvSpPr>
        <xdr:cNvPr id="5" name="TextBox 4"/>
        <xdr:cNvSpPr txBox="1"/>
      </xdr:nvSpPr>
      <xdr:spPr>
        <a:xfrm>
          <a:off x="3714750" y="8409214"/>
          <a:ext cx="3075214"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The</a:t>
          </a:r>
          <a:r>
            <a:rPr lang="en-CA" sz="1000" i="1" baseline="0"/>
            <a:t> reference lines plotted on the graph to the left are for the baseline material Fty = 40,000psi and standard sheet stock thicknesses. These lines match other reference data for the same input parameters.</a:t>
          </a:r>
          <a:endParaRPr lang="en-CA" sz="1000" i="1"/>
        </a:p>
      </xdr:txBody>
    </xdr:sp>
    <xdr:clientData/>
  </xdr:twoCellAnchor>
  <xdr:twoCellAnchor>
    <xdr:from>
      <xdr:col>0</xdr:col>
      <xdr:colOff>222056</xdr:colOff>
      <xdr:row>26</xdr:row>
      <xdr:rowOff>132657</xdr:rowOff>
    </xdr:from>
    <xdr:to>
      <xdr:col>2</xdr:col>
      <xdr:colOff>465038</xdr:colOff>
      <xdr:row>29</xdr:row>
      <xdr:rowOff>87231</xdr:rowOff>
    </xdr:to>
    <xdr:grpSp>
      <xdr:nvGrpSpPr>
        <xdr:cNvPr id="15" name="Group 14"/>
        <xdr:cNvGrpSpPr/>
      </xdr:nvGrpSpPr>
      <xdr:grpSpPr>
        <a:xfrm>
          <a:off x="222056" y="4672000"/>
          <a:ext cx="1505725" cy="477088"/>
          <a:chOff x="222056" y="4662616"/>
          <a:chExt cx="1509479" cy="474836"/>
        </a:xfrm>
      </xdr:grpSpPr>
      <xdr:grpSp>
        <xdr:nvGrpSpPr>
          <xdr:cNvPr id="33" name="Group 48"/>
          <xdr:cNvGrpSpPr>
            <a:grpSpLocks/>
          </xdr:cNvGrpSpPr>
        </xdr:nvGrpSpPr>
        <xdr:grpSpPr bwMode="auto">
          <a:xfrm flipH="1">
            <a:off x="1300380" y="4689709"/>
            <a:ext cx="48728" cy="254371"/>
            <a:chOff x="242" y="4023"/>
            <a:chExt cx="5" cy="26"/>
          </a:xfrm>
        </xdr:grpSpPr>
        <xdr:sp macro="" textlink="">
          <xdr:nvSpPr>
            <xdr:cNvPr id="57"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8"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9"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0"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1"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2"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34" name="Straight Connector 33"/>
          <xdr:cNvCxnSpPr/>
        </xdr:nvCxnSpPr>
        <xdr:spPr bwMode="auto">
          <a:xfrm flipH="1">
            <a:off x="675476" y="4806849"/>
            <a:ext cx="615158"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43" name="Arc 42"/>
          <xdr:cNvSpPr/>
        </xdr:nvSpPr>
        <xdr:spPr bwMode="auto">
          <a:xfrm>
            <a:off x="1158719" y="4662616"/>
            <a:ext cx="344146"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44" name="TextBox 43"/>
          <xdr:cNvSpPr txBox="1"/>
        </xdr:nvSpPr>
        <xdr:spPr>
          <a:xfrm>
            <a:off x="1419187" y="483536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5" name="TextBox 44"/>
          <xdr:cNvSpPr txBox="1"/>
        </xdr:nvSpPr>
        <xdr:spPr>
          <a:xfrm>
            <a:off x="222056" y="485675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6" name="Arc 45"/>
          <xdr:cNvSpPr/>
        </xdr:nvSpPr>
        <xdr:spPr bwMode="auto">
          <a:xfrm flipH="1">
            <a:off x="458795" y="4662616"/>
            <a:ext cx="343345"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grpSp>
        <xdr:nvGrpSpPr>
          <xdr:cNvPr id="54" name="Group 48"/>
          <xdr:cNvGrpSpPr>
            <a:grpSpLocks/>
          </xdr:cNvGrpSpPr>
        </xdr:nvGrpSpPr>
        <xdr:grpSpPr bwMode="auto">
          <a:xfrm rot="10800000" flipH="1">
            <a:off x="619237" y="4679318"/>
            <a:ext cx="50639" cy="254371"/>
            <a:chOff x="242" y="4023"/>
            <a:chExt cx="5" cy="26"/>
          </a:xfrm>
        </xdr:grpSpPr>
        <xdr:sp macro="" textlink="">
          <xdr:nvSpPr>
            <xdr:cNvPr id="64"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65"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66"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7"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8"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9"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60021"/>
          <a:ext cx="2562224" cy="626929"/>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24</v>
      </c>
      <c r="C4" s="4"/>
      <c r="D4" s="1"/>
      <c r="E4" s="1"/>
      <c r="F4" s="2" t="s">
        <v>25</v>
      </c>
      <c r="G4" s="3" t="s">
        <v>26</v>
      </c>
      <c r="H4" s="1"/>
      <c r="I4" s="1"/>
      <c r="J4" s="1"/>
      <c r="K4" s="1"/>
      <c r="M4" s="56"/>
      <c r="N4" s="56"/>
      <c r="O4" s="56"/>
      <c r="P4" s="56"/>
      <c r="Q4" s="60"/>
      <c r="R4" s="61"/>
      <c r="S4" s="61"/>
      <c r="T4" s="57"/>
      <c r="U4" s="57"/>
      <c r="V4" s="57"/>
      <c r="W4" s="58"/>
      <c r="X4" s="59"/>
      <c r="Y4" s="57"/>
    </row>
    <row r="5" spans="1:25" s="5" customFormat="1" ht="13.8" x14ac:dyDescent="0.3">
      <c r="A5" s="1"/>
      <c r="B5" s="2" t="s">
        <v>27</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31</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23" t="s">
        <v>38</v>
      </c>
      <c r="C16" s="123"/>
      <c r="D16" s="123"/>
      <c r="E16" s="123"/>
      <c r="F16" s="123"/>
      <c r="G16" s="123"/>
      <c r="H16" s="123"/>
      <c r="I16" s="123"/>
      <c r="J16" s="123"/>
      <c r="M16" s="60"/>
      <c r="N16" s="60"/>
      <c r="O16" s="60"/>
      <c r="P16" s="60"/>
      <c r="Q16" s="60"/>
      <c r="R16" s="61"/>
      <c r="S16" s="61"/>
      <c r="T16" s="57"/>
      <c r="U16" s="57"/>
      <c r="V16" s="57"/>
      <c r="W16" s="57"/>
      <c r="X16" s="57"/>
      <c r="Y16" s="57"/>
    </row>
    <row r="17" spans="1:25" s="5" customFormat="1" ht="13.8" x14ac:dyDescent="0.3">
      <c r="B17" s="123"/>
      <c r="C17" s="123"/>
      <c r="D17" s="123"/>
      <c r="E17" s="123"/>
      <c r="F17" s="123"/>
      <c r="G17" s="123"/>
      <c r="H17" s="123"/>
      <c r="I17" s="123"/>
      <c r="J17" s="123"/>
      <c r="M17" s="60"/>
      <c r="N17" s="60"/>
      <c r="O17" s="60"/>
      <c r="P17" s="60"/>
      <c r="Q17" s="60"/>
      <c r="R17" s="61"/>
      <c r="S17" s="61"/>
      <c r="T17" s="57"/>
      <c r="U17" s="57"/>
      <c r="V17" s="57"/>
      <c r="W17" s="57"/>
      <c r="X17" s="57"/>
      <c r="Y17" s="57"/>
    </row>
    <row r="18" spans="1:25" s="5" customFormat="1" ht="13.8" x14ac:dyDescent="0.3">
      <c r="B18" s="123"/>
      <c r="C18" s="123"/>
      <c r="D18" s="123"/>
      <c r="E18" s="123"/>
      <c r="F18" s="123"/>
      <c r="G18" s="123"/>
      <c r="H18" s="123"/>
      <c r="I18" s="123"/>
      <c r="J18" s="123"/>
      <c r="M18" s="60"/>
      <c r="N18" s="60"/>
      <c r="O18" s="60"/>
      <c r="P18" s="60"/>
      <c r="Q18" s="60"/>
      <c r="R18" s="61"/>
      <c r="S18" s="61"/>
      <c r="T18" s="57"/>
      <c r="U18" s="57"/>
      <c r="V18" s="57"/>
      <c r="W18" s="57"/>
      <c r="X18" s="57"/>
      <c r="Y18" s="57"/>
    </row>
    <row r="19" spans="1:25" s="5" customFormat="1" ht="13.8" x14ac:dyDescent="0.3">
      <c r="B19" s="123"/>
      <c r="C19" s="123"/>
      <c r="D19" s="123"/>
      <c r="E19" s="123"/>
      <c r="F19" s="123"/>
      <c r="G19" s="123"/>
      <c r="H19" s="123"/>
      <c r="I19" s="123"/>
      <c r="J19" s="123"/>
      <c r="M19" s="60"/>
      <c r="N19" s="60"/>
      <c r="O19" s="60"/>
      <c r="P19" s="60"/>
      <c r="Q19" s="60"/>
      <c r="R19" s="61"/>
      <c r="S19" s="61"/>
      <c r="T19" s="57"/>
      <c r="U19" s="57"/>
      <c r="V19" s="57"/>
      <c r="W19" s="57"/>
      <c r="X19" s="57"/>
      <c r="Y19" s="57"/>
    </row>
    <row r="20" spans="1:25" s="5" customFormat="1" ht="12.75" customHeight="1" x14ac:dyDescent="0.3">
      <c r="A20" s="23"/>
      <c r="B20" s="24" t="s">
        <v>36</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23" t="s">
        <v>39</v>
      </c>
      <c r="C22" s="123"/>
      <c r="D22" s="123"/>
      <c r="E22" s="123"/>
      <c r="F22" s="123"/>
      <c r="G22" s="123"/>
      <c r="H22" s="123"/>
      <c r="I22" s="123"/>
      <c r="J22" s="123"/>
      <c r="K22" s="23"/>
      <c r="M22" s="60"/>
      <c r="N22" s="60"/>
      <c r="O22" s="60"/>
      <c r="P22" s="60"/>
      <c r="Q22" s="60"/>
      <c r="R22" s="61"/>
      <c r="S22" s="61"/>
      <c r="T22" s="57"/>
      <c r="U22" s="57"/>
      <c r="V22" s="57"/>
      <c r="W22" s="57"/>
      <c r="X22" s="57"/>
      <c r="Y22" s="57"/>
    </row>
    <row r="23" spans="1:25" s="5" customFormat="1" ht="13.8" x14ac:dyDescent="0.3">
      <c r="A23" s="23"/>
      <c r="B23" s="123"/>
      <c r="C23" s="123"/>
      <c r="D23" s="123"/>
      <c r="E23" s="123"/>
      <c r="F23" s="123"/>
      <c r="G23" s="123"/>
      <c r="H23" s="123"/>
      <c r="I23" s="123"/>
      <c r="J23" s="123"/>
      <c r="K23" s="23"/>
      <c r="M23" s="60"/>
      <c r="N23" s="60"/>
      <c r="O23" s="60"/>
      <c r="P23" s="60"/>
      <c r="Q23" s="60"/>
      <c r="R23" s="61"/>
      <c r="S23" s="64"/>
      <c r="T23" s="57"/>
      <c r="U23" s="57"/>
      <c r="V23" s="57"/>
      <c r="W23" s="57"/>
      <c r="X23" s="57"/>
      <c r="Y23" s="57"/>
    </row>
    <row r="24" spans="1:25" s="5" customFormat="1" ht="13.8" x14ac:dyDescent="0.3">
      <c r="A24" s="23"/>
      <c r="B24" s="123"/>
      <c r="C24" s="123"/>
      <c r="D24" s="123"/>
      <c r="E24" s="123"/>
      <c r="F24" s="123"/>
      <c r="G24" s="123"/>
      <c r="H24" s="123"/>
      <c r="I24" s="123"/>
      <c r="J24" s="123"/>
      <c r="K24" s="23"/>
      <c r="M24" s="60"/>
      <c r="N24" s="60"/>
      <c r="O24" s="60"/>
      <c r="P24" s="60"/>
      <c r="Q24" s="60"/>
      <c r="R24" s="61"/>
      <c r="S24" s="64"/>
      <c r="T24" s="57"/>
      <c r="U24" s="57"/>
      <c r="V24" s="57"/>
      <c r="W24" s="57"/>
      <c r="X24" s="57"/>
      <c r="Y24" s="57"/>
    </row>
    <row r="25" spans="1:25" s="5" customFormat="1" ht="12.75" customHeight="1" x14ac:dyDescent="0.3">
      <c r="A25" s="23"/>
      <c r="B25" s="119"/>
      <c r="C25" s="119"/>
      <c r="D25" s="119"/>
      <c r="E25" s="119"/>
      <c r="F25" s="121" t="s">
        <v>82</v>
      </c>
      <c r="G25" s="119"/>
      <c r="H25" s="119"/>
      <c r="I25" s="119"/>
      <c r="J25" s="119"/>
      <c r="K25" s="23"/>
      <c r="M25" s="60"/>
      <c r="N25" s="60"/>
      <c r="O25" s="60"/>
      <c r="P25" s="60"/>
      <c r="Q25" s="60"/>
      <c r="R25" s="61"/>
      <c r="S25" s="61"/>
      <c r="T25" s="57"/>
      <c r="U25" s="57"/>
      <c r="V25" s="57"/>
      <c r="W25" s="57"/>
      <c r="X25" s="57"/>
      <c r="Y25" s="57"/>
    </row>
    <row r="26" spans="1:25" s="5" customFormat="1" ht="13.8" x14ac:dyDescent="0.3">
      <c r="A26" s="23"/>
      <c r="B26" s="123" t="s">
        <v>40</v>
      </c>
      <c r="C26" s="123"/>
      <c r="D26" s="123"/>
      <c r="E26" s="123"/>
      <c r="F26" s="123"/>
      <c r="G26" s="123"/>
      <c r="H26" s="123"/>
      <c r="I26" s="123"/>
      <c r="J26" s="123"/>
      <c r="K26" s="23"/>
      <c r="M26" s="60"/>
      <c r="N26" s="60"/>
      <c r="O26" s="60"/>
      <c r="P26" s="60"/>
      <c r="Q26" s="60"/>
      <c r="R26" s="61"/>
      <c r="S26" s="61"/>
      <c r="T26" s="57"/>
      <c r="U26" s="57"/>
      <c r="V26" s="57"/>
      <c r="W26" s="57"/>
      <c r="X26" s="57"/>
      <c r="Y26" s="57"/>
    </row>
    <row r="27" spans="1:25" s="5" customFormat="1" ht="13.8" x14ac:dyDescent="0.3">
      <c r="A27" s="23"/>
      <c r="B27" s="123"/>
      <c r="C27" s="123"/>
      <c r="D27" s="123"/>
      <c r="E27" s="123"/>
      <c r="F27" s="123"/>
      <c r="G27" s="123"/>
      <c r="H27" s="123"/>
      <c r="I27" s="123"/>
      <c r="J27" s="123"/>
      <c r="K27" s="23"/>
      <c r="M27" s="60"/>
      <c r="N27" s="60"/>
      <c r="O27" s="60"/>
      <c r="P27" s="60"/>
      <c r="Q27" s="60"/>
      <c r="R27" s="61"/>
      <c r="S27" s="61"/>
      <c r="T27" s="57"/>
      <c r="U27" s="57"/>
      <c r="V27" s="57"/>
      <c r="W27" s="57"/>
      <c r="X27" s="57"/>
      <c r="Y27" s="57"/>
    </row>
    <row r="28" spans="1:25" s="5" customFormat="1" ht="13.8" x14ac:dyDescent="0.3">
      <c r="A28" s="23"/>
      <c r="B28" s="119"/>
      <c r="C28" s="119"/>
      <c r="D28" s="119"/>
      <c r="E28" s="119"/>
      <c r="F28" s="119"/>
      <c r="G28" s="119"/>
      <c r="H28" s="119"/>
      <c r="I28" s="119"/>
      <c r="J28" s="119"/>
      <c r="K28" s="23"/>
      <c r="M28" s="60"/>
      <c r="N28" s="60"/>
      <c r="O28" s="60"/>
      <c r="P28" s="60"/>
      <c r="Q28" s="60"/>
      <c r="R28" s="61"/>
      <c r="S28" s="61"/>
      <c r="T28" s="57"/>
      <c r="U28" s="57"/>
      <c r="V28" s="57"/>
      <c r="W28" s="57"/>
      <c r="X28" s="57"/>
      <c r="Y28" s="57"/>
    </row>
    <row r="29" spans="1:25" s="5" customFormat="1" ht="13.8" x14ac:dyDescent="0.3">
      <c r="A29" s="23"/>
      <c r="B29" s="123" t="s">
        <v>41</v>
      </c>
      <c r="C29" s="123"/>
      <c r="D29" s="123"/>
      <c r="E29" s="123"/>
      <c r="F29" s="123"/>
      <c r="G29" s="123"/>
      <c r="H29" s="123"/>
      <c r="I29" s="123"/>
      <c r="J29" s="123"/>
      <c r="K29" s="23"/>
      <c r="M29" s="60"/>
      <c r="N29" s="60"/>
      <c r="O29" s="60"/>
      <c r="P29" s="60"/>
      <c r="Q29" s="60"/>
      <c r="R29" s="61"/>
      <c r="S29" s="61"/>
      <c r="T29" s="57"/>
      <c r="U29" s="57"/>
      <c r="V29" s="57"/>
      <c r="W29" s="57"/>
      <c r="X29" s="57"/>
      <c r="Y29" s="57"/>
    </row>
    <row r="30" spans="1:25" s="5" customFormat="1" ht="13.8" x14ac:dyDescent="0.3">
      <c r="A30" s="23"/>
      <c r="B30" s="123"/>
      <c r="C30" s="123"/>
      <c r="D30" s="123"/>
      <c r="E30" s="123"/>
      <c r="F30" s="123"/>
      <c r="G30" s="123"/>
      <c r="H30" s="123"/>
      <c r="I30" s="123"/>
      <c r="J30" s="123"/>
      <c r="K30" s="23"/>
      <c r="M30" s="60"/>
      <c r="N30" s="60"/>
      <c r="O30" s="60"/>
      <c r="P30" s="60"/>
      <c r="Q30" s="60"/>
      <c r="R30" s="61"/>
      <c r="S30" s="61"/>
      <c r="T30" s="57"/>
      <c r="U30" s="57"/>
      <c r="V30" s="57"/>
      <c r="W30" s="57"/>
      <c r="X30" s="57"/>
      <c r="Y30" s="57"/>
    </row>
    <row r="31" spans="1:25" s="5" customFormat="1" ht="12.75" customHeight="1" x14ac:dyDescent="0.3">
      <c r="A31" s="23"/>
      <c r="B31" s="123"/>
      <c r="C31" s="123"/>
      <c r="D31" s="123"/>
      <c r="E31" s="123"/>
      <c r="F31" s="123"/>
      <c r="G31" s="123"/>
      <c r="H31" s="123"/>
      <c r="I31" s="123"/>
      <c r="J31" s="123"/>
      <c r="K31" s="23"/>
      <c r="M31" s="60"/>
      <c r="N31" s="60"/>
      <c r="O31" s="60"/>
      <c r="P31" s="60"/>
      <c r="Q31" s="60"/>
      <c r="R31" s="61"/>
      <c r="S31" s="61"/>
      <c r="T31" s="57"/>
      <c r="U31" s="57"/>
      <c r="V31" s="57"/>
      <c r="W31" s="57"/>
      <c r="X31" s="57"/>
      <c r="Y31" s="57"/>
    </row>
    <row r="32" spans="1:25" s="5" customFormat="1" ht="13.8" x14ac:dyDescent="0.3">
      <c r="A32" s="23"/>
      <c r="B32" s="123"/>
      <c r="C32" s="123"/>
      <c r="D32" s="123"/>
      <c r="E32" s="123"/>
      <c r="F32" s="123"/>
      <c r="G32" s="123"/>
      <c r="H32" s="123"/>
      <c r="I32" s="123"/>
      <c r="J32" s="123"/>
      <c r="K32" s="23"/>
      <c r="M32" s="60"/>
      <c r="N32" s="60"/>
      <c r="O32" s="60"/>
      <c r="P32" s="60"/>
      <c r="Q32" s="60"/>
      <c r="R32" s="61"/>
      <c r="S32" s="61"/>
      <c r="T32" s="57"/>
      <c r="U32" s="57"/>
      <c r="V32" s="57"/>
      <c r="W32" s="57"/>
      <c r="X32" s="57"/>
      <c r="Y32" s="57"/>
    </row>
    <row r="33" spans="1:25" s="5" customFormat="1" ht="12.75" customHeight="1" x14ac:dyDescent="0.3">
      <c r="A33" s="23"/>
      <c r="B33" s="123"/>
      <c r="C33" s="123"/>
      <c r="D33" s="123"/>
      <c r="E33" s="123"/>
      <c r="F33" s="123"/>
      <c r="G33" s="123"/>
      <c r="H33" s="123"/>
      <c r="I33" s="123"/>
      <c r="J33" s="123"/>
      <c r="K33" s="23"/>
      <c r="M33" s="60"/>
      <c r="N33" s="60"/>
      <c r="O33" s="60"/>
      <c r="P33" s="60"/>
      <c r="Q33" s="60"/>
      <c r="R33" s="61"/>
      <c r="S33" s="61"/>
      <c r="T33" s="57"/>
      <c r="U33" s="57"/>
      <c r="V33" s="57"/>
      <c r="W33" s="57"/>
      <c r="X33" s="57"/>
      <c r="Y33" s="57"/>
    </row>
    <row r="34" spans="1:25" s="5" customFormat="1" ht="13.8" x14ac:dyDescent="0.3">
      <c r="A34" s="23"/>
      <c r="B34" s="119"/>
      <c r="C34" s="119"/>
      <c r="D34" s="125" t="s">
        <v>32</v>
      </c>
      <c r="E34" s="125"/>
      <c r="F34" s="125"/>
      <c r="G34" s="125"/>
      <c r="H34" s="125"/>
      <c r="I34" s="119"/>
      <c r="J34" s="119"/>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33</v>
      </c>
      <c r="C36" s="23"/>
      <c r="D36" s="23"/>
      <c r="E36" s="23"/>
      <c r="F36" s="120"/>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20"/>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23" t="s">
        <v>42</v>
      </c>
      <c r="C38" s="123"/>
      <c r="D38" s="123"/>
      <c r="E38" s="123"/>
      <c r="F38" s="123"/>
      <c r="G38" s="123"/>
      <c r="H38" s="123"/>
      <c r="I38" s="123"/>
      <c r="J38" s="123"/>
      <c r="K38" s="23"/>
      <c r="M38" s="60"/>
      <c r="N38" s="60"/>
      <c r="O38" s="60"/>
      <c r="P38" s="60"/>
      <c r="Q38" s="60"/>
      <c r="R38" s="61"/>
      <c r="S38" s="61"/>
      <c r="T38" s="57"/>
      <c r="U38" s="57"/>
      <c r="V38" s="57"/>
      <c r="W38" s="57"/>
      <c r="X38" s="57"/>
      <c r="Y38" s="57"/>
    </row>
    <row r="39" spans="1:25" s="5" customFormat="1" ht="13.8" x14ac:dyDescent="0.3">
      <c r="A39" s="23"/>
      <c r="B39" s="123"/>
      <c r="C39" s="123"/>
      <c r="D39" s="123"/>
      <c r="E39" s="123"/>
      <c r="F39" s="123"/>
      <c r="G39" s="123"/>
      <c r="H39" s="123"/>
      <c r="I39" s="123"/>
      <c r="J39" s="123"/>
      <c r="K39" s="23"/>
      <c r="M39" s="60"/>
      <c r="N39" s="60"/>
      <c r="O39" s="60"/>
      <c r="P39" s="60"/>
      <c r="Q39" s="60"/>
      <c r="R39" s="61"/>
      <c r="S39" s="61"/>
      <c r="T39" s="57"/>
      <c r="U39" s="57"/>
      <c r="V39" s="57"/>
      <c r="W39" s="57"/>
      <c r="X39" s="57"/>
      <c r="Y39" s="57"/>
    </row>
    <row r="40" spans="1:25" s="5" customFormat="1" ht="13.8" x14ac:dyDescent="0.3">
      <c r="A40" s="23"/>
      <c r="B40" s="119"/>
      <c r="C40" s="119"/>
      <c r="D40" s="119"/>
      <c r="E40" s="119"/>
      <c r="F40" s="119"/>
      <c r="G40" s="119"/>
      <c r="H40" s="119"/>
      <c r="I40" s="119"/>
      <c r="J40" s="119"/>
      <c r="K40" s="23"/>
      <c r="M40" s="60"/>
      <c r="N40" s="60"/>
      <c r="O40" s="60"/>
      <c r="P40" s="60"/>
      <c r="Q40" s="60"/>
      <c r="R40" s="61"/>
      <c r="S40" s="61"/>
      <c r="T40" s="57"/>
      <c r="U40" s="57"/>
      <c r="V40" s="57"/>
      <c r="W40" s="57"/>
      <c r="X40" s="57"/>
      <c r="Y40" s="57"/>
    </row>
    <row r="41" spans="1:25" s="5" customFormat="1" ht="13.8" x14ac:dyDescent="0.3">
      <c r="A41" s="23"/>
      <c r="B41" s="123" t="s">
        <v>43</v>
      </c>
      <c r="C41" s="123"/>
      <c r="D41" s="123"/>
      <c r="E41" s="123"/>
      <c r="F41" s="123"/>
      <c r="G41" s="123"/>
      <c r="H41" s="123"/>
      <c r="I41" s="123"/>
      <c r="J41" s="123"/>
      <c r="K41" s="23"/>
      <c r="M41" s="60"/>
      <c r="N41" s="60"/>
      <c r="O41" s="60"/>
      <c r="P41" s="60"/>
      <c r="Q41" s="60"/>
      <c r="R41" s="61"/>
      <c r="S41" s="61"/>
      <c r="T41" s="57"/>
      <c r="U41" s="57"/>
      <c r="V41" s="57"/>
      <c r="W41" s="57"/>
      <c r="X41" s="57"/>
      <c r="Y41" s="57"/>
    </row>
    <row r="42" spans="1:25" s="5" customFormat="1" ht="13.8" x14ac:dyDescent="0.3">
      <c r="A42" s="23"/>
      <c r="B42" s="123"/>
      <c r="C42" s="123"/>
      <c r="D42" s="123"/>
      <c r="E42" s="123"/>
      <c r="F42" s="123"/>
      <c r="G42" s="123"/>
      <c r="H42" s="123"/>
      <c r="I42" s="123"/>
      <c r="J42" s="123"/>
      <c r="K42" s="23"/>
      <c r="M42" s="60"/>
      <c r="N42" s="60"/>
      <c r="O42" s="60"/>
      <c r="P42" s="60"/>
      <c r="Q42" s="60"/>
      <c r="R42" s="61"/>
      <c r="S42" s="61"/>
      <c r="T42" s="57"/>
      <c r="U42" s="57"/>
      <c r="V42" s="57"/>
      <c r="W42" s="57"/>
      <c r="X42" s="57"/>
      <c r="Y42" s="57"/>
    </row>
    <row r="43" spans="1:25" s="5" customFormat="1" ht="13.8" x14ac:dyDescent="0.3">
      <c r="A43" s="23"/>
      <c r="B43" s="123"/>
      <c r="C43" s="123"/>
      <c r="D43" s="123"/>
      <c r="E43" s="123"/>
      <c r="F43" s="123"/>
      <c r="G43" s="123"/>
      <c r="H43" s="123"/>
      <c r="I43" s="123"/>
      <c r="J43" s="123"/>
      <c r="K43" s="23"/>
      <c r="M43" s="60"/>
      <c r="N43" s="60"/>
      <c r="O43" s="60"/>
      <c r="P43" s="60"/>
      <c r="Q43" s="60"/>
      <c r="R43" s="61"/>
      <c r="S43" s="61"/>
      <c r="T43" s="57"/>
      <c r="U43" s="57"/>
      <c r="V43" s="57"/>
      <c r="W43" s="57"/>
      <c r="X43" s="57"/>
      <c r="Y43" s="57"/>
    </row>
    <row r="44" spans="1:25" s="5" customFormat="1" ht="13.8" x14ac:dyDescent="0.3">
      <c r="A44" s="23"/>
      <c r="B44" s="119"/>
      <c r="C44" s="119"/>
      <c r="D44" s="119"/>
      <c r="E44" s="119"/>
      <c r="F44" s="119"/>
      <c r="G44" s="119"/>
      <c r="H44" s="119"/>
      <c r="I44" s="119"/>
      <c r="J44" s="119"/>
      <c r="K44" s="23"/>
      <c r="M44" s="60"/>
      <c r="N44" s="60"/>
      <c r="O44" s="60"/>
      <c r="P44" s="60"/>
      <c r="Q44" s="60"/>
      <c r="R44" s="61"/>
      <c r="S44" s="61"/>
      <c r="T44" s="57"/>
      <c r="U44" s="57"/>
      <c r="V44" s="57"/>
      <c r="W44" s="57"/>
      <c r="X44" s="57"/>
      <c r="Y44" s="57"/>
    </row>
    <row r="45" spans="1:25" s="5" customFormat="1" ht="12.75" customHeight="1" x14ac:dyDescent="0.3">
      <c r="A45" s="23"/>
      <c r="B45" s="123" t="s">
        <v>37</v>
      </c>
      <c r="C45" s="123"/>
      <c r="D45" s="123"/>
      <c r="E45" s="123"/>
      <c r="F45" s="123"/>
      <c r="G45" s="123"/>
      <c r="H45" s="123"/>
      <c r="I45" s="123"/>
      <c r="J45" s="123"/>
      <c r="K45" s="23"/>
      <c r="M45" s="60"/>
      <c r="N45" s="60"/>
      <c r="O45" s="60"/>
      <c r="P45" s="60"/>
      <c r="Q45" s="60"/>
      <c r="R45" s="61"/>
      <c r="S45" s="61"/>
      <c r="T45" s="57"/>
      <c r="U45" s="57"/>
      <c r="V45" s="57"/>
      <c r="W45" s="57"/>
      <c r="X45" s="57"/>
      <c r="Y45" s="57"/>
    </row>
    <row r="46" spans="1:25" s="5" customFormat="1" ht="13.8" x14ac:dyDescent="0.3">
      <c r="A46" s="23"/>
      <c r="B46" s="123"/>
      <c r="C46" s="123"/>
      <c r="D46" s="123"/>
      <c r="E46" s="123"/>
      <c r="F46" s="123"/>
      <c r="G46" s="123"/>
      <c r="H46" s="123"/>
      <c r="I46" s="123"/>
      <c r="J46" s="123"/>
      <c r="K46" s="23"/>
      <c r="M46" s="60"/>
      <c r="N46" s="60"/>
      <c r="O46" s="60"/>
      <c r="P46" s="60"/>
      <c r="Q46" s="60"/>
      <c r="R46" s="61"/>
      <c r="S46" s="61"/>
      <c r="T46" s="57"/>
      <c r="U46" s="57"/>
      <c r="V46" s="57"/>
      <c r="W46" s="57"/>
      <c r="X46" s="57"/>
      <c r="Y46" s="57"/>
    </row>
    <row r="47" spans="1:25" s="5" customFormat="1" ht="13.8" x14ac:dyDescent="0.3">
      <c r="A47" s="23"/>
      <c r="B47" s="123"/>
      <c r="C47" s="123"/>
      <c r="D47" s="123"/>
      <c r="E47" s="123"/>
      <c r="F47" s="123"/>
      <c r="G47" s="123"/>
      <c r="H47" s="123"/>
      <c r="I47" s="123"/>
      <c r="J47" s="123"/>
      <c r="K47" s="23"/>
      <c r="M47" s="60"/>
      <c r="N47" s="60"/>
      <c r="O47" s="60"/>
      <c r="P47" s="60"/>
      <c r="Q47" s="60"/>
      <c r="R47" s="61"/>
      <c r="S47" s="61"/>
      <c r="T47" s="57"/>
      <c r="U47" s="57"/>
      <c r="V47" s="57"/>
      <c r="W47" s="57"/>
      <c r="X47" s="57"/>
      <c r="Y47" s="57"/>
    </row>
    <row r="48" spans="1:25" s="5" customFormat="1" ht="12.75" customHeight="1" x14ac:dyDescent="0.3">
      <c r="A48" s="23"/>
      <c r="B48" s="123"/>
      <c r="C48" s="123"/>
      <c r="D48" s="123"/>
      <c r="E48" s="123"/>
      <c r="F48" s="123"/>
      <c r="G48" s="123"/>
      <c r="H48" s="123"/>
      <c r="I48" s="123"/>
      <c r="J48" s="123"/>
      <c r="K48" s="23"/>
      <c r="M48" s="60"/>
      <c r="N48" s="60"/>
      <c r="O48" s="60"/>
      <c r="P48" s="60"/>
      <c r="Q48" s="60"/>
      <c r="R48" s="61"/>
      <c r="S48" s="61"/>
      <c r="T48" s="57"/>
      <c r="U48" s="57"/>
      <c r="V48" s="57"/>
      <c r="W48" s="57"/>
      <c r="X48" s="57"/>
      <c r="Y48" s="57"/>
    </row>
    <row r="49" spans="1:25" s="5" customFormat="1" ht="13.8" x14ac:dyDescent="0.3">
      <c r="A49" s="23"/>
      <c r="B49" s="23" t="s">
        <v>44</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21" t="s">
        <v>83</v>
      </c>
      <c r="G50" s="120"/>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45</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24" t="s">
        <v>46</v>
      </c>
      <c r="C54" s="124"/>
      <c r="D54" s="124"/>
      <c r="E54" s="124"/>
      <c r="F54" s="124"/>
      <c r="G54" s="124"/>
      <c r="H54" s="124"/>
      <c r="I54" s="124"/>
      <c r="J54" s="124"/>
      <c r="K54" s="23"/>
      <c r="M54" s="60"/>
      <c r="N54" s="60"/>
      <c r="O54" s="60"/>
      <c r="P54" s="60"/>
      <c r="Q54" s="60"/>
      <c r="R54" s="61"/>
      <c r="S54" s="61"/>
      <c r="T54" s="57"/>
      <c r="U54" s="57"/>
      <c r="V54" s="57"/>
      <c r="W54" s="57"/>
      <c r="X54" s="57"/>
      <c r="Y54" s="57"/>
    </row>
    <row r="55" spans="1:25" s="5" customFormat="1" ht="13.8" x14ac:dyDescent="0.3">
      <c r="A55" s="23"/>
      <c r="B55" s="124"/>
      <c r="C55" s="124"/>
      <c r="D55" s="124"/>
      <c r="E55" s="124"/>
      <c r="F55" s="124"/>
      <c r="G55" s="124"/>
      <c r="H55" s="124"/>
      <c r="I55" s="124"/>
      <c r="J55" s="124"/>
      <c r="K55" s="23"/>
      <c r="M55" s="60"/>
      <c r="N55" s="60"/>
      <c r="O55" s="60"/>
      <c r="P55" s="60"/>
      <c r="Q55" s="60"/>
      <c r="R55" s="61"/>
      <c r="S55" s="61"/>
      <c r="T55" s="57"/>
      <c r="U55" s="57"/>
      <c r="V55" s="57"/>
      <c r="W55" s="57"/>
      <c r="X55" s="57"/>
      <c r="Y55" s="57"/>
    </row>
    <row r="56" spans="1:25" s="5" customFormat="1" ht="13.8" x14ac:dyDescent="0.3">
      <c r="A56" s="23"/>
      <c r="B56" s="124"/>
      <c r="C56" s="124"/>
      <c r="D56" s="124"/>
      <c r="E56" s="124"/>
      <c r="F56" s="124"/>
      <c r="G56" s="124"/>
      <c r="H56" s="124"/>
      <c r="I56" s="124"/>
      <c r="J56" s="124"/>
      <c r="K56" s="23"/>
      <c r="M56" s="60"/>
      <c r="N56" s="60"/>
      <c r="O56"/>
      <c r="P56" s="60"/>
      <c r="Q56" s="60"/>
      <c r="R56" s="61"/>
      <c r="S56" s="61"/>
      <c r="T56" s="57"/>
      <c r="U56" s="57"/>
      <c r="V56" s="57"/>
      <c r="W56" s="57"/>
      <c r="X56" s="57"/>
      <c r="Y56" s="57"/>
    </row>
    <row r="57" spans="1:25" s="5" customFormat="1" ht="13.8" x14ac:dyDescent="0.3">
      <c r="A57" s="23"/>
      <c r="B57" s="23"/>
      <c r="C57" s="23"/>
      <c r="D57" s="23"/>
      <c r="F57" s="120"/>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22"/>
      <c r="P59" s="60"/>
      <c r="Q59" s="60"/>
      <c r="R59" s="61"/>
      <c r="S59" s="61"/>
      <c r="T59" s="57"/>
      <c r="U59" s="57"/>
      <c r="V59" s="57"/>
      <c r="W59" s="57"/>
      <c r="X59" s="57"/>
      <c r="Y59" s="57"/>
    </row>
    <row r="60" spans="1:25" s="5" customFormat="1" ht="13.8" x14ac:dyDescent="0.3">
      <c r="A60" s="23"/>
      <c r="B60" s="23" t="s">
        <v>47</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21" t="s">
        <v>84</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70" zoomScaleNormal="100" zoomScaleSheetLayoutView="70" workbookViewId="0">
      <selection activeCell="J11" sqref="J11"/>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10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85</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3"/>
      <c r="T3" s="34"/>
      <c r="U3" s="18"/>
      <c r="W3" s="7" t="s">
        <v>23</v>
      </c>
      <c r="X3" s="8">
        <f>SUM(O:O)</f>
        <v>0</v>
      </c>
    </row>
    <row r="4" spans="1:35" s="5" customFormat="1" ht="13.8" x14ac:dyDescent="0.3">
      <c r="A4" s="1"/>
      <c r="B4" s="2" t="s">
        <v>24</v>
      </c>
      <c r="C4" s="4"/>
      <c r="D4" s="1"/>
      <c r="E4" s="1"/>
      <c r="F4" s="2" t="s">
        <v>25</v>
      </c>
      <c r="G4" s="3" t="s">
        <v>75</v>
      </c>
      <c r="H4" s="1"/>
      <c r="I4" s="1"/>
      <c r="J4" s="1"/>
      <c r="K4" s="1"/>
      <c r="M4" s="9"/>
      <c r="N4" s="9"/>
      <c r="O4" s="9"/>
      <c r="P4" s="9"/>
      <c r="Q4" s="11"/>
      <c r="R4" s="12"/>
      <c r="S4" s="35"/>
      <c r="T4" s="34"/>
      <c r="U4" s="18"/>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5"/>
      <c r="T5" s="34"/>
      <c r="U5" s="18"/>
      <c r="W5" s="7" t="s">
        <v>23</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28</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29</v>
      </c>
      <c r="X7" s="8">
        <f>SUM(S:S)</f>
        <v>0</v>
      </c>
    </row>
    <row r="8" spans="1:35" s="5" customFormat="1" ht="13.8" x14ac:dyDescent="0.3">
      <c r="A8" s="14"/>
      <c r="E8" s="7" t="s">
        <v>1</v>
      </c>
      <c r="F8" s="8" t="str">
        <f>$C$1</f>
        <v>R. Abbott</v>
      </c>
      <c r="H8" s="15"/>
      <c r="I8" s="7" t="s">
        <v>8</v>
      </c>
      <c r="J8" s="16" t="str">
        <f>$G$2</f>
        <v>AA-SM-027-003</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IR</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t="s">
        <v>72</v>
      </c>
      <c r="X10" s="5">
        <v>40000</v>
      </c>
      <c r="Z10" s="18"/>
      <c r="AA10" s="18"/>
      <c r="AB10" s="18"/>
      <c r="AC10" s="18"/>
      <c r="AD10" s="18"/>
    </row>
    <row r="11" spans="1:35" s="5" customFormat="1" ht="13.8" x14ac:dyDescent="0.3">
      <c r="A11" s="26"/>
      <c r="B11" s="26"/>
      <c r="C11" s="26"/>
      <c r="D11" s="26"/>
      <c r="E11" s="7" t="s">
        <v>30</v>
      </c>
      <c r="F11" s="15" t="str">
        <f>$C$5</f>
        <v>STANDARD SPREADSHEET METHOD</v>
      </c>
      <c r="I11" s="19"/>
      <c r="J11" s="8"/>
      <c r="M11" s="9"/>
      <c r="N11" s="9"/>
      <c r="O11" s="9"/>
      <c r="P11" s="9"/>
      <c r="Q11" s="9"/>
      <c r="R11" s="9"/>
      <c r="S11" s="33"/>
      <c r="T11" s="34"/>
      <c r="U11" s="18"/>
      <c r="W11" s="29" t="s">
        <v>48</v>
      </c>
      <c r="X11" s="29">
        <v>0.02</v>
      </c>
      <c r="Y11" s="29">
        <v>3.2000000000000001E-2</v>
      </c>
      <c r="Z11" s="29">
        <v>0.04</v>
      </c>
      <c r="AA11" s="29">
        <v>0.05</v>
      </c>
      <c r="AB11" s="29">
        <v>6.3E-2</v>
      </c>
      <c r="AC11" s="29">
        <v>7.0999999999999994E-2</v>
      </c>
      <c r="AD11" s="29">
        <v>0.08</v>
      </c>
      <c r="AE11" s="29">
        <v>0.09</v>
      </c>
      <c r="AF11" s="29">
        <v>0.1</v>
      </c>
      <c r="AG11" s="26"/>
      <c r="AI11" s="29">
        <f>D15</f>
        <v>0.08</v>
      </c>
    </row>
    <row r="12" spans="1:35" s="28" customFormat="1" x14ac:dyDescent="0.3">
      <c r="A12" s="65"/>
      <c r="B12" s="21" t="str">
        <f>$G$4</f>
        <v>TENSION CLIP, FORMED SHEET ALUMINUM - ABBOTT AEROSPACE METHOD</v>
      </c>
      <c r="C12" s="66"/>
      <c r="D12" s="66"/>
      <c r="E12" s="67"/>
      <c r="F12" s="66"/>
      <c r="G12" s="66"/>
      <c r="H12" s="66"/>
      <c r="I12" s="66"/>
      <c r="J12" s="66"/>
      <c r="K12" s="66"/>
      <c r="L12" s="30"/>
      <c r="M12" s="36"/>
      <c r="N12" s="37"/>
      <c r="O12" s="37"/>
      <c r="P12" s="37"/>
      <c r="Q12" s="37"/>
      <c r="R12" s="36"/>
      <c r="S12" s="36"/>
      <c r="T12" s="38"/>
      <c r="U12" s="51"/>
      <c r="W12" s="51" t="s">
        <v>59</v>
      </c>
      <c r="X12" s="51">
        <f>X11/2</f>
        <v>0.01</v>
      </c>
      <c r="Y12" s="51">
        <f t="shared" ref="Y12:AA12" si="0">Y11/2</f>
        <v>1.6E-2</v>
      </c>
      <c r="Z12" s="51">
        <f t="shared" ref="Z12" si="1">Z11/2</f>
        <v>0.02</v>
      </c>
      <c r="AA12" s="51">
        <f t="shared" si="0"/>
        <v>2.5000000000000001E-2</v>
      </c>
      <c r="AB12" s="51">
        <f t="shared" ref="AB12:AF12" si="2">AB11/2</f>
        <v>3.15E-2</v>
      </c>
      <c r="AC12" s="51">
        <f t="shared" si="2"/>
        <v>3.5499999999999997E-2</v>
      </c>
      <c r="AD12" s="51">
        <f t="shared" si="2"/>
        <v>0.04</v>
      </c>
      <c r="AE12" s="51">
        <f t="shared" si="2"/>
        <v>4.4999999999999998E-2</v>
      </c>
      <c r="AF12" s="51">
        <f t="shared" si="2"/>
        <v>0.05</v>
      </c>
      <c r="AI12" s="51">
        <f t="shared" ref="AI12" si="3">AI11/2</f>
        <v>0.04</v>
      </c>
    </row>
    <row r="13" spans="1:35" s="26" customFormat="1" ht="13.8" x14ac:dyDescent="0.3">
      <c r="A13" s="68"/>
      <c r="B13" s="69"/>
      <c r="C13" s="68"/>
      <c r="D13" s="68"/>
      <c r="E13" s="68"/>
      <c r="F13" s="68"/>
      <c r="G13" s="68"/>
      <c r="H13" s="68"/>
      <c r="I13" s="68"/>
      <c r="J13" s="68"/>
      <c r="K13" s="68"/>
      <c r="L13" s="29"/>
      <c r="M13" s="27"/>
      <c r="N13" s="27"/>
      <c r="O13" s="27"/>
      <c r="P13" s="27"/>
      <c r="Q13" s="27"/>
      <c r="R13" s="27"/>
      <c r="S13" s="27"/>
      <c r="T13" s="27"/>
      <c r="U13" s="29"/>
      <c r="W13" s="29" t="s">
        <v>60</v>
      </c>
      <c r="X13" s="29">
        <f t="shared" ref="X13:Z13" si="4">1*X11^3/12</f>
        <v>6.6666666666666681E-7</v>
      </c>
      <c r="Y13" s="29">
        <f t="shared" ref="Y13:AA13" si="5">1*Y11^3/12</f>
        <v>2.730666666666667E-6</v>
      </c>
      <c r="Z13" s="29">
        <f t="shared" si="4"/>
        <v>5.3333333333333345E-6</v>
      </c>
      <c r="AA13" s="29">
        <f t="shared" si="5"/>
        <v>1.041666666666667E-5</v>
      </c>
      <c r="AB13" s="29">
        <f t="shared" ref="AB13:AF13" si="6">1*AB11^3/12</f>
        <v>2.0837250000000005E-5</v>
      </c>
      <c r="AC13" s="29">
        <f t="shared" si="6"/>
        <v>2.9825916666666662E-5</v>
      </c>
      <c r="AD13" s="29">
        <f t="shared" si="6"/>
        <v>4.2666666666666676E-5</v>
      </c>
      <c r="AE13" s="29">
        <f t="shared" si="6"/>
        <v>6.0749999999999993E-5</v>
      </c>
      <c r="AF13" s="29">
        <f t="shared" si="6"/>
        <v>8.3333333333333358E-5</v>
      </c>
      <c r="AI13" s="29">
        <f t="shared" ref="AI13" si="7">1*AI11^3/12</f>
        <v>4.2666666666666676E-5</v>
      </c>
    </row>
    <row r="14" spans="1:35" s="26" customFormat="1" ht="13.8" x14ac:dyDescent="0.3">
      <c r="A14" s="68"/>
      <c r="B14" s="70"/>
      <c r="C14" s="106" t="s">
        <v>78</v>
      </c>
      <c r="D14" s="98">
        <v>185</v>
      </c>
      <c r="E14" s="68" t="s">
        <v>67</v>
      </c>
      <c r="F14" s="26" t="s">
        <v>64</v>
      </c>
      <c r="K14" s="68"/>
      <c r="M14" s="27"/>
      <c r="N14" s="27"/>
      <c r="O14" s="27"/>
      <c r="P14" s="27"/>
      <c r="Q14" s="27"/>
      <c r="R14" s="27"/>
      <c r="S14" s="27"/>
      <c r="T14" s="27"/>
      <c r="U14" s="29"/>
      <c r="W14" s="29" t="s">
        <v>62</v>
      </c>
      <c r="X14" s="29"/>
      <c r="Y14" s="29"/>
      <c r="Z14" s="29"/>
      <c r="AA14" s="29"/>
      <c r="AB14" s="29"/>
      <c r="AC14" s="29"/>
      <c r="AD14" s="29"/>
      <c r="AE14" s="29"/>
      <c r="AF14" s="29"/>
      <c r="AI14" s="29"/>
    </row>
    <row r="15" spans="1:35" s="26" customFormat="1" ht="13.8" x14ac:dyDescent="0.3">
      <c r="A15" s="68"/>
      <c r="B15" s="70"/>
      <c r="C15" s="71" t="s">
        <v>48</v>
      </c>
      <c r="D15" s="98">
        <v>0.08</v>
      </c>
      <c r="E15" s="68" t="s">
        <v>50</v>
      </c>
      <c r="K15" s="68"/>
      <c r="M15" s="27"/>
      <c r="N15" s="27"/>
      <c r="O15" s="27"/>
      <c r="P15" s="27"/>
      <c r="Q15" s="27"/>
      <c r="R15" s="27"/>
      <c r="S15" s="27"/>
      <c r="T15" s="27"/>
      <c r="U15" s="29" t="s">
        <v>63</v>
      </c>
      <c r="V15" s="39"/>
      <c r="W15" s="41">
        <v>0</v>
      </c>
      <c r="X15" s="18"/>
      <c r="Y15" s="18"/>
      <c r="Z15" s="18"/>
      <c r="AA15" s="18"/>
      <c r="AB15" s="18"/>
      <c r="AC15" s="18"/>
      <c r="AD15" s="18"/>
      <c r="AE15" s="18"/>
      <c r="AF15" s="18"/>
      <c r="AG15" s="5"/>
      <c r="AH15" s="5"/>
      <c r="AI15" s="18"/>
    </row>
    <row r="16" spans="1:35" s="28" customFormat="1" ht="13.5" customHeight="1" x14ac:dyDescent="0.3">
      <c r="A16" s="68"/>
      <c r="B16" s="68"/>
      <c r="C16" s="75" t="s">
        <v>49</v>
      </c>
      <c r="D16" s="99">
        <v>0.75</v>
      </c>
      <c r="E16" s="72" t="s">
        <v>50</v>
      </c>
      <c r="F16" s="94" t="s">
        <v>54</v>
      </c>
      <c r="G16" s="68"/>
      <c r="H16" s="79"/>
      <c r="I16" s="72"/>
      <c r="J16" s="72"/>
      <c r="K16" s="68"/>
      <c r="L16" s="30"/>
      <c r="M16" s="27"/>
      <c r="N16" s="27"/>
      <c r="O16" s="27"/>
      <c r="P16" s="27"/>
      <c r="Q16" s="27"/>
      <c r="R16" s="27"/>
      <c r="S16" s="27"/>
      <c r="T16" s="27"/>
      <c r="U16" s="104">
        <f>2*J34</f>
        <v>3.9960000000000004</v>
      </c>
      <c r="V16" s="39"/>
      <c r="W16" s="45">
        <v>0.4</v>
      </c>
      <c r="X16" s="103">
        <f>(($X$10*X$13/X$12)/$W16)*$U$16</f>
        <v>26.640000000000004</v>
      </c>
      <c r="Y16" s="103">
        <f t="shared" ref="Y16:AF16" si="8">(($X$10*Y$13/Y$12)/$W16)*$U$16</f>
        <v>68.198400000000007</v>
      </c>
      <c r="Z16" s="103">
        <f t="shared" si="8"/>
        <v>106.56000000000002</v>
      </c>
      <c r="AA16" s="103">
        <f t="shared" si="8"/>
        <v>166.50000000000006</v>
      </c>
      <c r="AB16" s="103">
        <f t="shared" si="8"/>
        <v>264.33540000000005</v>
      </c>
      <c r="AC16" s="103">
        <f t="shared" si="8"/>
        <v>335.73060000000004</v>
      </c>
      <c r="AD16" s="103">
        <f t="shared" si="8"/>
        <v>426.24000000000007</v>
      </c>
      <c r="AE16" s="103">
        <f t="shared" si="8"/>
        <v>539.45999999999992</v>
      </c>
      <c r="AF16" s="103">
        <f t="shared" si="8"/>
        <v>666.00000000000023</v>
      </c>
      <c r="AG16" s="102"/>
      <c r="AH16" s="5"/>
      <c r="AI16" s="103">
        <f t="shared" ref="AI16:AI50" si="9">(($D$19*AI$13/AI$12)/$W16)*$U$16</f>
        <v>426.24000000000007</v>
      </c>
    </row>
    <row r="17" spans="1:35" s="28" customFormat="1" ht="13.8" x14ac:dyDescent="0.3">
      <c r="A17" s="72"/>
      <c r="B17" s="72"/>
      <c r="C17" s="68"/>
      <c r="D17" s="68"/>
      <c r="E17" s="68"/>
      <c r="G17" s="95" t="s">
        <v>55</v>
      </c>
      <c r="H17" s="68"/>
      <c r="I17" s="79"/>
      <c r="J17" s="72"/>
      <c r="K17" s="72"/>
      <c r="L17" s="30"/>
      <c r="M17" s="27"/>
      <c r="N17" s="27"/>
      <c r="O17" s="27"/>
      <c r="P17" s="27"/>
      <c r="Q17" s="27"/>
      <c r="R17" s="27"/>
      <c r="S17" s="27"/>
      <c r="T17" s="27"/>
      <c r="U17" s="104"/>
      <c r="V17" s="39"/>
      <c r="W17" s="45">
        <v>0.45</v>
      </c>
      <c r="X17" s="103">
        <f t="shared" ref="X17:AF50" si="10">(($X$10*X$13/X$12)/$W17)*$U$16</f>
        <v>23.680000000000003</v>
      </c>
      <c r="Y17" s="103">
        <f t="shared" si="10"/>
        <v>60.62080000000001</v>
      </c>
      <c r="Z17" s="103">
        <f t="shared" si="10"/>
        <v>94.720000000000013</v>
      </c>
      <c r="AA17" s="103">
        <f t="shared" si="10"/>
        <v>148.00000000000006</v>
      </c>
      <c r="AB17" s="103">
        <f t="shared" si="10"/>
        <v>234.96480000000008</v>
      </c>
      <c r="AC17" s="103">
        <f t="shared" si="10"/>
        <v>298.42720000000003</v>
      </c>
      <c r="AD17" s="103">
        <f t="shared" si="10"/>
        <v>378.88000000000005</v>
      </c>
      <c r="AE17" s="103">
        <f t="shared" si="10"/>
        <v>479.52</v>
      </c>
      <c r="AF17" s="103">
        <f t="shared" si="10"/>
        <v>592.00000000000023</v>
      </c>
      <c r="AG17" s="102"/>
      <c r="AH17" s="5"/>
      <c r="AI17" s="103">
        <f t="shared" si="9"/>
        <v>378.88000000000005</v>
      </c>
    </row>
    <row r="18" spans="1:35" s="28" customFormat="1" ht="13.8" x14ac:dyDescent="0.3">
      <c r="A18" s="68"/>
      <c r="B18" s="71"/>
      <c r="C18" s="68" t="s">
        <v>51</v>
      </c>
      <c r="D18" s="68"/>
      <c r="E18" s="68"/>
      <c r="G18" s="97" t="s">
        <v>56</v>
      </c>
      <c r="H18" s="28" t="str">
        <f ca="1">[1]!xlvn(H19)</f>
        <v>1 × t³ / 12 = 1 × 0.08³ / 12</v>
      </c>
      <c r="I18" s="79"/>
      <c r="J18" s="72"/>
      <c r="K18" s="68"/>
      <c r="L18" s="30"/>
      <c r="M18" s="27"/>
      <c r="N18" s="27"/>
      <c r="O18" s="27"/>
      <c r="P18" s="27"/>
      <c r="Q18" s="27"/>
      <c r="R18" s="27"/>
      <c r="S18" s="27"/>
      <c r="T18" s="27"/>
      <c r="U18" s="104"/>
      <c r="V18" s="39"/>
      <c r="W18" s="45">
        <v>0.5</v>
      </c>
      <c r="X18" s="103">
        <f t="shared" si="10"/>
        <v>21.312000000000005</v>
      </c>
      <c r="Y18" s="103">
        <f t="shared" si="10"/>
        <v>54.558720000000008</v>
      </c>
      <c r="Z18" s="103">
        <f t="shared" si="10"/>
        <v>85.248000000000019</v>
      </c>
      <c r="AA18" s="103">
        <f t="shared" si="10"/>
        <v>133.20000000000005</v>
      </c>
      <c r="AB18" s="103">
        <f t="shared" si="10"/>
        <v>211.46832000000006</v>
      </c>
      <c r="AC18" s="103">
        <f t="shared" si="10"/>
        <v>268.58448000000004</v>
      </c>
      <c r="AD18" s="103">
        <f t="shared" si="10"/>
        <v>340.99200000000008</v>
      </c>
      <c r="AE18" s="103">
        <f t="shared" si="10"/>
        <v>431.56799999999998</v>
      </c>
      <c r="AF18" s="103">
        <f t="shared" si="10"/>
        <v>532.80000000000018</v>
      </c>
      <c r="AG18" s="102"/>
      <c r="AH18" s="44"/>
      <c r="AI18" s="103">
        <f t="shared" si="9"/>
        <v>340.99200000000008</v>
      </c>
    </row>
    <row r="19" spans="1:35" s="28" customFormat="1" ht="13.8" x14ac:dyDescent="0.3">
      <c r="A19" s="68"/>
      <c r="B19" s="71"/>
      <c r="C19" s="71" t="s">
        <v>53</v>
      </c>
      <c r="D19" s="98">
        <v>40000</v>
      </c>
      <c r="E19" s="83" t="s">
        <v>52</v>
      </c>
      <c r="G19" s="97" t="s">
        <v>60</v>
      </c>
      <c r="H19" s="96">
        <f>1*D15^3/12</f>
        <v>4.2666666666666676E-5</v>
      </c>
      <c r="I19" s="94" t="s">
        <v>57</v>
      </c>
      <c r="J19" s="72"/>
      <c r="K19" s="68"/>
      <c r="L19" s="30"/>
      <c r="M19" s="27"/>
      <c r="N19" s="27"/>
      <c r="O19" s="27"/>
      <c r="P19" s="27"/>
      <c r="Q19" s="27"/>
      <c r="R19" s="27"/>
      <c r="S19" s="27"/>
      <c r="T19" s="27"/>
      <c r="U19" s="104"/>
      <c r="V19" s="39"/>
      <c r="W19" s="45">
        <v>0.55000000000000004</v>
      </c>
      <c r="X19" s="103">
        <f t="shared" si="10"/>
        <v>19.374545454545459</v>
      </c>
      <c r="Y19" s="103">
        <f t="shared" si="10"/>
        <v>49.598836363636366</v>
      </c>
      <c r="Z19" s="103">
        <f t="shared" si="10"/>
        <v>77.498181818181834</v>
      </c>
      <c r="AA19" s="103">
        <f t="shared" si="10"/>
        <v>121.09090909090912</v>
      </c>
      <c r="AB19" s="103">
        <f t="shared" si="10"/>
        <v>192.24392727272732</v>
      </c>
      <c r="AC19" s="103">
        <f t="shared" si="10"/>
        <v>244.16770909090911</v>
      </c>
      <c r="AD19" s="103">
        <f t="shared" si="10"/>
        <v>309.99272727272734</v>
      </c>
      <c r="AE19" s="103">
        <f t="shared" si="10"/>
        <v>392.33454545454538</v>
      </c>
      <c r="AF19" s="103">
        <f t="shared" si="10"/>
        <v>484.36363636363649</v>
      </c>
      <c r="AG19" s="102"/>
      <c r="AH19" s="44"/>
      <c r="AI19" s="103">
        <f t="shared" si="9"/>
        <v>309.99272727272734</v>
      </c>
    </row>
    <row r="20" spans="1:35" s="28" customFormat="1" ht="13.8" x14ac:dyDescent="0.3">
      <c r="A20" s="74"/>
      <c r="B20" s="75"/>
      <c r="C20" s="112" t="s">
        <v>72</v>
      </c>
      <c r="D20" s="113">
        <f>X10</f>
        <v>40000</v>
      </c>
      <c r="E20" s="113" t="s">
        <v>52</v>
      </c>
      <c r="G20" s="68" t="s">
        <v>58</v>
      </c>
      <c r="H20" s="68"/>
      <c r="I20" s="68"/>
      <c r="J20" s="68"/>
      <c r="K20" s="68"/>
      <c r="L20" s="30"/>
      <c r="M20" s="27"/>
      <c r="N20" s="27"/>
      <c r="O20" s="27"/>
      <c r="P20" s="27"/>
      <c r="Q20" s="27"/>
      <c r="R20" s="27"/>
      <c r="S20" s="27"/>
      <c r="T20" s="27"/>
      <c r="U20" s="104"/>
      <c r="V20" s="39"/>
      <c r="W20" s="45">
        <v>0.6</v>
      </c>
      <c r="X20" s="103">
        <f t="shared" si="10"/>
        <v>17.760000000000005</v>
      </c>
      <c r="Y20" s="103">
        <f t="shared" si="10"/>
        <v>45.465600000000009</v>
      </c>
      <c r="Z20" s="103">
        <f t="shared" si="10"/>
        <v>71.04000000000002</v>
      </c>
      <c r="AA20" s="103">
        <f t="shared" si="10"/>
        <v>111.00000000000004</v>
      </c>
      <c r="AB20" s="103">
        <f t="shared" si="10"/>
        <v>176.22360000000006</v>
      </c>
      <c r="AC20" s="103">
        <f t="shared" si="10"/>
        <v>223.82040000000006</v>
      </c>
      <c r="AD20" s="103">
        <f t="shared" si="10"/>
        <v>284.16000000000008</v>
      </c>
      <c r="AE20" s="103">
        <f t="shared" si="10"/>
        <v>359.64</v>
      </c>
      <c r="AF20" s="103">
        <f t="shared" si="10"/>
        <v>444.00000000000017</v>
      </c>
      <c r="AG20" s="102"/>
      <c r="AH20" s="46"/>
      <c r="AI20" s="103">
        <f t="shared" si="9"/>
        <v>284.16000000000008</v>
      </c>
    </row>
    <row r="21" spans="1:35" s="28" customFormat="1" ht="13.8" x14ac:dyDescent="0.3">
      <c r="A21" s="74"/>
      <c r="B21" s="76"/>
      <c r="C21" s="74"/>
      <c r="D21" s="71"/>
      <c r="E21" s="68"/>
      <c r="G21" s="97" t="s">
        <v>56</v>
      </c>
      <c r="H21" s="28" t="str">
        <f ca="1">[1]!xlvn(H22)</f>
        <v>t / 2 = 0.08 / 2</v>
      </c>
      <c r="I21" s="79"/>
      <c r="J21" s="68"/>
      <c r="K21" s="68"/>
      <c r="L21" s="30"/>
      <c r="M21" s="27"/>
      <c r="N21" s="27"/>
      <c r="O21" s="27"/>
      <c r="P21" s="27"/>
      <c r="Q21" s="27"/>
      <c r="R21" s="27"/>
      <c r="S21" s="27"/>
      <c r="T21" s="27"/>
      <c r="U21" s="104"/>
      <c r="V21" s="39"/>
      <c r="W21" s="45">
        <v>0.65</v>
      </c>
      <c r="X21" s="103">
        <f t="shared" si="10"/>
        <v>16.393846153846159</v>
      </c>
      <c r="Y21" s="103">
        <f t="shared" si="10"/>
        <v>41.96824615384616</v>
      </c>
      <c r="Z21" s="103">
        <f t="shared" si="10"/>
        <v>65.575384615384635</v>
      </c>
      <c r="AA21" s="103">
        <f t="shared" si="10"/>
        <v>102.4615384615385</v>
      </c>
      <c r="AB21" s="103">
        <f t="shared" si="10"/>
        <v>162.66793846153851</v>
      </c>
      <c r="AC21" s="103">
        <f t="shared" si="10"/>
        <v>206.60344615384619</v>
      </c>
      <c r="AD21" s="103">
        <f t="shared" si="10"/>
        <v>262.30153846153854</v>
      </c>
      <c r="AE21" s="103">
        <f t="shared" si="10"/>
        <v>331.9753846153846</v>
      </c>
      <c r="AF21" s="103">
        <f t="shared" si="10"/>
        <v>409.84615384615398</v>
      </c>
      <c r="AG21" s="102"/>
      <c r="AH21" s="5"/>
      <c r="AI21" s="103">
        <f t="shared" si="9"/>
        <v>262.30153846153854</v>
      </c>
    </row>
    <row r="22" spans="1:35" s="28" customFormat="1" ht="13.8" x14ac:dyDescent="0.3">
      <c r="A22" s="74"/>
      <c r="B22" s="76"/>
      <c r="C22" s="78"/>
      <c r="D22" s="78"/>
      <c r="E22" s="68"/>
      <c r="G22" s="97" t="s">
        <v>59</v>
      </c>
      <c r="H22" s="73">
        <f>D15/2</f>
        <v>0.04</v>
      </c>
      <c r="I22" s="94" t="s">
        <v>50</v>
      </c>
      <c r="J22" s="72"/>
      <c r="K22" s="68"/>
      <c r="L22" s="30"/>
      <c r="M22" s="27"/>
      <c r="N22" s="27"/>
      <c r="O22" s="27"/>
      <c r="P22" s="27"/>
      <c r="Q22" s="27"/>
      <c r="R22" s="27"/>
      <c r="S22" s="27"/>
      <c r="T22" s="27"/>
      <c r="U22" s="104"/>
      <c r="V22" s="39"/>
      <c r="W22" s="45">
        <v>0.7</v>
      </c>
      <c r="X22" s="103">
        <f t="shared" si="10"/>
        <v>15.222857142857148</v>
      </c>
      <c r="Y22" s="103">
        <f t="shared" si="10"/>
        <v>38.970514285714295</v>
      </c>
      <c r="Z22" s="103">
        <f t="shared" si="10"/>
        <v>60.891428571428591</v>
      </c>
      <c r="AA22" s="103">
        <f t="shared" si="10"/>
        <v>95.142857142857181</v>
      </c>
      <c r="AB22" s="103">
        <f t="shared" si="10"/>
        <v>151.04880000000006</v>
      </c>
      <c r="AC22" s="103">
        <f t="shared" si="10"/>
        <v>191.84605714285718</v>
      </c>
      <c r="AD22" s="103">
        <f t="shared" si="10"/>
        <v>243.56571428571436</v>
      </c>
      <c r="AE22" s="103">
        <f t="shared" si="10"/>
        <v>308.26285714285717</v>
      </c>
      <c r="AF22" s="103">
        <f t="shared" si="10"/>
        <v>380.57142857142873</v>
      </c>
      <c r="AG22" s="102"/>
      <c r="AH22" s="46"/>
      <c r="AI22" s="103">
        <f t="shared" si="9"/>
        <v>243.56571428571436</v>
      </c>
    </row>
    <row r="23" spans="1:35" s="28" customFormat="1" ht="13.8" x14ac:dyDescent="0.3">
      <c r="A23" s="68"/>
      <c r="B23" s="68"/>
      <c r="C23" s="78"/>
      <c r="D23" s="79"/>
      <c r="E23" s="68"/>
      <c r="G23" s="100" t="s">
        <v>65</v>
      </c>
      <c r="H23" s="76"/>
      <c r="I23" s="68"/>
      <c r="J23" s="72"/>
      <c r="K23" s="68"/>
      <c r="L23" s="30"/>
      <c r="M23" s="27"/>
      <c r="N23" s="27"/>
      <c r="O23" s="27"/>
      <c r="P23" s="27"/>
      <c r="Q23" s="27"/>
      <c r="R23" s="27"/>
      <c r="S23" s="27"/>
      <c r="T23" s="27"/>
      <c r="U23" s="104"/>
      <c r="V23" s="39"/>
      <c r="W23" s="45">
        <v>0.75</v>
      </c>
      <c r="X23" s="103">
        <f t="shared" si="10"/>
        <v>14.208000000000002</v>
      </c>
      <c r="Y23" s="103">
        <f t="shared" si="10"/>
        <v>36.372480000000003</v>
      </c>
      <c r="Z23" s="103">
        <f t="shared" si="10"/>
        <v>56.832000000000008</v>
      </c>
      <c r="AA23" s="103">
        <f t="shared" si="10"/>
        <v>88.80000000000004</v>
      </c>
      <c r="AB23" s="103">
        <f t="shared" si="10"/>
        <v>140.97888000000006</v>
      </c>
      <c r="AC23" s="103">
        <f t="shared" si="10"/>
        <v>179.05632000000006</v>
      </c>
      <c r="AD23" s="103">
        <f t="shared" si="10"/>
        <v>227.32800000000003</v>
      </c>
      <c r="AE23" s="103">
        <f t="shared" si="10"/>
        <v>287.71199999999999</v>
      </c>
      <c r="AF23" s="103">
        <f t="shared" si="10"/>
        <v>355.20000000000016</v>
      </c>
      <c r="AG23" s="102"/>
      <c r="AH23" s="46"/>
      <c r="AI23" s="103">
        <f t="shared" si="9"/>
        <v>227.32800000000003</v>
      </c>
    </row>
    <row r="24" spans="1:35" s="28" customFormat="1" ht="13.8" x14ac:dyDescent="0.3">
      <c r="A24" s="74"/>
      <c r="B24" s="68"/>
      <c r="C24" s="78"/>
      <c r="D24" s="79"/>
      <c r="E24" s="68"/>
      <c r="G24" s="75" t="s">
        <v>56</v>
      </c>
      <c r="H24" s="28" t="str">
        <f>[1]!xln(H25,8)</f>
        <v>40000 × 4.267E - 05 / 0.04</v>
      </c>
      <c r="I24" s="72"/>
      <c r="J24" s="68"/>
      <c r="K24" s="68"/>
      <c r="L24" s="30"/>
      <c r="M24" s="27"/>
      <c r="N24" s="27"/>
      <c r="O24" s="27"/>
      <c r="P24" s="27"/>
      <c r="Q24" s="27"/>
      <c r="R24" s="27"/>
      <c r="S24" s="27"/>
      <c r="T24" s="27"/>
      <c r="U24" s="104"/>
      <c r="V24" s="39"/>
      <c r="W24" s="45">
        <v>0.8</v>
      </c>
      <c r="X24" s="103">
        <f t="shared" si="10"/>
        <v>13.320000000000002</v>
      </c>
      <c r="Y24" s="103">
        <f t="shared" si="10"/>
        <v>34.099200000000003</v>
      </c>
      <c r="Z24" s="103">
        <f t="shared" si="10"/>
        <v>53.280000000000008</v>
      </c>
      <c r="AA24" s="103">
        <f t="shared" si="10"/>
        <v>83.250000000000028</v>
      </c>
      <c r="AB24" s="103">
        <f t="shared" si="10"/>
        <v>132.16770000000002</v>
      </c>
      <c r="AC24" s="103">
        <f t="shared" si="10"/>
        <v>167.86530000000002</v>
      </c>
      <c r="AD24" s="103">
        <f t="shared" si="10"/>
        <v>213.12000000000003</v>
      </c>
      <c r="AE24" s="103">
        <f t="shared" si="10"/>
        <v>269.72999999999996</v>
      </c>
      <c r="AF24" s="103">
        <f t="shared" si="10"/>
        <v>333.00000000000011</v>
      </c>
      <c r="AG24" s="102"/>
      <c r="AH24" s="46"/>
      <c r="AI24" s="103">
        <f t="shared" si="9"/>
        <v>213.12000000000003</v>
      </c>
    </row>
    <row r="25" spans="1:35" s="28" customFormat="1" ht="13.8" x14ac:dyDescent="0.3">
      <c r="A25" s="74"/>
      <c r="B25" s="74"/>
      <c r="C25" s="78"/>
      <c r="D25" s="79"/>
      <c r="E25" s="68"/>
      <c r="G25" s="75" t="s">
        <v>76</v>
      </c>
      <c r="H25" s="101">
        <f>D19*H19/H22</f>
        <v>42.666666666666671</v>
      </c>
      <c r="I25" s="72" t="s">
        <v>61</v>
      </c>
      <c r="J25" s="68"/>
      <c r="K25" s="68"/>
      <c r="L25" s="30"/>
      <c r="M25" s="27"/>
      <c r="N25" s="27"/>
      <c r="O25" s="27"/>
      <c r="P25" s="27"/>
      <c r="Q25" s="27"/>
      <c r="R25" s="27"/>
      <c r="S25" s="27"/>
      <c r="T25" s="27"/>
      <c r="U25" s="104"/>
      <c r="V25" s="39"/>
      <c r="W25" s="45">
        <v>0.85</v>
      </c>
      <c r="X25" s="103">
        <f t="shared" si="10"/>
        <v>12.536470588235296</v>
      </c>
      <c r="Y25" s="103">
        <f t="shared" si="10"/>
        <v>32.093364705882358</v>
      </c>
      <c r="Z25" s="103">
        <f t="shared" si="10"/>
        <v>50.145882352941186</v>
      </c>
      <c r="AA25" s="103">
        <f t="shared" si="10"/>
        <v>78.352941176470623</v>
      </c>
      <c r="AB25" s="103">
        <f t="shared" si="10"/>
        <v>124.39312941176475</v>
      </c>
      <c r="AC25" s="103">
        <f t="shared" si="10"/>
        <v>157.99087058823531</v>
      </c>
      <c r="AD25" s="103">
        <f t="shared" si="10"/>
        <v>200.58352941176474</v>
      </c>
      <c r="AE25" s="103">
        <f t="shared" si="10"/>
        <v>253.86352941176472</v>
      </c>
      <c r="AF25" s="103">
        <f t="shared" si="10"/>
        <v>313.41176470588249</v>
      </c>
      <c r="AG25" s="102"/>
      <c r="AH25" s="5"/>
      <c r="AI25" s="103">
        <f t="shared" si="9"/>
        <v>200.58352941176474</v>
      </c>
    </row>
    <row r="26" spans="1:35" s="28" customFormat="1" ht="13.8" x14ac:dyDescent="0.3">
      <c r="A26" s="74"/>
      <c r="B26" s="74"/>
      <c r="C26" s="78"/>
      <c r="D26" s="79"/>
      <c r="E26" s="68"/>
      <c r="F26" s="28" t="s">
        <v>80</v>
      </c>
      <c r="J26" s="68"/>
      <c r="K26" s="74"/>
      <c r="L26" s="30"/>
      <c r="M26" s="27"/>
      <c r="N26" s="27"/>
      <c r="O26" s="27"/>
      <c r="P26" s="27"/>
      <c r="Q26" s="27"/>
      <c r="R26" s="27"/>
      <c r="S26" s="27"/>
      <c r="T26" s="27"/>
      <c r="U26" s="104"/>
      <c r="V26" s="39"/>
      <c r="W26" s="45">
        <v>0.9</v>
      </c>
      <c r="X26" s="103">
        <f t="shared" si="10"/>
        <v>11.840000000000002</v>
      </c>
      <c r="Y26" s="103">
        <f t="shared" si="10"/>
        <v>30.310400000000005</v>
      </c>
      <c r="Z26" s="103">
        <f t="shared" si="10"/>
        <v>47.360000000000007</v>
      </c>
      <c r="AA26" s="103">
        <f t="shared" si="10"/>
        <v>74.000000000000028</v>
      </c>
      <c r="AB26" s="103">
        <f t="shared" si="10"/>
        <v>117.48240000000004</v>
      </c>
      <c r="AC26" s="103">
        <f t="shared" si="10"/>
        <v>149.21360000000001</v>
      </c>
      <c r="AD26" s="103">
        <f t="shared" si="10"/>
        <v>189.44000000000003</v>
      </c>
      <c r="AE26" s="103">
        <f t="shared" si="10"/>
        <v>239.76</v>
      </c>
      <c r="AF26" s="103">
        <f t="shared" si="10"/>
        <v>296.00000000000011</v>
      </c>
      <c r="AG26" s="102"/>
      <c r="AH26" s="5"/>
      <c r="AI26" s="103">
        <f t="shared" si="9"/>
        <v>189.44000000000003</v>
      </c>
    </row>
    <row r="27" spans="1:35" s="28" customFormat="1" ht="13.8" x14ac:dyDescent="0.3">
      <c r="A27" s="74"/>
      <c r="B27" s="74"/>
      <c r="C27" s="78"/>
      <c r="D27" s="79"/>
      <c r="E27" s="68"/>
      <c r="G27" s="28" t="s">
        <v>66</v>
      </c>
      <c r="I27" s="28" t="s">
        <v>74</v>
      </c>
      <c r="K27" s="74"/>
      <c r="L27" s="30"/>
      <c r="M27" s="27"/>
      <c r="N27" s="27"/>
      <c r="O27" s="27"/>
      <c r="P27" s="27"/>
      <c r="Q27" s="27"/>
      <c r="R27" s="27"/>
      <c r="S27" s="27"/>
      <c r="T27" s="27"/>
      <c r="U27" s="104"/>
      <c r="V27" s="39"/>
      <c r="W27" s="45">
        <v>0.95</v>
      </c>
      <c r="X27" s="103">
        <f t="shared" si="10"/>
        <v>11.21684210526316</v>
      </c>
      <c r="Y27" s="103">
        <f t="shared" si="10"/>
        <v>28.715115789473693</v>
      </c>
      <c r="Z27" s="103">
        <f t="shared" si="10"/>
        <v>44.867368421052639</v>
      </c>
      <c r="AA27" s="103">
        <f t="shared" si="10"/>
        <v>70.105263157894768</v>
      </c>
      <c r="AB27" s="103">
        <f t="shared" si="10"/>
        <v>111.29911578947372</v>
      </c>
      <c r="AC27" s="103">
        <f t="shared" si="10"/>
        <v>141.36025263157896</v>
      </c>
      <c r="AD27" s="103">
        <f t="shared" si="10"/>
        <v>179.46947368421056</v>
      </c>
      <c r="AE27" s="103">
        <f t="shared" si="10"/>
        <v>227.14105263157896</v>
      </c>
      <c r="AF27" s="103">
        <f t="shared" si="10"/>
        <v>280.42105263157907</v>
      </c>
      <c r="AG27" s="102"/>
      <c r="AH27" s="5"/>
      <c r="AI27" s="103">
        <f t="shared" si="9"/>
        <v>179.46947368421056</v>
      </c>
    </row>
    <row r="28" spans="1:35" s="28" customFormat="1" ht="13.8" x14ac:dyDescent="0.3">
      <c r="A28" s="68"/>
      <c r="B28" s="68"/>
      <c r="C28" s="68"/>
      <c r="D28" s="68"/>
      <c r="E28" s="68"/>
      <c r="G28" s="68" t="s">
        <v>69</v>
      </c>
      <c r="H28" s="68"/>
      <c r="I28" s="68"/>
      <c r="J28" s="68"/>
      <c r="K28" s="68"/>
      <c r="L28" s="30"/>
      <c r="M28" s="27"/>
      <c r="N28" s="27"/>
      <c r="O28" s="27"/>
      <c r="P28" s="27"/>
      <c r="Q28" s="27"/>
      <c r="R28" s="27"/>
      <c r="S28" s="27"/>
      <c r="T28" s="27"/>
      <c r="U28" s="104"/>
      <c r="V28" s="39"/>
      <c r="W28" s="45">
        <v>1</v>
      </c>
      <c r="X28" s="103">
        <f t="shared" si="10"/>
        <v>10.656000000000002</v>
      </c>
      <c r="Y28" s="103">
        <f t="shared" si="10"/>
        <v>27.279360000000004</v>
      </c>
      <c r="Z28" s="103">
        <f t="shared" si="10"/>
        <v>42.624000000000009</v>
      </c>
      <c r="AA28" s="103">
        <f t="shared" si="10"/>
        <v>66.600000000000023</v>
      </c>
      <c r="AB28" s="103">
        <f t="shared" si="10"/>
        <v>105.73416000000003</v>
      </c>
      <c r="AC28" s="103">
        <f t="shared" si="10"/>
        <v>134.29224000000002</v>
      </c>
      <c r="AD28" s="103">
        <f t="shared" si="10"/>
        <v>170.49600000000004</v>
      </c>
      <c r="AE28" s="103">
        <f t="shared" si="10"/>
        <v>215.78399999999999</v>
      </c>
      <c r="AF28" s="103">
        <f t="shared" si="10"/>
        <v>266.40000000000009</v>
      </c>
      <c r="AG28" s="102"/>
      <c r="AH28" s="46"/>
      <c r="AI28" s="103">
        <f t="shared" si="9"/>
        <v>170.49600000000004</v>
      </c>
    </row>
    <row r="29" spans="1:35" s="28" customFormat="1" ht="13.8" x14ac:dyDescent="0.3">
      <c r="A29" s="68"/>
      <c r="B29" s="68"/>
      <c r="C29" s="68"/>
      <c r="D29" s="68"/>
      <c r="E29" s="68"/>
      <c r="H29" s="106" t="s">
        <v>56</v>
      </c>
      <c r="I29" s="28" t="str">
        <f ca="1">[1]!xlvn(I30)</f>
        <v>M₀ × 2 / e = 42.7 × 2 / 0.75</v>
      </c>
      <c r="K29" s="68"/>
      <c r="L29" s="30"/>
      <c r="M29" s="27"/>
      <c r="N29" s="27"/>
      <c r="O29" s="27"/>
      <c r="P29" s="27"/>
      <c r="Q29" s="27"/>
      <c r="R29" s="27"/>
      <c r="S29" s="27"/>
      <c r="T29" s="27"/>
      <c r="U29" s="104"/>
      <c r="V29" s="39"/>
      <c r="W29" s="45">
        <v>1.05</v>
      </c>
      <c r="X29" s="103">
        <f t="shared" si="10"/>
        <v>10.148571428571431</v>
      </c>
      <c r="Y29" s="103">
        <f t="shared" si="10"/>
        <v>25.980342857142858</v>
      </c>
      <c r="Z29" s="103">
        <f t="shared" si="10"/>
        <v>40.594285714285725</v>
      </c>
      <c r="AA29" s="103">
        <f t="shared" si="10"/>
        <v>63.428571428571452</v>
      </c>
      <c r="AB29" s="103">
        <f t="shared" si="10"/>
        <v>100.69920000000002</v>
      </c>
      <c r="AC29" s="103">
        <f t="shared" si="10"/>
        <v>127.89737142857145</v>
      </c>
      <c r="AD29" s="103">
        <f t="shared" si="10"/>
        <v>162.3771428571429</v>
      </c>
      <c r="AE29" s="103">
        <f t="shared" si="10"/>
        <v>205.5085714285714</v>
      </c>
      <c r="AF29" s="103">
        <f t="shared" si="10"/>
        <v>253.71428571428581</v>
      </c>
      <c r="AG29" s="102"/>
      <c r="AH29" s="42"/>
      <c r="AI29" s="103">
        <f t="shared" si="9"/>
        <v>162.3771428571429</v>
      </c>
    </row>
    <row r="30" spans="1:35" s="28" customFormat="1" ht="13.8" x14ac:dyDescent="0.3">
      <c r="A30" s="75"/>
      <c r="B30" s="72"/>
      <c r="C30" s="72"/>
      <c r="D30" s="80"/>
      <c r="E30" s="68"/>
      <c r="H30" s="106" t="s">
        <v>56</v>
      </c>
      <c r="I30" s="107">
        <f>H25*2/D16</f>
        <v>113.77777777777779</v>
      </c>
      <c r="J30" s="28" t="s">
        <v>67</v>
      </c>
      <c r="K30" s="68"/>
      <c r="L30" s="30"/>
      <c r="M30" s="27"/>
      <c r="N30" s="27"/>
      <c r="O30" s="27"/>
      <c r="P30" s="27"/>
      <c r="Q30" s="27"/>
      <c r="R30" s="27"/>
      <c r="S30" s="27"/>
      <c r="T30" s="27"/>
      <c r="U30" s="104"/>
      <c r="V30" s="39"/>
      <c r="W30" s="45">
        <v>1.1000000000000001</v>
      </c>
      <c r="X30" s="103">
        <f t="shared" si="10"/>
        <v>9.6872727272727293</v>
      </c>
      <c r="Y30" s="103">
        <f t="shared" si="10"/>
        <v>24.799418181818183</v>
      </c>
      <c r="Z30" s="103">
        <f t="shared" si="10"/>
        <v>38.749090909090917</v>
      </c>
      <c r="AA30" s="103">
        <f t="shared" si="10"/>
        <v>60.545454545454561</v>
      </c>
      <c r="AB30" s="103">
        <f t="shared" si="10"/>
        <v>96.12196363636366</v>
      </c>
      <c r="AC30" s="103">
        <f t="shared" si="10"/>
        <v>122.08385454545456</v>
      </c>
      <c r="AD30" s="103">
        <f t="shared" si="10"/>
        <v>154.99636363636367</v>
      </c>
      <c r="AE30" s="103">
        <f t="shared" si="10"/>
        <v>196.16727272727269</v>
      </c>
      <c r="AF30" s="103">
        <f t="shared" si="10"/>
        <v>242.18181818181824</v>
      </c>
      <c r="AG30" s="102"/>
      <c r="AH30" s="42"/>
      <c r="AI30" s="103">
        <f t="shared" si="9"/>
        <v>154.99636363636367</v>
      </c>
    </row>
    <row r="31" spans="1:35" s="28" customFormat="1" ht="13.8" x14ac:dyDescent="0.3">
      <c r="A31" s="71"/>
      <c r="E31" s="68"/>
      <c r="I31" s="106" t="s">
        <v>79</v>
      </c>
      <c r="J31" s="117">
        <v>1.3320000000000001</v>
      </c>
      <c r="K31" s="68"/>
      <c r="L31" s="30"/>
      <c r="M31" s="27"/>
      <c r="N31" s="27"/>
      <c r="O31" s="27"/>
      <c r="P31" s="27"/>
      <c r="Q31" s="27"/>
      <c r="R31" s="27"/>
      <c r="S31" s="27"/>
      <c r="T31" s="27"/>
      <c r="U31" s="104"/>
      <c r="V31" s="39"/>
      <c r="W31" s="45">
        <v>1.1499999999999999</v>
      </c>
      <c r="X31" s="103">
        <f t="shared" si="10"/>
        <v>9.2660869565217414</v>
      </c>
      <c r="Y31" s="103">
        <f t="shared" si="10"/>
        <v>23.72118260869566</v>
      </c>
      <c r="Z31" s="103">
        <f t="shared" si="10"/>
        <v>37.064347826086966</v>
      </c>
      <c r="AA31" s="103">
        <f t="shared" si="10"/>
        <v>57.913043478260896</v>
      </c>
      <c r="AB31" s="103">
        <f t="shared" si="10"/>
        <v>91.942747826086986</v>
      </c>
      <c r="AC31" s="103">
        <f t="shared" si="10"/>
        <v>116.77586086956525</v>
      </c>
      <c r="AD31" s="103">
        <f t="shared" si="10"/>
        <v>148.25739130434786</v>
      </c>
      <c r="AE31" s="103">
        <f t="shared" si="10"/>
        <v>187.63826086956522</v>
      </c>
      <c r="AF31" s="103">
        <f t="shared" si="10"/>
        <v>231.65217391304358</v>
      </c>
      <c r="AG31" s="102"/>
      <c r="AH31" s="42"/>
      <c r="AI31" s="103">
        <f t="shared" si="9"/>
        <v>148.25739130434786</v>
      </c>
    </row>
    <row r="32" spans="1:35" s="28" customFormat="1" ht="13.8" x14ac:dyDescent="0.3">
      <c r="A32" s="75"/>
      <c r="E32" s="68"/>
      <c r="G32" s="126" t="s">
        <v>70</v>
      </c>
      <c r="H32" s="126"/>
      <c r="I32" s="126"/>
      <c r="K32" s="76"/>
      <c r="L32" s="30"/>
      <c r="M32" s="27"/>
      <c r="N32" s="27"/>
      <c r="O32" s="27"/>
      <c r="P32" s="27"/>
      <c r="Q32" s="27"/>
      <c r="R32" s="27"/>
      <c r="S32" s="27"/>
      <c r="T32" s="27"/>
      <c r="U32" s="104"/>
      <c r="V32" s="39"/>
      <c r="W32" s="45">
        <v>1.2</v>
      </c>
      <c r="X32" s="103">
        <f t="shared" si="10"/>
        <v>8.8800000000000026</v>
      </c>
      <c r="Y32" s="103">
        <f t="shared" si="10"/>
        <v>22.732800000000005</v>
      </c>
      <c r="Z32" s="103">
        <f t="shared" si="10"/>
        <v>35.52000000000001</v>
      </c>
      <c r="AA32" s="103">
        <f t="shared" si="10"/>
        <v>55.500000000000021</v>
      </c>
      <c r="AB32" s="103">
        <f t="shared" si="10"/>
        <v>88.111800000000031</v>
      </c>
      <c r="AC32" s="103">
        <f t="shared" si="10"/>
        <v>111.91020000000003</v>
      </c>
      <c r="AD32" s="103">
        <f t="shared" si="10"/>
        <v>142.08000000000004</v>
      </c>
      <c r="AE32" s="103">
        <f t="shared" si="10"/>
        <v>179.82</v>
      </c>
      <c r="AF32" s="103">
        <f t="shared" si="10"/>
        <v>222.00000000000009</v>
      </c>
      <c r="AG32" s="102"/>
      <c r="AH32" s="42"/>
      <c r="AI32" s="103">
        <f t="shared" si="9"/>
        <v>142.08000000000004</v>
      </c>
    </row>
    <row r="33" spans="1:35" s="28" customFormat="1" ht="13.8" x14ac:dyDescent="0.3">
      <c r="A33" s="75"/>
      <c r="E33" s="68"/>
      <c r="G33" s="126"/>
      <c r="H33" s="126"/>
      <c r="I33" s="126"/>
      <c r="J33" s="108">
        <v>1.5</v>
      </c>
      <c r="L33" s="30"/>
      <c r="M33" s="27"/>
      <c r="N33" s="27"/>
      <c r="O33" s="27"/>
      <c r="P33" s="27"/>
      <c r="Q33" s="27"/>
      <c r="R33" s="27"/>
      <c r="S33" s="27"/>
      <c r="T33" s="27"/>
      <c r="U33" s="104"/>
      <c r="V33" s="39"/>
      <c r="W33" s="45">
        <v>1.25</v>
      </c>
      <c r="X33" s="103">
        <f t="shared" si="10"/>
        <v>8.5248000000000026</v>
      </c>
      <c r="Y33" s="103">
        <f t="shared" si="10"/>
        <v>21.823488000000005</v>
      </c>
      <c r="Z33" s="103">
        <f t="shared" si="10"/>
        <v>34.09920000000001</v>
      </c>
      <c r="AA33" s="103">
        <f t="shared" si="10"/>
        <v>53.280000000000022</v>
      </c>
      <c r="AB33" s="103">
        <f t="shared" si="10"/>
        <v>84.587328000000014</v>
      </c>
      <c r="AC33" s="103">
        <f t="shared" si="10"/>
        <v>107.43379200000003</v>
      </c>
      <c r="AD33" s="103">
        <f t="shared" si="10"/>
        <v>136.39680000000004</v>
      </c>
      <c r="AE33" s="103">
        <f t="shared" si="10"/>
        <v>172.62720000000002</v>
      </c>
      <c r="AF33" s="103">
        <f t="shared" si="10"/>
        <v>213.12000000000009</v>
      </c>
      <c r="AG33" s="102"/>
      <c r="AH33" s="42"/>
      <c r="AI33" s="103">
        <f t="shared" si="9"/>
        <v>136.39680000000004</v>
      </c>
    </row>
    <row r="34" spans="1:35" s="28" customFormat="1" ht="13.8" x14ac:dyDescent="0.3">
      <c r="A34" s="68"/>
      <c r="C34" s="110"/>
      <c r="D34" s="110"/>
      <c r="E34" s="110"/>
      <c r="I34" s="106" t="s">
        <v>71</v>
      </c>
      <c r="J34" s="117">
        <f>J31*J33</f>
        <v>1.9980000000000002</v>
      </c>
      <c r="K34" s="76"/>
      <c r="L34" s="30"/>
      <c r="M34" s="27"/>
      <c r="N34" s="27"/>
      <c r="O34" s="27"/>
      <c r="P34" s="27"/>
      <c r="Q34" s="27"/>
      <c r="R34" s="27"/>
      <c r="S34" s="27"/>
      <c r="T34" s="27"/>
      <c r="U34" s="104"/>
      <c r="V34" s="39"/>
      <c r="W34" s="45">
        <v>1.3</v>
      </c>
      <c r="X34" s="103">
        <f t="shared" si="10"/>
        <v>8.1969230769230794</v>
      </c>
      <c r="Y34" s="103">
        <f t="shared" si="10"/>
        <v>20.98412307692308</v>
      </c>
      <c r="Z34" s="103">
        <f t="shared" si="10"/>
        <v>32.787692307692318</v>
      </c>
      <c r="AA34" s="103">
        <f t="shared" si="10"/>
        <v>51.230769230769248</v>
      </c>
      <c r="AB34" s="103">
        <f t="shared" si="10"/>
        <v>81.333969230769256</v>
      </c>
      <c r="AC34" s="103">
        <f t="shared" si="10"/>
        <v>103.3017230769231</v>
      </c>
      <c r="AD34" s="103">
        <f t="shared" si="10"/>
        <v>131.15076923076927</v>
      </c>
      <c r="AE34" s="103">
        <f t="shared" si="10"/>
        <v>165.9876923076923</v>
      </c>
      <c r="AF34" s="103">
        <f t="shared" si="10"/>
        <v>204.92307692307699</v>
      </c>
      <c r="AG34" s="102"/>
      <c r="AH34" s="5"/>
      <c r="AI34" s="103">
        <f t="shared" si="9"/>
        <v>131.15076923076927</v>
      </c>
    </row>
    <row r="35" spans="1:35" s="28" customFormat="1" ht="13.8" x14ac:dyDescent="0.3">
      <c r="A35" s="68"/>
      <c r="B35" s="110"/>
      <c r="C35" s="110"/>
      <c r="D35" s="110"/>
      <c r="E35" s="110"/>
      <c r="G35" s="118"/>
      <c r="H35" s="118"/>
      <c r="I35" s="118"/>
      <c r="J35" s="118"/>
      <c r="K35" s="118"/>
      <c r="L35" s="30"/>
      <c r="M35" s="27"/>
      <c r="N35" s="27"/>
      <c r="O35" s="27"/>
      <c r="P35" s="27"/>
      <c r="Q35" s="27"/>
      <c r="R35" s="27"/>
      <c r="S35" s="27"/>
      <c r="T35" s="27"/>
      <c r="U35" s="104"/>
      <c r="V35" s="39"/>
      <c r="W35" s="45">
        <v>1.35</v>
      </c>
      <c r="X35" s="103">
        <f t="shared" si="10"/>
        <v>7.8933333333333344</v>
      </c>
      <c r="Y35" s="103">
        <f t="shared" si="10"/>
        <v>20.206933333333335</v>
      </c>
      <c r="Z35" s="103">
        <f t="shared" si="10"/>
        <v>31.573333333333338</v>
      </c>
      <c r="AA35" s="103">
        <f t="shared" si="10"/>
        <v>49.33333333333335</v>
      </c>
      <c r="AB35" s="103">
        <f t="shared" si="10"/>
        <v>78.321600000000018</v>
      </c>
      <c r="AC35" s="103">
        <f t="shared" si="10"/>
        <v>99.475733333333352</v>
      </c>
      <c r="AD35" s="103">
        <f t="shared" si="10"/>
        <v>126.29333333333335</v>
      </c>
      <c r="AE35" s="103">
        <f t="shared" si="10"/>
        <v>159.84</v>
      </c>
      <c r="AF35" s="103">
        <f t="shared" si="10"/>
        <v>197.3333333333334</v>
      </c>
      <c r="AG35" s="102"/>
      <c r="AH35" s="40"/>
      <c r="AI35" s="103">
        <f t="shared" si="9"/>
        <v>126.29333333333335</v>
      </c>
    </row>
    <row r="36" spans="1:35" s="28" customFormat="1" ht="13.8" x14ac:dyDescent="0.3">
      <c r="A36" s="68"/>
      <c r="F36" s="111"/>
      <c r="G36" s="68"/>
      <c r="I36" s="106" t="s">
        <v>68</v>
      </c>
      <c r="J36" s="28" t="str">
        <f>[1]!xln(J37)</f>
        <v>114 × 2</v>
      </c>
      <c r="L36" s="30"/>
      <c r="M36" s="27"/>
      <c r="N36" s="27"/>
      <c r="O36" s="27"/>
      <c r="P36" s="27"/>
      <c r="Q36" s="27"/>
      <c r="R36" s="27"/>
      <c r="S36" s="27"/>
      <c r="T36" s="27"/>
      <c r="U36" s="104"/>
      <c r="V36" s="39"/>
      <c r="W36" s="45">
        <v>1.4</v>
      </c>
      <c r="X36" s="103">
        <f t="shared" si="10"/>
        <v>7.6114285714285739</v>
      </c>
      <c r="Y36" s="103">
        <f t="shared" si="10"/>
        <v>19.485257142857147</v>
      </c>
      <c r="Z36" s="103">
        <f t="shared" si="10"/>
        <v>30.445714285714295</v>
      </c>
      <c r="AA36" s="103">
        <f t="shared" si="10"/>
        <v>47.571428571428591</v>
      </c>
      <c r="AB36" s="103">
        <f t="shared" si="10"/>
        <v>75.524400000000028</v>
      </c>
      <c r="AC36" s="103">
        <f t="shared" si="10"/>
        <v>95.923028571428588</v>
      </c>
      <c r="AD36" s="103">
        <f t="shared" si="10"/>
        <v>121.78285714285718</v>
      </c>
      <c r="AE36" s="103">
        <f t="shared" si="10"/>
        <v>154.13142857142859</v>
      </c>
      <c r="AF36" s="103">
        <f t="shared" si="10"/>
        <v>190.28571428571436</v>
      </c>
      <c r="AG36" s="102"/>
      <c r="AH36" s="40"/>
      <c r="AI36" s="103">
        <f t="shared" si="9"/>
        <v>121.78285714285718</v>
      </c>
    </row>
    <row r="37" spans="1:35" s="28" customFormat="1" ht="13.8" x14ac:dyDescent="0.3">
      <c r="A37" s="68"/>
      <c r="B37" s="68"/>
      <c r="C37" s="68"/>
      <c r="D37" s="68"/>
      <c r="F37" s="111"/>
      <c r="G37" s="68"/>
      <c r="I37" s="106" t="s">
        <v>77</v>
      </c>
      <c r="J37" s="109">
        <f>I30*J34</f>
        <v>227.32800000000003</v>
      </c>
      <c r="K37" s="28" t="s">
        <v>67</v>
      </c>
      <c r="L37" s="30"/>
      <c r="M37" s="27"/>
      <c r="N37" s="27"/>
      <c r="O37" s="27"/>
      <c r="P37" s="27"/>
      <c r="Q37" s="27"/>
      <c r="R37" s="27"/>
      <c r="S37" s="27"/>
      <c r="T37" s="27"/>
      <c r="U37" s="104"/>
      <c r="V37" s="39"/>
      <c r="W37" s="45">
        <v>1.45</v>
      </c>
      <c r="X37" s="103">
        <f t="shared" si="10"/>
        <v>7.348965517241381</v>
      </c>
      <c r="Y37" s="103">
        <f t="shared" si="10"/>
        <v>18.813351724137938</v>
      </c>
      <c r="Z37" s="103">
        <f t="shared" si="10"/>
        <v>29.395862068965524</v>
      </c>
      <c r="AA37" s="103">
        <f t="shared" si="10"/>
        <v>45.931034482758641</v>
      </c>
      <c r="AB37" s="103">
        <f t="shared" si="10"/>
        <v>72.920110344827606</v>
      </c>
      <c r="AC37" s="103">
        <f t="shared" si="10"/>
        <v>92.615337931034503</v>
      </c>
      <c r="AD37" s="103">
        <f t="shared" si="10"/>
        <v>117.5834482758621</v>
      </c>
      <c r="AE37" s="103">
        <f t="shared" si="10"/>
        <v>148.81655172413795</v>
      </c>
      <c r="AF37" s="103">
        <f t="shared" si="10"/>
        <v>183.72413793103456</v>
      </c>
      <c r="AG37" s="102"/>
      <c r="AH37" s="40"/>
      <c r="AI37" s="103">
        <f t="shared" si="9"/>
        <v>117.5834482758621</v>
      </c>
    </row>
    <row r="38" spans="1:35" s="28" customFormat="1" ht="13.8" x14ac:dyDescent="0.3">
      <c r="A38" s="75"/>
      <c r="B38" s="71"/>
      <c r="C38" s="68"/>
      <c r="D38" s="68"/>
      <c r="I38" s="116"/>
      <c r="L38" s="30"/>
      <c r="M38" s="27"/>
      <c r="N38" s="27"/>
      <c r="O38" s="27"/>
      <c r="P38" s="27"/>
      <c r="Q38" s="27"/>
      <c r="R38" s="27"/>
      <c r="S38" s="27"/>
      <c r="T38" s="27"/>
      <c r="U38" s="104"/>
      <c r="V38" s="39"/>
      <c r="W38" s="45">
        <v>1.5</v>
      </c>
      <c r="X38" s="103">
        <f t="shared" si="10"/>
        <v>7.104000000000001</v>
      </c>
      <c r="Y38" s="103">
        <f t="shared" si="10"/>
        <v>18.186240000000002</v>
      </c>
      <c r="Z38" s="103">
        <f t="shared" si="10"/>
        <v>28.416000000000004</v>
      </c>
      <c r="AA38" s="103">
        <f t="shared" si="10"/>
        <v>44.40000000000002</v>
      </c>
      <c r="AB38" s="103">
        <f t="shared" si="10"/>
        <v>70.48944000000003</v>
      </c>
      <c r="AC38" s="103">
        <f t="shared" si="10"/>
        <v>89.528160000000028</v>
      </c>
      <c r="AD38" s="103">
        <f t="shared" si="10"/>
        <v>113.66400000000002</v>
      </c>
      <c r="AE38" s="103">
        <f t="shared" si="10"/>
        <v>143.85599999999999</v>
      </c>
      <c r="AF38" s="103">
        <f t="shared" si="10"/>
        <v>177.60000000000008</v>
      </c>
      <c r="AG38" s="102"/>
      <c r="AH38" s="40"/>
      <c r="AI38" s="103">
        <f t="shared" si="9"/>
        <v>113.66400000000002</v>
      </c>
    </row>
    <row r="39" spans="1:35" s="28" customFormat="1" ht="13.8" x14ac:dyDescent="0.3">
      <c r="A39" s="68"/>
      <c r="B39" s="85"/>
      <c r="C39" s="86"/>
      <c r="D39" s="82"/>
      <c r="H39" s="83" t="s">
        <v>73</v>
      </c>
      <c r="I39" s="68"/>
      <c r="J39" s="68"/>
      <c r="K39" s="68"/>
      <c r="L39" s="30"/>
      <c r="M39" s="27"/>
      <c r="N39" s="27"/>
      <c r="O39" s="27"/>
      <c r="P39" s="27"/>
      <c r="Q39" s="27"/>
      <c r="R39" s="27"/>
      <c r="S39" s="27"/>
      <c r="T39" s="27"/>
      <c r="U39" s="104"/>
      <c r="V39" s="39"/>
      <c r="W39" s="45">
        <v>1.55</v>
      </c>
      <c r="X39" s="103">
        <f t="shared" si="10"/>
        <v>6.8748387096774213</v>
      </c>
      <c r="Y39" s="103">
        <f t="shared" si="10"/>
        <v>17.599587096774197</v>
      </c>
      <c r="Z39" s="103">
        <f t="shared" si="10"/>
        <v>27.499354838709685</v>
      </c>
      <c r="AA39" s="103">
        <f t="shared" si="10"/>
        <v>42.967741935483886</v>
      </c>
      <c r="AB39" s="103">
        <f t="shared" si="10"/>
        <v>68.215587096774215</v>
      </c>
      <c r="AC39" s="103">
        <f t="shared" si="10"/>
        <v>86.640154838709691</v>
      </c>
      <c r="AD39" s="103">
        <f t="shared" si="10"/>
        <v>109.99741935483874</v>
      </c>
      <c r="AE39" s="103">
        <f t="shared" si="10"/>
        <v>139.21548387096774</v>
      </c>
      <c r="AF39" s="103">
        <f t="shared" si="10"/>
        <v>171.87096774193554</v>
      </c>
      <c r="AG39" s="102"/>
      <c r="AH39" s="40"/>
      <c r="AI39" s="103">
        <f t="shared" si="9"/>
        <v>109.99741935483874</v>
      </c>
    </row>
    <row r="40" spans="1:35" s="28" customFormat="1" ht="13.8" x14ac:dyDescent="0.3">
      <c r="A40" s="68"/>
      <c r="B40" s="71"/>
      <c r="C40" s="73"/>
      <c r="D40" s="68"/>
      <c r="E40" s="68"/>
      <c r="G40" s="68"/>
      <c r="H40" s="68"/>
      <c r="I40" s="68"/>
      <c r="J40" s="71" t="str">
        <f ca="1">"M.S. = "&amp;[1]!xlvn(K40)&amp;" = "</f>
        <v xml:space="preserve">M.S. = P₀ / (P × 1.15) - 1 = 227 / (185 × 1.15) - 1 = </v>
      </c>
      <c r="K40" s="115">
        <f>J37/(D14*1.15)-1</f>
        <v>6.8521739130435133E-2</v>
      </c>
      <c r="L40" s="30"/>
      <c r="M40" s="27"/>
      <c r="N40" s="27"/>
      <c r="O40" s="27"/>
      <c r="P40" s="27"/>
      <c r="Q40" s="27"/>
      <c r="R40" s="27"/>
      <c r="S40" s="27"/>
      <c r="T40" s="27"/>
      <c r="U40" s="104"/>
      <c r="V40" s="39"/>
      <c r="W40" s="45">
        <v>1.6</v>
      </c>
      <c r="X40" s="103">
        <f t="shared" si="10"/>
        <v>6.660000000000001</v>
      </c>
      <c r="Y40" s="103">
        <f t="shared" si="10"/>
        <v>17.049600000000002</v>
      </c>
      <c r="Z40" s="103">
        <f t="shared" si="10"/>
        <v>26.640000000000004</v>
      </c>
      <c r="AA40" s="103">
        <f t="shared" si="10"/>
        <v>41.625000000000014</v>
      </c>
      <c r="AB40" s="103">
        <f t="shared" si="10"/>
        <v>66.083850000000012</v>
      </c>
      <c r="AC40" s="103">
        <f t="shared" si="10"/>
        <v>83.93265000000001</v>
      </c>
      <c r="AD40" s="103">
        <f t="shared" si="10"/>
        <v>106.56000000000002</v>
      </c>
      <c r="AE40" s="103">
        <f t="shared" si="10"/>
        <v>134.86499999999998</v>
      </c>
      <c r="AF40" s="103">
        <f t="shared" si="10"/>
        <v>166.50000000000006</v>
      </c>
      <c r="AG40" s="102"/>
      <c r="AH40" s="5"/>
      <c r="AI40" s="103">
        <f t="shared" si="9"/>
        <v>106.56000000000002</v>
      </c>
    </row>
    <row r="41" spans="1:35" s="28" customFormat="1" ht="13.8" x14ac:dyDescent="0.3">
      <c r="A41" s="75"/>
      <c r="B41" s="83"/>
      <c r="C41" s="68"/>
      <c r="D41" s="68"/>
      <c r="E41" s="68"/>
      <c r="F41" s="75"/>
      <c r="L41" s="30"/>
      <c r="M41" s="27"/>
      <c r="N41" s="27"/>
      <c r="O41" s="27"/>
      <c r="P41" s="27"/>
      <c r="Q41" s="27"/>
      <c r="R41" s="27"/>
      <c r="S41" s="27"/>
      <c r="T41" s="27"/>
      <c r="U41" s="104"/>
      <c r="V41" s="39"/>
      <c r="W41" s="45">
        <v>1.65</v>
      </c>
      <c r="X41" s="103">
        <f t="shared" si="10"/>
        <v>6.4581818181818198</v>
      </c>
      <c r="Y41" s="103">
        <f t="shared" si="10"/>
        <v>16.532945454545459</v>
      </c>
      <c r="Z41" s="103">
        <f t="shared" si="10"/>
        <v>25.832727272727279</v>
      </c>
      <c r="AA41" s="103">
        <f t="shared" si="10"/>
        <v>40.363636363636381</v>
      </c>
      <c r="AB41" s="103">
        <f t="shared" si="10"/>
        <v>64.081309090909102</v>
      </c>
      <c r="AC41" s="103">
        <f t="shared" si="10"/>
        <v>81.389236363636385</v>
      </c>
      <c r="AD41" s="103">
        <f t="shared" si="10"/>
        <v>103.33090909090912</v>
      </c>
      <c r="AE41" s="103">
        <f t="shared" si="10"/>
        <v>130.77818181818182</v>
      </c>
      <c r="AF41" s="103">
        <f t="shared" si="10"/>
        <v>161.45454545454552</v>
      </c>
      <c r="AG41" s="102"/>
      <c r="AH41" s="5"/>
      <c r="AI41" s="103">
        <f t="shared" si="9"/>
        <v>103.33090909090912</v>
      </c>
    </row>
    <row r="42" spans="1:35" s="28" customFormat="1" ht="13.8" x14ac:dyDescent="0.3">
      <c r="A42" s="68"/>
      <c r="B42" s="87"/>
      <c r="C42" s="86"/>
      <c r="D42" s="82"/>
      <c r="E42" s="81"/>
      <c r="F42" s="68"/>
      <c r="L42" s="30"/>
      <c r="M42" s="27"/>
      <c r="N42" s="27"/>
      <c r="O42" s="27"/>
      <c r="P42" s="27"/>
      <c r="Q42" s="27"/>
      <c r="R42" s="27"/>
      <c r="S42" s="27"/>
      <c r="T42" s="27"/>
      <c r="U42" s="104"/>
      <c r="V42" s="39"/>
      <c r="W42" s="45">
        <v>1.7</v>
      </c>
      <c r="X42" s="103">
        <f t="shared" si="10"/>
        <v>6.2682352941176482</v>
      </c>
      <c r="Y42" s="103">
        <f t="shared" si="10"/>
        <v>16.046682352941179</v>
      </c>
      <c r="Z42" s="103">
        <f t="shared" si="10"/>
        <v>25.072941176470593</v>
      </c>
      <c r="AA42" s="103">
        <f t="shared" si="10"/>
        <v>39.176470588235311</v>
      </c>
      <c r="AB42" s="103">
        <f t="shared" si="10"/>
        <v>62.196564705882373</v>
      </c>
      <c r="AC42" s="103">
        <f t="shared" si="10"/>
        <v>78.995435294117655</v>
      </c>
      <c r="AD42" s="103">
        <f t="shared" si="10"/>
        <v>100.29176470588237</v>
      </c>
      <c r="AE42" s="103">
        <f t="shared" si="10"/>
        <v>126.93176470588236</v>
      </c>
      <c r="AF42" s="103">
        <f t="shared" si="10"/>
        <v>156.70588235294125</v>
      </c>
      <c r="AG42" s="102"/>
      <c r="AH42" s="5"/>
      <c r="AI42" s="103">
        <f t="shared" si="9"/>
        <v>100.29176470588237</v>
      </c>
    </row>
    <row r="43" spans="1:35" s="28" customFormat="1" ht="13.8" x14ac:dyDescent="0.3">
      <c r="A43" s="68"/>
      <c r="B43" s="71"/>
      <c r="C43" s="86"/>
      <c r="D43" s="68"/>
      <c r="E43" s="68"/>
      <c r="F43" s="68"/>
      <c r="L43" s="30"/>
      <c r="M43" s="27"/>
      <c r="N43" s="27"/>
      <c r="O43" s="27"/>
      <c r="P43" s="27"/>
      <c r="Q43" s="27"/>
      <c r="R43" s="27"/>
      <c r="S43" s="27"/>
      <c r="T43" s="27"/>
      <c r="U43" s="104"/>
      <c r="V43" s="39"/>
      <c r="W43" s="45">
        <v>1.75</v>
      </c>
      <c r="X43" s="103">
        <f t="shared" si="10"/>
        <v>6.0891428571428587</v>
      </c>
      <c r="Y43" s="103">
        <f t="shared" si="10"/>
        <v>15.588205714285717</v>
      </c>
      <c r="Z43" s="103">
        <f t="shared" si="10"/>
        <v>24.356571428571435</v>
      </c>
      <c r="AA43" s="103">
        <f t="shared" si="10"/>
        <v>38.057142857142878</v>
      </c>
      <c r="AB43" s="103">
        <f t="shared" si="10"/>
        <v>60.41952000000002</v>
      </c>
      <c r="AC43" s="103">
        <f t="shared" si="10"/>
        <v>76.738422857142865</v>
      </c>
      <c r="AD43" s="103">
        <f t="shared" si="10"/>
        <v>97.42628571428574</v>
      </c>
      <c r="AE43" s="103">
        <f t="shared" si="10"/>
        <v>123.30514285714285</v>
      </c>
      <c r="AF43" s="103">
        <f t="shared" si="10"/>
        <v>152.22857142857151</v>
      </c>
      <c r="AG43" s="102"/>
      <c r="AH43" s="5"/>
      <c r="AI43" s="103">
        <f t="shared" si="9"/>
        <v>97.42628571428574</v>
      </c>
    </row>
    <row r="44" spans="1:35" s="28" customFormat="1" ht="13.8" x14ac:dyDescent="0.3">
      <c r="A44" s="75"/>
      <c r="B44" s="71"/>
      <c r="C44" s="88"/>
      <c r="D44" s="68"/>
      <c r="E44" s="68"/>
      <c r="F44" s="75"/>
      <c r="L44" s="30"/>
      <c r="M44" s="27"/>
      <c r="N44" s="27"/>
      <c r="O44" s="27"/>
      <c r="P44" s="27"/>
      <c r="Q44" s="27"/>
      <c r="R44" s="27"/>
      <c r="S44" s="27"/>
      <c r="T44" s="27"/>
      <c r="U44" s="104"/>
      <c r="V44" s="39"/>
      <c r="W44" s="45">
        <v>1.8</v>
      </c>
      <c r="X44" s="103">
        <f t="shared" si="10"/>
        <v>5.9200000000000008</v>
      </c>
      <c r="Y44" s="103">
        <f t="shared" si="10"/>
        <v>15.155200000000002</v>
      </c>
      <c r="Z44" s="103">
        <f t="shared" si="10"/>
        <v>23.680000000000003</v>
      </c>
      <c r="AA44" s="103">
        <f t="shared" si="10"/>
        <v>37.000000000000014</v>
      </c>
      <c r="AB44" s="103">
        <f t="shared" si="10"/>
        <v>58.741200000000021</v>
      </c>
      <c r="AC44" s="103">
        <f t="shared" si="10"/>
        <v>74.606800000000007</v>
      </c>
      <c r="AD44" s="103">
        <f t="shared" ref="Y44:AF50" si="11">(($X$10*AD$13/AD$12)/$W44)*$U$16</f>
        <v>94.720000000000013</v>
      </c>
      <c r="AE44" s="103">
        <f t="shared" si="11"/>
        <v>119.88</v>
      </c>
      <c r="AF44" s="103">
        <f t="shared" si="11"/>
        <v>148.00000000000006</v>
      </c>
      <c r="AG44" s="102"/>
      <c r="AH44" s="5"/>
      <c r="AI44" s="103">
        <f t="shared" si="9"/>
        <v>94.720000000000013</v>
      </c>
    </row>
    <row r="45" spans="1:35" s="28" customFormat="1" ht="13.8" x14ac:dyDescent="0.3">
      <c r="A45" s="68"/>
      <c r="B45" s="72"/>
      <c r="C45" s="89"/>
      <c r="D45" s="82"/>
      <c r="E45" s="78"/>
      <c r="F45" s="68"/>
      <c r="L45" s="30"/>
      <c r="M45" s="27"/>
      <c r="N45" s="27"/>
      <c r="O45" s="27"/>
      <c r="P45" s="27"/>
      <c r="Q45" s="27"/>
      <c r="R45" s="27"/>
      <c r="S45" s="27"/>
      <c r="T45" s="27"/>
      <c r="U45" s="104"/>
      <c r="V45" s="39"/>
      <c r="W45" s="45">
        <v>1.85</v>
      </c>
      <c r="X45" s="103">
        <f t="shared" si="10"/>
        <v>5.7600000000000016</v>
      </c>
      <c r="Y45" s="103">
        <f t="shared" si="11"/>
        <v>14.745600000000001</v>
      </c>
      <c r="Z45" s="103">
        <f t="shared" si="11"/>
        <v>23.040000000000006</v>
      </c>
      <c r="AA45" s="103">
        <f t="shared" si="11"/>
        <v>36.000000000000014</v>
      </c>
      <c r="AB45" s="103">
        <f t="shared" si="11"/>
        <v>57.153600000000019</v>
      </c>
      <c r="AC45" s="103">
        <f t="shared" si="11"/>
        <v>72.590400000000002</v>
      </c>
      <c r="AD45" s="103">
        <f t="shared" si="11"/>
        <v>92.160000000000025</v>
      </c>
      <c r="AE45" s="103">
        <f t="shared" si="11"/>
        <v>116.63999999999999</v>
      </c>
      <c r="AF45" s="103">
        <f t="shared" si="11"/>
        <v>144.00000000000006</v>
      </c>
      <c r="AG45" s="102"/>
      <c r="AH45" s="5"/>
      <c r="AI45" s="103">
        <f t="shared" si="9"/>
        <v>92.160000000000025</v>
      </c>
    </row>
    <row r="46" spans="1:35" s="28" customFormat="1" ht="13.8" x14ac:dyDescent="0.3">
      <c r="A46" s="68"/>
      <c r="B46" s="84"/>
      <c r="C46" s="88"/>
      <c r="D46" s="68"/>
      <c r="E46" s="68"/>
      <c r="F46" s="68"/>
      <c r="L46" s="30"/>
      <c r="M46" s="27"/>
      <c r="N46" s="27"/>
      <c r="O46" s="27"/>
      <c r="P46" s="27"/>
      <c r="Q46" s="27"/>
      <c r="R46" s="27"/>
      <c r="S46" s="27"/>
      <c r="T46" s="27"/>
      <c r="U46" s="104"/>
      <c r="V46" s="39"/>
      <c r="W46" s="45">
        <v>1.9</v>
      </c>
      <c r="X46" s="103">
        <f t="shared" si="10"/>
        <v>5.6084210526315799</v>
      </c>
      <c r="Y46" s="103">
        <f t="shared" si="11"/>
        <v>14.357557894736846</v>
      </c>
      <c r="Z46" s="103">
        <f t="shared" si="11"/>
        <v>22.433684210526319</v>
      </c>
      <c r="AA46" s="103">
        <f t="shared" si="11"/>
        <v>35.052631578947384</v>
      </c>
      <c r="AB46" s="103">
        <f t="shared" si="11"/>
        <v>55.649557894736859</v>
      </c>
      <c r="AC46" s="103">
        <f t="shared" si="11"/>
        <v>70.680126315789479</v>
      </c>
      <c r="AD46" s="103">
        <f t="shared" si="11"/>
        <v>89.734736842105278</v>
      </c>
      <c r="AE46" s="103">
        <f t="shared" si="11"/>
        <v>113.57052631578948</v>
      </c>
      <c r="AF46" s="103">
        <f t="shared" si="11"/>
        <v>140.21052631578954</v>
      </c>
      <c r="AG46" s="102"/>
      <c r="AH46" s="46"/>
      <c r="AI46" s="103">
        <f t="shared" si="9"/>
        <v>89.734736842105278</v>
      </c>
    </row>
    <row r="47" spans="1:35" s="28" customFormat="1" ht="13.8" x14ac:dyDescent="0.3">
      <c r="A47" s="68"/>
      <c r="B47" s="71"/>
      <c r="C47" s="90"/>
      <c r="D47" s="68"/>
      <c r="E47" s="68"/>
      <c r="F47" s="77"/>
      <c r="G47" s="68"/>
      <c r="H47" s="68"/>
      <c r="I47" s="77"/>
      <c r="J47" s="68"/>
      <c r="K47" s="68"/>
      <c r="L47" s="30"/>
      <c r="M47" s="27"/>
      <c r="N47" s="27"/>
      <c r="O47" s="27"/>
      <c r="P47" s="27"/>
      <c r="Q47" s="27"/>
      <c r="R47" s="27"/>
      <c r="S47" s="27"/>
      <c r="T47" s="27"/>
      <c r="U47" s="104"/>
      <c r="V47" s="39"/>
      <c r="W47" s="45">
        <v>1.95</v>
      </c>
      <c r="X47" s="103">
        <f t="shared" si="10"/>
        <v>5.464615384615386</v>
      </c>
      <c r="Y47" s="103">
        <f t="shared" si="11"/>
        <v>13.989415384615388</v>
      </c>
      <c r="Z47" s="103">
        <f t="shared" si="11"/>
        <v>21.858461538461544</v>
      </c>
      <c r="AA47" s="103">
        <f t="shared" si="11"/>
        <v>34.153846153846175</v>
      </c>
      <c r="AB47" s="103">
        <f t="shared" si="11"/>
        <v>54.222646153846171</v>
      </c>
      <c r="AC47" s="103">
        <f t="shared" si="11"/>
        <v>68.867815384615398</v>
      </c>
      <c r="AD47" s="103">
        <f t="shared" si="11"/>
        <v>87.433846153846176</v>
      </c>
      <c r="AE47" s="103">
        <f t="shared" si="11"/>
        <v>110.65846153846154</v>
      </c>
      <c r="AF47" s="103">
        <f t="shared" si="11"/>
        <v>136.6153846153847</v>
      </c>
      <c r="AG47" s="102"/>
      <c r="AH47" s="5"/>
      <c r="AI47" s="103">
        <f t="shared" si="9"/>
        <v>87.433846153846176</v>
      </c>
    </row>
    <row r="48" spans="1:35" s="28" customFormat="1" ht="13.8" x14ac:dyDescent="0.3">
      <c r="A48" s="68"/>
      <c r="B48" s="71"/>
      <c r="C48" s="91"/>
      <c r="D48" s="68"/>
      <c r="E48" s="69"/>
      <c r="F48" s="77"/>
      <c r="G48" s="68"/>
      <c r="H48" s="68"/>
      <c r="I48" s="77"/>
      <c r="J48" s="68"/>
      <c r="K48" s="68"/>
      <c r="L48" s="30"/>
      <c r="M48" s="27"/>
      <c r="N48" s="27"/>
      <c r="O48" s="27"/>
      <c r="P48" s="27"/>
      <c r="Q48" s="27"/>
      <c r="R48" s="27"/>
      <c r="S48" s="27"/>
      <c r="T48" s="27"/>
      <c r="U48" s="104"/>
      <c r="V48" s="39"/>
      <c r="W48" s="45">
        <v>2</v>
      </c>
      <c r="X48" s="103">
        <f t="shared" si="10"/>
        <v>5.3280000000000012</v>
      </c>
      <c r="Y48" s="103">
        <f t="shared" si="11"/>
        <v>13.639680000000002</v>
      </c>
      <c r="Z48" s="103">
        <f t="shared" si="11"/>
        <v>21.312000000000005</v>
      </c>
      <c r="AA48" s="103">
        <f t="shared" si="11"/>
        <v>33.300000000000011</v>
      </c>
      <c r="AB48" s="103">
        <f t="shared" si="11"/>
        <v>52.867080000000016</v>
      </c>
      <c r="AC48" s="103">
        <f t="shared" si="11"/>
        <v>67.14612000000001</v>
      </c>
      <c r="AD48" s="103">
        <f t="shared" si="11"/>
        <v>85.248000000000019</v>
      </c>
      <c r="AE48" s="103">
        <f t="shared" si="11"/>
        <v>107.892</v>
      </c>
      <c r="AF48" s="103">
        <f t="shared" si="11"/>
        <v>133.20000000000005</v>
      </c>
      <c r="AG48" s="102"/>
      <c r="AH48" s="5"/>
      <c r="AI48" s="103">
        <f t="shared" si="9"/>
        <v>85.248000000000019</v>
      </c>
    </row>
    <row r="49" spans="1:35" s="28" customFormat="1" ht="13.8" x14ac:dyDescent="0.3">
      <c r="A49" s="68"/>
      <c r="B49" s="69"/>
      <c r="C49" s="69"/>
      <c r="D49" s="77"/>
      <c r="E49" s="69"/>
      <c r="F49" s="77"/>
      <c r="G49" s="68"/>
      <c r="H49" s="68"/>
      <c r="I49" s="77"/>
      <c r="J49" s="68"/>
      <c r="K49" s="68"/>
      <c r="L49" s="30"/>
      <c r="M49" s="27"/>
      <c r="N49" s="27"/>
      <c r="O49" s="27"/>
      <c r="P49" s="27"/>
      <c r="Q49" s="27"/>
      <c r="R49" s="27"/>
      <c r="S49" s="27"/>
      <c r="T49" s="27"/>
      <c r="U49" s="104"/>
      <c r="V49" s="39"/>
      <c r="W49" s="45">
        <v>2.0499999999999998</v>
      </c>
      <c r="X49" s="103">
        <f t="shared" si="10"/>
        <v>5.1980487804878059</v>
      </c>
      <c r="Y49" s="103">
        <f t="shared" si="11"/>
        <v>13.307004878048783</v>
      </c>
      <c r="Z49" s="103">
        <f t="shared" si="11"/>
        <v>20.792195121951224</v>
      </c>
      <c r="AA49" s="103">
        <f t="shared" si="11"/>
        <v>32.487804878048792</v>
      </c>
      <c r="AB49" s="103">
        <f t="shared" si="11"/>
        <v>51.577639024390258</v>
      </c>
      <c r="AC49" s="103">
        <f t="shared" si="11"/>
        <v>65.508409756097578</v>
      </c>
      <c r="AD49" s="103">
        <f t="shared" si="11"/>
        <v>83.168780487804895</v>
      </c>
      <c r="AE49" s="103">
        <f t="shared" si="11"/>
        <v>105.26048780487805</v>
      </c>
      <c r="AF49" s="103">
        <f t="shared" si="11"/>
        <v>129.95121951219517</v>
      </c>
      <c r="AG49" s="102"/>
      <c r="AH49" s="5"/>
      <c r="AI49" s="103">
        <f t="shared" si="9"/>
        <v>83.168780487804895</v>
      </c>
    </row>
    <row r="50" spans="1:35" s="28" customFormat="1" ht="13.8" x14ac:dyDescent="0.3">
      <c r="A50" s="68"/>
      <c r="B50" s="92"/>
      <c r="C50" s="77"/>
      <c r="D50" s="77"/>
      <c r="E50" s="69"/>
      <c r="F50" s="77"/>
      <c r="G50" s="68"/>
      <c r="H50" s="68"/>
      <c r="I50" s="77"/>
      <c r="J50" s="68"/>
      <c r="K50" s="68"/>
      <c r="L50" s="30"/>
      <c r="M50" s="27"/>
      <c r="N50" s="27"/>
      <c r="O50" s="27"/>
      <c r="P50" s="27"/>
      <c r="Q50" s="27"/>
      <c r="R50" s="27"/>
      <c r="S50" s="27"/>
      <c r="T50" s="27"/>
      <c r="U50" s="104"/>
      <c r="V50" s="39"/>
      <c r="W50" s="45">
        <v>2.1</v>
      </c>
      <c r="X50" s="103">
        <f t="shared" si="10"/>
        <v>5.0742857142857156</v>
      </c>
      <c r="Y50" s="103">
        <f t="shared" si="11"/>
        <v>12.990171428571429</v>
      </c>
      <c r="Z50" s="103">
        <f t="shared" si="11"/>
        <v>20.297142857142862</v>
      </c>
      <c r="AA50" s="103">
        <f t="shared" si="11"/>
        <v>31.714285714285726</v>
      </c>
      <c r="AB50" s="103">
        <f t="shared" si="11"/>
        <v>50.349600000000009</v>
      </c>
      <c r="AC50" s="103">
        <f t="shared" si="11"/>
        <v>63.948685714285723</v>
      </c>
      <c r="AD50" s="103">
        <f t="shared" si="11"/>
        <v>81.18857142857145</v>
      </c>
      <c r="AE50" s="103">
        <f t="shared" si="11"/>
        <v>102.7542857142857</v>
      </c>
      <c r="AF50" s="103">
        <f t="shared" si="11"/>
        <v>126.8571428571429</v>
      </c>
      <c r="AG50" s="102"/>
      <c r="AH50" s="5"/>
      <c r="AI50" s="103">
        <f t="shared" si="9"/>
        <v>81.18857142857145</v>
      </c>
    </row>
    <row r="51" spans="1:35" s="28" customFormat="1" ht="13.8" x14ac:dyDescent="0.3">
      <c r="A51" s="68"/>
      <c r="B51" s="77"/>
      <c r="C51" s="77"/>
      <c r="D51" s="69"/>
      <c r="E51" s="77"/>
      <c r="F51" s="68"/>
      <c r="G51" s="68"/>
      <c r="H51" s="77"/>
      <c r="I51" s="68"/>
      <c r="J51" s="68"/>
      <c r="K51" s="68"/>
      <c r="L51" s="30"/>
      <c r="M51" s="27"/>
      <c r="N51" s="27"/>
      <c r="O51" s="27"/>
      <c r="P51" s="27"/>
      <c r="Q51" s="27"/>
      <c r="R51" s="27"/>
      <c r="S51" s="27"/>
      <c r="T51" s="27"/>
      <c r="U51" s="104"/>
      <c r="V51" s="39"/>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104"/>
      <c r="V52" s="39"/>
      <c r="W52" s="39">
        <f>D16</f>
        <v>0.75</v>
      </c>
      <c r="X52" s="30"/>
      <c r="Y52" s="18"/>
      <c r="Z52" s="5"/>
      <c r="AA52" s="40"/>
      <c r="AB52" s="5"/>
      <c r="AC52" s="5"/>
      <c r="AD52" s="5"/>
      <c r="AE52" s="5"/>
      <c r="AF52" s="5"/>
      <c r="AG52" s="5"/>
      <c r="AH52" s="5"/>
      <c r="AI52" s="30">
        <v>0</v>
      </c>
    </row>
    <row r="53" spans="1:35" s="28" customFormat="1" ht="13.8" x14ac:dyDescent="0.3">
      <c r="A53" s="5"/>
      <c r="B53" s="43"/>
      <c r="C53" s="47"/>
      <c r="D53" s="41"/>
      <c r="E53" s="45"/>
      <c r="F53" s="39"/>
      <c r="G53" s="5"/>
      <c r="H53" s="45"/>
      <c r="I53" s="39"/>
      <c r="J53" s="44"/>
      <c r="K53" s="44"/>
      <c r="L53" s="30"/>
      <c r="M53" s="27"/>
      <c r="N53" s="27"/>
      <c r="O53" s="27"/>
      <c r="P53" s="27"/>
      <c r="Q53" s="27"/>
      <c r="R53" s="27"/>
      <c r="S53" s="27"/>
      <c r="T53" s="27"/>
      <c r="U53" s="104"/>
      <c r="V53" s="39"/>
      <c r="W53" s="39">
        <f>D16</f>
        <v>0.75</v>
      </c>
      <c r="X53" s="30"/>
      <c r="Y53" s="5"/>
      <c r="Z53" s="5"/>
      <c r="AA53" s="5"/>
      <c r="AB53" s="5"/>
      <c r="AC53" s="5"/>
      <c r="AD53" s="5"/>
      <c r="AE53" s="5"/>
      <c r="AF53" s="5"/>
      <c r="AG53" s="5"/>
      <c r="AH53" s="5"/>
      <c r="AI53" s="114">
        <f>J37</f>
        <v>227.32800000000003</v>
      </c>
    </row>
    <row r="54" spans="1:35" s="28" customFormat="1" ht="13.8" x14ac:dyDescent="0.3">
      <c r="A54" s="5"/>
      <c r="B54" s="43"/>
      <c r="C54" s="47"/>
      <c r="D54" s="41"/>
      <c r="E54" s="45"/>
      <c r="F54" s="39"/>
      <c r="G54" s="5"/>
      <c r="H54" s="45"/>
      <c r="I54" s="39"/>
      <c r="J54" s="44"/>
      <c r="K54" s="44"/>
      <c r="L54" s="30"/>
      <c r="M54" s="27"/>
      <c r="N54" s="27"/>
      <c r="O54" s="27"/>
      <c r="P54" s="27"/>
      <c r="Q54" s="27"/>
      <c r="R54" s="27"/>
      <c r="S54" s="27"/>
      <c r="T54" s="27"/>
      <c r="U54" s="104"/>
      <c r="V54" s="39"/>
      <c r="W54" s="39">
        <v>0</v>
      </c>
      <c r="AI54" s="114">
        <f>J37</f>
        <v>227.32800000000003</v>
      </c>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104"/>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104"/>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104"/>
      <c r="V57" s="30"/>
      <c r="W57" s="30"/>
      <c r="X57" s="30"/>
    </row>
    <row r="58" spans="1:35" s="28" customFormat="1" ht="13.8" x14ac:dyDescent="0.3">
      <c r="A58" s="50"/>
      <c r="B58" s="53"/>
      <c r="C58" s="52"/>
      <c r="D58" s="54"/>
      <c r="E58" s="54"/>
      <c r="F58" s="55" t="s">
        <v>35</v>
      </c>
      <c r="G58" s="52"/>
      <c r="H58" s="54"/>
      <c r="I58" s="54"/>
      <c r="J58" s="54"/>
      <c r="K58" s="50"/>
      <c r="L58" s="30"/>
      <c r="M58" s="27"/>
      <c r="N58" s="27"/>
      <c r="O58" s="27"/>
      <c r="P58" s="27"/>
      <c r="Q58" s="27"/>
      <c r="R58" s="27"/>
      <c r="S58" s="27"/>
      <c r="T58" s="27"/>
      <c r="U58" s="104"/>
      <c r="V58" s="30"/>
      <c r="W58" s="30"/>
      <c r="X58" s="30"/>
    </row>
    <row r="59" spans="1:35" s="28" customFormat="1" ht="13.8" x14ac:dyDescent="0.3">
      <c r="A59" s="50"/>
      <c r="B59" s="54"/>
      <c r="C59" s="54"/>
      <c r="D59" s="54"/>
      <c r="E59" s="54"/>
      <c r="F59" s="93" t="s">
        <v>81</v>
      </c>
      <c r="G59" s="54"/>
      <c r="H59" s="54"/>
      <c r="I59" s="54"/>
      <c r="J59" s="54"/>
      <c r="K59" s="50"/>
      <c r="L59" s="30"/>
      <c r="M59" s="27"/>
      <c r="N59" s="27"/>
      <c r="O59" s="27"/>
      <c r="P59" s="27"/>
      <c r="Q59" s="27"/>
      <c r="R59" s="27"/>
      <c r="S59" s="27"/>
      <c r="T59" s="27"/>
      <c r="U59" s="104"/>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1">
    <mergeCell ref="G32:I33"/>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2016-04-20T02:35:56Z</dcterms:modified>
  <cp:category>Engineering Spreadsheets</cp:category>
</cp:coreProperties>
</file>