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xr:revisionPtr revIDLastSave="0" documentId="13_ncr:1_{E0B12DE0-0915-449C-A674-6C540F154E2D}" xr6:coauthVersionLast="37" xr6:coauthVersionMax="37" xr10:uidLastSave="{00000000-0000-0000-0000-000000000000}"/>
  <bookViews>
    <workbookView xWindow="13050" yWindow="375" windowWidth="9990" windowHeight="7935" tabRatio="871" activeTab="1" xr2:uid="{00000000-000D-0000-FFFF-FFFF00000000}"/>
  </bookViews>
  <sheets>
    <sheet name="READ ME" sheetId="36" r:id="rId1"/>
    <sheet name="Analysis" sheetId="37" r:id="rId2"/>
  </sheets>
  <externalReferences>
    <externalReference r:id="rId3"/>
    <externalReference r:id="rId4"/>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V49" i="37" l="1"/>
  <c r="V50" i="37" s="1"/>
  <c r="W50" i="37" s="1"/>
  <c r="V46" i="37"/>
  <c r="G28" i="37"/>
  <c r="C32" i="37" s="1"/>
  <c r="C28" i="37"/>
  <c r="W25" i="37"/>
  <c r="V25" i="37"/>
  <c r="V26" i="37" s="1"/>
  <c r="W24" i="37"/>
  <c r="W21" i="37"/>
  <c r="B12" i="37"/>
  <c r="F11" i="37"/>
  <c r="L10" i="37"/>
  <c r="F10" i="37"/>
  <c r="J9" i="37"/>
  <c r="F9" i="37"/>
  <c r="J8" i="37"/>
  <c r="F8" i="37"/>
  <c r="X7" i="37"/>
  <c r="X6" i="37"/>
  <c r="X5" i="37"/>
  <c r="X4" i="37"/>
  <c r="X3" i="37"/>
  <c r="X2" i="37"/>
  <c r="X1" i="37"/>
  <c r="G1" i="37" s="1"/>
  <c r="C31" i="37"/>
  <c r="C27" i="37"/>
  <c r="G26" i="37"/>
  <c r="C30" i="37"/>
  <c r="C26" i="37"/>
  <c r="G27" i="37"/>
  <c r="W26" i="37" l="1"/>
  <c r="V27" i="37"/>
  <c r="J10" i="37"/>
  <c r="Y46" i="37"/>
  <c r="Y26" i="37"/>
  <c r="X46" i="37"/>
  <c r="X26" i="37"/>
  <c r="I38" i="37"/>
  <c r="Y27" i="37"/>
  <c r="Y24" i="37"/>
  <c r="X25" i="37"/>
  <c r="X27" i="37"/>
  <c r="X24" i="37"/>
  <c r="Y25" i="37"/>
  <c r="W49" i="37"/>
  <c r="C12" i="36"/>
  <c r="I37" i="37"/>
  <c r="I36" i="37"/>
  <c r="Y51" i="37" l="1"/>
  <c r="Y50" i="37"/>
  <c r="I43" i="37"/>
  <c r="V28" i="37"/>
  <c r="W27" i="37"/>
  <c r="X51" i="37"/>
  <c r="X50" i="37"/>
  <c r="I41" i="37"/>
  <c r="I42" i="37"/>
  <c r="V29" i="37" l="1"/>
  <c r="W28" i="37"/>
  <c r="Y28" i="37"/>
  <c r="X28" i="37"/>
  <c r="W29" i="37" l="1"/>
  <c r="V30" i="37"/>
  <c r="Y29" i="37"/>
  <c r="X29" i="37"/>
  <c r="V31" i="37" l="1"/>
  <c r="W30" i="37"/>
  <c r="X30" i="37"/>
  <c r="Y30" i="37"/>
  <c r="W31" i="37" l="1"/>
  <c r="V32" i="37"/>
  <c r="X31" i="37"/>
  <c r="Y31" i="37"/>
  <c r="V33" i="37" l="1"/>
  <c r="W32" i="37"/>
  <c r="Y32" i="37"/>
  <c r="X32" i="37"/>
  <c r="W33" i="37" l="1"/>
  <c r="V34" i="37"/>
  <c r="X33" i="37"/>
  <c r="Y33" i="37"/>
  <c r="V35" i="37" l="1"/>
  <c r="W34" i="37"/>
  <c r="X34" i="37"/>
  <c r="Y34" i="37"/>
  <c r="W35" i="37" l="1"/>
  <c r="V36" i="37"/>
  <c r="Y35" i="37"/>
  <c r="X35" i="37"/>
  <c r="W36" i="37" l="1"/>
  <c r="V37" i="37"/>
  <c r="X36" i="37"/>
  <c r="Y36" i="37"/>
  <c r="V38" i="37" l="1"/>
  <c r="W37" i="37"/>
  <c r="X37" i="37"/>
  <c r="Y37" i="37"/>
  <c r="W38" i="37" l="1"/>
  <c r="V39" i="37"/>
  <c r="X38" i="37"/>
  <c r="Y38" i="37"/>
  <c r="V40" i="37" l="1"/>
  <c r="W39" i="37"/>
  <c r="Y39" i="37"/>
  <c r="X39" i="37"/>
  <c r="W40" i="37" l="1"/>
  <c r="V41" i="37"/>
  <c r="Y40" i="37"/>
  <c r="X40" i="37"/>
  <c r="V42" i="37" l="1"/>
  <c r="W41" i="37"/>
  <c r="X41" i="37"/>
  <c r="Y41" i="37"/>
  <c r="V43" i="37" l="1"/>
  <c r="W42" i="37"/>
  <c r="Y42" i="37"/>
  <c r="X42" i="37"/>
  <c r="W43" i="37" l="1"/>
  <c r="V44" i="37"/>
  <c r="Y43" i="37"/>
  <c r="X43" i="37"/>
  <c r="W44" i="37" l="1"/>
  <c r="X44" i="37"/>
  <c r="Y44" i="37"/>
</calcChain>
</file>

<file path=xl/sharedStrings.xml><?xml version="1.0" encoding="utf-8"?>
<sst xmlns="http://schemas.openxmlformats.org/spreadsheetml/2006/main" count="119" uniqueCount="83">
  <si>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</si>
  <si>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</si>
  <si>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</si>
  <si>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</si>
  <si>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</si>
  <si>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</si>
  <si>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</si>
  <si>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</si>
  <si>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</si>
  <si>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</si>
  <si>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</si>
  <si>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</si>
  <si>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</si>
  <si>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</si>
  <si>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</si>
  <si>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</si>
  <si>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</si>
  <si>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</si>
  <si>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</si>
  <si>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</si>
  <si>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</si>
  <si>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</si>
  <si>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</si>
  <si>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</si>
  <si>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</si>
  <si>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</si>
  <si>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</si>
  <si>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</si>
  <si>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</si>
  <si>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</si>
  <si>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</si>
  <si>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</si>
  <si>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</si>
  <si>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</si>
  <si>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</si>
  <si>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</si>
  <si>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</si>
  <si>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</si>
  <si>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</si>
  <si>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</si>
  <si>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</si>
  <si>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</si>
  <si>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</si>
  <si>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</si>
  <si>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</si>
  <si>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</si>
  <si>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</si>
  <si>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</si>
  <si>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</si>
  <si>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in</t>
  </si>
  <si>
    <t>=</t>
  </si>
  <si>
    <t>inlb</t>
  </si>
  <si>
    <t>U =</t>
  </si>
  <si>
    <t>j =</t>
  </si>
  <si>
    <t>Results</t>
  </si>
  <si>
    <t>w =</t>
  </si>
  <si>
    <t>lb (axial load)</t>
  </si>
  <si>
    <t>P =</t>
  </si>
  <si>
    <t>L =</t>
  </si>
  <si>
    <t>I =</t>
  </si>
  <si>
    <t xml:space="preserve">E= </t>
  </si>
  <si>
    <t>Input:</t>
  </si>
  <si>
    <t>(NASA TM X-73305, 1975)</t>
  </si>
  <si>
    <t>S. Abbott</t>
  </si>
  <si>
    <t>AA-SM-026-122</t>
  </si>
  <si>
    <t>27/08/2017</t>
  </si>
  <si>
    <t>COMPRESSION FLEXURE - FIXED ONE END FREE ONE END, UDL</t>
  </si>
  <si>
    <t>Table B 4.6.2-1</t>
  </si>
  <si>
    <r>
      <t xml:space="preserve">This method predicts internal loads, </t>
    </r>
    <r>
      <rPr>
        <b/>
        <i/>
        <sz val="10"/>
        <rFont val="Calibri"/>
        <family val="2"/>
        <scheme val="minor"/>
      </rPr>
      <t>not stability failure</t>
    </r>
    <r>
      <rPr>
        <i/>
        <sz val="10"/>
        <rFont val="Calibri"/>
        <family val="2"/>
        <scheme val="minor"/>
      </rPr>
      <t>. For stability failure of a beam column see the following sheet:</t>
    </r>
  </si>
  <si>
    <t>AA-SM-018-005 Beam Column Analysis</t>
  </si>
  <si>
    <t>(modulus of elasticity)</t>
  </si>
  <si>
    <r>
      <t>in</t>
    </r>
    <r>
      <rPr>
        <vertAlign val="superscript"/>
        <sz val="10"/>
        <rFont val="Calibri"/>
        <family val="2"/>
        <scheme val="minor"/>
      </rPr>
      <t>4</t>
    </r>
    <r>
      <rPr>
        <sz val="10"/>
        <rFont val="Calibri"/>
        <family val="2"/>
        <scheme val="minor"/>
      </rPr>
      <t xml:space="preserve"> (moment of inertia)</t>
    </r>
  </si>
  <si>
    <t>lb/in (transverse load)</t>
  </si>
  <si>
    <t>x =</t>
  </si>
  <si>
    <r>
      <t>in</t>
    </r>
    <r>
      <rPr>
        <vertAlign val="superscript"/>
        <sz val="10"/>
        <rFont val="Calibri"/>
        <family val="2"/>
        <scheme val="minor"/>
      </rPr>
      <t>4</t>
    </r>
    <r>
      <rPr>
        <sz val="10"/>
        <rFont val="Calibri"/>
        <family val="2"/>
        <scheme val="minor"/>
      </rPr>
      <t>/lb</t>
    </r>
  </si>
  <si>
    <r>
      <t>in</t>
    </r>
    <r>
      <rPr>
        <vertAlign val="superscript"/>
        <sz val="10"/>
        <rFont val="Calibri"/>
        <family val="2"/>
        <scheme val="minor"/>
      </rPr>
      <t>-3</t>
    </r>
  </si>
  <si>
    <t>Max M = MB =</t>
  </si>
  <si>
    <t xml:space="preserve">RA = </t>
  </si>
  <si>
    <t>lb</t>
  </si>
  <si>
    <t xml:space="preserve">RB = </t>
  </si>
  <si>
    <t>To display formula values or variables using the xln &amp; xlv functions, you need the XL-Viking add-in.</t>
  </si>
  <si>
    <t>The free version is available here:</t>
  </si>
  <si>
    <t>www.XL-Viking.com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</si>
</sst>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color indexed="12"/>
      <name val="Calibri"/>
      <family val="2"/>
      <scheme val="minor"/>
    </font>
    <font>
      <sz val="10"/>
      <color theme="10"/>
      <name val="Calibri"/>
      <family val="2"/>
    </font>
    <font>
      <b/>
      <i/>
      <sz val="10"/>
      <name val="Calibri"/>
      <family val="2"/>
      <scheme val="minor"/>
    </font>
    <font>
      <vertAlign val="superscript"/>
      <sz val="10"/>
      <name val="Calibri"/>
      <family val="2"/>
      <scheme val="minor"/>
    </font>
    <font>
      <b/>
      <i/>
      <u/>
      <sz val="10"/>
      <color rgb="FF333300"/>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1">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4" fillId="0" borderId="0" applyNumberFormat="0" applyFill="0" applyBorder="0" applyAlignment="0" applyProtection="0"/>
    <xf numFmtId="0" fontId="12" fillId="0" borderId="0"/>
    <xf numFmtId="0" fontId="11" fillId="0" borderId="0" applyNumberFormat="0" applyFill="0" applyBorder="0" applyAlignment="0" applyProtection="0"/>
    <xf numFmtId="0" fontId="2" fillId="0" borderId="0"/>
  </cellStyleXfs>
  <cellXfs count="92">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165" fontId="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3" fillId="0" borderId="0" xfId="2" applyFont="1" applyAlignment="1"/>
    <xf numFmtId="164" fontId="3" fillId="0" borderId="0" xfId="2" applyNumberFormat="1" applyFont="1" applyAlignment="1">
      <alignment horizontal="center"/>
    </xf>
    <xf numFmtId="1" fontId="3" fillId="0" borderId="0" xfId="2" applyNumberFormat="1" applyFont="1" applyAlignment="1">
      <alignment horizontal="center"/>
    </xf>
    <xf numFmtId="0" fontId="11" fillId="0" borderId="0" xfId="4" applyFont="1" applyBorder="1" applyAlignment="1" applyProtection="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3" fillId="0" borderId="0" xfId="2" applyFont="1"/>
    <xf numFmtId="0" fontId="15" fillId="0" borderId="0" xfId="7" applyFont="1" applyBorder="1" applyAlignment="1" applyProtection="1">
      <alignment horizontal="center"/>
    </xf>
    <xf numFmtId="0" fontId="14" fillId="0" borderId="0" xfId="7" applyBorder="1" applyAlignment="1">
      <alignment horizontal="center"/>
    </xf>
    <xf numFmtId="165" fontId="3" fillId="0" borderId="0" xfId="2" applyNumberFormat="1" applyFont="1" applyFill="1" applyAlignment="1" applyProtection="1">
      <alignment horizontal="left"/>
      <protection locked="0"/>
    </xf>
    <xf numFmtId="165" fontId="3" fillId="0" borderId="0" xfId="2" applyNumberFormat="1" applyFont="1"/>
    <xf numFmtId="0" fontId="3" fillId="0" borderId="0" xfId="2" applyFont="1" applyAlignment="1" applyProtection="1">
      <alignment vertical="center"/>
      <protection locked="0"/>
    </xf>
    <xf numFmtId="0" fontId="3" fillId="0" borderId="0" xfId="2" quotePrefix="1" applyFont="1" applyBorder="1" applyProtection="1">
      <protection locked="0"/>
    </xf>
    <xf numFmtId="0" fontId="3" fillId="0" borderId="0" xfId="2" quotePrefix="1" applyFont="1" applyAlignment="1" applyProtection="1">
      <alignment horizontal="left" vertical="center"/>
      <protection locked="0"/>
    </xf>
    <xf numFmtId="0" fontId="3" fillId="0" borderId="0" xfId="2" applyFont="1" applyAlignment="1" applyProtection="1">
      <alignment horizontal="right" vertical="center"/>
      <protection locked="0"/>
    </xf>
    <xf numFmtId="0" fontId="3" fillId="0" borderId="0" xfId="2" quotePrefix="1" applyFont="1" applyAlignment="1" applyProtection="1">
      <alignment horizontal="right" vertical="center"/>
      <protection locked="0"/>
    </xf>
    <xf numFmtId="1" fontId="3" fillId="0" borderId="0" xfId="2" applyNumberFormat="1" applyFont="1" applyFill="1" applyAlignment="1" applyProtection="1">
      <alignment horizontal="right" vertical="center"/>
      <protection locked="0"/>
    </xf>
    <xf numFmtId="0" fontId="3" fillId="0" borderId="0" xfId="2" quotePrefix="1" applyFont="1" applyAlignment="1" applyProtection="1">
      <alignment vertical="center"/>
      <protection locked="0"/>
    </xf>
    <xf numFmtId="0" fontId="3" fillId="0" borderId="0" xfId="2" applyFont="1" applyAlignment="1" applyProtection="1">
      <alignment horizontal="left" vertical="center"/>
      <protection locked="0"/>
    </xf>
    <xf numFmtId="2" fontId="21" fillId="0" borderId="0" xfId="2" applyNumberFormat="1" applyFont="1" applyAlignment="1" applyProtection="1">
      <alignment horizontal="right" vertical="center"/>
      <protection locked="0"/>
    </xf>
    <xf numFmtId="0" fontId="5" fillId="0" borderId="0" xfId="2" applyFont="1" applyProtection="1">
      <protection locked="0"/>
    </xf>
    <xf numFmtId="165" fontId="16" fillId="0" borderId="0" xfId="2" applyNumberFormat="1" applyFont="1"/>
    <xf numFmtId="1" fontId="16" fillId="0" borderId="0" xfId="2" applyNumberFormat="1" applyFont="1"/>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22" fillId="0" borderId="0" xfId="4" applyFont="1" applyAlignment="1" applyProtection="1">
      <alignment horizontal="left"/>
    </xf>
    <xf numFmtId="1" fontId="3" fillId="0" borderId="1" xfId="2" applyNumberFormat="1" applyFont="1" applyBorder="1" applyAlignment="1">
      <alignment horizontal="center"/>
    </xf>
    <xf numFmtId="1" fontId="3" fillId="0" borderId="4" xfId="2" applyNumberFormat="1" applyFont="1" applyBorder="1" applyAlignment="1">
      <alignment horizontal="center"/>
    </xf>
    <xf numFmtId="0" fontId="3" fillId="0" borderId="1" xfId="2" applyFont="1" applyBorder="1" applyAlignment="1"/>
    <xf numFmtId="0" fontId="3" fillId="0" borderId="0" xfId="2" applyFont="1" applyBorder="1" applyProtection="1">
      <protection locked="0"/>
    </xf>
    <xf numFmtId="0" fontId="10" fillId="0" borderId="0" xfId="2" applyFont="1" applyAlignment="1">
      <alignment horizontal="left" vertical="top" wrapText="1"/>
    </xf>
    <xf numFmtId="0" fontId="11" fillId="0" borderId="0" xfId="9"/>
    <xf numFmtId="0" fontId="12" fillId="0" borderId="0" xfId="8"/>
    <xf numFmtId="1" fontId="3" fillId="0" borderId="0" xfId="2" applyNumberFormat="1" applyFont="1" applyAlignment="1">
      <alignment horizontal="left"/>
    </xf>
    <xf numFmtId="165" fontId="3" fillId="0" borderId="0" xfId="2" applyNumberFormat="1" applyFont="1" applyAlignment="1">
      <alignment horizontal="left"/>
    </xf>
    <xf numFmtId="2" fontId="13" fillId="0" borderId="0" xfId="2" applyNumberFormat="1" applyFont="1"/>
    <xf numFmtId="2" fontId="3" fillId="0" borderId="0" xfId="2" applyNumberFormat="1" applyFont="1" applyAlignment="1" applyProtection="1">
      <alignment horizontal="right" vertical="center"/>
      <protection locked="0"/>
    </xf>
    <xf numFmtId="1" fontId="5" fillId="0" borderId="0" xfId="2" applyNumberFormat="1" applyFont="1" applyBorder="1" applyAlignment="1" applyProtection="1">
      <alignment horizontal="right"/>
      <protection locked="0"/>
    </xf>
    <xf numFmtId="0" fontId="17" fillId="0" borderId="0" xfId="10" applyFont="1" applyAlignment="1">
      <alignment horizontal="centerContinuous"/>
    </xf>
    <xf numFmtId="0" fontId="18" fillId="0" borderId="0" xfId="10" applyFont="1" applyAlignment="1">
      <alignment horizontal="centerContinuous"/>
    </xf>
    <xf numFmtId="0" fontId="19" fillId="0" borderId="0" xfId="10" applyFont="1" applyBorder="1" applyAlignment="1" applyProtection="1">
      <alignment horizontal="centerContinuous"/>
      <protection locked="0"/>
    </xf>
    <xf numFmtId="0" fontId="17" fillId="0" borderId="0" xfId="10" applyFont="1"/>
    <xf numFmtId="0" fontId="17" fillId="0" borderId="0" xfId="10" applyFont="1" applyBorder="1" applyProtection="1">
      <protection locked="0"/>
    </xf>
    <xf numFmtId="0" fontId="20" fillId="0" borderId="0" xfId="10" applyFont="1" applyBorder="1" applyAlignment="1" applyProtection="1">
      <alignment horizontal="right"/>
      <protection locked="0"/>
    </xf>
    <xf numFmtId="0" fontId="25" fillId="0" borderId="0" xfId="4" applyFont="1" applyBorder="1" applyAlignment="1" applyProtection="1">
      <alignment horizontal="left"/>
      <protection locked="0"/>
    </xf>
    <xf numFmtId="0" fontId="18" fillId="0" borderId="0" xfId="10" applyFont="1"/>
    <xf numFmtId="0" fontId="18" fillId="0" borderId="0" xfId="10" applyFont="1" applyBorder="1" applyProtection="1">
      <protection locked="0"/>
    </xf>
    <xf numFmtId="0" fontId="19" fillId="0" borderId="0" xfId="10" applyFont="1" applyBorder="1" applyProtection="1">
      <protection locked="0"/>
    </xf>
    <xf numFmtId="0" fontId="17" fillId="0" borderId="0" xfId="2" applyFont="1" applyAlignment="1">
      <alignment horizontal="centerContinuous"/>
    </xf>
  </cellXfs>
  <cellStyles count="11">
    <cellStyle name="Hyperlink" xfId="7" builtinId="8"/>
    <cellStyle name="Hyperlink 2" xfId="4" xr:uid="{00000000-0005-0000-0000-000001000000}"/>
    <cellStyle name="Hyperlink 3" xfId="9" xr:uid="{D87BBAA7-EA25-4ED9-A38A-F978AD7DBB5A}"/>
    <cellStyle name="Normal" xfId="0" builtinId="0"/>
    <cellStyle name="Normal 2" xfId="1" xr:uid="{00000000-0005-0000-0000-000003000000}"/>
    <cellStyle name="Normal 2 2" xfId="2" xr:uid="{00000000-0005-0000-0000-000004000000}"/>
    <cellStyle name="Normal 2 3" xfId="8" xr:uid="{00000000-0005-0000-0000-000005000000}"/>
    <cellStyle name="Normal 3" xfId="5" xr:uid="{00000000-0005-0000-0000-000006000000}"/>
    <cellStyle name="Normal 4" xfId="3" xr:uid="{00000000-0005-0000-0000-000007000000}"/>
    <cellStyle name="Normal 5" xfId="6" xr:uid="{00000000-0005-0000-0000-000008000000}"/>
    <cellStyle name="Normal 5 2" xfId="10" xr:uid="{F3754006-89B2-4FFF-BB5B-6F3AC4CF8678}"/>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Bending</a:t>
            </a:r>
            <a:r>
              <a:rPr lang="en-US" baseline="0"/>
              <a:t> Moments</a:t>
            </a:r>
            <a:endParaRPr lang="en-US"/>
          </a:p>
        </c:rich>
      </c:tx>
      <c:layout>
        <c:manualLayout>
          <c:xMode val="edge"/>
          <c:yMode val="edge"/>
          <c:x val="0.35083890186345157"/>
          <c:y val="1.11111111111111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8242600627302541"/>
          <c:y val="0.19645930419202343"/>
          <c:w val="0.7753216562215437"/>
          <c:h val="0.65008010249720061"/>
        </c:manualLayout>
      </c:layout>
      <c:scatterChart>
        <c:scatterStyle val="lineMarker"/>
        <c:varyColors val="0"/>
        <c:ser>
          <c:idx val="0"/>
          <c:order val="0"/>
          <c:spPr>
            <a:ln w="19050" cap="rnd">
              <a:solidFill>
                <a:schemeClr val="tx1"/>
              </a:solidFill>
              <a:round/>
            </a:ln>
            <a:effectLst/>
          </c:spPr>
          <c:marker>
            <c:symbol val="none"/>
          </c:marker>
          <c:xVal>
            <c:numRef>
              <c:f>Analysis!$W$24:$W$44</c:f>
              <c:numCache>
                <c:formatCode>0.0</c:formatCode>
                <c:ptCount val="21"/>
                <c:pt idx="0">
                  <c:v>10</c:v>
                </c:pt>
                <c:pt idx="1">
                  <c:v>9.5</c:v>
                </c:pt>
                <c:pt idx="2">
                  <c:v>9</c:v>
                </c:pt>
                <c:pt idx="3">
                  <c:v>8.5</c:v>
                </c:pt>
                <c:pt idx="4">
                  <c:v>8</c:v>
                </c:pt>
                <c:pt idx="5">
                  <c:v>7.5</c:v>
                </c:pt>
                <c:pt idx="6">
                  <c:v>7</c:v>
                </c:pt>
                <c:pt idx="7">
                  <c:v>6.5</c:v>
                </c:pt>
                <c:pt idx="8">
                  <c:v>6</c:v>
                </c:pt>
                <c:pt idx="9">
                  <c:v>5.5</c:v>
                </c:pt>
                <c:pt idx="10">
                  <c:v>5</c:v>
                </c:pt>
                <c:pt idx="11">
                  <c:v>4.5</c:v>
                </c:pt>
                <c:pt idx="12">
                  <c:v>4</c:v>
                </c:pt>
                <c:pt idx="13">
                  <c:v>3.5</c:v>
                </c:pt>
                <c:pt idx="14">
                  <c:v>3</c:v>
                </c:pt>
                <c:pt idx="15">
                  <c:v>2.5</c:v>
                </c:pt>
                <c:pt idx="16">
                  <c:v>2</c:v>
                </c:pt>
                <c:pt idx="17">
                  <c:v>1.5</c:v>
                </c:pt>
                <c:pt idx="18">
                  <c:v>1</c:v>
                </c:pt>
                <c:pt idx="19">
                  <c:v>0.5</c:v>
                </c:pt>
                <c:pt idx="20">
                  <c:v>0</c:v>
                </c:pt>
              </c:numCache>
            </c:numRef>
          </c:xVal>
          <c:yVal>
            <c:numRef>
              <c:f>Analysis!$X$24:$X$44</c:f>
              <c:numCache>
                <c:formatCode>0</c:formatCode>
                <c:ptCount val="21"/>
                <c:pt idx="0">
                  <c:v>-15323.431218521962</c:v>
                </c:pt>
                <c:pt idx="1">
                  <c:v>-13748.154765326504</c:v>
                </c:pt>
                <c:pt idx="2">
                  <c:v>-11606.340652625468</c:v>
                </c:pt>
                <c:pt idx="3">
                  <c:v>-8994.0096260701466</c:v>
                </c:pt>
                <c:pt idx="4">
                  <c:v>-6028.2764117099905</c:v>
                </c:pt>
                <c:pt idx="5">
                  <c:v>-2842.0992868095673</c:v>
                </c:pt>
                <c:pt idx="6">
                  <c:v>421.6806395471076</c:v>
                </c:pt>
                <c:pt idx="7">
                  <c:v>3616.7432080557937</c:v>
                </c:pt>
                <c:pt idx="8">
                  <c:v>6599.8489618413887</c:v>
                </c:pt>
                <c:pt idx="9">
                  <c:v>9237.2607865873197</c:v>
                </c:pt>
                <c:pt idx="10">
                  <c:v>11410.739546366765</c:v>
                </c:pt>
                <c:pt idx="11">
                  <c:v>13022.844921810436</c:v>
                </c:pt>
                <c:pt idx="12">
                  <c:v>14001.303806069034</c:v>
                </c:pt>
                <c:pt idx="13">
                  <c:v>14302.250416814164</c:v>
                </c:pt>
                <c:pt idx="14">
                  <c:v>13912.192865186933</c:v>
                </c:pt>
                <c:pt idx="15">
                  <c:v>12848.61801745274</c:v>
                </c:pt>
                <c:pt idx="16">
                  <c:v>11159.207532505232</c:v>
                </c:pt>
                <c:pt idx="17">
                  <c:v>8919.7002214362765</c:v>
                </c:pt>
                <c:pt idx="18">
                  <c:v>6230.4965628052223</c:v>
                </c:pt>
                <c:pt idx="19">
                  <c:v>3212.1575982910317</c:v>
                </c:pt>
                <c:pt idx="20">
                  <c:v>0</c:v>
                </c:pt>
              </c:numCache>
            </c:numRef>
          </c:yVal>
          <c:smooth val="0"/>
          <c:extLst>
            <c:ext xmlns:c16="http://schemas.microsoft.com/office/drawing/2014/chart" uri="{C3380CC4-5D6E-409C-BE32-E72D297353CC}">
              <c16:uniqueId val="{00000000-6BCC-47A1-A394-C657C4486426}"/>
            </c:ext>
          </c:extLst>
        </c:ser>
        <c:ser>
          <c:idx val="1"/>
          <c:order val="1"/>
          <c:spPr>
            <a:ln w="19050" cap="rnd">
              <a:solidFill>
                <a:srgbClr val="FF0000"/>
              </a:solidFill>
              <a:round/>
            </a:ln>
            <a:effectLst/>
          </c:spPr>
          <c:marker>
            <c:symbol val="none"/>
          </c:marker>
          <c:xVal>
            <c:numRef>
              <c:f>Analysis!$W$49:$W$51</c:f>
              <c:numCache>
                <c:formatCode>0.0</c:formatCode>
                <c:ptCount val="3"/>
                <c:pt idx="0">
                  <c:v>4.2</c:v>
                </c:pt>
                <c:pt idx="1">
                  <c:v>4.2</c:v>
                </c:pt>
                <c:pt idx="2">
                  <c:v>0</c:v>
                </c:pt>
              </c:numCache>
            </c:numRef>
          </c:xVal>
          <c:yVal>
            <c:numRef>
              <c:f>Analysis!$X$49:$X$51</c:f>
              <c:numCache>
                <c:formatCode>0</c:formatCode>
                <c:ptCount val="3"/>
                <c:pt idx="0">
                  <c:v>0</c:v>
                </c:pt>
                <c:pt idx="1">
                  <c:v>13689.430677802648</c:v>
                </c:pt>
                <c:pt idx="2">
                  <c:v>13689.430677802648</c:v>
                </c:pt>
              </c:numCache>
            </c:numRef>
          </c:yVal>
          <c:smooth val="0"/>
          <c:extLst>
            <c:ext xmlns:c16="http://schemas.microsoft.com/office/drawing/2014/chart" uri="{C3380CC4-5D6E-409C-BE32-E72D297353CC}">
              <c16:uniqueId val="{00000001-6BCC-47A1-A394-C657C4486426}"/>
            </c:ext>
          </c:extLst>
        </c:ser>
        <c:dLbls>
          <c:showLegendKey val="0"/>
          <c:showVal val="0"/>
          <c:showCatName val="0"/>
          <c:showSerName val="0"/>
          <c:showPercent val="0"/>
          <c:showBubbleSize val="0"/>
        </c:dLbls>
        <c:axId val="867747992"/>
        <c:axId val="867748320"/>
      </c:scatterChart>
      <c:valAx>
        <c:axId val="8677479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Length along the beam (in)</a:t>
                </a:r>
              </a:p>
            </c:rich>
          </c:tx>
          <c:layout>
            <c:manualLayout>
              <c:xMode val="edge"/>
              <c:yMode val="edge"/>
              <c:x val="0.31746571391748135"/>
              <c:y val="0.9018285214348206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7748320"/>
        <c:crosses val="autoZero"/>
        <c:crossBetween val="midCat"/>
      </c:valAx>
      <c:valAx>
        <c:axId val="867748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Bending Moment (inlb)</a:t>
                </a:r>
              </a:p>
            </c:rich>
          </c:tx>
          <c:layout>
            <c:manualLayout>
              <c:xMode val="edge"/>
              <c:yMode val="edge"/>
              <c:x val="2.4863608796740204E-2"/>
              <c:y val="0.1305569779473788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77479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Deflection</a:t>
            </a:r>
          </a:p>
        </c:rich>
      </c:tx>
      <c:layout>
        <c:manualLayout>
          <c:xMode val="edge"/>
          <c:yMode val="edge"/>
          <c:x val="0.42784736772278176"/>
          <c:y val="1.296296012766984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7342308401925949"/>
          <c:y val="0.16262033480161825"/>
          <c:w val="0.78432457847530967"/>
          <c:h val="0.58668046028234466"/>
        </c:manualLayout>
      </c:layout>
      <c:scatterChart>
        <c:scatterStyle val="lineMarker"/>
        <c:varyColors val="0"/>
        <c:ser>
          <c:idx val="0"/>
          <c:order val="0"/>
          <c:spPr>
            <a:ln w="19050" cap="rnd">
              <a:solidFill>
                <a:schemeClr val="tx1"/>
              </a:solidFill>
              <a:round/>
            </a:ln>
            <a:effectLst/>
          </c:spPr>
          <c:marker>
            <c:symbol val="none"/>
          </c:marker>
          <c:xVal>
            <c:numRef>
              <c:f>Analysis!$W$24:$W$44</c:f>
              <c:numCache>
                <c:formatCode>0.0</c:formatCode>
                <c:ptCount val="21"/>
                <c:pt idx="0">
                  <c:v>10</c:v>
                </c:pt>
                <c:pt idx="1">
                  <c:v>9.5</c:v>
                </c:pt>
                <c:pt idx="2">
                  <c:v>9</c:v>
                </c:pt>
                <c:pt idx="3">
                  <c:v>8.5</c:v>
                </c:pt>
                <c:pt idx="4">
                  <c:v>8</c:v>
                </c:pt>
                <c:pt idx="5">
                  <c:v>7.5</c:v>
                </c:pt>
                <c:pt idx="6">
                  <c:v>7</c:v>
                </c:pt>
                <c:pt idx="7">
                  <c:v>6.5</c:v>
                </c:pt>
                <c:pt idx="8">
                  <c:v>6</c:v>
                </c:pt>
                <c:pt idx="9">
                  <c:v>5.5</c:v>
                </c:pt>
                <c:pt idx="10">
                  <c:v>5</c:v>
                </c:pt>
                <c:pt idx="11">
                  <c:v>4.5</c:v>
                </c:pt>
                <c:pt idx="12">
                  <c:v>4</c:v>
                </c:pt>
                <c:pt idx="13">
                  <c:v>3.5</c:v>
                </c:pt>
                <c:pt idx="14">
                  <c:v>3</c:v>
                </c:pt>
                <c:pt idx="15">
                  <c:v>2.5</c:v>
                </c:pt>
                <c:pt idx="16">
                  <c:v>2</c:v>
                </c:pt>
                <c:pt idx="17">
                  <c:v>1.5</c:v>
                </c:pt>
                <c:pt idx="18">
                  <c:v>1</c:v>
                </c:pt>
                <c:pt idx="19">
                  <c:v>0.5</c:v>
                </c:pt>
                <c:pt idx="20">
                  <c:v>0</c:v>
                </c:pt>
              </c:numCache>
            </c:numRef>
          </c:xVal>
          <c:yVal>
            <c:numRef>
              <c:f>Analysis!$Y$24:$Y$44</c:f>
              <c:numCache>
                <c:formatCode>0.00</c:formatCode>
                <c:ptCount val="21"/>
                <c:pt idx="0">
                  <c:v>0</c:v>
                </c:pt>
                <c:pt idx="1">
                  <c:v>-883.04660666034601</c:v>
                </c:pt>
                <c:pt idx="2">
                  <c:v>-1748.7003580875712</c:v>
                </c:pt>
                <c:pt idx="3">
                  <c:v>-2577.1488366328213</c:v>
                </c:pt>
                <c:pt idx="4">
                  <c:v>-3348.0060178010681</c:v>
                </c:pt>
                <c:pt idx="5">
                  <c:v>-4041.2262063678222</c:v>
                </c:pt>
                <c:pt idx="6">
                  <c:v>-4638.0027150231517</c:v>
                </c:pt>
                <c:pt idx="7">
                  <c:v>-5121.6109964287698</c:v>
                </c:pt>
                <c:pt idx="8">
                  <c:v>-5478.1584298108946</c:v>
                </c:pt>
                <c:pt idx="9">
                  <c:v>-5697.207148029057</c:v>
                </c:pt>
                <c:pt idx="10">
                  <c:v>-5772.2419828473039</c:v>
                </c:pt>
                <c:pt idx="11">
                  <c:v>-5700.9625497180086</c:v>
                </c:pt>
                <c:pt idx="12">
                  <c:v>-5485.3863774784331</c:v>
                </c:pt>
                <c:pt idx="13">
                  <c:v>-5131.7584595007729</c:v>
                </c:pt>
                <c:pt idx="14">
                  <c:v>-4650.2712812535365</c:v>
                </c:pt>
                <c:pt idx="15">
                  <c:v>-4054.6078758594904</c:v>
                </c:pt>
                <c:pt idx="16">
                  <c:v>-3361.3283931562378</c:v>
                </c:pt>
                <c:pt idx="17">
                  <c:v>-2589.1276832903886</c:v>
                </c:pt>
                <c:pt idx="18">
                  <c:v>-1757.9971784885922</c:v>
                </c:pt>
                <c:pt idx="19">
                  <c:v>-888.3286471052586</c:v>
                </c:pt>
                <c:pt idx="20">
                  <c:v>0</c:v>
                </c:pt>
              </c:numCache>
            </c:numRef>
          </c:yVal>
          <c:smooth val="0"/>
          <c:extLst>
            <c:ext xmlns:c16="http://schemas.microsoft.com/office/drawing/2014/chart" uri="{C3380CC4-5D6E-409C-BE32-E72D297353CC}">
              <c16:uniqueId val="{00000000-2F0E-4D41-8DAA-7733B3132D52}"/>
            </c:ext>
          </c:extLst>
        </c:ser>
        <c:ser>
          <c:idx val="1"/>
          <c:order val="1"/>
          <c:spPr>
            <a:ln w="19050" cap="rnd">
              <a:solidFill>
                <a:srgbClr val="FF0000"/>
              </a:solidFill>
              <a:round/>
            </a:ln>
            <a:effectLst/>
          </c:spPr>
          <c:marker>
            <c:symbol val="none"/>
          </c:marker>
          <c:xVal>
            <c:numRef>
              <c:f>Analysis!$W$49:$W$51</c:f>
              <c:numCache>
                <c:formatCode>0.0</c:formatCode>
                <c:ptCount val="3"/>
                <c:pt idx="0">
                  <c:v>4.2</c:v>
                </c:pt>
                <c:pt idx="1">
                  <c:v>4.2</c:v>
                </c:pt>
                <c:pt idx="2">
                  <c:v>0</c:v>
                </c:pt>
              </c:numCache>
            </c:numRef>
          </c:xVal>
          <c:yVal>
            <c:numRef>
              <c:f>Analysis!$Y$49:$Y$51</c:f>
              <c:numCache>
                <c:formatCode>0</c:formatCode>
                <c:ptCount val="3"/>
                <c:pt idx="0">
                  <c:v>0</c:v>
                </c:pt>
                <c:pt idx="1">
                  <c:v>-5588.6250709759688</c:v>
                </c:pt>
                <c:pt idx="2">
                  <c:v>-5588.6250709759688</c:v>
                </c:pt>
              </c:numCache>
            </c:numRef>
          </c:yVal>
          <c:smooth val="0"/>
          <c:extLst>
            <c:ext xmlns:c16="http://schemas.microsoft.com/office/drawing/2014/chart" uri="{C3380CC4-5D6E-409C-BE32-E72D297353CC}">
              <c16:uniqueId val="{00000001-2F0E-4D41-8DAA-7733B3132D52}"/>
            </c:ext>
          </c:extLst>
        </c:ser>
        <c:dLbls>
          <c:showLegendKey val="0"/>
          <c:showVal val="0"/>
          <c:showCatName val="0"/>
          <c:showSerName val="0"/>
          <c:showPercent val="0"/>
          <c:showBubbleSize val="0"/>
        </c:dLbls>
        <c:axId val="867747992"/>
        <c:axId val="867748320"/>
      </c:scatterChart>
      <c:valAx>
        <c:axId val="8677479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Length along the</a:t>
                </a:r>
                <a:r>
                  <a:rPr lang="en-US" baseline="0"/>
                  <a:t> beam (in)</a:t>
                </a:r>
                <a:endParaRPr lang="en-US"/>
              </a:p>
            </c:rich>
          </c:tx>
          <c:layout>
            <c:manualLayout>
              <c:xMode val="edge"/>
              <c:yMode val="edge"/>
              <c:x val="0.37533731858805125"/>
              <c:y val="0.867940919149812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7748320"/>
        <c:crosses val="autoZero"/>
        <c:crossBetween val="midCat"/>
      </c:valAx>
      <c:valAx>
        <c:axId val="867748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Delfection (in)</a:t>
                </a:r>
              </a:p>
            </c:rich>
          </c:tx>
          <c:layout>
            <c:manualLayout>
              <c:xMode val="edge"/>
              <c:yMode val="edge"/>
              <c:x val="2.1458103453425699E-2"/>
              <c:y val="0.2621832561768591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77479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20B6AAB4-6D65-48CA-BAF1-A84C4F506AA1}"/>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xdr:from>
      <xdr:col>1</xdr:col>
      <xdr:colOff>107674</xdr:colOff>
      <xdr:row>16</xdr:row>
      <xdr:rowOff>44311</xdr:rowOff>
    </xdr:from>
    <xdr:to>
      <xdr:col>4</xdr:col>
      <xdr:colOff>585503</xdr:colOff>
      <xdr:row>23</xdr:row>
      <xdr:rowOff>49656</xdr:rowOff>
    </xdr:to>
    <xdr:grpSp>
      <xdr:nvGrpSpPr>
        <xdr:cNvPr id="3" name="Group 2">
          <a:extLst>
            <a:ext uri="{FF2B5EF4-FFF2-40B4-BE49-F238E27FC236}">
              <a16:creationId xmlns:a16="http://schemas.microsoft.com/office/drawing/2014/main" id="{C489758D-7ED7-469C-A0FD-F60EA28A5D2D}"/>
            </a:ext>
          </a:extLst>
        </xdr:cNvPr>
        <xdr:cNvGrpSpPr/>
      </xdr:nvGrpSpPr>
      <xdr:grpSpPr>
        <a:xfrm>
          <a:off x="707749" y="2673211"/>
          <a:ext cx="2278054" cy="1167395"/>
          <a:chOff x="379248" y="2235706"/>
          <a:chExt cx="2266872" cy="1189758"/>
        </a:xfrm>
      </xdr:grpSpPr>
      <xdr:grpSp>
        <xdr:nvGrpSpPr>
          <xdr:cNvPr id="4" name="Group 3">
            <a:extLst>
              <a:ext uri="{FF2B5EF4-FFF2-40B4-BE49-F238E27FC236}">
                <a16:creationId xmlns:a16="http://schemas.microsoft.com/office/drawing/2014/main" id="{9A3AD3A2-92A1-46F3-BEF8-7D47CF722473}"/>
              </a:ext>
            </a:extLst>
          </xdr:cNvPr>
          <xdr:cNvGrpSpPr/>
        </xdr:nvGrpSpPr>
        <xdr:grpSpPr>
          <a:xfrm>
            <a:off x="379248" y="2235706"/>
            <a:ext cx="2266872" cy="1189758"/>
            <a:chOff x="290078" y="2372322"/>
            <a:chExt cx="2274025" cy="1222184"/>
          </a:xfrm>
        </xdr:grpSpPr>
        <xdr:sp macro="" textlink="">
          <xdr:nvSpPr>
            <xdr:cNvPr id="18" name="Freeform: Shape 17">
              <a:extLst>
                <a:ext uri="{FF2B5EF4-FFF2-40B4-BE49-F238E27FC236}">
                  <a16:creationId xmlns:a16="http://schemas.microsoft.com/office/drawing/2014/main" id="{449614ED-B5F4-4899-8446-775002C61E23}"/>
                </a:ext>
              </a:extLst>
            </xdr:cNvPr>
            <xdr:cNvSpPr/>
          </xdr:nvSpPr>
          <xdr:spPr bwMode="auto">
            <a:xfrm>
              <a:off x="522783" y="3109122"/>
              <a:ext cx="1262457" cy="78688"/>
            </a:xfrm>
            <a:custGeom>
              <a:avLst/>
              <a:gdLst>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51531 h 51531"/>
                <a:gd name="connsiteX1" fmla="*/ 0 w 1304693"/>
                <a:gd name="connsiteY1" fmla="*/ 35983 h 51531"/>
                <a:gd name="connsiteX0" fmla="*/ 1304693 w 1304693"/>
                <a:gd name="connsiteY0" fmla="*/ 15548 h 16609"/>
                <a:gd name="connsiteX1" fmla="*/ 0 w 1304693"/>
                <a:gd name="connsiteY1" fmla="*/ 0 h 16609"/>
                <a:gd name="connsiteX0" fmla="*/ 1311356 w 1311356"/>
                <a:gd name="connsiteY0" fmla="*/ 0 h 13289"/>
                <a:gd name="connsiteX1" fmla="*/ 0 w 1311356"/>
                <a:gd name="connsiteY1" fmla="*/ 4196 h 13289"/>
                <a:gd name="connsiteX0" fmla="*/ 1311356 w 1311356"/>
                <a:gd name="connsiteY0" fmla="*/ 0 h 4196"/>
                <a:gd name="connsiteX1" fmla="*/ 0 w 1311356"/>
                <a:gd name="connsiteY1" fmla="*/ 4196 h 4196"/>
                <a:gd name="connsiteX0" fmla="*/ 10000 w 10000"/>
                <a:gd name="connsiteY0" fmla="*/ 15495 h 25495"/>
                <a:gd name="connsiteX1" fmla="*/ 4931 w 10000"/>
                <a:gd name="connsiteY1" fmla="*/ 0 h 25495"/>
                <a:gd name="connsiteX2" fmla="*/ 0 w 10000"/>
                <a:gd name="connsiteY2" fmla="*/ 25495 h 25495"/>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162193 h 366842"/>
                <a:gd name="connsiteX1" fmla="*/ 5033 w 10000"/>
                <a:gd name="connsiteY1" fmla="*/ 366316 h 366842"/>
                <a:gd name="connsiteX2" fmla="*/ 0 w 10000"/>
                <a:gd name="connsiteY2" fmla="*/ 172193 h 366842"/>
                <a:gd name="connsiteX0" fmla="*/ 10000 w 10000"/>
                <a:gd name="connsiteY0" fmla="*/ 162193 h 366842"/>
                <a:gd name="connsiteX1" fmla="*/ 5033 w 10000"/>
                <a:gd name="connsiteY1" fmla="*/ 366316 h 366842"/>
                <a:gd name="connsiteX2" fmla="*/ 0 w 10000"/>
                <a:gd name="connsiteY2" fmla="*/ 172193 h 366842"/>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198034"/>
                <a:gd name="connsiteX1" fmla="*/ 6516 w 10000"/>
                <a:gd name="connsiteY1" fmla="*/ 195974 h 198034"/>
                <a:gd name="connsiteX2" fmla="*/ 0 w 10000"/>
                <a:gd name="connsiteY2" fmla="*/ 10000 h 198034"/>
                <a:gd name="connsiteX0" fmla="*/ 10000 w 10000"/>
                <a:gd name="connsiteY0" fmla="*/ 98763 h 295544"/>
                <a:gd name="connsiteX1" fmla="*/ 6516 w 10000"/>
                <a:gd name="connsiteY1" fmla="*/ 294737 h 295544"/>
                <a:gd name="connsiteX2" fmla="*/ 1761 w 10000"/>
                <a:gd name="connsiteY2" fmla="*/ 4281 h 295544"/>
                <a:gd name="connsiteX3" fmla="*/ 0 w 10000"/>
                <a:gd name="connsiteY3" fmla="*/ 108763 h 295544"/>
                <a:gd name="connsiteX0" fmla="*/ 10000 w 10000"/>
                <a:gd name="connsiteY0" fmla="*/ 122666 h 319447"/>
                <a:gd name="connsiteX1" fmla="*/ 6516 w 10000"/>
                <a:gd name="connsiteY1" fmla="*/ 318640 h 319447"/>
                <a:gd name="connsiteX2" fmla="*/ 2543 w 10000"/>
                <a:gd name="connsiteY2" fmla="*/ 3735 h 319447"/>
                <a:gd name="connsiteX3" fmla="*/ 0 w 10000"/>
                <a:gd name="connsiteY3" fmla="*/ 132666 h 319447"/>
                <a:gd name="connsiteX0" fmla="*/ 10000 w 10000"/>
                <a:gd name="connsiteY0" fmla="*/ 122666 h 319447"/>
                <a:gd name="connsiteX1" fmla="*/ 6516 w 10000"/>
                <a:gd name="connsiteY1" fmla="*/ 318640 h 319447"/>
                <a:gd name="connsiteX2" fmla="*/ 2543 w 10000"/>
                <a:gd name="connsiteY2" fmla="*/ 3735 h 319447"/>
                <a:gd name="connsiteX3" fmla="*/ 0 w 10000"/>
                <a:gd name="connsiteY3" fmla="*/ 132666 h 319447"/>
                <a:gd name="connsiteX0" fmla="*/ 10000 w 10000"/>
                <a:gd name="connsiteY0" fmla="*/ 122666 h 319219"/>
                <a:gd name="connsiteX1" fmla="*/ 6516 w 10000"/>
                <a:gd name="connsiteY1" fmla="*/ 318640 h 319219"/>
                <a:gd name="connsiteX2" fmla="*/ 2543 w 10000"/>
                <a:gd name="connsiteY2" fmla="*/ 3735 h 319219"/>
                <a:gd name="connsiteX3" fmla="*/ 0 w 10000"/>
                <a:gd name="connsiteY3" fmla="*/ 132666 h 319219"/>
                <a:gd name="connsiteX0" fmla="*/ 10000 w 10000"/>
                <a:gd name="connsiteY0" fmla="*/ 122666 h 327335"/>
                <a:gd name="connsiteX1" fmla="*/ 6839 w 10000"/>
                <a:gd name="connsiteY1" fmla="*/ 326789 h 327335"/>
                <a:gd name="connsiteX2" fmla="*/ 2543 w 10000"/>
                <a:gd name="connsiteY2" fmla="*/ 3735 h 327335"/>
                <a:gd name="connsiteX3" fmla="*/ 0 w 10000"/>
                <a:gd name="connsiteY3" fmla="*/ 132666 h 327335"/>
                <a:gd name="connsiteX0" fmla="*/ 10000 w 10000"/>
                <a:gd name="connsiteY0" fmla="*/ 122666 h 327335"/>
                <a:gd name="connsiteX1" fmla="*/ 6839 w 10000"/>
                <a:gd name="connsiteY1" fmla="*/ 326789 h 327335"/>
                <a:gd name="connsiteX2" fmla="*/ 2543 w 10000"/>
                <a:gd name="connsiteY2" fmla="*/ 3735 h 327335"/>
                <a:gd name="connsiteX3" fmla="*/ 0 w 10000"/>
                <a:gd name="connsiteY3" fmla="*/ 132666 h 327335"/>
                <a:gd name="connsiteX0" fmla="*/ 10000 w 10000"/>
                <a:gd name="connsiteY0" fmla="*/ 122666 h 327335"/>
                <a:gd name="connsiteX1" fmla="*/ 6839 w 10000"/>
                <a:gd name="connsiteY1" fmla="*/ 326789 h 327335"/>
                <a:gd name="connsiteX2" fmla="*/ 2543 w 10000"/>
                <a:gd name="connsiteY2" fmla="*/ 3735 h 327335"/>
                <a:gd name="connsiteX3" fmla="*/ 0 w 10000"/>
                <a:gd name="connsiteY3" fmla="*/ 132666 h 327335"/>
                <a:gd name="connsiteX0" fmla="*/ 10000 w 10000"/>
                <a:gd name="connsiteY0" fmla="*/ 122666 h 335456"/>
                <a:gd name="connsiteX1" fmla="*/ 7270 w 10000"/>
                <a:gd name="connsiteY1" fmla="*/ 334936 h 335456"/>
                <a:gd name="connsiteX2" fmla="*/ 2543 w 10000"/>
                <a:gd name="connsiteY2" fmla="*/ 3735 h 335456"/>
                <a:gd name="connsiteX3" fmla="*/ 0 w 10000"/>
                <a:gd name="connsiteY3" fmla="*/ 132666 h 335456"/>
                <a:gd name="connsiteX0" fmla="*/ 10000 w 10000"/>
                <a:gd name="connsiteY0" fmla="*/ 122666 h 335482"/>
                <a:gd name="connsiteX1" fmla="*/ 7270 w 10000"/>
                <a:gd name="connsiteY1" fmla="*/ 334936 h 335482"/>
                <a:gd name="connsiteX2" fmla="*/ 2543 w 10000"/>
                <a:gd name="connsiteY2" fmla="*/ 3735 h 335482"/>
                <a:gd name="connsiteX3" fmla="*/ 0 w 10000"/>
                <a:gd name="connsiteY3" fmla="*/ 132666 h 335482"/>
                <a:gd name="connsiteX0" fmla="*/ 10000 w 10000"/>
                <a:gd name="connsiteY0" fmla="*/ 122666 h 335549"/>
                <a:gd name="connsiteX1" fmla="*/ 7270 w 10000"/>
                <a:gd name="connsiteY1" fmla="*/ 334936 h 335549"/>
                <a:gd name="connsiteX2" fmla="*/ 2543 w 10000"/>
                <a:gd name="connsiteY2" fmla="*/ 3735 h 335549"/>
                <a:gd name="connsiteX3" fmla="*/ 0 w 10000"/>
                <a:gd name="connsiteY3" fmla="*/ 132666 h 335549"/>
                <a:gd name="connsiteX0" fmla="*/ 10000 w 10000"/>
                <a:gd name="connsiteY0" fmla="*/ 131472 h 344355"/>
                <a:gd name="connsiteX1" fmla="*/ 7270 w 10000"/>
                <a:gd name="connsiteY1" fmla="*/ 343742 h 344355"/>
                <a:gd name="connsiteX2" fmla="*/ 2543 w 10000"/>
                <a:gd name="connsiteY2" fmla="*/ 12541 h 344355"/>
                <a:gd name="connsiteX3" fmla="*/ 629 w 10000"/>
                <a:gd name="connsiteY3" fmla="*/ 61439 h 344355"/>
                <a:gd name="connsiteX4" fmla="*/ 0 w 10000"/>
                <a:gd name="connsiteY4" fmla="*/ 141472 h 344355"/>
                <a:gd name="connsiteX0" fmla="*/ 7270 w 7270"/>
                <a:gd name="connsiteY0" fmla="*/ 343742 h 344127"/>
                <a:gd name="connsiteX1" fmla="*/ 2543 w 7270"/>
                <a:gd name="connsiteY1" fmla="*/ 12541 h 344127"/>
                <a:gd name="connsiteX2" fmla="*/ 629 w 7270"/>
                <a:gd name="connsiteY2" fmla="*/ 61439 h 344127"/>
                <a:gd name="connsiteX3" fmla="*/ 0 w 7270"/>
                <a:gd name="connsiteY3" fmla="*/ 141472 h 344127"/>
                <a:gd name="connsiteX0" fmla="*/ 10000 w 10000"/>
                <a:gd name="connsiteY0" fmla="*/ 9989 h 9989"/>
                <a:gd name="connsiteX1" fmla="*/ 3498 w 10000"/>
                <a:gd name="connsiteY1" fmla="*/ 364 h 9989"/>
                <a:gd name="connsiteX2" fmla="*/ 865 w 10000"/>
                <a:gd name="connsiteY2" fmla="*/ 1785 h 9989"/>
                <a:gd name="connsiteX3" fmla="*/ 0 w 10000"/>
                <a:gd name="connsiteY3" fmla="*/ 4111 h 9989"/>
                <a:gd name="connsiteX0" fmla="*/ 10000 w 10000"/>
                <a:gd name="connsiteY0" fmla="*/ 10124 h 10124"/>
                <a:gd name="connsiteX1" fmla="*/ 3498 w 10000"/>
                <a:gd name="connsiteY1" fmla="*/ 488 h 10124"/>
                <a:gd name="connsiteX2" fmla="*/ 865 w 10000"/>
                <a:gd name="connsiteY2" fmla="*/ 1160 h 10124"/>
                <a:gd name="connsiteX3" fmla="*/ 0 w 10000"/>
                <a:gd name="connsiteY3" fmla="*/ 4240 h 10124"/>
                <a:gd name="connsiteX0" fmla="*/ 10000 w 10000"/>
                <a:gd name="connsiteY0" fmla="*/ 9792 h 9792"/>
                <a:gd name="connsiteX1" fmla="*/ 3498 w 10000"/>
                <a:gd name="connsiteY1" fmla="*/ 156 h 9792"/>
                <a:gd name="connsiteX2" fmla="*/ 0 w 10000"/>
                <a:gd name="connsiteY2" fmla="*/ 3908 h 9792"/>
                <a:gd name="connsiteX0" fmla="*/ 10000 w 10000"/>
                <a:gd name="connsiteY0" fmla="*/ 10000 h 10000"/>
                <a:gd name="connsiteX1" fmla="*/ 3498 w 10000"/>
                <a:gd name="connsiteY1" fmla="*/ 159 h 10000"/>
                <a:gd name="connsiteX2" fmla="*/ 0 w 10000"/>
                <a:gd name="connsiteY2" fmla="*/ 3991 h 10000"/>
                <a:gd name="connsiteX0" fmla="*/ 10000 w 10000"/>
                <a:gd name="connsiteY0" fmla="*/ 9854 h 9854"/>
                <a:gd name="connsiteX1" fmla="*/ 3498 w 10000"/>
                <a:gd name="connsiteY1" fmla="*/ 13 h 9854"/>
                <a:gd name="connsiteX2" fmla="*/ 0 w 10000"/>
                <a:gd name="connsiteY2" fmla="*/ 3845 h 9854"/>
                <a:gd name="connsiteX0" fmla="*/ 10000 w 10000"/>
                <a:gd name="connsiteY0" fmla="*/ 11034 h 11034"/>
                <a:gd name="connsiteX1" fmla="*/ 2986 w 10000"/>
                <a:gd name="connsiteY1" fmla="*/ 9 h 11034"/>
                <a:gd name="connsiteX2" fmla="*/ 0 w 10000"/>
                <a:gd name="connsiteY2" fmla="*/ 4936 h 11034"/>
                <a:gd name="connsiteX0" fmla="*/ 10000 w 10000"/>
                <a:gd name="connsiteY0" fmla="*/ 11026 h 11026"/>
                <a:gd name="connsiteX1" fmla="*/ 2986 w 10000"/>
                <a:gd name="connsiteY1" fmla="*/ 1 h 11026"/>
                <a:gd name="connsiteX2" fmla="*/ 0 w 10000"/>
                <a:gd name="connsiteY2" fmla="*/ 4928 h 11026"/>
                <a:gd name="connsiteX0" fmla="*/ 10000 w 10000"/>
                <a:gd name="connsiteY0" fmla="*/ 11026 h 11026"/>
                <a:gd name="connsiteX1" fmla="*/ 2986 w 10000"/>
                <a:gd name="connsiteY1" fmla="*/ 1 h 11026"/>
                <a:gd name="connsiteX2" fmla="*/ 0 w 10000"/>
                <a:gd name="connsiteY2" fmla="*/ 4928 h 11026"/>
                <a:gd name="connsiteX0" fmla="*/ 10000 w 10000"/>
                <a:gd name="connsiteY0" fmla="*/ 4602 h 4928"/>
                <a:gd name="connsiteX1" fmla="*/ 2986 w 10000"/>
                <a:gd name="connsiteY1" fmla="*/ 1 h 4928"/>
                <a:gd name="connsiteX2" fmla="*/ 0 w 10000"/>
                <a:gd name="connsiteY2" fmla="*/ 4928 h 4928"/>
                <a:gd name="connsiteX0" fmla="*/ 10000 w 10000"/>
                <a:gd name="connsiteY0" fmla="*/ 9337 h 9999"/>
                <a:gd name="connsiteX1" fmla="*/ 2986 w 10000"/>
                <a:gd name="connsiteY1" fmla="*/ 1 h 9999"/>
                <a:gd name="connsiteX2" fmla="*/ 0 w 10000"/>
                <a:gd name="connsiteY2" fmla="*/ 9999 h 9999"/>
                <a:gd name="connsiteX0" fmla="*/ 10000 w 10000"/>
                <a:gd name="connsiteY0" fmla="*/ 57 h 12647"/>
                <a:gd name="connsiteX1" fmla="*/ 3596 w 10000"/>
                <a:gd name="connsiteY1" fmla="*/ 12647 h 12647"/>
                <a:gd name="connsiteX2" fmla="*/ 0 w 10000"/>
                <a:gd name="connsiteY2" fmla="*/ 719 h 12647"/>
                <a:gd name="connsiteX0" fmla="*/ 10000 w 10000"/>
                <a:gd name="connsiteY0" fmla="*/ 57 h 12647"/>
                <a:gd name="connsiteX1" fmla="*/ 3596 w 10000"/>
                <a:gd name="connsiteY1" fmla="*/ 12647 h 12647"/>
                <a:gd name="connsiteX2" fmla="*/ 0 w 10000"/>
                <a:gd name="connsiteY2" fmla="*/ 719 h 12647"/>
                <a:gd name="connsiteX0" fmla="*/ 10000 w 10000"/>
                <a:gd name="connsiteY0" fmla="*/ 0 h 662"/>
                <a:gd name="connsiteX1" fmla="*/ 0 w 10000"/>
                <a:gd name="connsiteY1" fmla="*/ 662 h 662"/>
                <a:gd name="connsiteX0" fmla="*/ 10000 w 10000"/>
                <a:gd name="connsiteY0" fmla="*/ 0 h 173781"/>
                <a:gd name="connsiteX1" fmla="*/ 0 w 10000"/>
                <a:gd name="connsiteY1" fmla="*/ 10000 h 173781"/>
              </a:gdLst>
              <a:ahLst/>
              <a:cxnLst>
                <a:cxn ang="0">
                  <a:pos x="connsiteX0" y="connsiteY0"/>
                </a:cxn>
                <a:cxn ang="0">
                  <a:pos x="connsiteX1" y="connsiteY1"/>
                </a:cxn>
              </a:cxnLst>
              <a:rect l="l" t="t" r="r" b="b"/>
              <a:pathLst>
                <a:path w="10000" h="173781">
                  <a:moveTo>
                    <a:pt x="10000" y="0"/>
                  </a:moveTo>
                  <a:cubicBezTo>
                    <a:pt x="6667" y="3333"/>
                    <a:pt x="2306" y="382626"/>
                    <a:pt x="0" y="10000"/>
                  </a:cubicBezTo>
                </a:path>
              </a:pathLst>
            </a:custGeom>
            <a:noFill/>
            <a:ln w="285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000"/>
            </a:p>
          </xdr:txBody>
        </xdr:sp>
        <xdr:sp macro="" textlink="">
          <xdr:nvSpPr>
            <xdr:cNvPr id="19" name="Isosceles Triangle 18">
              <a:extLst>
                <a:ext uri="{FF2B5EF4-FFF2-40B4-BE49-F238E27FC236}">
                  <a16:creationId xmlns:a16="http://schemas.microsoft.com/office/drawing/2014/main" id="{93B76DD2-C568-42AF-83D4-9FC7EE692A94}"/>
                </a:ext>
              </a:extLst>
            </xdr:cNvPr>
            <xdr:cNvSpPr/>
          </xdr:nvSpPr>
          <xdr:spPr bwMode="auto">
            <a:xfrm>
              <a:off x="469553" y="3119987"/>
              <a:ext cx="124093" cy="105656"/>
            </a:xfrm>
            <a:prstGeom prst="triangl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xnSp macro="">
          <xdr:nvCxnSpPr>
            <xdr:cNvPr id="20" name="Straight Arrow Connector 19">
              <a:extLst>
                <a:ext uri="{FF2B5EF4-FFF2-40B4-BE49-F238E27FC236}">
                  <a16:creationId xmlns:a16="http://schemas.microsoft.com/office/drawing/2014/main" id="{5388E929-B3D8-4318-A64F-CB0312E168A4}"/>
                </a:ext>
              </a:extLst>
            </xdr:cNvPr>
            <xdr:cNvCxnSpPr/>
          </xdr:nvCxnSpPr>
          <xdr:spPr bwMode="auto">
            <a:xfrm flipV="1">
              <a:off x="523144" y="3259338"/>
              <a:ext cx="0" cy="335168"/>
            </a:xfrm>
            <a:prstGeom prst="straightConnector1">
              <a:avLst/>
            </a:prstGeom>
            <a:solidFill>
              <a:srgbClr val="FFFFFF"/>
            </a:solidFill>
            <a:ln w="9525" cap="flat" cmpd="sng" algn="ctr">
              <a:solidFill>
                <a:srgbClr val="FF0000"/>
              </a:solidFill>
              <a:prstDash val="solid"/>
              <a:round/>
              <a:headEnd type="none" w="med" len="med"/>
              <a:tailEnd type="triangle" w="med" len="med"/>
            </a:ln>
            <a:effectLst/>
          </xdr:spPr>
        </xdr:cxnSp>
        <xdr:sp macro="" textlink="">
          <xdr:nvSpPr>
            <xdr:cNvPr id="21" name="TextBox 20">
              <a:extLst>
                <a:ext uri="{FF2B5EF4-FFF2-40B4-BE49-F238E27FC236}">
                  <a16:creationId xmlns:a16="http://schemas.microsoft.com/office/drawing/2014/main" id="{AA389D51-3481-4479-B86D-08AA721A64E5}"/>
                </a:ext>
              </a:extLst>
            </xdr:cNvPr>
            <xdr:cNvSpPr txBox="1"/>
          </xdr:nvSpPr>
          <xdr:spPr>
            <a:xfrm>
              <a:off x="480215" y="3333218"/>
              <a:ext cx="305847" cy="2588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R</a:t>
              </a:r>
              <a:r>
                <a:rPr lang="en-CA" sz="1000" baseline="-25000"/>
                <a:t>A</a:t>
              </a:r>
            </a:p>
          </xdr:txBody>
        </xdr:sp>
        <xdr:sp macro="" textlink="">
          <xdr:nvSpPr>
            <xdr:cNvPr id="22" name="TextBox 21">
              <a:extLst>
                <a:ext uri="{FF2B5EF4-FFF2-40B4-BE49-F238E27FC236}">
                  <a16:creationId xmlns:a16="http://schemas.microsoft.com/office/drawing/2014/main" id="{F2883206-6A0C-4786-ABEF-D9561D6BD899}"/>
                </a:ext>
              </a:extLst>
            </xdr:cNvPr>
            <xdr:cNvSpPr txBox="1"/>
          </xdr:nvSpPr>
          <xdr:spPr>
            <a:xfrm>
              <a:off x="543760" y="3129335"/>
              <a:ext cx="251018" cy="2632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l-GR" sz="1000"/>
                <a:t>θ</a:t>
              </a:r>
              <a:r>
                <a:rPr lang="en-US" sz="1000" baseline="-25000"/>
                <a:t>A</a:t>
              </a:r>
              <a:endParaRPr lang="en-CA" sz="1000" baseline="-25000"/>
            </a:p>
          </xdr:txBody>
        </xdr:sp>
        <xdr:sp macro="" textlink="">
          <xdr:nvSpPr>
            <xdr:cNvPr id="23" name="TextBox 22">
              <a:extLst>
                <a:ext uri="{FF2B5EF4-FFF2-40B4-BE49-F238E27FC236}">
                  <a16:creationId xmlns:a16="http://schemas.microsoft.com/office/drawing/2014/main" id="{A8B6DCF8-F12A-4C19-A489-C80E28C109FE}"/>
                </a:ext>
              </a:extLst>
            </xdr:cNvPr>
            <xdr:cNvSpPr txBox="1"/>
          </xdr:nvSpPr>
          <xdr:spPr>
            <a:xfrm>
              <a:off x="290078" y="2854667"/>
              <a:ext cx="260590" cy="265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A</a:t>
              </a:r>
              <a:endParaRPr lang="en-CA" sz="1000" baseline="-25000"/>
            </a:p>
          </xdr:txBody>
        </xdr:sp>
        <xdr:cxnSp macro="">
          <xdr:nvCxnSpPr>
            <xdr:cNvPr id="24" name="Straight Connector 23">
              <a:extLst>
                <a:ext uri="{FF2B5EF4-FFF2-40B4-BE49-F238E27FC236}">
                  <a16:creationId xmlns:a16="http://schemas.microsoft.com/office/drawing/2014/main" id="{BE682952-6C04-4D1B-A55C-9B791BA28FE9}"/>
                </a:ext>
              </a:extLst>
            </xdr:cNvPr>
            <xdr:cNvCxnSpPr/>
          </xdr:nvCxnSpPr>
          <xdr:spPr bwMode="auto">
            <a:xfrm>
              <a:off x="524387" y="2425630"/>
              <a:ext cx="0" cy="31991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5" name="Straight Arrow Connector 24">
              <a:extLst>
                <a:ext uri="{FF2B5EF4-FFF2-40B4-BE49-F238E27FC236}">
                  <a16:creationId xmlns:a16="http://schemas.microsoft.com/office/drawing/2014/main" id="{C449AD8D-1D71-40BD-8FE7-74B1888B1972}"/>
                </a:ext>
              </a:extLst>
            </xdr:cNvPr>
            <xdr:cNvCxnSpPr/>
          </xdr:nvCxnSpPr>
          <xdr:spPr bwMode="auto">
            <a:xfrm>
              <a:off x="524387" y="2606199"/>
              <a:ext cx="1253651" cy="0"/>
            </a:xfrm>
            <a:prstGeom prst="straightConnector1">
              <a:avLst/>
            </a:prstGeom>
            <a:solidFill>
              <a:srgbClr val="FFFFFF"/>
            </a:solidFill>
            <a:ln w="9525" cap="flat" cmpd="sng" algn="ctr">
              <a:solidFill>
                <a:srgbClr val="000000"/>
              </a:solidFill>
              <a:prstDash val="solid"/>
              <a:round/>
              <a:headEnd type="arrow"/>
              <a:tailEnd type="arrow"/>
            </a:ln>
            <a:effectLst/>
          </xdr:spPr>
        </xdr:cxnSp>
        <xdr:sp macro="" textlink="">
          <xdr:nvSpPr>
            <xdr:cNvPr id="26" name="TextBox 25">
              <a:extLst>
                <a:ext uri="{FF2B5EF4-FFF2-40B4-BE49-F238E27FC236}">
                  <a16:creationId xmlns:a16="http://schemas.microsoft.com/office/drawing/2014/main" id="{C1BB3C79-CDBD-4DC7-85B2-946F8426C9DF}"/>
                </a:ext>
              </a:extLst>
            </xdr:cNvPr>
            <xdr:cNvSpPr txBox="1"/>
          </xdr:nvSpPr>
          <xdr:spPr>
            <a:xfrm>
              <a:off x="303410" y="2384785"/>
              <a:ext cx="243344" cy="248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Y</a:t>
              </a:r>
              <a:endParaRPr lang="en-CA" sz="1000" baseline="-25000"/>
            </a:p>
          </xdr:txBody>
        </xdr:sp>
        <xdr:cxnSp macro="">
          <xdr:nvCxnSpPr>
            <xdr:cNvPr id="27" name="Straight Connector 26">
              <a:extLst>
                <a:ext uri="{FF2B5EF4-FFF2-40B4-BE49-F238E27FC236}">
                  <a16:creationId xmlns:a16="http://schemas.microsoft.com/office/drawing/2014/main" id="{6FEA0EF6-6016-4A63-BBCC-BD96E3019B25}"/>
                </a:ext>
              </a:extLst>
            </xdr:cNvPr>
            <xdr:cNvCxnSpPr/>
          </xdr:nvCxnSpPr>
          <xdr:spPr bwMode="auto">
            <a:xfrm flipH="1">
              <a:off x="1870954" y="3107494"/>
              <a:ext cx="586911"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28" name="TextBox 27">
              <a:extLst>
                <a:ext uri="{FF2B5EF4-FFF2-40B4-BE49-F238E27FC236}">
                  <a16:creationId xmlns:a16="http://schemas.microsoft.com/office/drawing/2014/main" id="{D1CA310D-3758-49CC-AC49-1CC209854E25}"/>
                </a:ext>
              </a:extLst>
            </xdr:cNvPr>
            <xdr:cNvSpPr txBox="1"/>
          </xdr:nvSpPr>
          <xdr:spPr>
            <a:xfrm>
              <a:off x="2316780" y="2877906"/>
              <a:ext cx="247323" cy="248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X</a:t>
              </a:r>
              <a:endParaRPr lang="en-CA" sz="1000" baseline="-25000"/>
            </a:p>
          </xdr:txBody>
        </xdr:sp>
        <xdr:cxnSp macro="">
          <xdr:nvCxnSpPr>
            <xdr:cNvPr id="29" name="Straight Connector 28">
              <a:extLst>
                <a:ext uri="{FF2B5EF4-FFF2-40B4-BE49-F238E27FC236}">
                  <a16:creationId xmlns:a16="http://schemas.microsoft.com/office/drawing/2014/main" id="{598D7B4B-CFD2-481D-B48C-7CECFB2BC13B}"/>
                </a:ext>
              </a:extLst>
            </xdr:cNvPr>
            <xdr:cNvCxnSpPr/>
          </xdr:nvCxnSpPr>
          <xdr:spPr bwMode="auto">
            <a:xfrm>
              <a:off x="1781640" y="2460287"/>
              <a:ext cx="0" cy="290032"/>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30" name="TextBox 29">
              <a:extLst>
                <a:ext uri="{FF2B5EF4-FFF2-40B4-BE49-F238E27FC236}">
                  <a16:creationId xmlns:a16="http://schemas.microsoft.com/office/drawing/2014/main" id="{7F910EA0-E92F-42C3-A4D8-F947B5B2AF45}"/>
                </a:ext>
              </a:extLst>
            </xdr:cNvPr>
            <xdr:cNvSpPr txBox="1"/>
          </xdr:nvSpPr>
          <xdr:spPr>
            <a:xfrm>
              <a:off x="1041726" y="2372322"/>
              <a:ext cx="236164" cy="248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L</a:t>
              </a:r>
              <a:endParaRPr lang="en-CA" sz="1000" baseline="-25000"/>
            </a:p>
          </xdr:txBody>
        </xdr:sp>
        <xdr:cxnSp macro="">
          <xdr:nvCxnSpPr>
            <xdr:cNvPr id="31" name="Straight Arrow Connector 30">
              <a:extLst>
                <a:ext uri="{FF2B5EF4-FFF2-40B4-BE49-F238E27FC236}">
                  <a16:creationId xmlns:a16="http://schemas.microsoft.com/office/drawing/2014/main" id="{EC81DE28-61A7-4BAE-988F-70293C306DA0}"/>
                </a:ext>
              </a:extLst>
            </xdr:cNvPr>
            <xdr:cNvCxnSpPr/>
          </xdr:nvCxnSpPr>
          <xdr:spPr bwMode="auto">
            <a:xfrm flipH="1" flipV="1">
              <a:off x="520245" y="3106861"/>
              <a:ext cx="1265840" cy="633"/>
            </a:xfrm>
            <a:prstGeom prst="straightConnector1">
              <a:avLst/>
            </a:prstGeom>
            <a:solidFill>
              <a:srgbClr val="FFFFFF"/>
            </a:solidFill>
            <a:ln w="6350" cap="flat" cmpd="sng" algn="ctr">
              <a:solidFill>
                <a:srgbClr val="000000"/>
              </a:solidFill>
              <a:prstDash val="lgDashDot"/>
              <a:round/>
              <a:headEnd type="none" w="med" len="med"/>
              <a:tailEnd type="none" w="med" len="med"/>
            </a:ln>
            <a:effectLst/>
          </xdr:spPr>
        </xdr:cxnSp>
        <xdr:sp macro="" textlink="">
          <xdr:nvSpPr>
            <xdr:cNvPr id="32" name="TextBox 31">
              <a:extLst>
                <a:ext uri="{FF2B5EF4-FFF2-40B4-BE49-F238E27FC236}">
                  <a16:creationId xmlns:a16="http://schemas.microsoft.com/office/drawing/2014/main" id="{03DBEB25-CA6D-4E39-B3E5-81E5DF03FB65}"/>
                </a:ext>
              </a:extLst>
            </xdr:cNvPr>
            <xdr:cNvSpPr txBox="1"/>
          </xdr:nvSpPr>
          <xdr:spPr>
            <a:xfrm>
              <a:off x="1733757" y="2783999"/>
              <a:ext cx="260393" cy="2452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B</a:t>
              </a:r>
              <a:endParaRPr lang="en-CA" sz="1000" baseline="-25000"/>
            </a:p>
          </xdr:txBody>
        </xdr:sp>
        <xdr:sp macro="" textlink="">
          <xdr:nvSpPr>
            <xdr:cNvPr id="33" name="TextBox 32">
              <a:extLst>
                <a:ext uri="{FF2B5EF4-FFF2-40B4-BE49-F238E27FC236}">
                  <a16:creationId xmlns:a16="http://schemas.microsoft.com/office/drawing/2014/main" id="{A3E92234-A515-47CF-871A-BD02AE3F566C}"/>
                </a:ext>
              </a:extLst>
            </xdr:cNvPr>
            <xdr:cNvSpPr txBox="1"/>
          </xdr:nvSpPr>
          <xdr:spPr>
            <a:xfrm>
              <a:off x="1531965" y="3074850"/>
              <a:ext cx="247391" cy="2649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l-GR" sz="1000"/>
                <a:t>θ</a:t>
              </a:r>
              <a:r>
                <a:rPr lang="en-US" sz="1000" baseline="-25000"/>
                <a:t>B</a:t>
              </a:r>
              <a:endParaRPr lang="en-CA" sz="1000" baseline="-25000"/>
            </a:p>
          </xdr:txBody>
        </xdr:sp>
        <xdr:grpSp>
          <xdr:nvGrpSpPr>
            <xdr:cNvPr id="34" name="Group 33">
              <a:extLst>
                <a:ext uri="{FF2B5EF4-FFF2-40B4-BE49-F238E27FC236}">
                  <a16:creationId xmlns:a16="http://schemas.microsoft.com/office/drawing/2014/main" id="{80CF85AE-5828-47AB-A7B8-C92D5EF9EF02}"/>
                </a:ext>
              </a:extLst>
            </xdr:cNvPr>
            <xdr:cNvGrpSpPr>
              <a:grpSpLocks/>
            </xdr:cNvGrpSpPr>
          </xdr:nvGrpSpPr>
          <xdr:grpSpPr bwMode="auto">
            <a:xfrm flipH="1">
              <a:off x="1790884" y="2983894"/>
              <a:ext cx="46051" cy="251632"/>
              <a:chOff x="242" y="4023"/>
              <a:chExt cx="5" cy="26"/>
            </a:xfrm>
          </xdr:grpSpPr>
          <xdr:sp macro="" textlink="">
            <xdr:nvSpPr>
              <xdr:cNvPr id="39" name="Line 49">
                <a:extLst>
                  <a:ext uri="{FF2B5EF4-FFF2-40B4-BE49-F238E27FC236}">
                    <a16:creationId xmlns:a16="http://schemas.microsoft.com/office/drawing/2014/main" id="{087E9013-C43F-4971-9793-17591C69F237}"/>
                  </a:ext>
                </a:extLst>
              </xdr:cNvPr>
              <xdr:cNvSpPr>
                <a:spLocks noChangeShapeType="1"/>
              </xdr:cNvSpPr>
            </xdr:nvSpPr>
            <xdr:spPr bwMode="auto">
              <a:xfrm>
                <a:off x="247" y="4023"/>
                <a:ext cx="0" cy="24"/>
              </a:xfrm>
              <a:prstGeom prst="line">
                <a:avLst/>
              </a:prstGeom>
              <a:noFill/>
              <a:ln w="22225">
                <a:solidFill>
                  <a:srgbClr val="000000"/>
                </a:solidFill>
                <a:round/>
                <a:headEnd/>
                <a:tailEnd/>
              </a:ln>
            </xdr:spPr>
          </xdr:sp>
          <xdr:sp macro="" textlink="">
            <xdr:nvSpPr>
              <xdr:cNvPr id="40" name="Line 50">
                <a:extLst>
                  <a:ext uri="{FF2B5EF4-FFF2-40B4-BE49-F238E27FC236}">
                    <a16:creationId xmlns:a16="http://schemas.microsoft.com/office/drawing/2014/main" id="{97C9B706-998B-4746-9DEC-A7E107B96513}"/>
                  </a:ext>
                </a:extLst>
              </xdr:cNvPr>
              <xdr:cNvSpPr>
                <a:spLocks noChangeShapeType="1"/>
              </xdr:cNvSpPr>
            </xdr:nvSpPr>
            <xdr:spPr bwMode="auto">
              <a:xfrm flipH="1">
                <a:off x="242" y="4024"/>
                <a:ext cx="5" cy="3"/>
              </a:xfrm>
              <a:prstGeom prst="line">
                <a:avLst/>
              </a:prstGeom>
              <a:noFill/>
              <a:ln w="9525">
                <a:solidFill>
                  <a:srgbClr val="000000"/>
                </a:solidFill>
                <a:round/>
                <a:headEnd/>
                <a:tailEnd/>
              </a:ln>
            </xdr:spPr>
          </xdr:sp>
          <xdr:sp macro="" textlink="">
            <xdr:nvSpPr>
              <xdr:cNvPr id="41" name="Line 51">
                <a:extLst>
                  <a:ext uri="{FF2B5EF4-FFF2-40B4-BE49-F238E27FC236}">
                    <a16:creationId xmlns:a16="http://schemas.microsoft.com/office/drawing/2014/main" id="{4F2F962B-E9A9-4704-93B8-CD9B2851E1E5}"/>
                  </a:ext>
                </a:extLst>
              </xdr:cNvPr>
              <xdr:cNvSpPr>
                <a:spLocks noChangeShapeType="1"/>
              </xdr:cNvSpPr>
            </xdr:nvSpPr>
            <xdr:spPr bwMode="auto">
              <a:xfrm flipH="1">
                <a:off x="242" y="4028"/>
                <a:ext cx="5" cy="5"/>
              </a:xfrm>
              <a:prstGeom prst="line">
                <a:avLst/>
              </a:prstGeom>
              <a:noFill/>
              <a:ln w="9525">
                <a:solidFill>
                  <a:srgbClr val="000000"/>
                </a:solidFill>
                <a:round/>
                <a:headEnd/>
                <a:tailEnd/>
              </a:ln>
            </xdr:spPr>
          </xdr:sp>
          <xdr:sp macro="" textlink="">
            <xdr:nvSpPr>
              <xdr:cNvPr id="42" name="Line 52">
                <a:extLst>
                  <a:ext uri="{FF2B5EF4-FFF2-40B4-BE49-F238E27FC236}">
                    <a16:creationId xmlns:a16="http://schemas.microsoft.com/office/drawing/2014/main" id="{21C9A64C-BD43-4176-883C-243C1C4E0192}"/>
                  </a:ext>
                </a:extLst>
              </xdr:cNvPr>
              <xdr:cNvSpPr>
                <a:spLocks noChangeShapeType="1"/>
              </xdr:cNvSpPr>
            </xdr:nvSpPr>
            <xdr:spPr bwMode="auto">
              <a:xfrm flipH="1">
                <a:off x="242" y="4034"/>
                <a:ext cx="5" cy="4"/>
              </a:xfrm>
              <a:prstGeom prst="line">
                <a:avLst/>
              </a:prstGeom>
              <a:noFill/>
              <a:ln w="9525">
                <a:solidFill>
                  <a:srgbClr val="000000"/>
                </a:solidFill>
                <a:round/>
                <a:headEnd/>
                <a:tailEnd/>
              </a:ln>
            </xdr:spPr>
          </xdr:sp>
          <xdr:sp macro="" textlink="">
            <xdr:nvSpPr>
              <xdr:cNvPr id="43" name="Line 53">
                <a:extLst>
                  <a:ext uri="{FF2B5EF4-FFF2-40B4-BE49-F238E27FC236}">
                    <a16:creationId xmlns:a16="http://schemas.microsoft.com/office/drawing/2014/main" id="{15929F04-DEB4-4FE1-A97C-97334890A3C9}"/>
                  </a:ext>
                </a:extLst>
              </xdr:cNvPr>
              <xdr:cNvSpPr>
                <a:spLocks noChangeShapeType="1"/>
              </xdr:cNvSpPr>
            </xdr:nvSpPr>
            <xdr:spPr bwMode="auto">
              <a:xfrm flipH="1">
                <a:off x="242" y="4040"/>
                <a:ext cx="5" cy="4"/>
              </a:xfrm>
              <a:prstGeom prst="line">
                <a:avLst/>
              </a:prstGeom>
              <a:noFill/>
              <a:ln w="9525">
                <a:solidFill>
                  <a:srgbClr val="000000"/>
                </a:solidFill>
                <a:round/>
                <a:headEnd/>
                <a:tailEnd/>
              </a:ln>
            </xdr:spPr>
          </xdr:sp>
          <xdr:sp macro="" textlink="">
            <xdr:nvSpPr>
              <xdr:cNvPr id="44" name="Line 54">
                <a:extLst>
                  <a:ext uri="{FF2B5EF4-FFF2-40B4-BE49-F238E27FC236}">
                    <a16:creationId xmlns:a16="http://schemas.microsoft.com/office/drawing/2014/main" id="{3EB220AF-8EFA-4D57-A3B6-4FC679CE437C}"/>
                  </a:ext>
                </a:extLst>
              </xdr:cNvPr>
              <xdr:cNvSpPr>
                <a:spLocks noChangeShapeType="1"/>
              </xdr:cNvSpPr>
            </xdr:nvSpPr>
            <xdr:spPr bwMode="auto">
              <a:xfrm flipH="1">
                <a:off x="242" y="4045"/>
                <a:ext cx="5" cy="4"/>
              </a:xfrm>
              <a:prstGeom prst="line">
                <a:avLst/>
              </a:prstGeom>
              <a:noFill/>
              <a:ln w="9525">
                <a:solidFill>
                  <a:srgbClr val="000000"/>
                </a:solidFill>
                <a:round/>
                <a:headEnd/>
                <a:tailEnd/>
              </a:ln>
            </xdr:spPr>
          </xdr:sp>
        </xdr:grpSp>
        <xdr:cxnSp macro="">
          <xdr:nvCxnSpPr>
            <xdr:cNvPr id="35" name="Straight Arrow Connector 34">
              <a:extLst>
                <a:ext uri="{FF2B5EF4-FFF2-40B4-BE49-F238E27FC236}">
                  <a16:creationId xmlns:a16="http://schemas.microsoft.com/office/drawing/2014/main" id="{55B730EE-0ECD-4B08-8DF5-5C26680F5C35}"/>
                </a:ext>
              </a:extLst>
            </xdr:cNvPr>
            <xdr:cNvCxnSpPr/>
          </xdr:nvCxnSpPr>
          <xdr:spPr bwMode="auto">
            <a:xfrm flipV="1">
              <a:off x="1792946" y="3251147"/>
              <a:ext cx="0" cy="329960"/>
            </a:xfrm>
            <a:prstGeom prst="straightConnector1">
              <a:avLst/>
            </a:prstGeom>
            <a:solidFill>
              <a:srgbClr val="FFFFFF"/>
            </a:solidFill>
            <a:ln w="9525" cap="flat" cmpd="sng" algn="ctr">
              <a:solidFill>
                <a:srgbClr val="FF0000"/>
              </a:solidFill>
              <a:prstDash val="solid"/>
              <a:round/>
              <a:headEnd type="none" w="med" len="med"/>
              <a:tailEnd type="triangle" w="med" len="med"/>
            </a:ln>
            <a:effectLst/>
          </xdr:spPr>
        </xdr:cxnSp>
        <xdr:sp macro="" textlink="">
          <xdr:nvSpPr>
            <xdr:cNvPr id="36" name="TextBox 35">
              <a:extLst>
                <a:ext uri="{FF2B5EF4-FFF2-40B4-BE49-F238E27FC236}">
                  <a16:creationId xmlns:a16="http://schemas.microsoft.com/office/drawing/2014/main" id="{C175A2D3-0936-470A-A8FE-7E5609A43939}"/>
                </a:ext>
              </a:extLst>
            </xdr:cNvPr>
            <xdr:cNvSpPr txBox="1"/>
          </xdr:nvSpPr>
          <xdr:spPr>
            <a:xfrm>
              <a:off x="1758272" y="3325192"/>
              <a:ext cx="306181" cy="253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R</a:t>
              </a:r>
              <a:r>
                <a:rPr lang="en-CA" sz="1000" baseline="-25000"/>
                <a:t>B</a:t>
              </a:r>
            </a:p>
          </xdr:txBody>
        </xdr:sp>
        <xdr:sp macro="" textlink="">
          <xdr:nvSpPr>
            <xdr:cNvPr id="37" name="Arc 36">
              <a:extLst>
                <a:ext uri="{FF2B5EF4-FFF2-40B4-BE49-F238E27FC236}">
                  <a16:creationId xmlns:a16="http://schemas.microsoft.com/office/drawing/2014/main" id="{5B1576F2-CB4D-4698-A396-AB0A86203093}"/>
                </a:ext>
              </a:extLst>
            </xdr:cNvPr>
            <xdr:cNvSpPr/>
          </xdr:nvSpPr>
          <xdr:spPr bwMode="auto">
            <a:xfrm>
              <a:off x="1668319" y="2931716"/>
              <a:ext cx="324900" cy="350404"/>
            </a:xfrm>
            <a:prstGeom prst="arc">
              <a:avLst>
                <a:gd name="adj1" fmla="val 18164913"/>
                <a:gd name="adj2" fmla="val 3233002"/>
              </a:avLst>
            </a:prstGeom>
            <a:noFill/>
            <a:ln w="9525" cap="flat" cmpd="sng" algn="ctr">
              <a:solidFill>
                <a:srgbClr val="FF0000"/>
              </a:solidFill>
              <a:prstDash val="solid"/>
              <a:round/>
              <a:headEnd type="none" w="med" len="med"/>
              <a:tailEnd type="triangle" w="med" len="med"/>
            </a:ln>
            <a:effectLst/>
          </xdr:spPr>
          <xdr:txBody>
            <a:bodyPr vertOverflow="clip" wrap="square" lIns="18288" tIns="0" rIns="0" bIns="0" rtlCol="0" anchor="ctr" upright="1"/>
            <a:lstStyle/>
            <a:p>
              <a:pPr algn="ctr"/>
              <a:endParaRPr lang="en-CA" sz="1000"/>
            </a:p>
          </xdr:txBody>
        </xdr:sp>
        <xdr:sp macro="" textlink="">
          <xdr:nvSpPr>
            <xdr:cNvPr id="38" name="TextBox 37">
              <a:extLst>
                <a:ext uri="{FF2B5EF4-FFF2-40B4-BE49-F238E27FC236}">
                  <a16:creationId xmlns:a16="http://schemas.microsoft.com/office/drawing/2014/main" id="{69B03A9D-5529-4082-A3D3-74D518EE8837}"/>
                </a:ext>
              </a:extLst>
            </xdr:cNvPr>
            <xdr:cNvSpPr txBox="1"/>
          </xdr:nvSpPr>
          <xdr:spPr>
            <a:xfrm>
              <a:off x="1914136" y="3108796"/>
              <a:ext cx="347104" cy="253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M</a:t>
              </a:r>
              <a:r>
                <a:rPr lang="en-CA" sz="1000" baseline="-25000"/>
                <a:t>B</a:t>
              </a:r>
            </a:p>
          </xdr:txBody>
        </xdr:sp>
      </xdr:grpSp>
      <xdr:grpSp>
        <xdr:nvGrpSpPr>
          <xdr:cNvPr id="5" name="Group 4">
            <a:extLst>
              <a:ext uri="{FF2B5EF4-FFF2-40B4-BE49-F238E27FC236}">
                <a16:creationId xmlns:a16="http://schemas.microsoft.com/office/drawing/2014/main" id="{A23F41C4-C250-4B69-9261-C0337EBAE495}"/>
              </a:ext>
            </a:extLst>
          </xdr:cNvPr>
          <xdr:cNvGrpSpPr/>
        </xdr:nvGrpSpPr>
        <xdr:grpSpPr>
          <a:xfrm>
            <a:off x="612640" y="2433141"/>
            <a:ext cx="1249953" cy="523184"/>
            <a:chOff x="630282" y="2843382"/>
            <a:chExt cx="1292679" cy="579005"/>
          </a:xfrm>
        </xdr:grpSpPr>
        <xdr:sp macro="" textlink="">
          <xdr:nvSpPr>
            <xdr:cNvPr id="6" name="TextBox 5">
              <a:extLst>
                <a:ext uri="{FF2B5EF4-FFF2-40B4-BE49-F238E27FC236}">
                  <a16:creationId xmlns:a16="http://schemas.microsoft.com/office/drawing/2014/main" id="{60609DBD-2790-44B4-BDC4-695A69EE3B0B}"/>
                </a:ext>
              </a:extLst>
            </xdr:cNvPr>
            <xdr:cNvSpPr txBox="1"/>
          </xdr:nvSpPr>
          <xdr:spPr>
            <a:xfrm>
              <a:off x="1029656" y="2843382"/>
              <a:ext cx="553671" cy="2714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W=wL</a:t>
              </a:r>
              <a:endParaRPr lang="en-CA" sz="1000" baseline="-25000"/>
            </a:p>
          </xdr:txBody>
        </xdr:sp>
        <xdr:cxnSp macro="">
          <xdr:nvCxnSpPr>
            <xdr:cNvPr id="7" name="Straight Arrow Connector 6">
              <a:extLst>
                <a:ext uri="{FF2B5EF4-FFF2-40B4-BE49-F238E27FC236}">
                  <a16:creationId xmlns:a16="http://schemas.microsoft.com/office/drawing/2014/main" id="{684B1EE8-BE4D-45C3-B065-E4FD34318B3C}"/>
                </a:ext>
              </a:extLst>
            </xdr:cNvPr>
            <xdr:cNvCxnSpPr/>
          </xdr:nvCxnSpPr>
          <xdr:spPr bwMode="auto">
            <a:xfrm>
              <a:off x="631121"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8" name="Straight Arrow Connector 7">
              <a:extLst>
                <a:ext uri="{FF2B5EF4-FFF2-40B4-BE49-F238E27FC236}">
                  <a16:creationId xmlns:a16="http://schemas.microsoft.com/office/drawing/2014/main" id="{99865524-761A-4E97-9FF9-70CC3C759224}"/>
                </a:ext>
              </a:extLst>
            </xdr:cNvPr>
            <xdr:cNvCxnSpPr/>
          </xdr:nvCxnSpPr>
          <xdr:spPr bwMode="auto">
            <a:xfrm>
              <a:off x="774450"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9" name="Straight Arrow Connector 8">
              <a:extLst>
                <a:ext uri="{FF2B5EF4-FFF2-40B4-BE49-F238E27FC236}">
                  <a16:creationId xmlns:a16="http://schemas.microsoft.com/office/drawing/2014/main" id="{B8538A22-DD16-4DCE-8AF8-4C2D3BC4BAF7}"/>
                </a:ext>
              </a:extLst>
            </xdr:cNvPr>
            <xdr:cNvCxnSpPr/>
          </xdr:nvCxnSpPr>
          <xdr:spPr bwMode="auto">
            <a:xfrm>
              <a:off x="917779"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0" name="Straight Arrow Connector 9">
              <a:extLst>
                <a:ext uri="{FF2B5EF4-FFF2-40B4-BE49-F238E27FC236}">
                  <a16:creationId xmlns:a16="http://schemas.microsoft.com/office/drawing/2014/main" id="{35AE038D-6231-4118-8982-8D8E07540F9E}"/>
                </a:ext>
              </a:extLst>
            </xdr:cNvPr>
            <xdr:cNvCxnSpPr/>
          </xdr:nvCxnSpPr>
          <xdr:spPr bwMode="auto">
            <a:xfrm>
              <a:off x="1061108"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1" name="Straight Arrow Connector 10">
              <a:extLst>
                <a:ext uri="{FF2B5EF4-FFF2-40B4-BE49-F238E27FC236}">
                  <a16:creationId xmlns:a16="http://schemas.microsoft.com/office/drawing/2014/main" id="{2E1656A1-5874-4C2E-8A5C-DA22D0873E56}"/>
                </a:ext>
              </a:extLst>
            </xdr:cNvPr>
            <xdr:cNvCxnSpPr/>
          </xdr:nvCxnSpPr>
          <xdr:spPr bwMode="auto">
            <a:xfrm>
              <a:off x="1204437"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2" name="Straight Arrow Connector 11">
              <a:extLst>
                <a:ext uri="{FF2B5EF4-FFF2-40B4-BE49-F238E27FC236}">
                  <a16:creationId xmlns:a16="http://schemas.microsoft.com/office/drawing/2014/main" id="{23E5826B-C79F-419F-B679-C3FCC6923AF9}"/>
                </a:ext>
              </a:extLst>
            </xdr:cNvPr>
            <xdr:cNvCxnSpPr/>
          </xdr:nvCxnSpPr>
          <xdr:spPr bwMode="auto">
            <a:xfrm>
              <a:off x="1348311"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3" name="Straight Arrow Connector 12">
              <a:extLst>
                <a:ext uri="{FF2B5EF4-FFF2-40B4-BE49-F238E27FC236}">
                  <a16:creationId xmlns:a16="http://schemas.microsoft.com/office/drawing/2014/main" id="{FA47135C-9117-4E86-92DA-0D866ADC4F78}"/>
                </a:ext>
              </a:extLst>
            </xdr:cNvPr>
            <xdr:cNvCxnSpPr/>
          </xdr:nvCxnSpPr>
          <xdr:spPr bwMode="auto">
            <a:xfrm>
              <a:off x="1491640"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4" name="Straight Arrow Connector 13">
              <a:extLst>
                <a:ext uri="{FF2B5EF4-FFF2-40B4-BE49-F238E27FC236}">
                  <a16:creationId xmlns:a16="http://schemas.microsoft.com/office/drawing/2014/main" id="{1973B91C-7294-4FE0-9160-E3542AD9B529}"/>
                </a:ext>
              </a:extLst>
            </xdr:cNvPr>
            <xdr:cNvCxnSpPr/>
          </xdr:nvCxnSpPr>
          <xdr:spPr bwMode="auto">
            <a:xfrm>
              <a:off x="1634969"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5" name="Straight Arrow Connector 14">
              <a:extLst>
                <a:ext uri="{FF2B5EF4-FFF2-40B4-BE49-F238E27FC236}">
                  <a16:creationId xmlns:a16="http://schemas.microsoft.com/office/drawing/2014/main" id="{E9ACC69F-A5B1-449D-8FD8-23A7690E82BF}"/>
                </a:ext>
              </a:extLst>
            </xdr:cNvPr>
            <xdr:cNvCxnSpPr/>
          </xdr:nvCxnSpPr>
          <xdr:spPr bwMode="auto">
            <a:xfrm>
              <a:off x="1778298"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6" name="Straight Arrow Connector 15">
              <a:extLst>
                <a:ext uri="{FF2B5EF4-FFF2-40B4-BE49-F238E27FC236}">
                  <a16:creationId xmlns:a16="http://schemas.microsoft.com/office/drawing/2014/main" id="{A1738BCC-62BD-43A0-83AA-A72BB603EE6C}"/>
                </a:ext>
              </a:extLst>
            </xdr:cNvPr>
            <xdr:cNvCxnSpPr/>
          </xdr:nvCxnSpPr>
          <xdr:spPr bwMode="auto">
            <a:xfrm>
              <a:off x="1921078" y="3058927"/>
              <a:ext cx="0" cy="363460"/>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cxnSp macro="">
          <xdr:nvCxnSpPr>
            <xdr:cNvPr id="17" name="Straight Connector 16">
              <a:extLst>
                <a:ext uri="{FF2B5EF4-FFF2-40B4-BE49-F238E27FC236}">
                  <a16:creationId xmlns:a16="http://schemas.microsoft.com/office/drawing/2014/main" id="{6812F14A-BD11-4870-B7B6-C5BD3EED1FBD}"/>
                </a:ext>
              </a:extLst>
            </xdr:cNvPr>
            <xdr:cNvCxnSpPr/>
          </xdr:nvCxnSpPr>
          <xdr:spPr bwMode="auto">
            <a:xfrm>
              <a:off x="630282" y="3057253"/>
              <a:ext cx="1292679"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grpSp>
    <xdr:clientData/>
  </xdr:twoCellAnchor>
  <xdr:twoCellAnchor>
    <xdr:from>
      <xdr:col>1</xdr:col>
      <xdr:colOff>43643</xdr:colOff>
      <xdr:row>20</xdr:row>
      <xdr:rowOff>81997</xdr:rowOff>
    </xdr:from>
    <xdr:to>
      <xdr:col>1</xdr:col>
      <xdr:colOff>268908</xdr:colOff>
      <xdr:row>20</xdr:row>
      <xdr:rowOff>81997</xdr:rowOff>
    </xdr:to>
    <xdr:cxnSp macro="">
      <xdr:nvCxnSpPr>
        <xdr:cNvPr id="45" name="Straight Arrow Connector 44">
          <a:extLst>
            <a:ext uri="{FF2B5EF4-FFF2-40B4-BE49-F238E27FC236}">
              <a16:creationId xmlns:a16="http://schemas.microsoft.com/office/drawing/2014/main" id="{8EE5A14B-8C1C-47D4-8AFF-BEDEFC0B5189}"/>
            </a:ext>
          </a:extLst>
        </xdr:cNvPr>
        <xdr:cNvCxnSpPr/>
      </xdr:nvCxnSpPr>
      <xdr:spPr bwMode="auto">
        <a:xfrm>
          <a:off x="643718" y="3387172"/>
          <a:ext cx="225265" cy="0"/>
        </a:xfrm>
        <a:prstGeom prst="straightConnector1">
          <a:avLst/>
        </a:prstGeom>
        <a:solidFill>
          <a:srgbClr val="FFFFFF"/>
        </a:solidFill>
        <a:ln w="19050" cap="flat" cmpd="sng" algn="ctr">
          <a:solidFill>
            <a:schemeClr val="tx1"/>
          </a:solidFill>
          <a:prstDash val="solid"/>
          <a:round/>
          <a:headEnd type="none" w="med" len="med"/>
          <a:tailEnd type="triangle"/>
        </a:ln>
        <a:effectLst/>
      </xdr:spPr>
    </xdr:cxnSp>
    <xdr:clientData/>
  </xdr:twoCellAnchor>
  <xdr:oneCellAnchor>
    <xdr:from>
      <xdr:col>0</xdr:col>
      <xdr:colOff>530087</xdr:colOff>
      <xdr:row>20</xdr:row>
      <xdr:rowOff>98860</xdr:rowOff>
    </xdr:from>
    <xdr:ext cx="250903" cy="248851"/>
    <xdr:sp macro="" textlink="">
      <xdr:nvSpPr>
        <xdr:cNvPr id="46" name="TextBox 45">
          <a:extLst>
            <a:ext uri="{FF2B5EF4-FFF2-40B4-BE49-F238E27FC236}">
              <a16:creationId xmlns:a16="http://schemas.microsoft.com/office/drawing/2014/main" id="{7E7A7AE5-F97C-4974-9D3B-C6F5C2241D80}"/>
            </a:ext>
          </a:extLst>
        </xdr:cNvPr>
        <xdr:cNvSpPr txBox="1"/>
      </xdr:nvSpPr>
      <xdr:spPr>
        <a:xfrm>
          <a:off x="530087" y="3404035"/>
          <a:ext cx="25090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P</a:t>
          </a:r>
        </a:p>
      </xdr:txBody>
    </xdr:sp>
    <xdr:clientData/>
  </xdr:oneCellAnchor>
  <xdr:twoCellAnchor>
    <xdr:from>
      <xdr:col>0</xdr:col>
      <xdr:colOff>0</xdr:colOff>
      <xdr:row>34</xdr:row>
      <xdr:rowOff>0</xdr:rowOff>
    </xdr:from>
    <xdr:to>
      <xdr:col>7</xdr:col>
      <xdr:colOff>0</xdr:colOff>
      <xdr:row>44</xdr:row>
      <xdr:rowOff>106456</xdr:rowOff>
    </xdr:to>
    <xdr:graphicFrame macro="">
      <xdr:nvGraphicFramePr>
        <xdr:cNvPr id="47" name="Chart 46">
          <a:extLst>
            <a:ext uri="{FF2B5EF4-FFF2-40B4-BE49-F238E27FC236}">
              <a16:creationId xmlns:a16="http://schemas.microsoft.com/office/drawing/2014/main" id="{6EEB6C00-1BD5-4D56-A85D-D7AF6CBCC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45</xdr:row>
      <xdr:rowOff>0</xdr:rowOff>
    </xdr:from>
    <xdr:to>
      <xdr:col>7</xdr:col>
      <xdr:colOff>0</xdr:colOff>
      <xdr:row>54</xdr:row>
      <xdr:rowOff>113450</xdr:rowOff>
    </xdr:to>
    <xdr:graphicFrame macro="">
      <xdr:nvGraphicFramePr>
        <xdr:cNvPr id="48" name="Chart 47">
          <a:extLst>
            <a:ext uri="{FF2B5EF4-FFF2-40B4-BE49-F238E27FC236}">
              <a16:creationId xmlns:a16="http://schemas.microsoft.com/office/drawing/2014/main" id="{51B02D71-20FE-4FFE-B582-2AD2C5720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A-SM-026-1110%20Beam%20Analysis%20-%20Compression%20Flexure%20-%20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MAIN"/>
      <sheetName val="MAIN (2)"/>
      <sheetName val="MAIN (3)"/>
      <sheetName val="MAIN (4)"/>
      <sheetName val="MAIN (5)"/>
      <sheetName val="MAIN (6)"/>
      <sheetName val="MAIN (7)"/>
      <sheetName val="MAIN (8)"/>
      <sheetName val="MAIN (9)"/>
      <sheetName val="MAIN (10)"/>
      <sheetName val="MAIN (11)"/>
      <sheetName val="MAIN (12)"/>
      <sheetName val="MAIN (13)"/>
      <sheetName val="MAIN (22)"/>
      <sheetName val="MAIN (14)"/>
      <sheetName val="MAIN (15)"/>
      <sheetName val="MAIN (16)"/>
      <sheetName val="MAIN (17)"/>
      <sheetName val="MAIN (18)"/>
      <sheetName val="MAIN (19)"/>
      <sheetName val="MAIN (20)"/>
      <sheetName val="MAIN (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4">
          <cell r="W24">
            <v>10</v>
          </cell>
          <cell r="X24">
            <v>-15323.431218521962</v>
          </cell>
          <cell r="Y24">
            <v>0</v>
          </cell>
        </row>
        <row r="25">
          <cell r="W25">
            <v>9.5</v>
          </cell>
          <cell r="X25">
            <v>-13748.154765326504</v>
          </cell>
          <cell r="Y25">
            <v>-883.04660666034601</v>
          </cell>
        </row>
        <row r="26">
          <cell r="W26">
            <v>9</v>
          </cell>
          <cell r="X26">
            <v>-11606.340652625468</v>
          </cell>
          <cell r="Y26">
            <v>-1748.7003580875712</v>
          </cell>
        </row>
        <row r="27">
          <cell r="W27">
            <v>8.5</v>
          </cell>
          <cell r="X27">
            <v>-8994.0096260701466</v>
          </cell>
          <cell r="Y27">
            <v>-2577.1488366328213</v>
          </cell>
        </row>
        <row r="28">
          <cell r="W28">
            <v>8</v>
          </cell>
          <cell r="X28">
            <v>-6028.2764117099905</v>
          </cell>
          <cell r="Y28">
            <v>-3348.0060178010681</v>
          </cell>
        </row>
        <row r="29">
          <cell r="W29">
            <v>7.5</v>
          </cell>
          <cell r="X29">
            <v>-2842.0992868095673</v>
          </cell>
          <cell r="Y29">
            <v>-4041.2262063678222</v>
          </cell>
        </row>
        <row r="30">
          <cell r="W30">
            <v>7</v>
          </cell>
          <cell r="X30">
            <v>421.6806395471076</v>
          </cell>
          <cell r="Y30">
            <v>-4638.0027150231517</v>
          </cell>
        </row>
        <row r="31">
          <cell r="W31">
            <v>6.5</v>
          </cell>
          <cell r="X31">
            <v>3616.7432080557937</v>
          </cell>
          <cell r="Y31">
            <v>-5121.6109964287698</v>
          </cell>
        </row>
        <row r="32">
          <cell r="W32">
            <v>6</v>
          </cell>
          <cell r="X32">
            <v>6599.8489618413887</v>
          </cell>
          <cell r="Y32">
            <v>-5478.1584298108946</v>
          </cell>
        </row>
        <row r="33">
          <cell r="W33">
            <v>5.5</v>
          </cell>
          <cell r="X33">
            <v>9237.2607865873197</v>
          </cell>
          <cell r="Y33">
            <v>-5697.207148029057</v>
          </cell>
        </row>
        <row r="34">
          <cell r="W34">
            <v>5</v>
          </cell>
          <cell r="X34">
            <v>11410.739546366765</v>
          </cell>
          <cell r="Y34">
            <v>-5772.2419828473039</v>
          </cell>
        </row>
        <row r="35">
          <cell r="W35">
            <v>4.5</v>
          </cell>
          <cell r="X35">
            <v>13022.844921810436</v>
          </cell>
          <cell r="Y35">
            <v>-5700.9625497180086</v>
          </cell>
        </row>
        <row r="36">
          <cell r="W36">
            <v>4</v>
          </cell>
          <cell r="X36">
            <v>14001.303806069034</v>
          </cell>
          <cell r="Y36">
            <v>-5485.3863774784331</v>
          </cell>
        </row>
        <row r="37">
          <cell r="W37">
            <v>3.5</v>
          </cell>
          <cell r="X37">
            <v>14302.250416814164</v>
          </cell>
          <cell r="Y37">
            <v>-5131.7584595007729</v>
          </cell>
        </row>
        <row r="38">
          <cell r="W38">
            <v>3</v>
          </cell>
          <cell r="X38">
            <v>13912.192865186933</v>
          </cell>
          <cell r="Y38">
            <v>-4650.2712812535365</v>
          </cell>
        </row>
        <row r="39">
          <cell r="W39">
            <v>2.5</v>
          </cell>
          <cell r="X39">
            <v>12848.61801745274</v>
          </cell>
          <cell r="Y39">
            <v>-4054.6078758594904</v>
          </cell>
        </row>
        <row r="40">
          <cell r="W40">
            <v>2</v>
          </cell>
          <cell r="X40">
            <v>11159.207532505232</v>
          </cell>
          <cell r="Y40">
            <v>-3361.3283931562378</v>
          </cell>
        </row>
        <row r="41">
          <cell r="W41">
            <v>1.5</v>
          </cell>
          <cell r="X41">
            <v>8919.7002214362765</v>
          </cell>
          <cell r="Y41">
            <v>-2589.1276832903886</v>
          </cell>
        </row>
        <row r="42">
          <cell r="W42">
            <v>1</v>
          </cell>
          <cell r="X42">
            <v>6230.4965628052223</v>
          </cell>
          <cell r="Y42">
            <v>-1757.9971784885922</v>
          </cell>
        </row>
        <row r="43">
          <cell r="W43">
            <v>0.5</v>
          </cell>
          <cell r="X43">
            <v>3212.1575982910317</v>
          </cell>
          <cell r="Y43">
            <v>-888.3286471052586</v>
          </cell>
        </row>
        <row r="44">
          <cell r="W44">
            <v>0</v>
          </cell>
          <cell r="X44">
            <v>0</v>
          </cell>
          <cell r="Y44">
            <v>0</v>
          </cell>
        </row>
        <row r="49">
          <cell r="W49">
            <v>4.2</v>
          </cell>
          <cell r="X49">
            <v>0</v>
          </cell>
          <cell r="Y49">
            <v>0</v>
          </cell>
        </row>
        <row r="50">
          <cell r="W50">
            <v>4.2</v>
          </cell>
          <cell r="X50">
            <v>13689.430677802648</v>
          </cell>
          <cell r="Y50">
            <v>-5588.6250709759688</v>
          </cell>
        </row>
        <row r="51">
          <cell r="W51">
            <v>0</v>
          </cell>
          <cell r="X51">
            <v>13689.430677802648</v>
          </cell>
          <cell r="Y51">
            <v>-5588.6250709759688</v>
          </cell>
        </row>
      </sheetData>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xl-viking.com/" TargetMode="External"/><Relationship Id="rId2" Type="http://schemas.openxmlformats.org/officeDocument/2006/relationships/hyperlink" Target="https://www.abbottaerospace.com/wpdm-package/aa-sm-018-005" TargetMode="External"/><Relationship Id="rId1" Type="http://schemas.openxmlformats.org/officeDocument/2006/relationships/hyperlink" Target="http://www.abbottaerospace.com/wpdm-package/nasa-tm-x-73305-astronautics-structures-manual-volume-i"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41" customWidth="1"/>
    <col min="18" max="19" width="5.28515625" style="42" customWidth="1"/>
    <col min="20" max="25" width="9.140625" style="44"/>
    <col min="26" max="16384" width="9.140625" style="20"/>
  </cols>
  <sheetData>
    <row r="1" spans="1:25" s="5" customFormat="1" ht="12.75" x14ac:dyDescent="0.2">
      <c r="A1" s="1"/>
      <c r="B1" s="2" t="s">
        <v>1</v>
      </c>
      <c r="C1" s="3" t="s">
        <v>0</v>
      </c>
      <c r="D1" s="1"/>
      <c r="E1" s="1"/>
      <c r="F1" s="2" t="s">
        <v>11</v>
      </c>
      <c r="G1" s="4"/>
      <c r="H1" s="1"/>
      <c r="I1" s="1"/>
      <c r="J1" s="1"/>
      <c r="K1" s="1"/>
      <c r="M1" s="37"/>
      <c r="N1" s="37"/>
      <c r="O1" s="37"/>
      <c r="P1" s="37"/>
      <c r="Q1" s="37"/>
      <c r="R1" s="37"/>
      <c r="S1" s="37"/>
      <c r="T1" s="38"/>
      <c r="U1" s="38"/>
      <c r="V1" s="38"/>
      <c r="W1" s="39"/>
      <c r="X1" s="40"/>
      <c r="Y1" s="38"/>
    </row>
    <row r="2" spans="1:25" s="5" customFormat="1" ht="12.75" x14ac:dyDescent="0.2">
      <c r="A2" s="1"/>
      <c r="B2" s="2" t="s">
        <v>2</v>
      </c>
      <c r="C2" s="3" t="s">
        <v>10</v>
      </c>
      <c r="D2" s="1"/>
      <c r="E2" s="1"/>
      <c r="F2" s="2" t="s">
        <v>5</v>
      </c>
      <c r="G2" s="3"/>
      <c r="H2" s="1"/>
      <c r="I2" s="1"/>
      <c r="J2" s="1"/>
      <c r="K2" s="1"/>
      <c r="M2" s="37"/>
      <c r="N2" s="37"/>
      <c r="O2" s="37"/>
      <c r="P2" s="37"/>
      <c r="Q2" s="37"/>
      <c r="R2" s="37"/>
      <c r="S2" s="37"/>
      <c r="T2" s="38"/>
      <c r="U2" s="38"/>
      <c r="V2" s="38"/>
      <c r="W2" s="39"/>
      <c r="X2" s="40"/>
      <c r="Y2" s="38"/>
    </row>
    <row r="3" spans="1:25" s="5" customFormat="1" ht="12.75" x14ac:dyDescent="0.2">
      <c r="A3" s="1"/>
      <c r="B3" s="2" t="s">
        <v>3</v>
      </c>
      <c r="C3" s="10"/>
      <c r="D3" s="1"/>
      <c r="E3" s="1"/>
      <c r="F3" s="2" t="s">
        <v>4</v>
      </c>
      <c r="G3" s="3"/>
      <c r="H3" s="1"/>
      <c r="I3" s="1"/>
      <c r="J3" s="1"/>
      <c r="K3" s="1"/>
      <c r="M3" s="37"/>
      <c r="N3" s="37"/>
      <c r="O3" s="37"/>
      <c r="P3" s="37"/>
      <c r="Q3" s="37"/>
      <c r="R3" s="37"/>
      <c r="S3" s="37"/>
      <c r="T3" s="38"/>
      <c r="U3" s="38"/>
      <c r="V3" s="38"/>
      <c r="W3" s="39"/>
      <c r="X3" s="40"/>
      <c r="Y3" s="38"/>
    </row>
    <row r="4" spans="1:25" s="5" customFormat="1" ht="12.75" x14ac:dyDescent="0.2">
      <c r="A4" s="1"/>
      <c r="B4" s="2" t="s">
        <v>23</v>
      </c>
      <c r="C4" s="4"/>
      <c r="D4" s="1"/>
      <c r="E4" s="1"/>
      <c r="F4" s="2" t="s">
        <v>24</v>
      </c>
      <c r="G4" s="3" t="s">
        <v>25</v>
      </c>
      <c r="H4" s="1"/>
      <c r="I4" s="1"/>
      <c r="J4" s="1"/>
      <c r="K4" s="1"/>
      <c r="M4" s="37"/>
      <c r="N4" s="37"/>
      <c r="O4" s="37"/>
      <c r="P4" s="37"/>
      <c r="Q4" s="41"/>
      <c r="R4" s="42"/>
      <c r="S4" s="42"/>
      <c r="T4" s="38"/>
      <c r="U4" s="38"/>
      <c r="V4" s="38"/>
      <c r="W4" s="39"/>
      <c r="X4" s="40"/>
      <c r="Y4" s="38"/>
    </row>
    <row r="5" spans="1:25" s="5" customFormat="1" ht="12.75" x14ac:dyDescent="0.2">
      <c r="A5" s="1"/>
      <c r="B5" s="2" t="s">
        <v>26</v>
      </c>
      <c r="C5" s="4"/>
      <c r="D5" s="1"/>
      <c r="E5" s="2"/>
      <c r="F5" s="1"/>
      <c r="G5" s="1"/>
      <c r="H5" s="1"/>
      <c r="I5" s="1"/>
      <c r="J5" s="1"/>
      <c r="K5" s="1"/>
      <c r="M5" s="37"/>
      <c r="N5" s="37"/>
      <c r="O5" s="37"/>
      <c r="P5" s="37"/>
      <c r="Q5" s="41"/>
      <c r="R5" s="42"/>
      <c r="S5" s="42"/>
      <c r="T5" s="38"/>
      <c r="U5" s="38"/>
      <c r="V5" s="38"/>
      <c r="W5" s="39"/>
      <c r="X5" s="40"/>
      <c r="Y5" s="38"/>
    </row>
    <row r="6" spans="1:25" s="5" customFormat="1" ht="12.75" x14ac:dyDescent="0.2">
      <c r="A6" s="1"/>
      <c r="B6" s="1" t="s">
        <v>7</v>
      </c>
      <c r="C6" s="13"/>
      <c r="D6" s="1"/>
      <c r="E6" s="1"/>
      <c r="F6" s="1"/>
      <c r="G6" s="1"/>
      <c r="H6" s="1"/>
      <c r="I6" s="1"/>
      <c r="J6" s="1"/>
      <c r="K6" s="1"/>
      <c r="M6" s="37"/>
      <c r="N6" s="37"/>
      <c r="O6" s="37"/>
      <c r="P6" s="37"/>
      <c r="Q6" s="41"/>
      <c r="R6" s="42"/>
      <c r="S6" s="42"/>
      <c r="T6" s="38"/>
      <c r="U6" s="38"/>
      <c r="V6" s="38"/>
      <c r="W6" s="39"/>
      <c r="X6" s="40"/>
      <c r="Y6" s="38"/>
    </row>
    <row r="7" spans="1:25" s="5" customFormat="1" ht="12.75" x14ac:dyDescent="0.2">
      <c r="A7" s="1"/>
      <c r="B7" s="1"/>
      <c r="C7" s="1"/>
      <c r="D7" s="1"/>
      <c r="E7" s="1"/>
      <c r="F7" s="1"/>
      <c r="G7" s="1"/>
      <c r="H7" s="1"/>
      <c r="I7" s="1"/>
      <c r="J7" s="1"/>
      <c r="K7" s="1"/>
      <c r="M7" s="37"/>
      <c r="N7" s="37"/>
      <c r="O7" s="37"/>
      <c r="P7" s="37"/>
      <c r="Q7" s="41"/>
      <c r="R7" s="42"/>
      <c r="S7" s="42"/>
      <c r="T7" s="38"/>
      <c r="U7" s="38"/>
      <c r="V7" s="38"/>
      <c r="W7" s="39"/>
      <c r="X7" s="40"/>
      <c r="Y7" s="38"/>
    </row>
    <row r="8" spans="1:25" s="5" customFormat="1" ht="12.75" x14ac:dyDescent="0.2">
      <c r="A8" s="14"/>
      <c r="E8" s="7"/>
      <c r="F8" s="8"/>
      <c r="H8" s="15"/>
      <c r="I8" s="7"/>
      <c r="J8" s="16"/>
      <c r="K8" s="17"/>
      <c r="L8" s="18"/>
      <c r="M8" s="37"/>
      <c r="N8" s="37"/>
      <c r="O8" s="37"/>
      <c r="P8" s="37"/>
      <c r="Q8" s="41"/>
      <c r="R8" s="42"/>
      <c r="S8" s="42"/>
      <c r="T8" s="38"/>
      <c r="U8" s="38"/>
      <c r="V8" s="38"/>
      <c r="W8" s="38"/>
      <c r="X8" s="38"/>
      <c r="Y8" s="38"/>
    </row>
    <row r="9" spans="1:25" s="5" customFormat="1" ht="12.75" x14ac:dyDescent="0.2">
      <c r="E9" s="7"/>
      <c r="F9" s="15"/>
      <c r="H9" s="15"/>
      <c r="I9" s="7"/>
      <c r="J9" s="17"/>
      <c r="K9" s="17"/>
      <c r="L9" s="18"/>
      <c r="M9" s="37"/>
      <c r="N9" s="37"/>
      <c r="O9" s="37"/>
      <c r="P9" s="37"/>
      <c r="Q9" s="41"/>
      <c r="R9" s="42"/>
      <c r="S9" s="42"/>
      <c r="T9" s="38"/>
      <c r="U9" s="38"/>
      <c r="V9" s="38"/>
      <c r="W9" s="38"/>
      <c r="X9" s="38"/>
      <c r="Y9" s="38"/>
    </row>
    <row r="10" spans="1:25" s="5" customFormat="1" ht="12.75" x14ac:dyDescent="0.2">
      <c r="E10" s="7"/>
      <c r="F10" s="15"/>
      <c r="H10" s="15"/>
      <c r="I10" s="7"/>
      <c r="J10" s="8"/>
      <c r="K10" s="15"/>
      <c r="L10" s="18"/>
      <c r="M10" s="37"/>
      <c r="N10" s="37"/>
      <c r="O10" s="37"/>
      <c r="P10" s="37"/>
      <c r="Q10" s="41"/>
      <c r="R10" s="42"/>
      <c r="S10" s="42"/>
      <c r="T10" s="38"/>
      <c r="U10" s="38"/>
      <c r="V10" s="38"/>
      <c r="W10" s="38"/>
      <c r="X10" s="38"/>
      <c r="Y10" s="38"/>
    </row>
    <row r="11" spans="1:25" s="5" customFormat="1" ht="12.75" x14ac:dyDescent="0.2">
      <c r="E11" s="7"/>
      <c r="F11" s="15"/>
      <c r="I11" s="19"/>
      <c r="J11" s="8"/>
      <c r="M11" s="37"/>
      <c r="N11" s="37"/>
      <c r="O11" s="37"/>
      <c r="P11" s="37"/>
      <c r="Q11" s="37"/>
      <c r="R11" s="37"/>
      <c r="S11" s="37"/>
      <c r="T11" s="38"/>
      <c r="U11" s="38"/>
      <c r="V11" s="38"/>
      <c r="W11" s="38"/>
      <c r="X11" s="38"/>
      <c r="Y11" s="38"/>
    </row>
    <row r="12" spans="1:25" x14ac:dyDescent="0.25">
      <c r="C12" s="21" t="str">
        <f>G4</f>
        <v>IMPORTANT INFORMATION</v>
      </c>
      <c r="M12" s="37"/>
      <c r="N12" s="37"/>
      <c r="O12" s="37"/>
      <c r="P12" s="37"/>
      <c r="Q12" s="43"/>
      <c r="R12" s="43"/>
      <c r="S12" s="43"/>
    </row>
    <row r="13" spans="1:25" s="5" customFormat="1" ht="12.75" x14ac:dyDescent="0.2">
      <c r="M13" s="37"/>
      <c r="N13" s="37"/>
      <c r="O13" s="37"/>
      <c r="P13" s="37"/>
      <c r="Q13" s="37"/>
      <c r="R13" s="37"/>
      <c r="S13" s="37"/>
      <c r="T13" s="38"/>
      <c r="U13" s="38"/>
      <c r="V13" s="38"/>
      <c r="W13" s="38"/>
      <c r="X13" s="38"/>
      <c r="Y13" s="38"/>
    </row>
    <row r="14" spans="1:25" s="5" customFormat="1" ht="12.75" x14ac:dyDescent="0.2">
      <c r="B14" s="22" t="s">
        <v>30</v>
      </c>
      <c r="M14" s="37"/>
      <c r="N14" s="37"/>
      <c r="O14" s="37"/>
      <c r="P14" s="37"/>
      <c r="Q14" s="37"/>
      <c r="R14" s="37"/>
      <c r="S14" s="37"/>
      <c r="T14" s="38"/>
      <c r="U14" s="38"/>
      <c r="V14" s="38"/>
      <c r="W14" s="38"/>
      <c r="X14" s="38"/>
      <c r="Y14" s="38"/>
    </row>
    <row r="15" spans="1:25" s="5" customFormat="1" ht="12.75" x14ac:dyDescent="0.2">
      <c r="A15" s="23"/>
      <c r="K15" s="23"/>
      <c r="M15" s="41"/>
      <c r="N15" s="41"/>
      <c r="O15" s="41"/>
      <c r="P15" s="41"/>
      <c r="Q15" s="41"/>
      <c r="R15" s="42"/>
      <c r="S15" s="42"/>
      <c r="T15" s="38"/>
      <c r="U15" s="38"/>
      <c r="V15" s="38"/>
      <c r="W15" s="38"/>
      <c r="X15" s="38"/>
      <c r="Y15" s="38"/>
    </row>
    <row r="16" spans="1:25" s="5" customFormat="1" ht="12.75" customHeight="1" x14ac:dyDescent="0.2">
      <c r="B16" s="65" t="s">
        <v>36</v>
      </c>
      <c r="C16" s="65"/>
      <c r="D16" s="65"/>
      <c r="E16" s="65"/>
      <c r="F16" s="65"/>
      <c r="G16" s="65"/>
      <c r="H16" s="65"/>
      <c r="I16" s="65"/>
      <c r="J16" s="65"/>
      <c r="M16" s="41"/>
      <c r="N16" s="41"/>
      <c r="O16" s="41"/>
      <c r="P16" s="41"/>
      <c r="Q16" s="41"/>
      <c r="R16" s="42"/>
      <c r="S16" s="42"/>
      <c r="T16" s="38"/>
      <c r="U16" s="38"/>
      <c r="V16" s="38"/>
      <c r="W16" s="38"/>
      <c r="X16" s="38"/>
      <c r="Y16" s="38"/>
    </row>
    <row r="17" spans="1:25" s="5" customFormat="1" ht="12.75" x14ac:dyDescent="0.2">
      <c r="B17" s="65"/>
      <c r="C17" s="65"/>
      <c r="D17" s="65"/>
      <c r="E17" s="65"/>
      <c r="F17" s="65"/>
      <c r="G17" s="65"/>
      <c r="H17" s="65"/>
      <c r="I17" s="65"/>
      <c r="J17" s="65"/>
      <c r="M17" s="41"/>
      <c r="N17" s="41"/>
      <c r="O17" s="41"/>
      <c r="P17" s="41"/>
      <c r="Q17" s="41"/>
      <c r="R17" s="42"/>
      <c r="S17" s="42"/>
      <c r="T17" s="38"/>
      <c r="U17" s="38"/>
      <c r="V17" s="38"/>
      <c r="W17" s="38"/>
      <c r="X17" s="38"/>
      <c r="Y17" s="38"/>
    </row>
    <row r="18" spans="1:25" s="5" customFormat="1" ht="12.75" x14ac:dyDescent="0.2">
      <c r="B18" s="65"/>
      <c r="C18" s="65"/>
      <c r="D18" s="65"/>
      <c r="E18" s="65"/>
      <c r="F18" s="65"/>
      <c r="G18" s="65"/>
      <c r="H18" s="65"/>
      <c r="I18" s="65"/>
      <c r="J18" s="65"/>
      <c r="M18" s="41"/>
      <c r="N18" s="41"/>
      <c r="O18" s="41"/>
      <c r="P18" s="41"/>
      <c r="Q18" s="41"/>
      <c r="R18" s="42"/>
      <c r="S18" s="42"/>
      <c r="T18" s="38"/>
      <c r="U18" s="38"/>
      <c r="V18" s="38"/>
      <c r="W18" s="38"/>
      <c r="X18" s="38"/>
      <c r="Y18" s="38"/>
    </row>
    <row r="19" spans="1:25" s="5" customFormat="1" ht="12.75" x14ac:dyDescent="0.2">
      <c r="B19" s="65"/>
      <c r="C19" s="65"/>
      <c r="D19" s="65"/>
      <c r="E19" s="65"/>
      <c r="F19" s="65"/>
      <c r="G19" s="65"/>
      <c r="H19" s="65"/>
      <c r="I19" s="65"/>
      <c r="J19" s="65"/>
      <c r="M19" s="41"/>
      <c r="N19" s="41"/>
      <c r="O19" s="41"/>
      <c r="P19" s="41"/>
      <c r="Q19" s="41"/>
      <c r="R19" s="42"/>
      <c r="S19" s="42"/>
      <c r="T19" s="38"/>
      <c r="U19" s="38"/>
      <c r="V19" s="38"/>
      <c r="W19" s="38"/>
      <c r="X19" s="38"/>
      <c r="Y19" s="38"/>
    </row>
    <row r="20" spans="1:25" s="5" customFormat="1" ht="12.75" customHeight="1" x14ac:dyDescent="0.2">
      <c r="A20" s="23"/>
      <c r="B20" s="24" t="s">
        <v>34</v>
      </c>
      <c r="C20" s="23"/>
      <c r="D20" s="23"/>
      <c r="E20" s="23"/>
      <c r="F20" s="23"/>
      <c r="G20" s="23"/>
      <c r="H20" s="23"/>
      <c r="I20" s="23"/>
      <c r="J20" s="23"/>
      <c r="K20" s="23"/>
      <c r="M20" s="41"/>
      <c r="N20" s="41"/>
      <c r="O20" s="41"/>
      <c r="P20" s="41"/>
      <c r="Q20" s="41"/>
      <c r="R20" s="42"/>
      <c r="S20" s="42"/>
      <c r="T20" s="38"/>
      <c r="U20" s="38"/>
      <c r="V20" s="38"/>
      <c r="W20" s="38"/>
      <c r="X20" s="38"/>
      <c r="Y20" s="38"/>
    </row>
    <row r="21" spans="1:25" s="5" customFormat="1" ht="12.75" x14ac:dyDescent="0.2">
      <c r="A21" s="23"/>
      <c r="B21" s="24"/>
      <c r="C21" s="23"/>
      <c r="D21" s="23"/>
      <c r="E21" s="23"/>
      <c r="F21" s="23"/>
      <c r="G21" s="23"/>
      <c r="H21" s="23"/>
      <c r="I21" s="23"/>
      <c r="J21" s="23"/>
      <c r="K21" s="23"/>
      <c r="M21" s="41"/>
      <c r="N21" s="41"/>
      <c r="O21" s="41"/>
      <c r="P21" s="41"/>
      <c r="Q21" s="41"/>
      <c r="R21" s="42"/>
      <c r="S21" s="42"/>
      <c r="T21" s="38"/>
      <c r="U21" s="38"/>
      <c r="V21" s="38"/>
      <c r="W21" s="38"/>
      <c r="X21" s="38"/>
      <c r="Y21" s="38"/>
    </row>
    <row r="22" spans="1:25" s="5" customFormat="1" ht="12.75" x14ac:dyDescent="0.2">
      <c r="A22" s="23"/>
      <c r="B22" s="65" t="s">
        <v>37</v>
      </c>
      <c r="C22" s="65"/>
      <c r="D22" s="65"/>
      <c r="E22" s="65"/>
      <c r="F22" s="65"/>
      <c r="G22" s="65"/>
      <c r="H22" s="65"/>
      <c r="I22" s="65"/>
      <c r="J22" s="65"/>
      <c r="K22" s="23"/>
      <c r="M22" s="41"/>
      <c r="N22" s="41"/>
      <c r="O22" s="41"/>
      <c r="P22" s="41"/>
      <c r="Q22" s="41"/>
      <c r="R22" s="42"/>
      <c r="S22" s="42"/>
      <c r="T22" s="38"/>
      <c r="U22" s="38"/>
      <c r="V22" s="38"/>
      <c r="W22" s="38"/>
      <c r="X22" s="38"/>
      <c r="Y22" s="38"/>
    </row>
    <row r="23" spans="1:25" s="5" customFormat="1" ht="12.75" x14ac:dyDescent="0.2">
      <c r="A23" s="23"/>
      <c r="B23" s="65"/>
      <c r="C23" s="65"/>
      <c r="D23" s="65"/>
      <c r="E23" s="65"/>
      <c r="F23" s="65"/>
      <c r="G23" s="65"/>
      <c r="H23" s="65"/>
      <c r="I23" s="65"/>
      <c r="J23" s="65"/>
      <c r="K23" s="23"/>
      <c r="M23" s="41"/>
      <c r="N23" s="41"/>
      <c r="O23" s="41"/>
      <c r="P23" s="41"/>
      <c r="Q23" s="41"/>
      <c r="R23" s="42"/>
      <c r="S23" s="45"/>
      <c r="T23" s="38"/>
      <c r="U23" s="38"/>
      <c r="V23" s="38"/>
      <c r="W23" s="38"/>
      <c r="X23" s="38"/>
      <c r="Y23" s="38"/>
    </row>
    <row r="24" spans="1:25" s="5" customFormat="1" ht="12.75" x14ac:dyDescent="0.2">
      <c r="A24" s="23"/>
      <c r="B24" s="65"/>
      <c r="C24" s="65"/>
      <c r="D24" s="65"/>
      <c r="E24" s="65"/>
      <c r="F24" s="65"/>
      <c r="G24" s="65"/>
      <c r="H24" s="65"/>
      <c r="I24" s="65"/>
      <c r="J24" s="65"/>
      <c r="K24" s="23"/>
      <c r="M24" s="41"/>
      <c r="N24" s="41"/>
      <c r="O24" s="41"/>
      <c r="P24" s="41"/>
      <c r="Q24" s="41"/>
      <c r="R24" s="42"/>
      <c r="S24" s="45"/>
      <c r="T24" s="38"/>
      <c r="U24" s="38"/>
      <c r="V24" s="38"/>
      <c r="W24" s="38"/>
      <c r="X24" s="38"/>
      <c r="Y24" s="38"/>
    </row>
    <row r="25" spans="1:25" s="5" customFormat="1" ht="12.75" customHeight="1" x14ac:dyDescent="0.2">
      <c r="A25" s="23"/>
      <c r="B25" s="47"/>
      <c r="C25" s="47"/>
      <c r="D25" s="47"/>
      <c r="E25" s="47"/>
      <c r="F25" s="49" t="s">
        <v>48</v>
      </c>
      <c r="G25" s="47"/>
      <c r="H25" s="47"/>
      <c r="I25" s="47"/>
      <c r="J25" s="47"/>
      <c r="K25" s="23"/>
      <c r="M25" s="41"/>
      <c r="N25" s="41"/>
      <c r="O25" s="41"/>
      <c r="P25" s="41"/>
      <c r="Q25" s="41"/>
      <c r="R25" s="42"/>
      <c r="S25" s="42"/>
      <c r="T25" s="38"/>
      <c r="U25" s="38"/>
      <c r="V25" s="38"/>
      <c r="W25" s="38"/>
      <c r="X25" s="38"/>
      <c r="Y25" s="38"/>
    </row>
    <row r="26" spans="1:25" s="5" customFormat="1" ht="12.75" x14ac:dyDescent="0.2">
      <c r="A26" s="23"/>
      <c r="B26" s="65" t="s">
        <v>38</v>
      </c>
      <c r="C26" s="65"/>
      <c r="D26" s="65"/>
      <c r="E26" s="65"/>
      <c r="F26" s="65"/>
      <c r="G26" s="65"/>
      <c r="H26" s="65"/>
      <c r="I26" s="65"/>
      <c r="J26" s="65"/>
      <c r="K26" s="23"/>
      <c r="M26" s="41"/>
      <c r="N26" s="41"/>
      <c r="O26" s="41"/>
      <c r="P26" s="41"/>
      <c r="Q26" s="41"/>
      <c r="R26" s="42"/>
      <c r="S26" s="42"/>
      <c r="T26" s="38"/>
      <c r="U26" s="38"/>
      <c r="V26" s="38"/>
      <c r="W26" s="38"/>
      <c r="X26" s="38"/>
      <c r="Y26" s="38"/>
    </row>
    <row r="27" spans="1:25" s="5" customFormat="1" ht="12.75" x14ac:dyDescent="0.2">
      <c r="A27" s="23"/>
      <c r="B27" s="65"/>
      <c r="C27" s="65"/>
      <c r="D27" s="65"/>
      <c r="E27" s="65"/>
      <c r="F27" s="65"/>
      <c r="G27" s="65"/>
      <c r="H27" s="65"/>
      <c r="I27" s="65"/>
      <c r="J27" s="65"/>
      <c r="K27" s="23"/>
      <c r="M27" s="41"/>
      <c r="N27" s="41"/>
      <c r="O27" s="41"/>
      <c r="P27" s="41"/>
      <c r="Q27" s="41"/>
      <c r="R27" s="42"/>
      <c r="S27" s="42"/>
      <c r="T27" s="38"/>
      <c r="U27" s="38"/>
      <c r="V27" s="38"/>
      <c r="W27" s="38"/>
      <c r="X27" s="38"/>
      <c r="Y27" s="38"/>
    </row>
    <row r="28" spans="1:25" s="5" customFormat="1" ht="12.75" x14ac:dyDescent="0.2">
      <c r="A28" s="23"/>
      <c r="B28" s="47"/>
      <c r="C28" s="47"/>
      <c r="D28" s="47"/>
      <c r="E28" s="47"/>
      <c r="F28" s="47"/>
      <c r="G28" s="47"/>
      <c r="H28" s="47"/>
      <c r="I28" s="47"/>
      <c r="J28" s="47"/>
      <c r="K28" s="23"/>
      <c r="M28" s="41"/>
      <c r="N28" s="41"/>
      <c r="O28" s="41"/>
      <c r="P28" s="41"/>
      <c r="Q28" s="41"/>
      <c r="R28" s="42"/>
      <c r="S28" s="42"/>
      <c r="T28" s="38"/>
      <c r="U28" s="38"/>
      <c r="V28" s="38"/>
      <c r="W28" s="38"/>
      <c r="X28" s="38"/>
      <c r="Y28" s="38"/>
    </row>
    <row r="29" spans="1:25" s="5" customFormat="1" ht="12.75" x14ac:dyDescent="0.2">
      <c r="A29" s="23"/>
      <c r="B29" s="65" t="s">
        <v>39</v>
      </c>
      <c r="C29" s="65"/>
      <c r="D29" s="65"/>
      <c r="E29" s="65"/>
      <c r="F29" s="65"/>
      <c r="G29" s="65"/>
      <c r="H29" s="65"/>
      <c r="I29" s="65"/>
      <c r="J29" s="65"/>
      <c r="K29" s="23"/>
      <c r="M29" s="41"/>
      <c r="N29" s="41"/>
      <c r="O29" s="41"/>
      <c r="P29" s="41"/>
      <c r="Q29" s="41"/>
      <c r="R29" s="42"/>
      <c r="S29" s="42"/>
      <c r="T29" s="38"/>
      <c r="U29" s="38"/>
      <c r="V29" s="38"/>
      <c r="W29" s="38"/>
      <c r="X29" s="38"/>
      <c r="Y29" s="38"/>
    </row>
    <row r="30" spans="1:25" s="5" customFormat="1" ht="12.75" x14ac:dyDescent="0.2">
      <c r="A30" s="23"/>
      <c r="B30" s="65"/>
      <c r="C30" s="65"/>
      <c r="D30" s="65"/>
      <c r="E30" s="65"/>
      <c r="F30" s="65"/>
      <c r="G30" s="65"/>
      <c r="H30" s="65"/>
      <c r="I30" s="65"/>
      <c r="J30" s="65"/>
      <c r="K30" s="23"/>
      <c r="M30" s="41"/>
      <c r="N30" s="41"/>
      <c r="O30" s="41"/>
      <c r="P30" s="41"/>
      <c r="Q30" s="41"/>
      <c r="R30" s="42"/>
      <c r="S30" s="42"/>
      <c r="T30" s="38"/>
      <c r="U30" s="38"/>
      <c r="V30" s="38"/>
      <c r="W30" s="38"/>
      <c r="X30" s="38"/>
      <c r="Y30" s="38"/>
    </row>
    <row r="31" spans="1:25" s="5" customFormat="1" ht="12.75" customHeight="1" x14ac:dyDescent="0.2">
      <c r="A31" s="23"/>
      <c r="B31" s="65"/>
      <c r="C31" s="65"/>
      <c r="D31" s="65"/>
      <c r="E31" s="65"/>
      <c r="F31" s="65"/>
      <c r="G31" s="65"/>
      <c r="H31" s="65"/>
      <c r="I31" s="65"/>
      <c r="J31" s="65"/>
      <c r="K31" s="23"/>
      <c r="M31" s="41"/>
      <c r="N31" s="41"/>
      <c r="O31" s="41"/>
      <c r="P31" s="41"/>
      <c r="Q31" s="41"/>
      <c r="R31" s="42"/>
      <c r="S31" s="42"/>
      <c r="T31" s="38"/>
      <c r="U31" s="38"/>
      <c r="V31" s="38"/>
      <c r="W31" s="38"/>
      <c r="X31" s="38"/>
      <c r="Y31" s="38"/>
    </row>
    <row r="32" spans="1:25" s="5" customFormat="1" ht="12.75" x14ac:dyDescent="0.2">
      <c r="A32" s="23"/>
      <c r="B32" s="65"/>
      <c r="C32" s="65"/>
      <c r="D32" s="65"/>
      <c r="E32" s="65"/>
      <c r="F32" s="65"/>
      <c r="G32" s="65"/>
      <c r="H32" s="65"/>
      <c r="I32" s="65"/>
      <c r="J32" s="65"/>
      <c r="K32" s="23"/>
      <c r="M32" s="41"/>
      <c r="N32" s="41"/>
      <c r="O32" s="41"/>
      <c r="P32" s="41"/>
      <c r="Q32" s="41"/>
      <c r="R32" s="42"/>
      <c r="S32" s="42"/>
      <c r="T32" s="38"/>
      <c r="U32" s="38"/>
      <c r="V32" s="38"/>
      <c r="W32" s="38"/>
      <c r="X32" s="38"/>
      <c r="Y32" s="38"/>
    </row>
    <row r="33" spans="1:25" s="5" customFormat="1" ht="12.75" customHeight="1" x14ac:dyDescent="0.2">
      <c r="A33" s="23"/>
      <c r="B33" s="65"/>
      <c r="C33" s="65"/>
      <c r="D33" s="65"/>
      <c r="E33" s="65"/>
      <c r="F33" s="65"/>
      <c r="G33" s="65"/>
      <c r="H33" s="65"/>
      <c r="I33" s="65"/>
      <c r="J33" s="65"/>
      <c r="K33" s="23"/>
      <c r="M33" s="41"/>
      <c r="N33" s="41"/>
      <c r="O33" s="41"/>
      <c r="P33" s="41"/>
      <c r="Q33" s="41"/>
      <c r="R33" s="42"/>
      <c r="S33" s="42"/>
      <c r="T33" s="38"/>
      <c r="U33" s="38"/>
      <c r="V33" s="38"/>
      <c r="W33" s="38"/>
      <c r="X33" s="38"/>
      <c r="Y33" s="38"/>
    </row>
    <row r="34" spans="1:25" s="5" customFormat="1" ht="12.75" x14ac:dyDescent="0.2">
      <c r="A34" s="23"/>
      <c r="B34" s="47"/>
      <c r="C34" s="47"/>
      <c r="D34" s="67" t="s">
        <v>31</v>
      </c>
      <c r="E34" s="67"/>
      <c r="F34" s="67"/>
      <c r="G34" s="67"/>
      <c r="H34" s="67"/>
      <c r="I34" s="47"/>
      <c r="J34" s="47"/>
      <c r="K34" s="23"/>
      <c r="M34" s="41"/>
      <c r="N34" s="41"/>
      <c r="O34" s="41"/>
      <c r="P34" s="41"/>
      <c r="Q34" s="41"/>
      <c r="R34" s="42"/>
      <c r="S34" s="45"/>
      <c r="T34" s="38"/>
      <c r="U34" s="38"/>
      <c r="V34" s="38"/>
      <c r="W34" s="38"/>
      <c r="X34" s="38"/>
      <c r="Y34" s="38"/>
    </row>
    <row r="35" spans="1:25" s="5" customFormat="1" ht="12.75" x14ac:dyDescent="0.2">
      <c r="A35" s="23"/>
      <c r="B35" s="23"/>
      <c r="C35" s="23"/>
      <c r="I35" s="23"/>
      <c r="J35" s="23"/>
      <c r="K35" s="23"/>
      <c r="M35" s="41"/>
      <c r="N35" s="41"/>
      <c r="O35" s="41"/>
      <c r="P35" s="41"/>
      <c r="Q35" s="41"/>
      <c r="R35" s="42"/>
      <c r="S35" s="45"/>
      <c r="T35" s="38"/>
      <c r="U35" s="38"/>
      <c r="V35" s="38"/>
      <c r="W35" s="38"/>
      <c r="X35" s="38"/>
      <c r="Y35" s="38"/>
    </row>
    <row r="36" spans="1:25" s="5" customFormat="1" ht="12.75" customHeight="1" x14ac:dyDescent="0.2">
      <c r="A36" s="23"/>
      <c r="B36" s="24" t="s">
        <v>32</v>
      </c>
      <c r="C36" s="23"/>
      <c r="D36" s="23"/>
      <c r="E36" s="23"/>
      <c r="F36" s="46"/>
      <c r="G36" s="23"/>
      <c r="H36" s="23"/>
      <c r="I36" s="23"/>
      <c r="J36" s="23"/>
      <c r="K36" s="23"/>
      <c r="M36" s="41"/>
      <c r="N36" s="41"/>
      <c r="O36" s="41"/>
      <c r="P36" s="41"/>
      <c r="Q36" s="41"/>
      <c r="R36" s="42"/>
      <c r="S36" s="42"/>
      <c r="T36" s="38"/>
      <c r="U36" s="38"/>
      <c r="V36" s="38"/>
      <c r="W36" s="38"/>
      <c r="X36" s="38"/>
      <c r="Y36" s="38"/>
    </row>
    <row r="37" spans="1:25" s="5" customFormat="1" ht="12.75" x14ac:dyDescent="0.2">
      <c r="A37" s="23"/>
      <c r="B37" s="24"/>
      <c r="C37" s="23"/>
      <c r="D37" s="23"/>
      <c r="E37" s="23"/>
      <c r="F37" s="46"/>
      <c r="G37" s="23"/>
      <c r="H37" s="23"/>
      <c r="I37" s="23"/>
      <c r="J37" s="23"/>
      <c r="K37" s="23"/>
      <c r="M37" s="41"/>
      <c r="N37" s="41"/>
      <c r="O37" s="41"/>
      <c r="P37" s="41"/>
      <c r="Q37" s="41"/>
      <c r="R37" s="42"/>
      <c r="S37" s="42"/>
      <c r="T37" s="38"/>
      <c r="U37" s="38"/>
      <c r="V37" s="38"/>
      <c r="W37" s="38"/>
      <c r="X37" s="38"/>
      <c r="Y37" s="38"/>
    </row>
    <row r="38" spans="1:25" s="5" customFormat="1" ht="12.75" x14ac:dyDescent="0.2">
      <c r="A38" s="23"/>
      <c r="B38" s="65" t="s">
        <v>40</v>
      </c>
      <c r="C38" s="65"/>
      <c r="D38" s="65"/>
      <c r="E38" s="65"/>
      <c r="F38" s="65"/>
      <c r="G38" s="65"/>
      <c r="H38" s="65"/>
      <c r="I38" s="65"/>
      <c r="J38" s="65"/>
      <c r="K38" s="23"/>
      <c r="M38" s="41"/>
      <c r="N38" s="41"/>
      <c r="O38" s="41"/>
      <c r="P38" s="41"/>
      <c r="Q38" s="41"/>
      <c r="R38" s="42"/>
      <c r="S38" s="42"/>
      <c r="T38" s="38"/>
      <c r="U38" s="38"/>
      <c r="V38" s="38"/>
      <c r="W38" s="38"/>
      <c r="X38" s="38"/>
      <c r="Y38" s="38"/>
    </row>
    <row r="39" spans="1:25" s="5" customFormat="1" ht="12.75" x14ac:dyDescent="0.2">
      <c r="A39" s="23"/>
      <c r="B39" s="65"/>
      <c r="C39" s="65"/>
      <c r="D39" s="65"/>
      <c r="E39" s="65"/>
      <c r="F39" s="65"/>
      <c r="G39" s="65"/>
      <c r="H39" s="65"/>
      <c r="I39" s="65"/>
      <c r="J39" s="65"/>
      <c r="K39" s="23"/>
      <c r="M39" s="41"/>
      <c r="N39" s="41"/>
      <c r="O39" s="41"/>
      <c r="P39" s="41"/>
      <c r="Q39" s="41"/>
      <c r="R39" s="42"/>
      <c r="S39" s="42"/>
      <c r="T39" s="38"/>
      <c r="U39" s="38"/>
      <c r="V39" s="38"/>
      <c r="W39" s="38"/>
      <c r="X39" s="38"/>
      <c r="Y39" s="38"/>
    </row>
    <row r="40" spans="1:25" s="5" customFormat="1" ht="12.75" x14ac:dyDescent="0.2">
      <c r="A40" s="23"/>
      <c r="B40" s="47"/>
      <c r="C40" s="47"/>
      <c r="D40" s="47"/>
      <c r="E40" s="47"/>
      <c r="F40" s="47"/>
      <c r="G40" s="47"/>
      <c r="H40" s="47"/>
      <c r="I40" s="47"/>
      <c r="J40" s="47"/>
      <c r="K40" s="23"/>
      <c r="M40" s="41"/>
      <c r="N40" s="41"/>
      <c r="O40" s="41"/>
      <c r="P40" s="41"/>
      <c r="Q40" s="41"/>
      <c r="R40" s="42"/>
      <c r="S40" s="42"/>
      <c r="T40" s="38"/>
      <c r="U40" s="38"/>
      <c r="V40" s="38"/>
      <c r="W40" s="38"/>
      <c r="X40" s="38"/>
      <c r="Y40" s="38"/>
    </row>
    <row r="41" spans="1:25" s="5" customFormat="1" ht="12.75" x14ac:dyDescent="0.2">
      <c r="A41" s="23"/>
      <c r="B41" s="65" t="s">
        <v>41</v>
      </c>
      <c r="C41" s="65"/>
      <c r="D41" s="65"/>
      <c r="E41" s="65"/>
      <c r="F41" s="65"/>
      <c r="G41" s="65"/>
      <c r="H41" s="65"/>
      <c r="I41" s="65"/>
      <c r="J41" s="65"/>
      <c r="K41" s="23"/>
      <c r="M41" s="41"/>
      <c r="N41" s="41"/>
      <c r="O41" s="41"/>
      <c r="P41" s="41"/>
      <c r="Q41" s="41"/>
      <c r="R41" s="42"/>
      <c r="S41" s="42"/>
      <c r="T41" s="38"/>
      <c r="U41" s="38"/>
      <c r="V41" s="38"/>
      <c r="W41" s="38"/>
      <c r="X41" s="38"/>
      <c r="Y41" s="38"/>
    </row>
    <row r="42" spans="1:25" s="5" customFormat="1" ht="12.75" x14ac:dyDescent="0.2">
      <c r="A42" s="23"/>
      <c r="B42" s="65"/>
      <c r="C42" s="65"/>
      <c r="D42" s="65"/>
      <c r="E42" s="65"/>
      <c r="F42" s="65"/>
      <c r="G42" s="65"/>
      <c r="H42" s="65"/>
      <c r="I42" s="65"/>
      <c r="J42" s="65"/>
      <c r="K42" s="23"/>
      <c r="M42" s="41"/>
      <c r="N42" s="41"/>
      <c r="O42" s="41"/>
      <c r="P42" s="41"/>
      <c r="Q42" s="41"/>
      <c r="R42" s="42"/>
      <c r="S42" s="42"/>
      <c r="T42" s="38"/>
      <c r="U42" s="38"/>
      <c r="V42" s="38"/>
      <c r="W42" s="38"/>
      <c r="X42" s="38"/>
      <c r="Y42" s="38"/>
    </row>
    <row r="43" spans="1:25" s="5" customFormat="1" ht="12.75" x14ac:dyDescent="0.2">
      <c r="A43" s="23"/>
      <c r="B43" s="65"/>
      <c r="C43" s="65"/>
      <c r="D43" s="65"/>
      <c r="E43" s="65"/>
      <c r="F43" s="65"/>
      <c r="G43" s="65"/>
      <c r="H43" s="65"/>
      <c r="I43" s="65"/>
      <c r="J43" s="65"/>
      <c r="K43" s="23"/>
      <c r="M43" s="41"/>
      <c r="N43" s="41"/>
      <c r="O43" s="41"/>
      <c r="P43" s="41"/>
      <c r="Q43" s="41"/>
      <c r="R43" s="42"/>
      <c r="S43" s="42"/>
      <c r="T43" s="38"/>
      <c r="U43" s="38"/>
      <c r="V43" s="38"/>
      <c r="W43" s="38"/>
      <c r="X43" s="38"/>
      <c r="Y43" s="38"/>
    </row>
    <row r="44" spans="1:25" s="5" customFormat="1" ht="12.75" x14ac:dyDescent="0.2">
      <c r="A44" s="23"/>
      <c r="B44" s="47"/>
      <c r="C44" s="47"/>
      <c r="D44" s="47"/>
      <c r="E44" s="47"/>
      <c r="F44" s="47"/>
      <c r="G44" s="47"/>
      <c r="H44" s="47"/>
      <c r="I44" s="47"/>
      <c r="J44" s="47"/>
      <c r="K44" s="23"/>
      <c r="M44" s="41"/>
      <c r="N44" s="41"/>
      <c r="O44" s="41"/>
      <c r="P44" s="41"/>
      <c r="Q44" s="41"/>
      <c r="R44" s="42"/>
      <c r="S44" s="42"/>
      <c r="T44" s="38"/>
      <c r="U44" s="38"/>
      <c r="V44" s="38"/>
      <c r="W44" s="38"/>
      <c r="X44" s="38"/>
      <c r="Y44" s="38"/>
    </row>
    <row r="45" spans="1:25" s="5" customFormat="1" ht="12.75" customHeight="1" x14ac:dyDescent="0.2">
      <c r="A45" s="23"/>
      <c r="B45" s="65" t="s">
        <v>35</v>
      </c>
      <c r="C45" s="65"/>
      <c r="D45" s="65"/>
      <c r="E45" s="65"/>
      <c r="F45" s="65"/>
      <c r="G45" s="65"/>
      <c r="H45" s="65"/>
      <c r="I45" s="65"/>
      <c r="J45" s="65"/>
      <c r="K45" s="23"/>
      <c r="M45" s="41"/>
      <c r="N45" s="41"/>
      <c r="O45" s="41"/>
      <c r="P45" s="41"/>
      <c r="Q45" s="41"/>
      <c r="R45" s="42"/>
      <c r="S45" s="42"/>
      <c r="T45" s="38"/>
      <c r="U45" s="38"/>
      <c r="V45" s="38"/>
      <c r="W45" s="38"/>
      <c r="X45" s="38"/>
      <c r="Y45" s="38"/>
    </row>
    <row r="46" spans="1:25" s="5" customFormat="1" ht="12.75" x14ac:dyDescent="0.2">
      <c r="A46" s="23"/>
      <c r="B46" s="65"/>
      <c r="C46" s="65"/>
      <c r="D46" s="65"/>
      <c r="E46" s="65"/>
      <c r="F46" s="65"/>
      <c r="G46" s="65"/>
      <c r="H46" s="65"/>
      <c r="I46" s="65"/>
      <c r="J46" s="65"/>
      <c r="K46" s="23"/>
      <c r="M46" s="41"/>
      <c r="N46" s="41"/>
      <c r="O46" s="41"/>
      <c r="P46" s="41"/>
      <c r="Q46" s="41"/>
      <c r="R46" s="42"/>
      <c r="S46" s="42"/>
      <c r="T46" s="38"/>
      <c r="U46" s="38"/>
      <c r="V46" s="38"/>
      <c r="W46" s="38"/>
      <c r="X46" s="38"/>
      <c r="Y46" s="38"/>
    </row>
    <row r="47" spans="1:25" s="5" customFormat="1" ht="12.75" x14ac:dyDescent="0.2">
      <c r="A47" s="23"/>
      <c r="B47" s="65"/>
      <c r="C47" s="65"/>
      <c r="D47" s="65"/>
      <c r="E47" s="65"/>
      <c r="F47" s="65"/>
      <c r="G47" s="65"/>
      <c r="H47" s="65"/>
      <c r="I47" s="65"/>
      <c r="J47" s="65"/>
      <c r="K47" s="23"/>
      <c r="M47" s="41"/>
      <c r="N47" s="41"/>
      <c r="O47" s="41"/>
      <c r="P47" s="41"/>
      <c r="Q47" s="41"/>
      <c r="R47" s="42"/>
      <c r="S47" s="42"/>
      <c r="T47" s="38"/>
      <c r="U47" s="38"/>
      <c r="V47" s="38"/>
      <c r="W47" s="38"/>
      <c r="X47" s="38"/>
      <c r="Y47" s="38"/>
    </row>
    <row r="48" spans="1:25" s="5" customFormat="1" ht="12.75" customHeight="1" x14ac:dyDescent="0.2">
      <c r="A48" s="23"/>
      <c r="B48" s="65"/>
      <c r="C48" s="65"/>
      <c r="D48" s="65"/>
      <c r="E48" s="65"/>
      <c r="F48" s="65"/>
      <c r="G48" s="65"/>
      <c r="H48" s="65"/>
      <c r="I48" s="65"/>
      <c r="J48" s="65"/>
      <c r="K48" s="23"/>
      <c r="M48" s="41"/>
      <c r="N48" s="41"/>
      <c r="O48" s="41"/>
      <c r="P48" s="41"/>
      <c r="Q48" s="41"/>
      <c r="R48" s="42"/>
      <c r="S48" s="42"/>
      <c r="T48" s="38"/>
      <c r="U48" s="38"/>
      <c r="V48" s="38"/>
      <c r="W48" s="38"/>
      <c r="X48" s="38"/>
      <c r="Y48" s="38"/>
    </row>
    <row r="49" spans="1:25" s="5" customFormat="1" ht="12.75" x14ac:dyDescent="0.2">
      <c r="A49" s="23"/>
      <c r="B49" s="23" t="s">
        <v>42</v>
      </c>
      <c r="C49" s="23"/>
      <c r="D49" s="23"/>
      <c r="E49" s="23"/>
      <c r="F49" s="23"/>
      <c r="G49" s="23"/>
      <c r="H49" s="23"/>
      <c r="I49" s="23"/>
      <c r="J49" s="23"/>
      <c r="K49" s="23"/>
      <c r="M49" s="41"/>
      <c r="N49" s="41"/>
      <c r="O49" s="41"/>
      <c r="P49" s="41"/>
      <c r="Q49" s="41"/>
      <c r="R49" s="42"/>
      <c r="S49" s="42"/>
      <c r="T49" s="38"/>
      <c r="U49" s="38"/>
      <c r="V49" s="38"/>
      <c r="W49" s="38"/>
      <c r="X49" s="38"/>
      <c r="Y49" s="38"/>
    </row>
    <row r="50" spans="1:25" s="5" customFormat="1" ht="12.75" x14ac:dyDescent="0.2">
      <c r="A50" s="23"/>
      <c r="B50" s="23"/>
      <c r="C50" s="23"/>
      <c r="D50" s="23"/>
      <c r="F50" s="49" t="s">
        <v>47</v>
      </c>
      <c r="G50" s="46"/>
      <c r="H50" s="23"/>
      <c r="I50" s="23"/>
      <c r="J50" s="23"/>
      <c r="K50" s="23"/>
      <c r="M50" s="41"/>
      <c r="N50" s="41"/>
      <c r="O50" s="41"/>
      <c r="P50" s="41"/>
      <c r="Q50" s="41"/>
      <c r="R50" s="42"/>
      <c r="S50" s="42"/>
      <c r="T50" s="38"/>
      <c r="U50" s="38"/>
      <c r="V50" s="38"/>
      <c r="W50" s="38"/>
      <c r="X50" s="38"/>
      <c r="Y50" s="38"/>
    </row>
    <row r="51" spans="1:25" s="5" customFormat="1" ht="12.75" x14ac:dyDescent="0.2">
      <c r="A51" s="23"/>
      <c r="B51" s="23"/>
      <c r="C51" s="23"/>
      <c r="D51" s="23"/>
      <c r="E51" s="23"/>
      <c r="F51" s="23"/>
      <c r="G51" s="23"/>
      <c r="H51" s="23"/>
      <c r="I51" s="23"/>
      <c r="J51" s="23"/>
      <c r="K51" s="23"/>
      <c r="M51" s="41"/>
      <c r="N51" s="41"/>
      <c r="O51" s="41"/>
      <c r="P51" s="41"/>
      <c r="Q51" s="41"/>
      <c r="R51" s="42"/>
      <c r="S51" s="42"/>
      <c r="T51" s="38"/>
      <c r="U51" s="38"/>
      <c r="V51" s="38"/>
      <c r="W51" s="38"/>
      <c r="X51" s="38"/>
      <c r="Y51" s="38"/>
    </row>
    <row r="52" spans="1:25" s="5" customFormat="1" ht="12.75" customHeight="1" x14ac:dyDescent="0.2">
      <c r="A52" s="23"/>
      <c r="B52" s="24" t="s">
        <v>43</v>
      </c>
      <c r="C52" s="23"/>
      <c r="D52" s="23"/>
      <c r="E52" s="23"/>
      <c r="F52" s="23"/>
      <c r="G52" s="23"/>
      <c r="H52" s="23"/>
      <c r="I52" s="23"/>
      <c r="J52" s="23"/>
      <c r="K52" s="23"/>
      <c r="M52" s="41"/>
      <c r="N52" s="41"/>
      <c r="O52" s="41"/>
      <c r="P52" s="41"/>
      <c r="Q52" s="41"/>
      <c r="R52" s="42"/>
      <c r="S52" s="42"/>
      <c r="T52" s="38"/>
      <c r="U52" s="38"/>
      <c r="V52" s="38"/>
      <c r="W52" s="38"/>
      <c r="X52" s="38"/>
      <c r="Y52" s="38"/>
    </row>
    <row r="53" spans="1:25" s="5" customFormat="1" ht="12.75" x14ac:dyDescent="0.2">
      <c r="A53" s="23"/>
      <c r="B53" s="23"/>
      <c r="C53" s="23"/>
      <c r="D53" s="23"/>
      <c r="E53" s="23"/>
      <c r="F53" s="23"/>
      <c r="G53" s="23"/>
      <c r="H53" s="23"/>
      <c r="I53" s="23"/>
      <c r="J53" s="23"/>
      <c r="K53" s="23"/>
      <c r="M53" s="41"/>
      <c r="N53" s="41"/>
      <c r="O53" s="41"/>
      <c r="P53" s="41"/>
      <c r="Q53" s="41"/>
      <c r="R53" s="42"/>
      <c r="S53" s="42"/>
      <c r="T53" s="38"/>
      <c r="U53" s="38"/>
      <c r="V53" s="38"/>
      <c r="W53" s="38"/>
      <c r="X53" s="38"/>
      <c r="Y53" s="38"/>
    </row>
    <row r="54" spans="1:25" s="5" customFormat="1" ht="12.75" x14ac:dyDescent="0.2">
      <c r="A54" s="23"/>
      <c r="B54" s="66" t="s">
        <v>44</v>
      </c>
      <c r="C54" s="66"/>
      <c r="D54" s="66"/>
      <c r="E54" s="66"/>
      <c r="F54" s="66"/>
      <c r="G54" s="66"/>
      <c r="H54" s="66"/>
      <c r="I54" s="66"/>
      <c r="J54" s="66"/>
      <c r="K54" s="23"/>
      <c r="M54" s="41"/>
      <c r="N54" s="41"/>
      <c r="O54" s="41"/>
      <c r="P54" s="41"/>
      <c r="Q54" s="41"/>
      <c r="R54" s="42"/>
      <c r="S54" s="42"/>
      <c r="T54" s="38"/>
      <c r="U54" s="38"/>
      <c r="V54" s="38"/>
      <c r="W54" s="38"/>
      <c r="X54" s="38"/>
      <c r="Y54" s="38"/>
    </row>
    <row r="55" spans="1:25" s="5" customFormat="1" ht="12.75" x14ac:dyDescent="0.2">
      <c r="A55" s="23"/>
      <c r="B55" s="66"/>
      <c r="C55" s="66"/>
      <c r="D55" s="66"/>
      <c r="E55" s="66"/>
      <c r="F55" s="66"/>
      <c r="G55" s="66"/>
      <c r="H55" s="66"/>
      <c r="I55" s="66"/>
      <c r="J55" s="66"/>
      <c r="K55" s="23"/>
      <c r="M55" s="41"/>
      <c r="N55" s="41"/>
      <c r="O55" s="41"/>
      <c r="P55" s="41"/>
      <c r="Q55" s="41"/>
      <c r="R55" s="42"/>
      <c r="S55" s="42"/>
      <c r="T55" s="38"/>
      <c r="U55" s="38"/>
      <c r="V55" s="38"/>
      <c r="W55" s="38"/>
      <c r="X55" s="38"/>
      <c r="Y55" s="38"/>
    </row>
    <row r="56" spans="1:25" s="5" customFormat="1" ht="12.75" x14ac:dyDescent="0.2">
      <c r="A56" s="23"/>
      <c r="B56" s="66"/>
      <c r="C56" s="66"/>
      <c r="D56" s="66"/>
      <c r="E56" s="66"/>
      <c r="F56" s="66"/>
      <c r="G56" s="66"/>
      <c r="H56" s="66"/>
      <c r="I56" s="66"/>
      <c r="J56" s="66"/>
      <c r="K56" s="23"/>
      <c r="M56" s="41"/>
      <c r="N56" s="41"/>
      <c r="O56"/>
      <c r="P56" s="41"/>
      <c r="Q56" s="41"/>
      <c r="R56" s="42"/>
      <c r="S56" s="42"/>
      <c r="T56" s="38"/>
      <c r="U56" s="38"/>
      <c r="V56" s="38"/>
      <c r="W56" s="38"/>
      <c r="X56" s="38"/>
      <c r="Y56" s="38"/>
    </row>
    <row r="57" spans="1:25" s="5" customFormat="1" ht="12.75" x14ac:dyDescent="0.2">
      <c r="A57" s="23"/>
      <c r="B57" s="23"/>
      <c r="C57" s="23"/>
      <c r="D57" s="23"/>
      <c r="F57" s="46"/>
      <c r="G57" s="23"/>
      <c r="H57" s="23"/>
      <c r="I57" s="23"/>
      <c r="J57" s="23"/>
      <c r="K57" s="23"/>
      <c r="M57" s="41"/>
      <c r="N57" s="41"/>
      <c r="O57" s="41"/>
      <c r="P57" s="41"/>
      <c r="Q57" s="41"/>
      <c r="R57" s="42"/>
      <c r="S57" s="42"/>
      <c r="T57" s="38"/>
      <c r="U57" s="38"/>
      <c r="V57" s="38"/>
      <c r="W57" s="38"/>
      <c r="X57" s="38"/>
      <c r="Y57" s="38"/>
    </row>
    <row r="58" spans="1:25" s="5" customFormat="1" ht="12.75" x14ac:dyDescent="0.2">
      <c r="A58" s="23"/>
      <c r="B58" s="23"/>
      <c r="C58" s="23"/>
      <c r="D58" s="23"/>
      <c r="E58" s="23"/>
      <c r="F58" s="23"/>
      <c r="G58" s="23"/>
      <c r="H58" s="23"/>
      <c r="I58" s="23"/>
      <c r="J58" s="23"/>
      <c r="K58" s="23"/>
      <c r="M58" s="41"/>
      <c r="N58" s="41"/>
      <c r="O58" s="41"/>
      <c r="P58" s="41"/>
      <c r="Q58" s="41"/>
      <c r="R58" s="42"/>
      <c r="S58" s="42"/>
      <c r="T58" s="38"/>
      <c r="U58" s="38"/>
      <c r="V58" s="38"/>
      <c r="W58" s="38"/>
      <c r="X58" s="38"/>
      <c r="Y58" s="38"/>
    </row>
    <row r="59" spans="1:25" s="5" customFormat="1" ht="12.75" x14ac:dyDescent="0.2">
      <c r="K59" s="23"/>
      <c r="M59" s="41"/>
      <c r="N59" s="41"/>
      <c r="O59" s="50"/>
      <c r="P59" s="41"/>
      <c r="Q59" s="41"/>
      <c r="R59" s="42"/>
      <c r="S59" s="42"/>
      <c r="T59" s="38"/>
      <c r="U59" s="38"/>
      <c r="V59" s="38"/>
      <c r="W59" s="38"/>
      <c r="X59" s="38"/>
      <c r="Y59" s="38"/>
    </row>
    <row r="60" spans="1:25" s="5" customFormat="1" ht="12.75" x14ac:dyDescent="0.2">
      <c r="A60" s="23"/>
      <c r="B60" s="23" t="s">
        <v>45</v>
      </c>
      <c r="C60" s="23"/>
      <c r="D60" s="23"/>
      <c r="E60" s="23"/>
      <c r="F60" s="23"/>
      <c r="G60" s="23"/>
      <c r="H60" s="23"/>
      <c r="I60" s="23"/>
      <c r="J60" s="23"/>
      <c r="K60" s="23"/>
      <c r="M60" s="41"/>
      <c r="N60" s="41"/>
      <c r="O60" s="41"/>
      <c r="P60" s="41"/>
      <c r="Q60" s="41"/>
      <c r="R60" s="42"/>
      <c r="S60" s="42"/>
      <c r="T60" s="38"/>
      <c r="U60" s="38"/>
      <c r="V60" s="38"/>
      <c r="W60" s="38"/>
      <c r="X60" s="38"/>
      <c r="Y60" s="38"/>
    </row>
    <row r="61" spans="1:25" s="5" customFormat="1" ht="12.75" x14ac:dyDescent="0.2">
      <c r="A61" s="23"/>
      <c r="C61" s="23"/>
      <c r="D61" s="23"/>
      <c r="F61" s="49" t="s">
        <v>46</v>
      </c>
      <c r="G61" s="36"/>
      <c r="H61" s="23"/>
      <c r="I61" s="23"/>
      <c r="J61" s="23"/>
      <c r="K61" s="23"/>
      <c r="M61" s="41"/>
      <c r="N61" s="41"/>
      <c r="O61" s="41"/>
      <c r="P61" s="41"/>
      <c r="Q61" s="41"/>
      <c r="R61" s="42"/>
      <c r="S61" s="42"/>
      <c r="T61" s="38"/>
      <c r="U61" s="38"/>
      <c r="V61" s="38"/>
      <c r="W61" s="38"/>
      <c r="X61" s="38"/>
      <c r="Y61" s="38"/>
    </row>
    <row r="62" spans="1:25" s="5" customFormat="1" ht="12.75" x14ac:dyDescent="0.2">
      <c r="A62" s="23"/>
      <c r="B62" s="23"/>
      <c r="C62" s="23"/>
      <c r="D62" s="23"/>
      <c r="E62" s="23"/>
      <c r="F62" s="23"/>
      <c r="G62" s="23"/>
      <c r="H62" s="23"/>
      <c r="I62" s="23"/>
      <c r="J62" s="23"/>
      <c r="K62" s="23"/>
      <c r="M62" s="41"/>
      <c r="N62" s="41"/>
      <c r="O62" s="41"/>
      <c r="P62" s="41"/>
      <c r="Q62" s="41"/>
      <c r="R62" s="42"/>
      <c r="S62" s="42"/>
      <c r="T62" s="38"/>
      <c r="U62" s="38"/>
      <c r="V62" s="38"/>
      <c r="W62" s="38"/>
      <c r="X62" s="38"/>
      <c r="Y62" s="38"/>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7049F-083F-45A4-A627-6C1611916026}">
  <sheetPr>
    <tabColor indexed="49"/>
  </sheetPr>
  <dimension ref="A1:GC59"/>
  <sheetViews>
    <sheetView tabSelected="1" view="pageBreakPreview" zoomScaleNormal="100" zoomScaleSheetLayoutView="100" workbookViewId="0">
      <selection activeCell="J30" sqref="J30"/>
    </sheetView>
  </sheetViews>
  <sheetFormatPr defaultColWidth="9.140625" defaultRowHeight="12.75" x14ac:dyDescent="0.2"/>
  <cols>
    <col min="1" max="11" width="9" style="5" customWidth="1"/>
    <col min="12" max="12" width="4" style="38" customWidth="1"/>
    <col min="13" max="13" width="5.85546875" style="28" customWidth="1"/>
    <col min="14" max="14" width="4.42578125" style="9" customWidth="1"/>
    <col min="15" max="17" width="4.42578125" style="28" customWidth="1"/>
    <col min="18" max="18" width="3.5703125" style="69" customWidth="1"/>
    <col min="19" max="19" width="5.42578125" style="69" customWidth="1"/>
    <col min="20" max="20" width="6.5703125" style="35" customWidth="1"/>
    <col min="21" max="21" width="6.7109375" style="35" customWidth="1"/>
    <col min="22" max="23" width="6.5703125" style="35" customWidth="1"/>
    <col min="24" max="24" width="12.5703125" style="35" customWidth="1"/>
    <col min="25" max="25" width="12" style="35" customWidth="1"/>
    <col min="26" max="30" width="6.5703125" style="35" customWidth="1"/>
    <col min="31" max="171" width="9.140625" style="18"/>
    <col min="172" max="16384" width="9.140625" style="5"/>
  </cols>
  <sheetData>
    <row r="1" spans="1:185" x14ac:dyDescent="0.2">
      <c r="A1" s="1"/>
      <c r="B1" s="2" t="s">
        <v>1</v>
      </c>
      <c r="C1" s="3" t="s">
        <v>63</v>
      </c>
      <c r="D1" s="1"/>
      <c r="E1" s="1"/>
      <c r="F1" s="2" t="s">
        <v>11</v>
      </c>
      <c r="G1" s="4">
        <f>X1</f>
        <v>1</v>
      </c>
      <c r="H1" s="1"/>
      <c r="I1" s="1"/>
      <c r="J1" s="1"/>
      <c r="K1" s="1"/>
      <c r="L1" s="5"/>
      <c r="M1" s="6" t="s">
        <v>12</v>
      </c>
      <c r="N1" s="6" t="s">
        <v>13</v>
      </c>
      <c r="O1" s="6" t="s">
        <v>14</v>
      </c>
      <c r="P1" s="6" t="s">
        <v>14</v>
      </c>
      <c r="Q1" s="6" t="s">
        <v>14</v>
      </c>
      <c r="R1" s="6" t="s">
        <v>15</v>
      </c>
      <c r="S1" s="25" t="s">
        <v>16</v>
      </c>
      <c r="T1" s="26" t="s">
        <v>17</v>
      </c>
      <c r="U1" s="5"/>
      <c r="V1" s="5"/>
      <c r="W1" s="7" t="s">
        <v>18</v>
      </c>
      <c r="X1" s="8">
        <f>SUM(M:M)</f>
        <v>1</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85" x14ac:dyDescent="0.2">
      <c r="A2" s="1"/>
      <c r="B2" s="2" t="s">
        <v>2</v>
      </c>
      <c r="C2" s="3" t="s">
        <v>0</v>
      </c>
      <c r="D2" s="1"/>
      <c r="E2" s="1"/>
      <c r="F2" s="2" t="s">
        <v>5</v>
      </c>
      <c r="G2" s="3" t="s">
        <v>64</v>
      </c>
      <c r="H2" s="1"/>
      <c r="I2" s="1"/>
      <c r="J2" s="1"/>
      <c r="K2" s="1"/>
      <c r="L2" s="5"/>
      <c r="M2" s="9" t="s">
        <v>19</v>
      </c>
      <c r="N2" s="9" t="s">
        <v>19</v>
      </c>
      <c r="O2" s="9" t="s">
        <v>13</v>
      </c>
      <c r="P2" s="9" t="s">
        <v>13</v>
      </c>
      <c r="Q2" s="9" t="s">
        <v>13</v>
      </c>
      <c r="R2" s="9" t="s">
        <v>19</v>
      </c>
      <c r="S2" s="27" t="s">
        <v>19</v>
      </c>
      <c r="T2" s="28"/>
      <c r="U2" s="5"/>
      <c r="V2" s="5"/>
      <c r="W2" s="7" t="s">
        <v>20</v>
      </c>
      <c r="X2" s="8">
        <f>SUM(N:N)</f>
        <v>0</v>
      </c>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row>
    <row r="3" spans="1:185" x14ac:dyDescent="0.2">
      <c r="A3" s="1"/>
      <c r="B3" s="2" t="s">
        <v>3</v>
      </c>
      <c r="C3" s="10" t="s">
        <v>65</v>
      </c>
      <c r="D3" s="1"/>
      <c r="E3" s="1"/>
      <c r="F3" s="2" t="s">
        <v>4</v>
      </c>
      <c r="G3" s="3" t="s">
        <v>21</v>
      </c>
      <c r="H3" s="1"/>
      <c r="I3" s="1"/>
      <c r="J3" s="1"/>
      <c r="K3" s="1"/>
      <c r="L3" s="5"/>
      <c r="M3" s="9"/>
      <c r="O3" s="9"/>
      <c r="P3" s="9"/>
      <c r="Q3" s="9"/>
      <c r="R3" s="9"/>
      <c r="S3" s="27"/>
      <c r="T3" s="28"/>
      <c r="U3" s="5"/>
      <c r="V3" s="5"/>
      <c r="W3" s="7" t="s">
        <v>22</v>
      </c>
      <c r="X3" s="8">
        <f>SUM(O:O)</f>
        <v>0</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row>
    <row r="4" spans="1:185" x14ac:dyDescent="0.2">
      <c r="A4" s="1"/>
      <c r="B4" s="2" t="s">
        <v>23</v>
      </c>
      <c r="C4" s="4"/>
      <c r="D4" s="1"/>
      <c r="E4" s="1"/>
      <c r="F4" s="2" t="s">
        <v>24</v>
      </c>
      <c r="G4" s="3" t="s">
        <v>66</v>
      </c>
      <c r="H4" s="1"/>
      <c r="I4" s="1"/>
      <c r="J4" s="1"/>
      <c r="K4" s="1"/>
      <c r="L4" s="5"/>
      <c r="M4" s="9"/>
      <c r="O4" s="9"/>
      <c r="P4" s="9"/>
      <c r="Q4" s="11"/>
      <c r="R4" s="12"/>
      <c r="S4" s="29"/>
      <c r="T4" s="28"/>
      <c r="U4" s="5"/>
      <c r="V4" s="5"/>
      <c r="W4" s="7" t="s">
        <v>22</v>
      </c>
      <c r="X4" s="8">
        <f>SUM(P:P)</f>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row>
    <row r="5" spans="1:185" x14ac:dyDescent="0.2">
      <c r="A5" s="1"/>
      <c r="B5" s="2" t="s">
        <v>26</v>
      </c>
      <c r="C5" s="4" t="s">
        <v>33</v>
      </c>
      <c r="D5" s="1"/>
      <c r="E5" s="2"/>
      <c r="F5" s="1"/>
      <c r="G5" s="1"/>
      <c r="H5" s="1"/>
      <c r="I5" s="1"/>
      <c r="J5" s="1"/>
      <c r="K5" s="1"/>
      <c r="L5" s="5"/>
      <c r="M5" s="9"/>
      <c r="O5" s="9"/>
      <c r="P5" s="9"/>
      <c r="Q5" s="11"/>
      <c r="R5" s="12"/>
      <c r="S5" s="29"/>
      <c r="T5" s="28"/>
      <c r="U5" s="5"/>
      <c r="V5" s="5"/>
      <c r="W5" s="7" t="s">
        <v>22</v>
      </c>
      <c r="X5" s="8">
        <f>SUM(Q:Q)</f>
        <v>0</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row>
    <row r="6" spans="1:185" x14ac:dyDescent="0.2">
      <c r="A6" s="1"/>
      <c r="B6" s="1" t="s">
        <v>7</v>
      </c>
      <c r="C6" s="13"/>
      <c r="D6" s="1"/>
      <c r="E6" s="1"/>
      <c r="F6" s="1"/>
      <c r="G6" s="1"/>
      <c r="H6" s="1"/>
      <c r="I6" s="1"/>
      <c r="J6" s="1"/>
      <c r="K6" s="1"/>
      <c r="L6" s="5"/>
      <c r="M6" s="9"/>
      <c r="O6" s="9"/>
      <c r="P6" s="9"/>
      <c r="Q6" s="11"/>
      <c r="R6" s="12"/>
      <c r="S6" s="29"/>
      <c r="T6" s="28"/>
      <c r="U6" s="5"/>
      <c r="V6" s="5"/>
      <c r="W6" s="7" t="s">
        <v>27</v>
      </c>
      <c r="X6" s="8">
        <f>SUM(R:R)</f>
        <v>0</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row>
    <row r="7" spans="1:185" x14ac:dyDescent="0.2">
      <c r="A7" s="1"/>
      <c r="B7" s="1"/>
      <c r="C7" s="1"/>
      <c r="D7" s="1"/>
      <c r="E7" s="1"/>
      <c r="F7" s="1"/>
      <c r="G7" s="1"/>
      <c r="H7" s="1"/>
      <c r="I7" s="1"/>
      <c r="J7" s="1"/>
      <c r="K7" s="1"/>
      <c r="L7" s="5"/>
      <c r="M7" s="9"/>
      <c r="O7" s="9"/>
      <c r="P7" s="9"/>
      <c r="Q7" s="11"/>
      <c r="R7" s="12"/>
      <c r="S7" s="29"/>
      <c r="T7" s="28"/>
      <c r="U7" s="5"/>
      <c r="V7" s="5"/>
      <c r="W7" s="7" t="s">
        <v>28</v>
      </c>
      <c r="X7" s="8">
        <f>SUM(S:S)</f>
        <v>0</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row>
    <row r="8" spans="1:185" x14ac:dyDescent="0.2">
      <c r="A8" s="14"/>
      <c r="E8" s="7" t="s">
        <v>1</v>
      </c>
      <c r="F8" s="8" t="str">
        <f>$C$1</f>
        <v>S. Abbott</v>
      </c>
      <c r="H8" s="15"/>
      <c r="I8" s="7" t="s">
        <v>8</v>
      </c>
      <c r="J8" s="16" t="str">
        <f>$G$2</f>
        <v>AA-SM-026-122</v>
      </c>
      <c r="K8" s="17"/>
      <c r="L8" s="18"/>
      <c r="M8" s="9"/>
      <c r="O8" s="9"/>
      <c r="P8" s="9"/>
      <c r="S8" s="70"/>
      <c r="T8" s="69"/>
      <c r="AD8" s="34"/>
    </row>
    <row r="9" spans="1:185" s="33" customFormat="1" x14ac:dyDescent="0.2">
      <c r="A9" s="5"/>
      <c r="B9" s="5"/>
      <c r="C9" s="5"/>
      <c r="D9" s="5"/>
      <c r="E9" s="7" t="s">
        <v>2</v>
      </c>
      <c r="F9" s="15" t="str">
        <f>$C$2</f>
        <v>R. Abbott</v>
      </c>
      <c r="G9" s="5"/>
      <c r="H9" s="15"/>
      <c r="I9" s="7" t="s">
        <v>9</v>
      </c>
      <c r="J9" s="17" t="str">
        <f>$G$3</f>
        <v>IR</v>
      </c>
      <c r="K9" s="17"/>
      <c r="L9" s="18"/>
      <c r="M9" s="9">
        <v>1</v>
      </c>
      <c r="N9" s="9"/>
      <c r="O9" s="9"/>
      <c r="P9" s="9"/>
      <c r="Q9" s="71"/>
      <c r="R9" s="69"/>
      <c r="S9" s="70"/>
      <c r="T9" s="69"/>
      <c r="U9" s="35"/>
      <c r="V9" s="35"/>
      <c r="W9" s="35"/>
      <c r="X9" s="35"/>
      <c r="Y9" s="35"/>
      <c r="Z9" s="35"/>
      <c r="AA9" s="35"/>
      <c r="AB9" s="35"/>
      <c r="AC9" s="35"/>
      <c r="AD9" s="35"/>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row>
    <row r="10" spans="1:185" x14ac:dyDescent="0.2">
      <c r="E10" s="7" t="s">
        <v>3</v>
      </c>
      <c r="F10" s="15" t="str">
        <f>$C$3</f>
        <v>27/08/2017</v>
      </c>
      <c r="H10" s="15"/>
      <c r="I10" s="7" t="s">
        <v>6</v>
      </c>
      <c r="J10" s="8" t="str">
        <f>L10&amp;" of "&amp;$G$1</f>
        <v>1 of 1</v>
      </c>
      <c r="K10" s="15"/>
      <c r="L10" s="18">
        <f>SUM($M$1:M9)</f>
        <v>1</v>
      </c>
      <c r="M10" s="9"/>
      <c r="O10" s="9"/>
      <c r="P10" s="9"/>
      <c r="S10" s="70"/>
      <c r="T10" s="69"/>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c r="FV10" s="35"/>
      <c r="FW10" s="35"/>
      <c r="FX10" s="35"/>
      <c r="FY10" s="35"/>
      <c r="FZ10" s="35"/>
      <c r="GA10" s="35"/>
      <c r="GB10" s="35"/>
      <c r="GC10" s="35"/>
    </row>
    <row r="11" spans="1:185" x14ac:dyDescent="0.2">
      <c r="E11" s="7" t="s">
        <v>29</v>
      </c>
      <c r="F11" s="15" t="str">
        <f>$C$5</f>
        <v>STANDARD SPREADSHEET METHOD</v>
      </c>
      <c r="I11" s="19"/>
      <c r="J11" s="8"/>
      <c r="L11" s="5"/>
      <c r="M11" s="9"/>
      <c r="O11" s="9"/>
      <c r="P11" s="9"/>
      <c r="S11" s="70"/>
      <c r="T11" s="69"/>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c r="FV11" s="35"/>
      <c r="FW11" s="35"/>
      <c r="FX11" s="35"/>
      <c r="FY11" s="35"/>
      <c r="FZ11" s="35"/>
      <c r="GA11" s="35"/>
      <c r="GB11" s="35"/>
      <c r="GC11" s="35"/>
    </row>
    <row r="12" spans="1:185" ht="15.75" x14ac:dyDescent="0.25">
      <c r="A12" s="72"/>
      <c r="B12" s="21" t="str">
        <f>$G$4</f>
        <v>COMPRESSION FLEXURE - FIXED ONE END FREE ONE END, UDL</v>
      </c>
      <c r="C12" s="72"/>
      <c r="D12" s="72"/>
      <c r="E12" s="72"/>
      <c r="F12" s="72"/>
      <c r="G12" s="72"/>
      <c r="H12" s="72"/>
      <c r="I12" s="72"/>
      <c r="J12" s="72"/>
      <c r="K12" s="72"/>
      <c r="S12" s="70"/>
      <c r="T12" s="69"/>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c r="FV12" s="35"/>
      <c r="FW12" s="35"/>
      <c r="FX12" s="35"/>
      <c r="FY12" s="35"/>
      <c r="FZ12" s="35"/>
      <c r="GA12" s="35"/>
      <c r="GB12" s="35"/>
      <c r="GC12" s="35"/>
    </row>
    <row r="13" spans="1:185" x14ac:dyDescent="0.2">
      <c r="A13" s="48"/>
      <c r="B13" s="68" t="s">
        <v>62</v>
      </c>
      <c r="C13" s="68"/>
      <c r="D13" s="68"/>
      <c r="E13" s="48" t="s">
        <v>67</v>
      </c>
      <c r="S13" s="70"/>
      <c r="T13" s="69"/>
    </row>
    <row r="14" spans="1:185" ht="12.75" customHeight="1" x14ac:dyDescent="0.2">
      <c r="B14" s="73" t="s">
        <v>68</v>
      </c>
      <c r="C14" s="73"/>
      <c r="D14" s="73"/>
      <c r="E14" s="73"/>
      <c r="F14" s="73"/>
      <c r="G14" s="73"/>
      <c r="H14" s="73"/>
      <c r="I14" s="73"/>
      <c r="J14" s="73"/>
      <c r="K14" s="1"/>
    </row>
    <row r="15" spans="1:185" x14ac:dyDescent="0.2">
      <c r="B15" s="73"/>
      <c r="C15" s="73"/>
      <c r="D15" s="73"/>
      <c r="E15" s="73"/>
      <c r="F15" s="73"/>
      <c r="G15" s="73"/>
      <c r="H15" s="73"/>
      <c r="I15" s="73"/>
      <c r="J15" s="73"/>
      <c r="L15" s="28"/>
    </row>
    <row r="16" spans="1:185" x14ac:dyDescent="0.2">
      <c r="B16" s="74" t="s">
        <v>69</v>
      </c>
      <c r="L16" s="28"/>
    </row>
    <row r="17" spans="1:26" x14ac:dyDescent="0.2">
      <c r="B17" s="1"/>
      <c r="C17" s="1"/>
      <c r="D17" s="1"/>
      <c r="E17" s="2"/>
      <c r="K17" s="38"/>
      <c r="L17" s="28"/>
    </row>
    <row r="18" spans="1:26" x14ac:dyDescent="0.2">
      <c r="F18" s="15" t="s">
        <v>61</v>
      </c>
      <c r="G18" s="7" t="s">
        <v>60</v>
      </c>
      <c r="H18" s="64">
        <v>10000000</v>
      </c>
      <c r="I18" s="5" t="s">
        <v>70</v>
      </c>
      <c r="L18" s="28"/>
    </row>
    <row r="19" spans="1:26" ht="15" x14ac:dyDescent="0.2">
      <c r="A19" s="75"/>
      <c r="B19" s="75"/>
      <c r="C19" s="75"/>
      <c r="D19" s="75"/>
      <c r="E19" s="75"/>
      <c r="G19" s="7" t="s">
        <v>59</v>
      </c>
      <c r="H19" s="63">
        <v>0.2</v>
      </c>
      <c r="I19" s="5" t="s">
        <v>71</v>
      </c>
      <c r="K19" s="38"/>
      <c r="L19" s="28"/>
    </row>
    <row r="20" spans="1:26" x14ac:dyDescent="0.2">
      <c r="A20" s="75"/>
      <c r="B20" s="75"/>
      <c r="C20" s="75"/>
      <c r="D20" s="75"/>
      <c r="E20" s="75"/>
      <c r="F20" s="75"/>
      <c r="G20" s="7" t="s">
        <v>58</v>
      </c>
      <c r="H20" s="63">
        <v>10</v>
      </c>
      <c r="I20" s="5" t="s">
        <v>49</v>
      </c>
      <c r="L20" s="28"/>
    </row>
    <row r="21" spans="1:26" x14ac:dyDescent="0.2">
      <c r="A21" s="75"/>
      <c r="B21" s="75"/>
      <c r="C21" s="75"/>
      <c r="D21" s="75"/>
      <c r="E21" s="75"/>
      <c r="F21" s="75"/>
      <c r="G21" s="7" t="s">
        <v>57</v>
      </c>
      <c r="H21" s="63">
        <v>600</v>
      </c>
      <c r="I21" s="5" t="s">
        <v>56</v>
      </c>
      <c r="K21" s="38"/>
      <c r="L21" s="28"/>
      <c r="W21" s="35">
        <f>H22*H20</f>
        <v>2000</v>
      </c>
    </row>
    <row r="22" spans="1:26" x14ac:dyDescent="0.2">
      <c r="A22" s="75"/>
      <c r="B22" s="75"/>
      <c r="C22" s="75"/>
      <c r="D22" s="75"/>
      <c r="E22" s="75"/>
      <c r="F22" s="75"/>
      <c r="G22" s="7" t="s">
        <v>55</v>
      </c>
      <c r="H22" s="63">
        <v>200</v>
      </c>
      <c r="I22" s="5" t="s">
        <v>72</v>
      </c>
      <c r="L22" s="28"/>
    </row>
    <row r="23" spans="1:26" x14ac:dyDescent="0.2">
      <c r="A23" s="75"/>
      <c r="B23" s="75"/>
      <c r="C23" s="75"/>
      <c r="D23" s="75"/>
      <c r="E23" s="75"/>
      <c r="F23" s="75"/>
      <c r="G23" s="7" t="s">
        <v>73</v>
      </c>
      <c r="H23" s="63">
        <v>5.8</v>
      </c>
      <c r="I23" s="5" t="s">
        <v>49</v>
      </c>
      <c r="L23" s="28"/>
    </row>
    <row r="24" spans="1:26" x14ac:dyDescent="0.2">
      <c r="A24" s="75"/>
      <c r="B24" s="75"/>
      <c r="C24" s="75"/>
      <c r="D24" s="75"/>
      <c r="E24" s="75"/>
      <c r="F24" s="75"/>
      <c r="G24" s="7"/>
      <c r="H24" s="63"/>
      <c r="V24" s="35">
        <v>0</v>
      </c>
      <c r="W24" s="30">
        <f>$H$20-V24</f>
        <v>10</v>
      </c>
      <c r="X24" s="35">
        <f>$C$32*(SIN(V24/$C$28)/TAN($G$28)-COS(V24/$C$28))+$H$22*$C$28^2*(SIN(V24/$C$28)/SIN($G$28)*(1-COS($G$28))+COS(V24/$C$28)-1)</f>
        <v>-15323.431218521962</v>
      </c>
      <c r="Y24" s="32">
        <f>-1/$H$21*($C$32*(1-V24/$H$20+SIN(V24/$C$28)/TAN($G$28)-COS(V24/$C$28)))-$H$22*$C$28^2*(SIN(V24/$C$28)/TAN($G$28)-SIN(V24/$C$28)/SIN($G$28)-COS(V24/$C$28)+($H$20*V24-V24^2)/(2*$C$28^2)+1)</f>
        <v>0</v>
      </c>
      <c r="Z24" s="76"/>
    </row>
    <row r="25" spans="1:26" x14ac:dyDescent="0.2">
      <c r="A25" s="75"/>
      <c r="B25" s="62" t="s">
        <v>54</v>
      </c>
      <c r="I25" s="60"/>
      <c r="K25" s="38"/>
      <c r="U25" s="35" t="s">
        <v>73</v>
      </c>
      <c r="V25" s="30">
        <f>$H$20/20</f>
        <v>0.5</v>
      </c>
      <c r="W25" s="30">
        <f t="shared" ref="W25:W44" si="0">$H$20-V25</f>
        <v>9.5</v>
      </c>
      <c r="X25" s="35">
        <f>$C$32*(SIN(V25/$C$28)/TAN($G$28)-COS(V25/$C$28))+$H$22*$C$28^2*(SIN(V25/$C$28)/SIN($G$28)*(1-COS($G$28))+COS(V25/$C$28)-1)</f>
        <v>-13748.154765326504</v>
      </c>
      <c r="Y25" s="32">
        <f>-1/$H$21*($C$32*(1-V25/$H$20+SIN(V25/$C$28)/TAN($G$28)-COS(V25/$C$28)))-$H$22*$C$28^2*(SIN(V25/$C$28)/TAN($G$28)-SIN(V25/$C$28)/SIN($G$28)-COS(V25/$C$28)+($H$20*V25-V25^2)/(2*$C$28^2)+1)</f>
        <v>-883.04660666034601</v>
      </c>
      <c r="Z25" s="77"/>
    </row>
    <row r="26" spans="1:26" x14ac:dyDescent="0.2">
      <c r="A26" s="75"/>
      <c r="B26" s="7" t="s">
        <v>53</v>
      </c>
      <c r="C26" s="5" t="str">
        <f ca="1">[1]!xlv(C28)</f>
        <v>√[E × I] / P</v>
      </c>
      <c r="D26" s="61"/>
      <c r="E26" s="53"/>
      <c r="F26" s="7" t="s">
        <v>52</v>
      </c>
      <c r="G26" s="31" t="str">
        <f ca="1">[1]!xlv(G28)</f>
        <v>L / j</v>
      </c>
      <c r="I26" s="54"/>
      <c r="J26" s="56"/>
      <c r="K26" s="1"/>
      <c r="V26" s="30">
        <f>V25+$H$20/20</f>
        <v>1</v>
      </c>
      <c r="W26" s="30">
        <f t="shared" si="0"/>
        <v>9</v>
      </c>
      <c r="X26" s="35">
        <f>$C$32*(SIN(V26/$C$28)/TAN($G$28)-COS(V26/$C$28))+$H$22*$C$28^2*(SIN(V26/$C$28)/SIN($G$28)*(1-COS($G$28))+COS(V26/$C$28)-1)</f>
        <v>-11606.340652625468</v>
      </c>
      <c r="Y26" s="32">
        <f>-1/$H$21*($C$32*(1-V26/$H$20+SIN(V26/$C$28)/TAN($G$28)-COS(V26/$C$28)))-$H$22*$C$28^2*(SIN(V26/$C$28)/TAN($G$28)-SIN(V26/$C$28)/SIN($G$28)-COS(V26/$C$28)+($H$20*V26-V26^2)/(2*$C$28^2)+1)</f>
        <v>-1748.7003580875712</v>
      </c>
    </row>
    <row r="27" spans="1:26" x14ac:dyDescent="0.2">
      <c r="B27" s="7" t="s">
        <v>50</v>
      </c>
      <c r="C27" s="5" t="str">
        <f>[1]!xln(C28)</f>
        <v>√[(1E+07) × 0.2] / 600</v>
      </c>
      <c r="F27" s="7" t="s">
        <v>50</v>
      </c>
      <c r="G27" s="31" t="str">
        <f>[1]!xln(G28)</f>
        <v>10 / 2.36</v>
      </c>
      <c r="V27" s="30">
        <f>V26+$H$20/20</f>
        <v>1.5</v>
      </c>
      <c r="W27" s="30">
        <f t="shared" si="0"/>
        <v>8.5</v>
      </c>
      <c r="X27" s="35">
        <f>$C$32*(SIN(V27/$C$28)/TAN($G$28)-COS(V27/$C$28))+$H$22*$C$28^2*(SIN(V27/$C$28)/SIN($G$28)*(1-COS($G$28))+COS(V27/$C$28)-1)</f>
        <v>-8994.0096260701466</v>
      </c>
      <c r="Y27" s="32">
        <f>-1/$H$21*($C$32*(1-V27/$H$20+SIN(V27/$C$28)/TAN($G$28)-COS(V27/$C$28)))-$H$22*$C$28^2*(SIN(V27/$C$28)/TAN($G$28)-SIN(V27/$C$28)/SIN($G$28)-COS(V27/$C$28)+($H$20*V27-V27^2)/(2*$C$28^2)+1)</f>
        <v>-2577.1488366328213</v>
      </c>
    </row>
    <row r="28" spans="1:26" ht="15" x14ac:dyDescent="0.2">
      <c r="B28" s="7" t="s">
        <v>53</v>
      </c>
      <c r="C28" s="31">
        <f>SQRT(H18*H19)/H21</f>
        <v>2.3570226039551585</v>
      </c>
      <c r="D28" s="5" t="s">
        <v>74</v>
      </c>
      <c r="F28" s="7" t="s">
        <v>52</v>
      </c>
      <c r="G28" s="31">
        <f>H20/C28</f>
        <v>4.2426406871192848</v>
      </c>
      <c r="H28" s="5" t="s">
        <v>75</v>
      </c>
      <c r="V28" s="30">
        <f>V27+$H$20/20</f>
        <v>2</v>
      </c>
      <c r="W28" s="30">
        <f t="shared" si="0"/>
        <v>8</v>
      </c>
      <c r="X28" s="35">
        <f>$C$32*(SIN(V28/$C$28)/TAN($G$28)-COS(V28/$C$28))+$H$22*$C$28^2*(SIN(V28/$C$28)/SIN($G$28)*(1-COS($G$28))+COS(V28/$C$28)-1)</f>
        <v>-6028.2764117099905</v>
      </c>
      <c r="Y28" s="32">
        <f>-1/$H$21*($C$32*(1-V28/$H$20+SIN(V28/$C$28)/TAN($G$28)-COS(V28/$C$28)))-$H$22*$C$28^2*(SIN(V28/$C$28)/TAN($G$28)-SIN(V28/$C$28)/SIN($G$28)-COS(V28/$C$28)+($H$20*V28-V28^2)/(2*$C$28^2)+1)</f>
        <v>-3348.0060178010681</v>
      </c>
    </row>
    <row r="29" spans="1:26" x14ac:dyDescent="0.2">
      <c r="J29" s="56"/>
      <c r="K29" s="1"/>
      <c r="V29" s="30">
        <f>V28+$H$20/20</f>
        <v>2.5</v>
      </c>
      <c r="W29" s="30">
        <f t="shared" si="0"/>
        <v>7.5</v>
      </c>
      <c r="X29" s="35">
        <f>$C$32*(SIN(V29/$C$28)/TAN($G$28)-COS(V29/$C$28))+$H$22*$C$28^2*(SIN(V29/$C$28)/SIN($G$28)*(1-COS($G$28))+COS(V29/$C$28)-1)</f>
        <v>-2842.0992868095673</v>
      </c>
      <c r="Y29" s="32">
        <f>-1/$H$21*($C$32*(1-V29/$H$20+SIN(V29/$C$28)/TAN($G$28)-COS(V29/$C$28)))-$H$22*$C$28^2*(SIN(V29/$C$28)/TAN($G$28)-SIN(V29/$C$28)/SIN($G$28)-COS(V29/$C$28)+($H$20*V29-V29^2)/(2*$C$28^2)+1)</f>
        <v>-4041.2262063678222</v>
      </c>
    </row>
    <row r="30" spans="1:26" x14ac:dyDescent="0.2">
      <c r="A30" s="1"/>
      <c r="B30" s="7" t="s">
        <v>76</v>
      </c>
      <c r="C30" s="31" t="str">
        <f ca="1">[1]!xlv(C32)</f>
        <v>w × L × j × ((TAN[U] × (TAN[U / 2] - U / 2)) / (TAN[U] - U))</v>
      </c>
      <c r="F30" s="59"/>
      <c r="G30" s="57"/>
      <c r="K30" s="1"/>
      <c r="V30" s="30">
        <f>V29+$H$20/20</f>
        <v>3</v>
      </c>
      <c r="W30" s="30">
        <f t="shared" si="0"/>
        <v>7</v>
      </c>
      <c r="X30" s="35">
        <f>$C$32*(SIN(V30/$C$28)/TAN($G$28)-COS(V30/$C$28))+$H$22*$C$28^2*(SIN(V30/$C$28)/SIN($G$28)*(1-COS($G$28))+COS(V30/$C$28)-1)</f>
        <v>421.6806395471076</v>
      </c>
      <c r="Y30" s="32">
        <f>-1/$H$21*($C$32*(1-V30/$H$20+SIN(V30/$C$28)/TAN($G$28)-COS(V30/$C$28)))-$H$22*$C$28^2*(SIN(V30/$C$28)/TAN($G$28)-SIN(V30/$C$28)/SIN($G$28)-COS(V30/$C$28)+($H$20*V30-V30^2)/(2*$C$28^2)+1)</f>
        <v>-4638.0027150231517</v>
      </c>
    </row>
    <row r="31" spans="1:26" x14ac:dyDescent="0.2">
      <c r="B31" s="7" t="s">
        <v>50</v>
      </c>
      <c r="C31" s="31" t="str">
        <f>[1]!xln(C32)</f>
        <v>200 × 10 × 2.36 × ((TAN[4.24] × (TAN[4.24 / 2] - 4.24 / 2)) / (TAN[4.24] - 4.24))</v>
      </c>
      <c r="D31" s="58"/>
      <c r="E31" s="53"/>
      <c r="G31" s="57"/>
      <c r="K31" s="1"/>
      <c r="V31" s="30">
        <f>V30+$H$20/20</f>
        <v>3.5</v>
      </c>
      <c r="W31" s="30">
        <f t="shared" si="0"/>
        <v>6.5</v>
      </c>
      <c r="X31" s="35">
        <f>$C$32*(SIN(V31/$C$28)/TAN($G$28)-COS(V31/$C$28))+$H$22*$C$28^2*(SIN(V31/$C$28)/SIN($G$28)*(1-COS($G$28))+COS(V31/$C$28)-1)</f>
        <v>3616.7432080557937</v>
      </c>
      <c r="Y31" s="32">
        <f>-1/$H$21*($C$32*(1-V31/$H$20+SIN(V31/$C$28)/TAN($G$28)-COS(V31/$C$28)))-$H$22*$C$28^2*(SIN(V31/$C$28)/TAN($G$28)-SIN(V31/$C$28)/SIN($G$28)-COS(V31/$C$28)+($H$20*V31-V31^2)/(2*$C$28^2)+1)</f>
        <v>-5121.6109964287698</v>
      </c>
    </row>
    <row r="32" spans="1:26" x14ac:dyDescent="0.2">
      <c r="B32" s="7" t="s">
        <v>76</v>
      </c>
      <c r="C32" s="78">
        <f>H22*H20*C28*((TAN(G28)*(TAN(G28/2)-G28/2))/(TAN(G28)-G28))</f>
        <v>15323.431218521962</v>
      </c>
      <c r="D32" s="5" t="s">
        <v>51</v>
      </c>
      <c r="H32" s="55"/>
      <c r="I32" s="55"/>
      <c r="J32" s="56"/>
      <c r="K32" s="1"/>
      <c r="V32" s="30">
        <f>V31+$H$20/20</f>
        <v>4</v>
      </c>
      <c r="W32" s="30">
        <f t="shared" si="0"/>
        <v>6</v>
      </c>
      <c r="X32" s="35">
        <f>$C$32*(SIN(V32/$C$28)/TAN($G$28)-COS(V32/$C$28))+$H$22*$C$28^2*(SIN(V32/$C$28)/SIN($G$28)*(1-COS($G$28))+COS(V32/$C$28)-1)</f>
        <v>6599.8489618413887</v>
      </c>
      <c r="Y32" s="32">
        <f>-1/$H$21*($C$32*(1-V32/$H$20+SIN(V32/$C$28)/TAN($G$28)-COS(V32/$C$28)))-$H$22*$C$28^2*(SIN(V32/$C$28)/TAN($G$28)-SIN(V32/$C$28)/SIN($G$28)-COS(V32/$C$28)+($H$20*V32-V32^2)/(2*$C$28^2)+1)</f>
        <v>-5478.1584298108946</v>
      </c>
    </row>
    <row r="33" spans="1:25" x14ac:dyDescent="0.2">
      <c r="A33" s="1"/>
      <c r="C33" s="31"/>
      <c r="K33" s="1"/>
      <c r="V33" s="30">
        <f>V32+$H$20/20</f>
        <v>4.5</v>
      </c>
      <c r="W33" s="30">
        <f t="shared" si="0"/>
        <v>5.5</v>
      </c>
      <c r="X33" s="35">
        <f>$C$32*(SIN(V33/$C$28)/TAN($G$28)-COS(V33/$C$28))+$H$22*$C$28^2*(SIN(V33/$C$28)/SIN($G$28)*(1-COS($G$28))+COS(V33/$C$28)-1)</f>
        <v>9237.2607865873197</v>
      </c>
      <c r="Y33" s="32">
        <f>-1/$H$21*($C$32*(1-V33/$H$20+SIN(V33/$C$28)/TAN($G$28)-COS(V33/$C$28)))-$H$22*$C$28^2*(SIN(V33/$C$28)/TAN($G$28)-SIN(V33/$C$28)/SIN($G$28)-COS(V33/$C$28)+($H$20*V33-V33^2)/(2*$C$28^2)+1)</f>
        <v>-5697.207148029057</v>
      </c>
    </row>
    <row r="34" spans="1:25" x14ac:dyDescent="0.2">
      <c r="A34" s="1"/>
      <c r="H34" s="57"/>
      <c r="I34" s="57"/>
      <c r="J34" s="56"/>
      <c r="K34" s="1"/>
      <c r="V34" s="30">
        <f>V33+$H$20/20</f>
        <v>5</v>
      </c>
      <c r="W34" s="30">
        <f t="shared" si="0"/>
        <v>5</v>
      </c>
      <c r="X34" s="35">
        <f>$C$32*(SIN(V34/$C$28)/TAN($G$28)-COS(V34/$C$28))+$H$22*$C$28^2*(SIN(V34/$C$28)/SIN($G$28)*(1-COS($G$28))+COS(V34/$C$28)-1)</f>
        <v>11410.739546366765</v>
      </c>
      <c r="Y34" s="32">
        <f>-1/$H$21*($C$32*(1-V34/$H$20+SIN(V34/$C$28)/TAN($G$28)-COS(V34/$C$28)))-$H$22*$C$28^2*(SIN(V34/$C$28)/TAN($G$28)-SIN(V34/$C$28)/SIN($G$28)-COS(V34/$C$28)+($H$20*V34-V34^2)/(2*$C$28^2)+1)</f>
        <v>-5772.2419828473039</v>
      </c>
    </row>
    <row r="35" spans="1:25" x14ac:dyDescent="0.2">
      <c r="A35" s="1"/>
      <c r="H35" s="57"/>
      <c r="I35" s="57"/>
      <c r="J35" s="56"/>
      <c r="K35" s="1"/>
      <c r="V35" s="30">
        <f>V34+$H$20/20</f>
        <v>5.5</v>
      </c>
      <c r="W35" s="30">
        <f t="shared" si="0"/>
        <v>4.5</v>
      </c>
      <c r="X35" s="35">
        <f>$C$32*(SIN(V35/$C$28)/TAN($G$28)-COS(V35/$C$28))+$H$22*$C$28^2*(SIN(V35/$C$28)/SIN($G$28)*(1-COS($G$28))+COS(V35/$C$28)-1)</f>
        <v>13022.844921810436</v>
      </c>
      <c r="Y35" s="32">
        <f>-1/$H$21*($C$32*(1-V35/$H$20+SIN(V35/$C$28)/TAN($G$28)-COS(V35/$C$28)))-$H$22*$C$28^2*(SIN(V35/$C$28)/TAN($G$28)-SIN(V35/$C$28)/SIN($G$28)-COS(V35/$C$28)+($H$20*V35-V35^2)/(2*$C$28^2)+1)</f>
        <v>-5700.9625497180086</v>
      </c>
    </row>
    <row r="36" spans="1:25" x14ac:dyDescent="0.2">
      <c r="A36" s="1"/>
      <c r="H36" s="7" t="s">
        <v>77</v>
      </c>
      <c r="I36" s="5" t="str">
        <f ca="1">[1]!xlv(I38)</f>
        <v>w × L / 2 - Max M MB / L</v>
      </c>
      <c r="K36" s="1"/>
      <c r="V36" s="30">
        <f>V35+$H$20/20</f>
        <v>6</v>
      </c>
      <c r="W36" s="30">
        <f t="shared" si="0"/>
        <v>4</v>
      </c>
      <c r="X36" s="35">
        <f>$C$32*(SIN(V36/$C$28)/TAN($G$28)-COS(V36/$C$28))+$H$22*$C$28^2*(SIN(V36/$C$28)/SIN($G$28)*(1-COS($G$28))+COS(V36/$C$28)-1)</f>
        <v>14001.303806069034</v>
      </c>
      <c r="Y36" s="32">
        <f>-1/$H$21*($C$32*(1-V36/$H$20+SIN(V36/$C$28)/TAN($G$28)-COS(V36/$C$28)))-$H$22*$C$28^2*(SIN(V36/$C$28)/TAN($G$28)-SIN(V36/$C$28)/SIN($G$28)-COS(V36/$C$28)+($H$20*V36-V36^2)/(2*$C$28^2)+1)</f>
        <v>-5485.3863774784331</v>
      </c>
    </row>
    <row r="37" spans="1:25" x14ac:dyDescent="0.2">
      <c r="A37" s="1"/>
      <c r="C37" s="31"/>
      <c r="G37" s="57"/>
      <c r="H37" s="7" t="s">
        <v>50</v>
      </c>
      <c r="I37" s="5" t="str">
        <f>[1]!xln(I38)</f>
        <v>200 × 10 / 2 - 15323 / 10</v>
      </c>
      <c r="K37" s="1"/>
      <c r="V37" s="30">
        <f>V36+$H$20/20</f>
        <v>6.5</v>
      </c>
      <c r="W37" s="30">
        <f t="shared" si="0"/>
        <v>3.5</v>
      </c>
      <c r="X37" s="35">
        <f>$C$32*(SIN(V37/$C$28)/TAN($G$28)-COS(V37/$C$28))+$H$22*$C$28^2*(SIN(V37/$C$28)/SIN($G$28)*(1-COS($G$28))+COS(V37/$C$28)-1)</f>
        <v>14302.250416814164</v>
      </c>
      <c r="Y37" s="32">
        <f>-1/$H$21*($C$32*(1-V37/$H$20+SIN(V37/$C$28)/TAN($G$28)-COS(V37/$C$28)))-$H$22*$C$28^2*(SIN(V37/$C$28)/TAN($G$28)-SIN(V37/$C$28)/SIN($G$28)-COS(V37/$C$28)+($H$20*V37-V37^2)/(2*$C$28^2)+1)</f>
        <v>-5131.7584595007729</v>
      </c>
    </row>
    <row r="38" spans="1:25" x14ac:dyDescent="0.2">
      <c r="H38" s="7" t="s">
        <v>77</v>
      </c>
      <c r="I38" s="52">
        <f>H22*H20/2-C32/H20</f>
        <v>-532.34312185219619</v>
      </c>
      <c r="J38" s="5" t="s">
        <v>78</v>
      </c>
      <c r="K38" s="1"/>
      <c r="V38" s="30">
        <f>V37+$H$20/20</f>
        <v>7</v>
      </c>
      <c r="W38" s="30">
        <f t="shared" si="0"/>
        <v>3</v>
      </c>
      <c r="X38" s="35">
        <f>$C$32*(SIN(V38/$C$28)/TAN($G$28)-COS(V38/$C$28))+$H$22*$C$28^2*(SIN(V38/$C$28)/SIN($G$28)*(1-COS($G$28))+COS(V38/$C$28)-1)</f>
        <v>13912.192865186933</v>
      </c>
      <c r="Y38" s="32">
        <f>-1/$H$21*($C$32*(1-V38/$H$20+SIN(V38/$C$28)/TAN($G$28)-COS(V38/$C$28)))-$H$22*$C$28^2*(SIN(V38/$C$28)/TAN($G$28)-SIN(V38/$C$28)/SIN($G$28)-COS(V38/$C$28)+($H$20*V38-V38^2)/(2*$C$28^2)+1)</f>
        <v>-4650.2712812535365</v>
      </c>
    </row>
    <row r="39" spans="1:25" x14ac:dyDescent="0.2">
      <c r="V39" s="30">
        <f>V38+$H$20/20</f>
        <v>7.5</v>
      </c>
      <c r="W39" s="30">
        <f t="shared" si="0"/>
        <v>2.5</v>
      </c>
      <c r="X39" s="35">
        <f>$C$32*(SIN(V39/$C$28)/TAN($G$28)-COS(V39/$C$28))+$H$22*$C$28^2*(SIN(V39/$C$28)/SIN($G$28)*(1-COS($G$28))+COS(V39/$C$28)-1)</f>
        <v>12848.61801745274</v>
      </c>
      <c r="Y39" s="32">
        <f>-1/$H$21*($C$32*(1-V39/$H$20+SIN(V39/$C$28)/TAN($G$28)-COS(V39/$C$28)))-$H$22*$C$28^2*(SIN(V39/$C$28)/TAN($G$28)-SIN(V39/$C$28)/SIN($G$28)-COS(V39/$C$28)+($H$20*V39-V39^2)/(2*$C$28^2)+1)</f>
        <v>-4054.6078758594904</v>
      </c>
    </row>
    <row r="40" spans="1:25" x14ac:dyDescent="0.2">
      <c r="V40" s="30">
        <f>V39+$H$20/20</f>
        <v>8</v>
      </c>
      <c r="W40" s="30">
        <f t="shared" si="0"/>
        <v>2</v>
      </c>
      <c r="X40" s="35">
        <f>$C$32*(SIN(V40/$C$28)/TAN($G$28)-COS(V40/$C$28))+$H$22*$C$28^2*(SIN(V40/$C$28)/SIN($G$28)*(1-COS($G$28))+COS(V40/$C$28)-1)</f>
        <v>11159.207532505232</v>
      </c>
      <c r="Y40" s="32">
        <f>-1/$H$21*($C$32*(1-V40/$H$20+SIN(V40/$C$28)/TAN($G$28)-COS(V40/$C$28)))-$H$22*$C$28^2*(SIN(V40/$C$28)/TAN($G$28)-SIN(V40/$C$28)/SIN($G$28)-COS(V40/$C$28)+($H$20*V40-V40^2)/(2*$C$28^2)+1)</f>
        <v>-3361.3283931562378</v>
      </c>
    </row>
    <row r="41" spans="1:25" x14ac:dyDescent="0.2">
      <c r="C41" s="79"/>
      <c r="E41" s="7"/>
      <c r="G41" s="55"/>
      <c r="H41" s="7" t="s">
        <v>79</v>
      </c>
      <c r="I41" s="5" t="str">
        <f ca="1">[1]!xlv(I43)</f>
        <v>(L × w) - RA</v>
      </c>
      <c r="V41" s="30">
        <f>V40+$H$20/20</f>
        <v>8.5</v>
      </c>
      <c r="W41" s="30">
        <f t="shared" si="0"/>
        <v>1.5</v>
      </c>
      <c r="X41" s="35">
        <f>$C$32*(SIN(V41/$C$28)/TAN($G$28)-COS(V41/$C$28))+$H$22*$C$28^2*(SIN(V41/$C$28)/SIN($G$28)*(1-COS($G$28))+COS(V41/$C$28)-1)</f>
        <v>8919.7002214362765</v>
      </c>
      <c r="Y41" s="32">
        <f>-1/$H$21*($C$32*(1-V41/$H$20+SIN(V41/$C$28)/TAN($G$28)-COS(V41/$C$28)))-$H$22*$C$28^2*(SIN(V41/$C$28)/TAN($G$28)-SIN(V41/$C$28)/SIN($G$28)-COS(V41/$C$28)+($H$20*V41-V41^2)/(2*$C$28^2)+1)</f>
        <v>-2589.1276832903886</v>
      </c>
    </row>
    <row r="42" spans="1:25" x14ac:dyDescent="0.2">
      <c r="H42" s="7" t="s">
        <v>50</v>
      </c>
      <c r="I42" s="5" t="str">
        <f>[1]!xln(I43)</f>
        <v>(10 × 200) - (-532)</v>
      </c>
      <c r="V42" s="30">
        <f>V41+$H$20/20</f>
        <v>9</v>
      </c>
      <c r="W42" s="30">
        <f t="shared" si="0"/>
        <v>1</v>
      </c>
      <c r="X42" s="35">
        <f>$C$32*(SIN(V42/$C$28)/TAN($G$28)-COS(V42/$C$28))+$H$22*$C$28^2*(SIN(V42/$C$28)/SIN($G$28)*(1-COS($G$28))+COS(V42/$C$28)-1)</f>
        <v>6230.4965628052223</v>
      </c>
      <c r="Y42" s="32">
        <f>-1/$H$21*($C$32*(1-V42/$H$20+SIN(V42/$C$28)/TAN($G$28)-COS(V42/$C$28)))-$H$22*$C$28^2*(SIN(V42/$C$28)/TAN($G$28)-SIN(V42/$C$28)/SIN($G$28)-COS(V42/$C$28)+($H$20*V42-V42^2)/(2*$C$28^2)+1)</f>
        <v>-1757.9971784885922</v>
      </c>
    </row>
    <row r="43" spans="1:25" x14ac:dyDescent="0.2">
      <c r="H43" s="7" t="s">
        <v>79</v>
      </c>
      <c r="I43" s="52">
        <f>(H20*H22)-I38</f>
        <v>2532.3431218521964</v>
      </c>
      <c r="J43" s="5" t="s">
        <v>78</v>
      </c>
      <c r="V43" s="30">
        <f>V42+$H$20/20</f>
        <v>9.5</v>
      </c>
      <c r="W43" s="30">
        <f t="shared" si="0"/>
        <v>0.5</v>
      </c>
      <c r="X43" s="35">
        <f>$C$32*(SIN(V43/$C$28)/TAN($G$28)-COS(V43/$C$28))+$H$22*$C$28^2*(SIN(V43/$C$28)/SIN($G$28)*(1-COS($G$28))+COS(V43/$C$28)-1)</f>
        <v>3212.1575982910317</v>
      </c>
      <c r="Y43" s="32">
        <f>-1/$H$21*($C$32*(1-V43/$H$20+SIN(V43/$C$28)/TAN($G$28)-COS(V43/$C$28)))-$H$22*$C$28^2*(SIN(V43/$C$28)/TAN($G$28)-SIN(V43/$C$28)/SIN($G$28)-COS(V43/$C$28)+($H$20*V43-V43^2)/(2*$C$28^2)+1)</f>
        <v>-888.3286471052586</v>
      </c>
    </row>
    <row r="44" spans="1:25" x14ac:dyDescent="0.2">
      <c r="V44" s="30">
        <f>V43+$H$20/20</f>
        <v>10</v>
      </c>
      <c r="W44" s="30">
        <f t="shared" si="0"/>
        <v>0</v>
      </c>
      <c r="X44" s="35">
        <f>$C$32*(SIN(V44/$C$28)/TAN($G$28)-COS(V44/$C$28))+$H$22*$C$28^2*(SIN(V44/$C$28)/SIN($G$28)*(1-COS($G$28))+COS(V44/$C$28)-1)</f>
        <v>0</v>
      </c>
      <c r="Y44" s="32">
        <f>-1/$H$21*($C$32*(1-V44/$H$20+SIN(V44/$C$28)/TAN($G$28)-COS(V44/$C$28)))-$H$22*$C$28^2*(SIN(V44/$C$28)/TAN($G$28)-SIN(V44/$C$28)/SIN($G$28)-COS(V44/$C$28)+($H$20*V44-V44^2)/(2*$C$28^2)+1)</f>
        <v>0</v>
      </c>
    </row>
    <row r="46" spans="1:25" x14ac:dyDescent="0.2">
      <c r="B46" s="7"/>
      <c r="C46" s="31"/>
      <c r="D46" s="51"/>
      <c r="E46" s="53"/>
      <c r="V46" s="35">
        <f>H23</f>
        <v>5.8</v>
      </c>
      <c r="X46" s="35">
        <f>$C$32*(SIN(V46/$C$28)/TAN($G$28)-COS(V46/$C$28))+$H$22*$C$28^2*(SIN(V46/$C$28)/SIN($G$28)*(1-COS($G$28))+COS(V46/$C$28)-1)</f>
        <v>13689.430677802648</v>
      </c>
      <c r="Y46" s="32">
        <f>-1/$H$21*($C$32*(1-V46/$H$20+SIN(V46/$C$28)/TAN($G$28)-COS(V46/$C$28)))-$H$22*$C$28^2*(SIN(V46/$C$28)/TAN($G$28)-SIN(V46/$C$28)/SIN($G$28)-COS(V46/$C$28)+($H$20*V46-V46^2)/(2*$C$28^2)+1)</f>
        <v>-5588.6250709759688</v>
      </c>
    </row>
    <row r="47" spans="1:25" x14ac:dyDescent="0.2">
      <c r="B47" s="7"/>
    </row>
    <row r="48" spans="1:25" x14ac:dyDescent="0.2">
      <c r="B48" s="7"/>
      <c r="C48" s="31"/>
    </row>
    <row r="49" spans="1:25" x14ac:dyDescent="0.2">
      <c r="B49" s="7"/>
      <c r="V49" s="35">
        <f>V46</f>
        <v>5.8</v>
      </c>
      <c r="W49" s="30">
        <f t="shared" ref="W49:W50" si="1">$H$20-V49</f>
        <v>4.2</v>
      </c>
      <c r="X49" s="35">
        <v>0</v>
      </c>
      <c r="Y49" s="35">
        <v>0</v>
      </c>
    </row>
    <row r="50" spans="1:25" x14ac:dyDescent="0.2">
      <c r="B50" s="7"/>
      <c r="C50" s="31"/>
      <c r="D50" s="51"/>
      <c r="V50" s="35">
        <f>V49</f>
        <v>5.8</v>
      </c>
      <c r="W50" s="30">
        <f t="shared" si="1"/>
        <v>4.2</v>
      </c>
      <c r="X50" s="35">
        <f>X46</f>
        <v>13689.430677802648</v>
      </c>
      <c r="Y50" s="35">
        <f>Y46</f>
        <v>-5588.6250709759688</v>
      </c>
    </row>
    <row r="51" spans="1:25" x14ac:dyDescent="0.2">
      <c r="B51" s="7"/>
      <c r="V51" s="35">
        <v>0</v>
      </c>
      <c r="W51" s="30">
        <v>0</v>
      </c>
      <c r="X51" s="35">
        <f>X46</f>
        <v>13689.430677802648</v>
      </c>
      <c r="Y51" s="35">
        <f>Y46</f>
        <v>-5588.6250709759688</v>
      </c>
    </row>
    <row r="52" spans="1:25" x14ac:dyDescent="0.2">
      <c r="B52" s="7"/>
      <c r="C52" s="31"/>
    </row>
    <row r="53" spans="1:25" x14ac:dyDescent="0.2">
      <c r="B53" s="18"/>
      <c r="C53" s="80"/>
      <c r="D53" s="72"/>
      <c r="E53" s="72"/>
      <c r="F53" s="72"/>
      <c r="G53" s="80"/>
      <c r="H53" s="72"/>
      <c r="I53" s="72"/>
      <c r="J53" s="72"/>
      <c r="K53" s="72"/>
    </row>
    <row r="54" spans="1:25" x14ac:dyDescent="0.2">
      <c r="B54" s="81"/>
      <c r="C54" s="81"/>
      <c r="D54" s="81"/>
      <c r="E54" s="81"/>
      <c r="F54" s="81"/>
      <c r="G54" s="82"/>
      <c r="H54" s="82"/>
      <c r="I54" s="82"/>
      <c r="J54" s="82"/>
      <c r="K54" s="83"/>
    </row>
    <row r="55" spans="1:25" x14ac:dyDescent="0.2">
      <c r="B55" s="84"/>
      <c r="C55" s="84"/>
      <c r="D55" s="85"/>
      <c r="E55" s="85"/>
      <c r="F55" s="86"/>
      <c r="G55" s="87"/>
      <c r="H55" s="88"/>
      <c r="I55" s="89"/>
      <c r="J55" s="89"/>
      <c r="K55" s="90"/>
    </row>
    <row r="57" spans="1:25" x14ac:dyDescent="0.2">
      <c r="A57" s="72"/>
    </row>
    <row r="58" spans="1:25" x14ac:dyDescent="0.2">
      <c r="A58" s="91" t="s">
        <v>80</v>
      </c>
      <c r="B58" s="81"/>
      <c r="C58" s="81"/>
      <c r="D58" s="81"/>
      <c r="E58" s="81"/>
      <c r="F58" s="81"/>
      <c r="G58" s="82"/>
      <c r="H58" s="82"/>
      <c r="I58" s="82"/>
      <c r="J58" s="82"/>
      <c r="K58" s="83"/>
    </row>
    <row r="59" spans="1:25" x14ac:dyDescent="0.2">
      <c r="A59" s="84"/>
      <c r="B59" s="84"/>
      <c r="C59" s="84"/>
      <c r="D59" s="85"/>
      <c r="E59" s="85"/>
      <c r="F59" s="86" t="s">
        <v>81</v>
      </c>
      <c r="G59" s="87" t="s">
        <v>82</v>
      </c>
      <c r="H59" s="88"/>
      <c r="I59" s="89"/>
      <c r="J59" s="89"/>
      <c r="K59" s="90"/>
    </row>
  </sheetData>
  <mergeCells count="2">
    <mergeCell ref="B13:D13"/>
    <mergeCell ref="B14:J15"/>
  </mergeCells>
  <hyperlinks>
    <hyperlink ref="B13" r:id="rId1" display=" (NASA TM X-73305, 1975)" xr:uid="{AAF6AEBF-B48E-46F2-9E42-0441480F9B27}"/>
    <hyperlink ref="B16" r:id="rId2" xr:uid="{3C8F2989-4004-4FBF-BCF6-475D282556C5}"/>
    <hyperlink ref="G59" r:id="rId3" xr:uid="{213575B0-1EB0-451B-86FC-EF98F2F64463}"/>
  </hyperlinks>
  <pageMargins left="0.47244094488188981" right="0.23622047244094491" top="0.31496062992125984" bottom="0.98425196850393704" header="0.43307086614173229" footer="0.59055118110236227"/>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2018-10-21T23:18:50Z</dcterms:modified>
  <cp:category>Engineering Spreadsheets</cp:category>
</cp:coreProperties>
</file>