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57A6B7CB-614B-4CB4-9D8A-D6C38D5FC9D0}"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55" i="37" l="1"/>
  <c r="X34" i="37" s="1"/>
  <c r="U55" i="37"/>
  <c r="X51" i="37"/>
  <c r="Y51" i="37" s="1"/>
  <c r="X49" i="37"/>
  <c r="Y49" i="37" s="1"/>
  <c r="X39" i="37"/>
  <c r="Y39" i="37" s="1"/>
  <c r="Z33" i="37"/>
  <c r="X33" i="37"/>
  <c r="X53" i="37" s="1"/>
  <c r="U33" i="37"/>
  <c r="G27" i="37"/>
  <c r="Y13" i="37" s="1"/>
  <c r="C27" i="37"/>
  <c r="H21" i="37"/>
  <c r="AD18" i="37"/>
  <c r="AD16" i="37"/>
  <c r="AD20" i="37" s="1"/>
  <c r="Z13" i="37"/>
  <c r="B12" i="37"/>
  <c r="F11" i="37"/>
  <c r="L10" i="37"/>
  <c r="J10" i="37"/>
  <c r="F10" i="37"/>
  <c r="J9" i="37"/>
  <c r="F9" i="37"/>
  <c r="J8" i="37"/>
  <c r="F8" i="37"/>
  <c r="X7" i="37"/>
  <c r="X6" i="37"/>
  <c r="X5" i="37"/>
  <c r="X4" i="37"/>
  <c r="X3" i="37"/>
  <c r="X2" i="37"/>
  <c r="X1" i="37"/>
  <c r="G1" i="37"/>
  <c r="AB13" i="37"/>
  <c r="C26" i="37"/>
  <c r="C25" i="37"/>
  <c r="G25" i="37"/>
  <c r="G26" i="37"/>
  <c r="Y53" i="37" l="1"/>
  <c r="Z53" i="37"/>
  <c r="X57" i="37"/>
  <c r="Y57" i="37" s="1"/>
  <c r="AC25" i="37"/>
  <c r="AC26" i="37"/>
  <c r="J31" i="37" s="1"/>
  <c r="Z57" i="37"/>
  <c r="Z54" i="37"/>
  <c r="X55" i="37"/>
  <c r="Y34" i="37"/>
  <c r="X37" i="37"/>
  <c r="Z37" i="37" s="1"/>
  <c r="Z39" i="37"/>
  <c r="X42" i="37"/>
  <c r="Z42" i="37" s="1"/>
  <c r="Y44" i="37"/>
  <c r="X47" i="37"/>
  <c r="Z47" i="37" s="1"/>
  <c r="Z49" i="37"/>
  <c r="Z51" i="37"/>
  <c r="Y55" i="37"/>
  <c r="X44" i="37"/>
  <c r="Z44" i="37" s="1"/>
  <c r="Z34" i="37"/>
  <c r="Y37" i="37"/>
  <c r="X40" i="37"/>
  <c r="Y40" i="37" s="1"/>
  <c r="Y42" i="37"/>
  <c r="C52" i="37"/>
  <c r="X54" i="37"/>
  <c r="Y54" i="37" s="1"/>
  <c r="Z55" i="37"/>
  <c r="X35" i="37"/>
  <c r="Z35" i="37" s="1"/>
  <c r="X45" i="37"/>
  <c r="Z45" i="37" s="1"/>
  <c r="X50" i="37"/>
  <c r="Z50" i="37" s="1"/>
  <c r="X52" i="37"/>
  <c r="Z52" i="37" s="1"/>
  <c r="C56" i="37"/>
  <c r="V33" i="37"/>
  <c r="X38" i="37"/>
  <c r="Z40" i="37"/>
  <c r="X43" i="37"/>
  <c r="X48" i="37"/>
  <c r="Y52" i="37"/>
  <c r="Y33" i="37"/>
  <c r="X36" i="37"/>
  <c r="X41" i="37"/>
  <c r="X46" i="37"/>
  <c r="C54" i="37"/>
  <c r="C55" i="37"/>
  <c r="C50" i="37"/>
  <c r="C51" i="37"/>
  <c r="Z43" i="37" l="1"/>
  <c r="Y43" i="37"/>
  <c r="Y41" i="37"/>
  <c r="Z41" i="37"/>
  <c r="Y35" i="37"/>
  <c r="X29" i="37"/>
  <c r="X27" i="37"/>
  <c r="X22" i="37"/>
  <c r="X20" i="37"/>
  <c r="X18" i="37"/>
  <c r="X16" i="37"/>
  <c r="X31" i="37"/>
  <c r="X26" i="37"/>
  <c r="X14" i="37"/>
  <c r="X24" i="37"/>
  <c r="X21" i="37"/>
  <c r="X28" i="37"/>
  <c r="X19" i="37"/>
  <c r="X17" i="37"/>
  <c r="X15" i="37"/>
  <c r="X32" i="37"/>
  <c r="X30" i="37"/>
  <c r="X25" i="37"/>
  <c r="X23" i="37"/>
  <c r="AD26" i="37"/>
  <c r="J29" i="37" s="1"/>
  <c r="AD27" i="37"/>
  <c r="Y50" i="37"/>
  <c r="Y47" i="37"/>
  <c r="Y46" i="37"/>
  <c r="Z46" i="37"/>
  <c r="Y36" i="37"/>
  <c r="Z36" i="37"/>
  <c r="Z38" i="37"/>
  <c r="Y38" i="37"/>
  <c r="Z48" i="37"/>
  <c r="Y48" i="37"/>
  <c r="Y45" i="37"/>
  <c r="Z25" i="37" l="1"/>
  <c r="Y25" i="37"/>
  <c r="Z24" i="37"/>
  <c r="Y24" i="37"/>
  <c r="Y27" i="37"/>
  <c r="Z27" i="37"/>
  <c r="Z14" i="37"/>
  <c r="Y14" i="37"/>
  <c r="Z15" i="37"/>
  <c r="Y15" i="37"/>
  <c r="Y31" i="37"/>
  <c r="Z31" i="37"/>
  <c r="Z21" i="37"/>
  <c r="Y21" i="37"/>
  <c r="Y22" i="37"/>
  <c r="Z22" i="37"/>
  <c r="Z30" i="37"/>
  <c r="Y30" i="37"/>
  <c r="Y29" i="37"/>
  <c r="Z29" i="37"/>
  <c r="Z32" i="37"/>
  <c r="Y32" i="37"/>
  <c r="Z26" i="37"/>
  <c r="Y26" i="37"/>
  <c r="Z17" i="37"/>
  <c r="Y17" i="37"/>
  <c r="Y16" i="37"/>
  <c r="Z16" i="37"/>
  <c r="Z23" i="37"/>
  <c r="Y23" i="37"/>
  <c r="Z19" i="37"/>
  <c r="Y19" i="37"/>
  <c r="Y18" i="37"/>
  <c r="Z18" i="37"/>
  <c r="Y28" i="37"/>
  <c r="Z28" i="37"/>
  <c r="Y20" i="37"/>
  <c r="Z20" i="37"/>
  <c r="AF16" i="37" l="1"/>
  <c r="AF17" i="37"/>
  <c r="J44" i="37" s="1"/>
  <c r="AF19" i="37" l="1"/>
  <c r="J41" i="37"/>
  <c r="C12" i="36" l="1"/>
</calcChain>
</file>

<file path=xl/sharedStrings.xml><?xml version="1.0" encoding="utf-8"?>
<sst xmlns="http://schemas.openxmlformats.org/spreadsheetml/2006/main" count="125" uniqueCount="86">
  <si>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</si>
  <si>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</si>
  <si>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</si>
  <si>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</si>
  <si>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</si>
  <si>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</si>
  <si>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</si>
  <si>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</si>
  <si>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</si>
  <si>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</si>
  <si>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</si>
  <si>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</si>
  <si>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</si>
  <si>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</si>
  <si>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</si>
  <si>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</si>
  <si>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</si>
  <si>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</si>
  <si>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</si>
  <si>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</si>
  <si>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</si>
  <si>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</si>
  <si>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</si>
  <si>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</si>
  <si>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</si>
  <si>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</si>
  <si>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</si>
  <si>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</si>
  <si>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</si>
  <si>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</si>
  <si>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</si>
  <si>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</si>
  <si>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</si>
  <si>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</si>
  <si>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</si>
  <si>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</si>
  <si>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</si>
  <si>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</si>
  <si>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</si>
  <si>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</si>
  <si>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</si>
  <si>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</si>
  <si>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</si>
  <si>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</si>
  <si>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</si>
  <si>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</si>
  <si>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</si>
  <si>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</si>
  <si>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</si>
  <si>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</si>
  <si>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t>
  </si>
  <si>
    <t>inlb</t>
  </si>
  <si>
    <t>U =</t>
  </si>
  <si>
    <t>j =</t>
  </si>
  <si>
    <t>lb (axial load)</t>
  </si>
  <si>
    <t>P =</t>
  </si>
  <si>
    <t>L =</t>
  </si>
  <si>
    <t>I =</t>
  </si>
  <si>
    <t xml:space="preserve">E= </t>
  </si>
  <si>
    <t>Input:</t>
  </si>
  <si>
    <t>(NASA TM X-73305, 1975)</t>
  </si>
  <si>
    <t>S. Abbott</t>
  </si>
  <si>
    <t>AA-SM-026-115</t>
  </si>
  <si>
    <t>27/08/2017</t>
  </si>
  <si>
    <t>COMPRESSION FLEXURE - SIMPLY SUPPORTED BOTH ENDS, POINT LOAD</t>
  </si>
  <si>
    <t>Table B 4.6.2-1</t>
  </si>
  <si>
    <t>AA-SM-018-005 Beam Column Analysis</t>
  </si>
  <si>
    <t>Max M at x =</t>
  </si>
  <si>
    <t xml:space="preserve">a= </t>
  </si>
  <si>
    <t xml:space="preserve">b= </t>
  </si>
  <si>
    <t>(modulus of elasticity)</t>
  </si>
  <si>
    <r>
      <t>in</t>
    </r>
    <r>
      <rPr>
        <vertAlign val="superscript"/>
        <sz val="10"/>
        <rFont val="Calibri"/>
        <family val="2"/>
        <scheme val="minor"/>
      </rPr>
      <t>4</t>
    </r>
    <r>
      <rPr>
        <sz val="10"/>
        <rFont val="Calibri"/>
        <family val="2"/>
        <scheme val="minor"/>
      </rPr>
      <t xml:space="preserve"> (moment of inertia)</t>
    </r>
  </si>
  <si>
    <t>W =</t>
  </si>
  <si>
    <t>lb (transverse load)</t>
  </si>
  <si>
    <t>Max. Moment =</t>
  </si>
  <si>
    <t>At y =</t>
  </si>
  <si>
    <t>Max Upwards Deflection =</t>
  </si>
  <si>
    <t>Max Downwards deflection =</t>
  </si>
  <si>
    <t>θ =</t>
  </si>
  <si>
    <t>Radians</t>
  </si>
  <si>
    <t>at A</t>
  </si>
  <si>
    <t>at C</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</si>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</sst>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165" fontId="3" fillId="0" borderId="0" xfId="2" applyNumberFormat="1" applyFont="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165" fontId="13" fillId="0" borderId="0" xfId="2" applyNumberFormat="1"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1" fontId="3" fillId="0" borderId="0" xfId="2" applyNumberFormat="1" applyFont="1" applyAlignment="1">
      <alignment horizontal="left"/>
    </xf>
    <xf numFmtId="0" fontId="11" fillId="0" borderId="0" xfId="9"/>
    <xf numFmtId="2" fontId="13" fillId="0" borderId="0" xfId="2" applyNumberFormat="1" applyFont="1"/>
    <xf numFmtId="2" fontId="16" fillId="0" borderId="0" xfId="2" applyNumberFormat="1" applyFont="1"/>
    <xf numFmtId="2" fontId="3" fillId="0" borderId="0" xfId="2" applyNumberFormat="1" applyFont="1" applyAlignment="1">
      <alignment horizontal="left"/>
    </xf>
    <xf numFmtId="0" fontId="3" fillId="0" borderId="0" xfId="2" quotePrefix="1" applyFont="1" applyAlignment="1" applyProtection="1">
      <alignment horizontal="left" vertical="center" indent="2"/>
      <protection locked="0"/>
    </xf>
    <xf numFmtId="1" fontId="3" fillId="0" borderId="0" xfId="2" applyNumberFormat="1" applyFont="1"/>
    <xf numFmtId="2" fontId="3" fillId="0" borderId="0" xfId="2" applyNumberFormat="1" applyFont="1" applyAlignment="1" applyProtection="1">
      <alignment horizontal="right" vertical="center"/>
      <protection locked="0"/>
    </xf>
    <xf numFmtId="0" fontId="3" fillId="0" borderId="0" xfId="2" applyFont="1" applyAlignment="1">
      <alignment horizontal="left" indent="2"/>
    </xf>
    <xf numFmtId="164" fontId="3" fillId="0" borderId="0" xfId="2" applyNumberFormat="1" applyFont="1"/>
    <xf numFmtId="0" fontId="19" fillId="0" borderId="0" xfId="10" applyFont="1" applyBorder="1" applyAlignment="1" applyProtection="1">
      <alignment horizontal="centerContinuous"/>
      <protection locked="0"/>
    </xf>
    <xf numFmtId="0" fontId="19" fillId="0" borderId="0" xfId="10" applyFont="1" applyBorder="1" applyProtection="1">
      <protection locked="0"/>
    </xf>
    <xf numFmtId="0" fontId="17" fillId="0" borderId="0" xfId="2" applyFont="1" applyAlignment="1">
      <alignment horizontal="centerContinuous"/>
    </xf>
    <xf numFmtId="0" fontId="17" fillId="0" borderId="0" xfId="10" applyFont="1" applyAlignment="1">
      <alignment horizontal="centerContinuous"/>
    </xf>
    <xf numFmtId="0" fontId="18" fillId="0" borderId="0" xfId="10" applyFont="1" applyAlignment="1">
      <alignment horizontal="centerContinuous"/>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2386834F-4A97-4698-8FD1-277A3F34712F}"/>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E1C840C8-0795-4221-BC54-9BE666A9F68A}"/>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Bending</a:t>
            </a:r>
            <a:r>
              <a:rPr lang="en-US" baseline="0"/>
              <a:t> Moments</a:t>
            </a:r>
            <a:endParaRPr lang="en-US"/>
          </a:p>
        </c:rich>
      </c:tx>
      <c:layout>
        <c:manualLayout>
          <c:xMode val="edge"/>
          <c:yMode val="edge"/>
          <c:x val="0.35083890186345157"/>
          <c:y val="1.11111111111111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335777042220057"/>
          <c:y val="0.14494444444444443"/>
          <c:w val="0.79538465135914171"/>
          <c:h val="0.70947200349956252"/>
        </c:manualLayout>
      </c:layout>
      <c:scatterChart>
        <c:scatterStyle val="lineMarker"/>
        <c:varyColors val="0"/>
        <c:ser>
          <c:idx val="0"/>
          <c:order val="0"/>
          <c:spPr>
            <a:ln w="19050" cap="rnd">
              <a:solidFill>
                <a:schemeClr val="tx1"/>
              </a:solidFill>
              <a:round/>
            </a:ln>
            <a:effectLst/>
          </c:spPr>
          <c:marker>
            <c:symbol val="none"/>
          </c:marker>
          <c:xVal>
            <c:numRef>
              <c:f>Analysis!$X$13:$X$55</c:f>
              <c:numCache>
                <c:formatCode>0.0</c:formatCode>
                <c:ptCount val="43"/>
                <c:pt idx="0" formatCode="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5.9090909090909092</c:v>
                </c:pt>
                <c:pt idx="22">
                  <c:v>6.8181818181818183</c:v>
                </c:pt>
                <c:pt idx="23">
                  <c:v>7.7272727272727266</c:v>
                </c:pt>
                <c:pt idx="24">
                  <c:v>8.6363636363636367</c:v>
                </c:pt>
                <c:pt idx="25">
                  <c:v>9.545454545454545</c:v>
                </c:pt>
                <c:pt idx="26">
                  <c:v>10.454545454545453</c:v>
                </c:pt>
                <c:pt idx="27">
                  <c:v>11.363636363636363</c:v>
                </c:pt>
                <c:pt idx="28">
                  <c:v>12.272727272727273</c:v>
                </c:pt>
                <c:pt idx="29">
                  <c:v>13.181818181818182</c:v>
                </c:pt>
                <c:pt idx="30">
                  <c:v>14.09090909090909</c:v>
                </c:pt>
                <c:pt idx="31">
                  <c:v>15</c:v>
                </c:pt>
                <c:pt idx="32">
                  <c:v>15.909090909090908</c:v>
                </c:pt>
                <c:pt idx="33">
                  <c:v>16.81818181818182</c:v>
                </c:pt>
                <c:pt idx="34">
                  <c:v>17.727272727272727</c:v>
                </c:pt>
                <c:pt idx="35">
                  <c:v>18.636363636363637</c:v>
                </c:pt>
                <c:pt idx="36">
                  <c:v>19.545454545454547</c:v>
                </c:pt>
                <c:pt idx="37">
                  <c:v>20.454545454545453</c:v>
                </c:pt>
                <c:pt idx="38">
                  <c:v>21.363636363636363</c:v>
                </c:pt>
                <c:pt idx="39">
                  <c:v>22.272727272727273</c:v>
                </c:pt>
                <c:pt idx="40">
                  <c:v>23.18181818181818</c:v>
                </c:pt>
                <c:pt idx="41">
                  <c:v>24.09090909090909</c:v>
                </c:pt>
                <c:pt idx="42">
                  <c:v>25</c:v>
                </c:pt>
              </c:numCache>
            </c:numRef>
          </c:xVal>
          <c:yVal>
            <c:numRef>
              <c:f>Analysis!$Y$13:$Y$55</c:f>
              <c:numCache>
                <c:formatCode>0</c:formatCode>
                <c:ptCount val="43"/>
                <c:pt idx="0">
                  <c:v>0</c:v>
                </c:pt>
                <c:pt idx="1">
                  <c:v>-35.941862589017745</c:v>
                </c:pt>
                <c:pt idx="2">
                  <c:v>-71.862332273396262</c:v>
                </c:pt>
                <c:pt idx="3">
                  <c:v>-107.74002888173649</c:v>
                </c:pt>
                <c:pt idx="4">
                  <c:v>-143.55359770154084</c:v>
                </c:pt>
                <c:pt idx="5">
                  <c:v>-179.28172218972097</c:v>
                </c:pt>
                <c:pt idx="6">
                  <c:v>-214.9031366603871</c:v>
                </c:pt>
                <c:pt idx="7">
                  <c:v>-250.39663894236622</c:v>
                </c:pt>
                <c:pt idx="8">
                  <c:v>-285.74110299891646</c:v>
                </c:pt>
                <c:pt idx="9">
                  <c:v>-320.91549150212478</c:v>
                </c:pt>
                <c:pt idx="10">
                  <c:v>-355.89886835450528</c:v>
                </c:pt>
                <c:pt idx="11">
                  <c:v>-390.67041115034345</c:v>
                </c:pt>
                <c:pt idx="12">
                  <c:v>-425.20942356937081</c:v>
                </c:pt>
                <c:pt idx="13">
                  <c:v>-459.49534769539184</c:v>
                </c:pt>
                <c:pt idx="14">
                  <c:v>-493.50777625253227</c:v>
                </c:pt>
                <c:pt idx="15">
                  <c:v>-527.22646475182376</c:v>
                </c:pt>
                <c:pt idx="16">
                  <c:v>-560.63134354089857</c:v>
                </c:pt>
                <c:pt idx="17">
                  <c:v>-593.70252974961716</c:v>
                </c:pt>
                <c:pt idx="18">
                  <c:v>-626.42033912452405</c:v>
                </c:pt>
                <c:pt idx="19">
                  <c:v>-658.76529774508367</c:v>
                </c:pt>
                <c:pt idx="20">
                  <c:v>-690.71815361472466</c:v>
                </c:pt>
                <c:pt idx="21">
                  <c:v>-712.51652733485014</c:v>
                </c:pt>
                <c:pt idx="22">
                  <c:v>-728.71042011520831</c:v>
                </c:pt>
                <c:pt idx="23">
                  <c:v>-739.1724547512764</c:v>
                </c:pt>
                <c:pt idx="24">
                  <c:v>-743.82033943443048</c:v>
                </c:pt>
                <c:pt idx="25">
                  <c:v>-742.61751503920777</c:v>
                </c:pt>
                <c:pt idx="26">
                  <c:v>-735.57344268845713</c:v>
                </c:pt>
                <c:pt idx="27">
                  <c:v>-722.74352933445766</c:v>
                </c:pt>
                <c:pt idx="28">
                  <c:v>-704.22869194136786</c:v>
                </c:pt>
                <c:pt idx="29">
                  <c:v>-680.17456369703893</c:v>
                </c:pt>
                <c:pt idx="30">
                  <c:v>-650.77034849793654</c:v>
                </c:pt>
                <c:pt idx="31">
                  <c:v>-616.24733271751347</c:v>
                </c:pt>
                <c:pt idx="32">
                  <c:v>-576.87706596409691</c:v>
                </c:pt>
                <c:pt idx="33">
                  <c:v>-532.96922513800871</c:v>
                </c:pt>
                <c:pt idx="34">
                  <c:v>-484.86917858871971</c:v>
                </c:pt>
                <c:pt idx="35">
                  <c:v>-432.9552695317837</c:v>
                </c:pt>
                <c:pt idx="36">
                  <c:v>-377.63584009353252</c:v>
                </c:pt>
                <c:pt idx="37">
                  <c:v>-319.346019391666</c:v>
                </c:pt>
                <c:pt idx="38">
                  <c:v>-258.54430091591081</c:v>
                </c:pt>
                <c:pt idx="39">
                  <c:v>-195.70893613023964</c:v>
                </c:pt>
                <c:pt idx="40">
                  <c:v>-131.33417266368929</c:v>
                </c:pt>
                <c:pt idx="41">
                  <c:v>-65.926366679252169</c:v>
                </c:pt>
                <c:pt idx="42">
                  <c:v>0</c:v>
                </c:pt>
              </c:numCache>
            </c:numRef>
          </c:yVal>
          <c:smooth val="0"/>
          <c:extLst>
            <c:ext xmlns:c16="http://schemas.microsoft.com/office/drawing/2014/chart" uri="{C3380CC4-5D6E-409C-BE32-E72D297353CC}">
              <c16:uniqueId val="{00000000-3B3B-4957-8583-2700D515F354}"/>
            </c:ext>
          </c:extLst>
        </c:ser>
        <c:ser>
          <c:idx val="1"/>
          <c:order val="1"/>
          <c:spPr>
            <a:ln w="19050" cap="rnd">
              <a:solidFill>
                <a:srgbClr val="FF0000"/>
              </a:solidFill>
              <a:round/>
            </a:ln>
            <a:effectLst/>
          </c:spPr>
          <c:marker>
            <c:symbol val="none"/>
          </c:marker>
          <c:xVal>
            <c:numRef>
              <c:f>Analysis!$AC$25:$AC$27</c:f>
              <c:numCache>
                <c:formatCode>0</c:formatCode>
                <c:ptCount val="3"/>
                <c:pt idx="0">
                  <c:v>8.9041273759825117</c:v>
                </c:pt>
                <c:pt idx="1">
                  <c:v>8.9041273759825117</c:v>
                </c:pt>
                <c:pt idx="2">
                  <c:v>0</c:v>
                </c:pt>
              </c:numCache>
            </c:numRef>
          </c:xVal>
          <c:yVal>
            <c:numRef>
              <c:f>Analysis!$AD$25:$AD$27</c:f>
              <c:numCache>
                <c:formatCode>0</c:formatCode>
                <c:ptCount val="3"/>
                <c:pt idx="0">
                  <c:v>0</c:v>
                </c:pt>
                <c:pt idx="1">
                  <c:v>-744.07436408582851</c:v>
                </c:pt>
                <c:pt idx="2">
                  <c:v>-744.07436408582851</c:v>
                </c:pt>
              </c:numCache>
            </c:numRef>
          </c:yVal>
          <c:smooth val="0"/>
          <c:extLst>
            <c:ext xmlns:c16="http://schemas.microsoft.com/office/drawing/2014/chart" uri="{C3380CC4-5D6E-409C-BE32-E72D297353CC}">
              <c16:uniqueId val="{00000001-3B3B-4957-8583-2700D515F354}"/>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 beam (in)</a:t>
                </a:r>
              </a:p>
            </c:rich>
          </c:tx>
          <c:layout>
            <c:manualLayout>
              <c:xMode val="edge"/>
              <c:yMode val="edge"/>
              <c:x val="0.31746571391748135"/>
              <c:y val="0.901828521434820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Bending Moment (inlb)</a:t>
                </a:r>
              </a:p>
            </c:rich>
          </c:tx>
          <c:layout>
            <c:manualLayout>
              <c:xMode val="edge"/>
              <c:yMode val="edge"/>
              <c:x val="1.6617211200174807E-2"/>
              <c:y val="0.278969816272965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Deflection</a:t>
            </a:r>
          </a:p>
        </c:rich>
      </c:tx>
      <c:layout>
        <c:manualLayout>
          <c:xMode val="edge"/>
          <c:yMode val="edge"/>
          <c:x val="0.42784736772278176"/>
          <c:y val="1.29629601276698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923248298425717"/>
          <c:y val="0.16262033480161825"/>
          <c:w val="0.78954507033674359"/>
          <c:h val="0.66753222494920716"/>
        </c:manualLayout>
      </c:layout>
      <c:scatterChart>
        <c:scatterStyle val="lineMarker"/>
        <c:varyColors val="0"/>
        <c:ser>
          <c:idx val="0"/>
          <c:order val="0"/>
          <c:spPr>
            <a:ln w="19050" cap="rnd">
              <a:solidFill>
                <a:schemeClr val="tx1"/>
              </a:solidFill>
              <a:round/>
            </a:ln>
            <a:effectLst/>
          </c:spPr>
          <c:marker>
            <c:symbol val="none"/>
          </c:marker>
          <c:xVal>
            <c:numRef>
              <c:f>Analysis!$X$13:$X$55</c:f>
              <c:numCache>
                <c:formatCode>0.0</c:formatCode>
                <c:ptCount val="43"/>
                <c:pt idx="0" formatCode="0">
                  <c:v>0</c:v>
                </c:pt>
                <c:pt idx="1">
                  <c:v>0.25</c:v>
                </c:pt>
                <c:pt idx="2">
                  <c:v>0.5</c:v>
                </c:pt>
                <c:pt idx="3">
                  <c:v>0.75</c:v>
                </c:pt>
                <c:pt idx="4">
                  <c:v>1</c:v>
                </c:pt>
                <c:pt idx="5">
                  <c:v>1.25</c:v>
                </c:pt>
                <c:pt idx="6">
                  <c:v>1.5</c:v>
                </c:pt>
                <c:pt idx="7">
                  <c:v>1.75</c:v>
                </c:pt>
                <c:pt idx="8">
                  <c:v>2</c:v>
                </c:pt>
                <c:pt idx="9">
                  <c:v>2.25</c:v>
                </c:pt>
                <c:pt idx="10">
                  <c:v>2.5</c:v>
                </c:pt>
                <c:pt idx="11">
                  <c:v>2.75</c:v>
                </c:pt>
                <c:pt idx="12">
                  <c:v>3</c:v>
                </c:pt>
                <c:pt idx="13">
                  <c:v>3.25</c:v>
                </c:pt>
                <c:pt idx="14">
                  <c:v>3.5</c:v>
                </c:pt>
                <c:pt idx="15">
                  <c:v>3.75</c:v>
                </c:pt>
                <c:pt idx="16">
                  <c:v>4</c:v>
                </c:pt>
                <c:pt idx="17">
                  <c:v>4.25</c:v>
                </c:pt>
                <c:pt idx="18">
                  <c:v>4.5</c:v>
                </c:pt>
                <c:pt idx="19">
                  <c:v>4.75</c:v>
                </c:pt>
                <c:pt idx="20">
                  <c:v>5</c:v>
                </c:pt>
                <c:pt idx="21">
                  <c:v>5.9090909090909092</c:v>
                </c:pt>
                <c:pt idx="22">
                  <c:v>6.8181818181818183</c:v>
                </c:pt>
                <c:pt idx="23">
                  <c:v>7.7272727272727266</c:v>
                </c:pt>
                <c:pt idx="24">
                  <c:v>8.6363636363636367</c:v>
                </c:pt>
                <c:pt idx="25">
                  <c:v>9.545454545454545</c:v>
                </c:pt>
                <c:pt idx="26">
                  <c:v>10.454545454545453</c:v>
                </c:pt>
                <c:pt idx="27">
                  <c:v>11.363636363636363</c:v>
                </c:pt>
                <c:pt idx="28">
                  <c:v>12.272727272727273</c:v>
                </c:pt>
                <c:pt idx="29">
                  <c:v>13.181818181818182</c:v>
                </c:pt>
                <c:pt idx="30">
                  <c:v>14.09090909090909</c:v>
                </c:pt>
                <c:pt idx="31">
                  <c:v>15</c:v>
                </c:pt>
                <c:pt idx="32">
                  <c:v>15.909090909090908</c:v>
                </c:pt>
                <c:pt idx="33">
                  <c:v>16.81818181818182</c:v>
                </c:pt>
                <c:pt idx="34">
                  <c:v>17.727272727272727</c:v>
                </c:pt>
                <c:pt idx="35">
                  <c:v>18.636363636363637</c:v>
                </c:pt>
                <c:pt idx="36">
                  <c:v>19.545454545454547</c:v>
                </c:pt>
                <c:pt idx="37">
                  <c:v>20.454545454545453</c:v>
                </c:pt>
                <c:pt idx="38">
                  <c:v>21.363636363636363</c:v>
                </c:pt>
                <c:pt idx="39">
                  <c:v>22.272727272727273</c:v>
                </c:pt>
                <c:pt idx="40">
                  <c:v>23.18181818181818</c:v>
                </c:pt>
                <c:pt idx="41">
                  <c:v>24.09090909090909</c:v>
                </c:pt>
                <c:pt idx="42">
                  <c:v>25</c:v>
                </c:pt>
              </c:numCache>
            </c:numRef>
          </c:xVal>
          <c:yVal>
            <c:numRef>
              <c:f>Analysis!$Z$13:$Z$55</c:f>
              <c:numCache>
                <c:formatCode>0.000</c:formatCode>
                <c:ptCount val="43"/>
                <c:pt idx="0">
                  <c:v>0</c:v>
                </c:pt>
                <c:pt idx="1">
                  <c:v>-3.1883725178035501E-3</c:v>
                </c:pt>
                <c:pt idx="2">
                  <c:v>-6.3724664546792537E-3</c:v>
                </c:pt>
                <c:pt idx="3">
                  <c:v>-9.5480057763472972E-3</c:v>
                </c:pt>
                <c:pt idx="4">
                  <c:v>-1.2710719540308165E-2</c:v>
                </c:pt>
                <c:pt idx="5">
                  <c:v>-1.5856344437944193E-2</c:v>
                </c:pt>
                <c:pt idx="6">
                  <c:v>-1.8980627332077414E-2</c:v>
                </c:pt>
                <c:pt idx="7">
                  <c:v>-2.2079327788473244E-2</c:v>
                </c:pt>
                <c:pt idx="8">
                  <c:v>-2.5148220599783291E-2</c:v>
                </c:pt>
                <c:pt idx="9">
                  <c:v>-2.8183098300424956E-2</c:v>
                </c:pt>
                <c:pt idx="10">
                  <c:v>-3.1179773670901051E-2</c:v>
                </c:pt>
                <c:pt idx="11">
                  <c:v>-3.4134082230068682E-2</c:v>
                </c:pt>
                <c:pt idx="12">
                  <c:v>-3.7041884713874165E-2</c:v>
                </c:pt>
                <c:pt idx="13">
                  <c:v>-3.9899069539078381E-2</c:v>
                </c:pt>
                <c:pt idx="14">
                  <c:v>-4.2701555250506437E-2</c:v>
                </c:pt>
                <c:pt idx="15">
                  <c:v>-4.5445292950364778E-2</c:v>
                </c:pt>
                <c:pt idx="16">
                  <c:v>-4.8126268708179716E-2</c:v>
                </c:pt>
                <c:pt idx="17">
                  <c:v>-5.0740505949923437E-2</c:v>
                </c:pt>
                <c:pt idx="18">
                  <c:v>-5.3284067824904829E-2</c:v>
                </c:pt>
                <c:pt idx="19">
                  <c:v>-5.5753059549016742E-2</c:v>
                </c:pt>
                <c:pt idx="20">
                  <c:v>-5.8143630722944921E-2</c:v>
                </c:pt>
                <c:pt idx="21">
                  <c:v>-6.6139669103333645E-2</c:v>
                </c:pt>
                <c:pt idx="22">
                  <c:v>-7.3014811295768922E-2</c:v>
                </c:pt>
                <c:pt idx="23">
                  <c:v>-7.8743581859346198E-2</c:v>
                </c:pt>
                <c:pt idx="24">
                  <c:v>-8.3309522432340646E-2</c:v>
                </c:pt>
                <c:pt idx="25">
                  <c:v>-8.6705321189659734E-2</c:v>
                </c:pt>
                <c:pt idx="26">
                  <c:v>-8.8932870355873259E-2</c:v>
                </c:pt>
                <c:pt idx="27">
                  <c:v>-9.0003251321436994E-2</c:v>
                </c:pt>
                <c:pt idx="28">
                  <c:v>-8.993664747918266E-2</c:v>
                </c:pt>
                <c:pt idx="29">
                  <c:v>-8.8762185466680493E-2</c:v>
                </c:pt>
                <c:pt idx="30">
                  <c:v>-8.6517706063223676E-2</c:v>
                </c:pt>
                <c:pt idx="31">
                  <c:v>-8.3249466543502681E-2</c:v>
                </c:pt>
                <c:pt idx="32">
                  <c:v>-7.9011776829183034E-2</c:v>
                </c:pt>
                <c:pt idx="33">
                  <c:v>-7.3866572300329031E-2</c:v>
                </c:pt>
                <c:pt idx="34">
                  <c:v>-6.7882926626834844E-2</c:v>
                </c:pt>
                <c:pt idx="35">
                  <c:v>-6.1136508451811268E-2</c:v>
                </c:pt>
                <c:pt idx="36">
                  <c:v>-5.3708986200524687E-2</c:v>
                </c:pt>
                <c:pt idx="37">
                  <c:v>-4.5687385696515009E-2</c:v>
                </c:pt>
                <c:pt idx="38">
                  <c:v>-3.7163405637727617E-2</c:v>
                </c:pt>
                <c:pt idx="39">
                  <c:v>-2.8232696316957018E-2</c:v>
                </c:pt>
                <c:pt idx="40">
                  <c:v>-1.8994107260010575E-2</c:v>
                </c:pt>
                <c:pt idx="41">
                  <c:v>-9.5489096994867927E-3</c:v>
                </c:pt>
                <c:pt idx="42">
                  <c:v>0</c:v>
                </c:pt>
              </c:numCache>
            </c:numRef>
          </c:yVal>
          <c:smooth val="0"/>
          <c:extLst>
            <c:ext xmlns:c16="http://schemas.microsoft.com/office/drawing/2014/chart" uri="{C3380CC4-5D6E-409C-BE32-E72D297353CC}">
              <c16:uniqueId val="{00000000-F713-48F3-BB53-014EFE1974E2}"/>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a:t>
                </a:r>
                <a:r>
                  <a:rPr lang="en-US" baseline="0"/>
                  <a:t> beam (in)</a:t>
                </a:r>
                <a:endParaRPr lang="en-US"/>
              </a:p>
            </c:rich>
          </c:tx>
          <c:layout>
            <c:manualLayout>
              <c:xMode val="edge"/>
              <c:yMode val="edge"/>
              <c:x val="0.37533731858805125"/>
              <c:y val="0.86794091914981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29265389-17B0-4FF2-AF03-CA1A73AEE76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29</xdr:col>
      <xdr:colOff>216170</xdr:colOff>
      <xdr:row>43</xdr:row>
      <xdr:rowOff>103281</xdr:rowOff>
    </xdr:from>
    <xdr:to>
      <xdr:col>29</xdr:col>
      <xdr:colOff>216171</xdr:colOff>
      <xdr:row>45</xdr:row>
      <xdr:rowOff>128183</xdr:rowOff>
    </xdr:to>
    <xdr:cxnSp macro="">
      <xdr:nvCxnSpPr>
        <xdr:cNvPr id="3" name="Straight Connector 2">
          <a:extLst>
            <a:ext uri="{FF2B5EF4-FFF2-40B4-BE49-F238E27FC236}">
              <a16:creationId xmlns:a16="http://schemas.microsoft.com/office/drawing/2014/main" id="{C0E89D53-DD47-4BA1-A141-D082FC738A62}"/>
            </a:ext>
          </a:extLst>
        </xdr:cNvPr>
        <xdr:cNvCxnSpPr/>
      </xdr:nvCxnSpPr>
      <xdr:spPr bwMode="auto">
        <a:xfrm flipH="1">
          <a:off x="13646420" y="7132731"/>
          <a:ext cx="1" cy="348752"/>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355305</xdr:colOff>
      <xdr:row>43</xdr:row>
      <xdr:rowOff>98720</xdr:rowOff>
    </xdr:from>
    <xdr:to>
      <xdr:col>32</xdr:col>
      <xdr:colOff>355542</xdr:colOff>
      <xdr:row>44</xdr:row>
      <xdr:rowOff>150915</xdr:rowOff>
    </xdr:to>
    <xdr:cxnSp macro="">
      <xdr:nvCxnSpPr>
        <xdr:cNvPr id="4" name="Straight Connector 3">
          <a:extLst>
            <a:ext uri="{FF2B5EF4-FFF2-40B4-BE49-F238E27FC236}">
              <a16:creationId xmlns:a16="http://schemas.microsoft.com/office/drawing/2014/main" id="{17C5DA31-1607-493B-A27E-869EE4C12BA9}"/>
            </a:ext>
          </a:extLst>
        </xdr:cNvPr>
        <xdr:cNvCxnSpPr/>
      </xdr:nvCxnSpPr>
      <xdr:spPr bwMode="auto">
        <a:xfrm>
          <a:off x="15442905" y="7128170"/>
          <a:ext cx="237" cy="2141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29</xdr:col>
      <xdr:colOff>249683</xdr:colOff>
      <xdr:row>42</xdr:row>
      <xdr:rowOff>87495</xdr:rowOff>
    </xdr:from>
    <xdr:to>
      <xdr:col>32</xdr:col>
      <xdr:colOff>345799</xdr:colOff>
      <xdr:row>42</xdr:row>
      <xdr:rowOff>92741</xdr:rowOff>
    </xdr:to>
    <xdr:cxnSp macro="">
      <xdr:nvCxnSpPr>
        <xdr:cNvPr id="5" name="Straight Connector 4">
          <a:extLst>
            <a:ext uri="{FF2B5EF4-FFF2-40B4-BE49-F238E27FC236}">
              <a16:creationId xmlns:a16="http://schemas.microsoft.com/office/drawing/2014/main" id="{C108FD89-B9D1-4DE1-8E7C-E581DA87F55D}"/>
            </a:ext>
          </a:extLst>
        </xdr:cNvPr>
        <xdr:cNvCxnSpPr>
          <a:stCxn id="28" idx="0"/>
          <a:endCxn id="29" idx="0"/>
        </xdr:cNvCxnSpPr>
      </xdr:nvCxnSpPr>
      <xdr:spPr bwMode="auto">
        <a:xfrm flipV="1">
          <a:off x="13679933" y="6955020"/>
          <a:ext cx="1753466" cy="5246"/>
        </a:xfrm>
        <a:prstGeom prst="line">
          <a:avLst/>
        </a:prstGeom>
        <a:solidFill>
          <a:srgbClr val="FFFFFF"/>
        </a:solidFill>
        <a:ln w="9525" cap="flat" cmpd="sng" algn="ctr">
          <a:solidFill>
            <a:srgbClr val="000000"/>
          </a:solidFill>
          <a:prstDash val="lgDashDotDot"/>
          <a:round/>
          <a:headEnd type="none" w="med" len="med"/>
          <a:tailEnd type="none" w="med" len="med"/>
        </a:ln>
        <a:effectLst/>
      </xdr:spPr>
    </xdr:cxnSp>
    <xdr:clientData/>
  </xdr:twoCellAnchor>
  <xdr:twoCellAnchor>
    <xdr:from>
      <xdr:col>29</xdr:col>
      <xdr:colOff>259302</xdr:colOff>
      <xdr:row>39</xdr:row>
      <xdr:rowOff>130931</xdr:rowOff>
    </xdr:from>
    <xdr:to>
      <xdr:col>29</xdr:col>
      <xdr:colOff>259745</xdr:colOff>
      <xdr:row>42</xdr:row>
      <xdr:rowOff>40226</xdr:rowOff>
    </xdr:to>
    <xdr:cxnSp macro="">
      <xdr:nvCxnSpPr>
        <xdr:cNvPr id="6" name="Straight Connector 5">
          <a:extLst>
            <a:ext uri="{FF2B5EF4-FFF2-40B4-BE49-F238E27FC236}">
              <a16:creationId xmlns:a16="http://schemas.microsoft.com/office/drawing/2014/main" id="{A185F0B1-55A0-4B84-A107-2EF44E539A6A}"/>
            </a:ext>
          </a:extLst>
        </xdr:cNvPr>
        <xdr:cNvCxnSpPr/>
      </xdr:nvCxnSpPr>
      <xdr:spPr bwMode="auto">
        <a:xfrm flipH="1">
          <a:off x="13689552" y="6512681"/>
          <a:ext cx="443" cy="39507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oneCellAnchor>
    <xdr:from>
      <xdr:col>33</xdr:col>
      <xdr:colOff>160244</xdr:colOff>
      <xdr:row>41</xdr:row>
      <xdr:rowOff>111138</xdr:rowOff>
    </xdr:from>
    <xdr:ext cx="251223" cy="248851"/>
    <xdr:sp macro="" textlink="">
      <xdr:nvSpPr>
        <xdr:cNvPr id="7" name="TextBox 6">
          <a:extLst>
            <a:ext uri="{FF2B5EF4-FFF2-40B4-BE49-F238E27FC236}">
              <a16:creationId xmlns:a16="http://schemas.microsoft.com/office/drawing/2014/main" id="{57AF0ED2-9EDB-427E-B143-316778806A11}"/>
            </a:ext>
          </a:extLst>
        </xdr:cNvPr>
        <xdr:cNvSpPr txBox="1"/>
      </xdr:nvSpPr>
      <xdr:spPr>
        <a:xfrm>
          <a:off x="15857444" y="6816738"/>
          <a:ext cx="2512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X</a:t>
          </a:r>
        </a:p>
      </xdr:txBody>
    </xdr:sp>
    <xdr:clientData/>
  </xdr:oneCellAnchor>
  <xdr:oneCellAnchor>
    <xdr:from>
      <xdr:col>30</xdr:col>
      <xdr:colOff>542925</xdr:colOff>
      <xdr:row>44</xdr:row>
      <xdr:rowOff>60325</xdr:rowOff>
    </xdr:from>
    <xdr:ext cx="238591" cy="248851"/>
    <xdr:sp macro="" textlink="">
      <xdr:nvSpPr>
        <xdr:cNvPr id="8" name="TextBox 7">
          <a:extLst>
            <a:ext uri="{FF2B5EF4-FFF2-40B4-BE49-F238E27FC236}">
              <a16:creationId xmlns:a16="http://schemas.microsoft.com/office/drawing/2014/main" id="{B21537B7-0BBF-490C-9301-6BDB7D9773E2}"/>
            </a:ext>
          </a:extLst>
        </xdr:cNvPr>
        <xdr:cNvSpPr txBox="1"/>
      </xdr:nvSpPr>
      <xdr:spPr>
        <a:xfrm>
          <a:off x="14411325" y="7251700"/>
          <a:ext cx="23859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L</a:t>
          </a:r>
        </a:p>
      </xdr:txBody>
    </xdr:sp>
    <xdr:clientData/>
  </xdr:oneCellAnchor>
  <xdr:twoCellAnchor>
    <xdr:from>
      <xdr:col>29</xdr:col>
      <xdr:colOff>247650</xdr:colOff>
      <xdr:row>45</xdr:row>
      <xdr:rowOff>22826</xdr:rowOff>
    </xdr:from>
    <xdr:to>
      <xdr:col>30</xdr:col>
      <xdr:colOff>542925</xdr:colOff>
      <xdr:row>45</xdr:row>
      <xdr:rowOff>25400</xdr:rowOff>
    </xdr:to>
    <xdr:cxnSp macro="">
      <xdr:nvCxnSpPr>
        <xdr:cNvPr id="9" name="Straight Arrow Connector 8">
          <a:extLst>
            <a:ext uri="{FF2B5EF4-FFF2-40B4-BE49-F238E27FC236}">
              <a16:creationId xmlns:a16="http://schemas.microsoft.com/office/drawing/2014/main" id="{95DD3939-2F1D-4ADA-A598-0900FE3C9279}"/>
            </a:ext>
          </a:extLst>
        </xdr:cNvPr>
        <xdr:cNvCxnSpPr>
          <a:stCxn id="8" idx="1"/>
        </xdr:cNvCxnSpPr>
      </xdr:nvCxnSpPr>
      <xdr:spPr bwMode="auto">
        <a:xfrm flipH="1">
          <a:off x="13677900" y="7376126"/>
          <a:ext cx="733425" cy="257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31</xdr:col>
      <xdr:colOff>171916</xdr:colOff>
      <xdr:row>45</xdr:row>
      <xdr:rowOff>22826</xdr:rowOff>
    </xdr:from>
    <xdr:to>
      <xdr:col>32</xdr:col>
      <xdr:colOff>390525</xdr:colOff>
      <xdr:row>45</xdr:row>
      <xdr:rowOff>25400</xdr:rowOff>
    </xdr:to>
    <xdr:cxnSp macro="">
      <xdr:nvCxnSpPr>
        <xdr:cNvPr id="10" name="Straight Arrow Connector 9">
          <a:extLst>
            <a:ext uri="{FF2B5EF4-FFF2-40B4-BE49-F238E27FC236}">
              <a16:creationId xmlns:a16="http://schemas.microsoft.com/office/drawing/2014/main" id="{6C1BC36F-EFC1-424D-800D-12A6B5251B5F}"/>
            </a:ext>
          </a:extLst>
        </xdr:cNvPr>
        <xdr:cNvCxnSpPr>
          <a:stCxn id="8" idx="3"/>
        </xdr:cNvCxnSpPr>
      </xdr:nvCxnSpPr>
      <xdr:spPr bwMode="auto">
        <a:xfrm>
          <a:off x="14649916" y="7376126"/>
          <a:ext cx="828209" cy="257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29</xdr:col>
      <xdr:colOff>110648</xdr:colOff>
      <xdr:row>38</xdr:row>
      <xdr:rowOff>107507</xdr:rowOff>
    </xdr:from>
    <xdr:ext cx="247184" cy="248851"/>
    <xdr:sp macro="" textlink="">
      <xdr:nvSpPr>
        <xdr:cNvPr id="11" name="TextBox 10">
          <a:extLst>
            <a:ext uri="{FF2B5EF4-FFF2-40B4-BE49-F238E27FC236}">
              <a16:creationId xmlns:a16="http://schemas.microsoft.com/office/drawing/2014/main" id="{E4D82BAE-7C2A-42DB-B230-3A53760397BB}"/>
            </a:ext>
          </a:extLst>
        </xdr:cNvPr>
        <xdr:cNvSpPr txBox="1"/>
      </xdr:nvSpPr>
      <xdr:spPr>
        <a:xfrm>
          <a:off x="13540898" y="6327332"/>
          <a:ext cx="24718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Y</a:t>
          </a:r>
        </a:p>
      </xdr:txBody>
    </xdr:sp>
    <xdr:clientData/>
  </xdr:oneCellAnchor>
  <xdr:oneCellAnchor>
    <xdr:from>
      <xdr:col>30</xdr:col>
      <xdr:colOff>534611</xdr:colOff>
      <xdr:row>38</xdr:row>
      <xdr:rowOff>116874</xdr:rowOff>
    </xdr:from>
    <xdr:ext cx="298736" cy="248851"/>
    <xdr:sp macro="" textlink="">
      <xdr:nvSpPr>
        <xdr:cNvPr id="12" name="TextBox 11">
          <a:extLst>
            <a:ext uri="{FF2B5EF4-FFF2-40B4-BE49-F238E27FC236}">
              <a16:creationId xmlns:a16="http://schemas.microsoft.com/office/drawing/2014/main" id="{75A20D93-544A-47FD-84DA-9AF672CA6068}"/>
            </a:ext>
          </a:extLst>
        </xdr:cNvPr>
        <xdr:cNvSpPr txBox="1"/>
      </xdr:nvSpPr>
      <xdr:spPr>
        <a:xfrm>
          <a:off x="14403011" y="6336699"/>
          <a:ext cx="29873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W</a:t>
          </a:r>
        </a:p>
      </xdr:txBody>
    </xdr:sp>
    <xdr:clientData/>
  </xdr:oneCellAnchor>
  <xdr:oneCellAnchor>
    <xdr:from>
      <xdr:col>28</xdr:col>
      <xdr:colOff>182549</xdr:colOff>
      <xdr:row>41</xdr:row>
      <xdr:rowOff>114620</xdr:rowOff>
    </xdr:from>
    <xdr:ext cx="250903" cy="248851"/>
    <xdr:sp macro="" textlink="">
      <xdr:nvSpPr>
        <xdr:cNvPr id="13" name="TextBox 12">
          <a:extLst>
            <a:ext uri="{FF2B5EF4-FFF2-40B4-BE49-F238E27FC236}">
              <a16:creationId xmlns:a16="http://schemas.microsoft.com/office/drawing/2014/main" id="{A53A92DF-44AE-4D88-93FD-335B059AD940}"/>
            </a:ext>
          </a:extLst>
        </xdr:cNvPr>
        <xdr:cNvSpPr txBox="1"/>
      </xdr:nvSpPr>
      <xdr:spPr>
        <a:xfrm>
          <a:off x="13174649" y="6820220"/>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31</xdr:col>
      <xdr:colOff>62131</xdr:colOff>
      <xdr:row>39</xdr:row>
      <xdr:rowOff>161547</xdr:rowOff>
    </xdr:from>
    <xdr:to>
      <xdr:col>31</xdr:col>
      <xdr:colOff>62131</xdr:colOff>
      <xdr:row>42</xdr:row>
      <xdr:rowOff>51878</xdr:rowOff>
    </xdr:to>
    <xdr:cxnSp macro="">
      <xdr:nvCxnSpPr>
        <xdr:cNvPr id="14" name="Straight Arrow Connector 13">
          <a:extLst>
            <a:ext uri="{FF2B5EF4-FFF2-40B4-BE49-F238E27FC236}">
              <a16:creationId xmlns:a16="http://schemas.microsoft.com/office/drawing/2014/main" id="{7DABEB60-3CCF-4E5D-B0C3-2FA46386C584}"/>
            </a:ext>
          </a:extLst>
        </xdr:cNvPr>
        <xdr:cNvCxnSpPr/>
      </xdr:nvCxnSpPr>
      <xdr:spPr bwMode="auto">
        <a:xfrm>
          <a:off x="14540131" y="6543297"/>
          <a:ext cx="0" cy="376106"/>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30</xdr:col>
      <xdr:colOff>362941</xdr:colOff>
      <xdr:row>41</xdr:row>
      <xdr:rowOff>0</xdr:rowOff>
    </xdr:from>
    <xdr:to>
      <xdr:col>31</xdr:col>
      <xdr:colOff>48995</xdr:colOff>
      <xdr:row>41</xdr:row>
      <xdr:rowOff>0</xdr:rowOff>
    </xdr:to>
    <xdr:cxnSp macro="">
      <xdr:nvCxnSpPr>
        <xdr:cNvPr id="15" name="Straight Arrow Connector 14">
          <a:extLst>
            <a:ext uri="{FF2B5EF4-FFF2-40B4-BE49-F238E27FC236}">
              <a16:creationId xmlns:a16="http://schemas.microsoft.com/office/drawing/2014/main" id="{1C2CC6F9-288A-486A-96D2-9271A3A45E18}"/>
            </a:ext>
          </a:extLst>
        </xdr:cNvPr>
        <xdr:cNvCxnSpPr/>
      </xdr:nvCxnSpPr>
      <xdr:spPr bwMode="auto">
        <a:xfrm>
          <a:off x="14231341" y="6705600"/>
          <a:ext cx="295654" cy="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29</xdr:col>
      <xdr:colOff>260101</xdr:colOff>
      <xdr:row>40</xdr:row>
      <xdr:rowOff>157294</xdr:rowOff>
    </xdr:from>
    <xdr:to>
      <xdr:col>30</xdr:col>
      <xdr:colOff>94959</xdr:colOff>
      <xdr:row>40</xdr:row>
      <xdr:rowOff>157712</xdr:rowOff>
    </xdr:to>
    <xdr:cxnSp macro="">
      <xdr:nvCxnSpPr>
        <xdr:cNvPr id="16" name="Straight Arrow Connector 15">
          <a:extLst>
            <a:ext uri="{FF2B5EF4-FFF2-40B4-BE49-F238E27FC236}">
              <a16:creationId xmlns:a16="http://schemas.microsoft.com/office/drawing/2014/main" id="{C28ACE09-4106-44B5-8580-B46EFF3B39CE}"/>
            </a:ext>
          </a:extLst>
        </xdr:cNvPr>
        <xdr:cNvCxnSpPr/>
      </xdr:nvCxnSpPr>
      <xdr:spPr bwMode="auto">
        <a:xfrm flipH="1">
          <a:off x="13690351" y="6700969"/>
          <a:ext cx="273008" cy="41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oneCellAnchor>
    <xdr:from>
      <xdr:col>32</xdr:col>
      <xdr:colOff>403473</xdr:colOff>
      <xdr:row>40</xdr:row>
      <xdr:rowOff>28448</xdr:rowOff>
    </xdr:from>
    <xdr:ext cx="250903" cy="248851"/>
    <xdr:sp macro="" textlink="">
      <xdr:nvSpPr>
        <xdr:cNvPr id="17" name="TextBox 16">
          <a:extLst>
            <a:ext uri="{FF2B5EF4-FFF2-40B4-BE49-F238E27FC236}">
              <a16:creationId xmlns:a16="http://schemas.microsoft.com/office/drawing/2014/main" id="{2D7E06C2-AE83-48ED-A2F7-AF29461A9954}"/>
            </a:ext>
          </a:extLst>
        </xdr:cNvPr>
        <xdr:cNvSpPr txBox="1"/>
      </xdr:nvSpPr>
      <xdr:spPr>
        <a:xfrm>
          <a:off x="15491073" y="6572123"/>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30</xdr:col>
      <xdr:colOff>126999</xdr:colOff>
      <xdr:row>40</xdr:row>
      <xdr:rowOff>29766</xdr:rowOff>
    </xdr:from>
    <xdr:to>
      <xdr:col>30</xdr:col>
      <xdr:colOff>543519</xdr:colOff>
      <xdr:row>41</xdr:row>
      <xdr:rowOff>49609</xdr:rowOff>
    </xdr:to>
    <xdr:sp macro="" textlink="">
      <xdr:nvSpPr>
        <xdr:cNvPr id="18" name="TextBox 17">
          <a:extLst>
            <a:ext uri="{FF2B5EF4-FFF2-40B4-BE49-F238E27FC236}">
              <a16:creationId xmlns:a16="http://schemas.microsoft.com/office/drawing/2014/main" id="{F42DFA07-B0E5-4596-A60B-B2D1B960DA39}"/>
            </a:ext>
          </a:extLst>
        </xdr:cNvPr>
        <xdr:cNvSpPr txBox="1"/>
      </xdr:nvSpPr>
      <xdr:spPr>
        <a:xfrm>
          <a:off x="13995399" y="6573441"/>
          <a:ext cx="416520" cy="18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a</a:t>
          </a:r>
        </a:p>
      </xdr:txBody>
    </xdr:sp>
    <xdr:clientData/>
  </xdr:twoCellAnchor>
  <xdr:twoCellAnchor>
    <xdr:from>
      <xdr:col>32</xdr:col>
      <xdr:colOff>353731</xdr:colOff>
      <xdr:row>44</xdr:row>
      <xdr:rowOff>95466</xdr:rowOff>
    </xdr:from>
    <xdr:to>
      <xdr:col>32</xdr:col>
      <xdr:colOff>353968</xdr:colOff>
      <xdr:row>45</xdr:row>
      <xdr:rowOff>147661</xdr:rowOff>
    </xdr:to>
    <xdr:cxnSp macro="">
      <xdr:nvCxnSpPr>
        <xdr:cNvPr id="19" name="Straight Connector 18">
          <a:extLst>
            <a:ext uri="{FF2B5EF4-FFF2-40B4-BE49-F238E27FC236}">
              <a16:creationId xmlns:a16="http://schemas.microsoft.com/office/drawing/2014/main" id="{74A14DD5-49AD-4D38-A8D9-2E9829EFF241}"/>
            </a:ext>
          </a:extLst>
        </xdr:cNvPr>
        <xdr:cNvCxnSpPr/>
      </xdr:nvCxnSpPr>
      <xdr:spPr bwMode="auto">
        <a:xfrm>
          <a:off x="15441331" y="7286841"/>
          <a:ext cx="237" cy="2141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32</xdr:col>
      <xdr:colOff>350744</xdr:colOff>
      <xdr:row>40</xdr:row>
      <xdr:rowOff>74705</xdr:rowOff>
    </xdr:from>
    <xdr:to>
      <xdr:col>32</xdr:col>
      <xdr:colOff>351554</xdr:colOff>
      <xdr:row>42</xdr:row>
      <xdr:rowOff>48160</xdr:rowOff>
    </xdr:to>
    <xdr:cxnSp macro="">
      <xdr:nvCxnSpPr>
        <xdr:cNvPr id="20" name="Straight Connector 19">
          <a:extLst>
            <a:ext uri="{FF2B5EF4-FFF2-40B4-BE49-F238E27FC236}">
              <a16:creationId xmlns:a16="http://schemas.microsoft.com/office/drawing/2014/main" id="{BB3F0561-3B31-4800-8B80-4B63494FB857}"/>
            </a:ext>
          </a:extLst>
        </xdr:cNvPr>
        <xdr:cNvCxnSpPr/>
      </xdr:nvCxnSpPr>
      <xdr:spPr bwMode="auto">
        <a:xfrm>
          <a:off x="15438344" y="6618380"/>
          <a:ext cx="810" cy="29730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32</xdr:col>
      <xdr:colOff>21359</xdr:colOff>
      <xdr:row>41</xdr:row>
      <xdr:rowOff>2624</xdr:rowOff>
    </xdr:from>
    <xdr:to>
      <xdr:col>32</xdr:col>
      <xdr:colOff>350744</xdr:colOff>
      <xdr:row>41</xdr:row>
      <xdr:rowOff>4150</xdr:rowOff>
    </xdr:to>
    <xdr:cxnSp macro="">
      <xdr:nvCxnSpPr>
        <xdr:cNvPr id="21" name="Straight Arrow Connector 20">
          <a:extLst>
            <a:ext uri="{FF2B5EF4-FFF2-40B4-BE49-F238E27FC236}">
              <a16:creationId xmlns:a16="http://schemas.microsoft.com/office/drawing/2014/main" id="{6B23EAFE-6265-41F1-8537-DFEFFCCB6083}"/>
            </a:ext>
          </a:extLst>
        </xdr:cNvPr>
        <xdr:cNvCxnSpPr/>
      </xdr:nvCxnSpPr>
      <xdr:spPr bwMode="auto">
        <a:xfrm>
          <a:off x="15108959" y="6708224"/>
          <a:ext cx="329385" cy="152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31</xdr:col>
      <xdr:colOff>65596</xdr:colOff>
      <xdr:row>41</xdr:row>
      <xdr:rowOff>2625</xdr:rowOff>
    </xdr:from>
    <xdr:to>
      <xdr:col>31</xdr:col>
      <xdr:colOff>428914</xdr:colOff>
      <xdr:row>41</xdr:row>
      <xdr:rowOff>4150</xdr:rowOff>
    </xdr:to>
    <xdr:cxnSp macro="">
      <xdr:nvCxnSpPr>
        <xdr:cNvPr id="22" name="Straight Arrow Connector 21">
          <a:extLst>
            <a:ext uri="{FF2B5EF4-FFF2-40B4-BE49-F238E27FC236}">
              <a16:creationId xmlns:a16="http://schemas.microsoft.com/office/drawing/2014/main" id="{F1D10C36-1043-42F9-9D77-F041AF190569}"/>
            </a:ext>
          </a:extLst>
        </xdr:cNvPr>
        <xdr:cNvCxnSpPr/>
      </xdr:nvCxnSpPr>
      <xdr:spPr bwMode="auto">
        <a:xfrm flipH="1">
          <a:off x="14543596" y="6708225"/>
          <a:ext cx="363318" cy="15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31</xdr:col>
      <xdr:colOff>403780</xdr:colOff>
      <xdr:row>40</xdr:row>
      <xdr:rowOff>20418</xdr:rowOff>
    </xdr:from>
    <xdr:to>
      <xdr:col>32</xdr:col>
      <xdr:colOff>182650</xdr:colOff>
      <xdr:row>41</xdr:row>
      <xdr:rowOff>40261</xdr:rowOff>
    </xdr:to>
    <xdr:sp macro="" textlink="">
      <xdr:nvSpPr>
        <xdr:cNvPr id="23" name="TextBox 22">
          <a:extLst>
            <a:ext uri="{FF2B5EF4-FFF2-40B4-BE49-F238E27FC236}">
              <a16:creationId xmlns:a16="http://schemas.microsoft.com/office/drawing/2014/main" id="{E1380EF5-CC5E-40D3-AC18-42D739B0BB63}"/>
            </a:ext>
          </a:extLst>
        </xdr:cNvPr>
        <xdr:cNvSpPr txBox="1"/>
      </xdr:nvSpPr>
      <xdr:spPr>
        <a:xfrm>
          <a:off x="14881780" y="6564093"/>
          <a:ext cx="388470" cy="18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b</a:t>
          </a:r>
        </a:p>
      </xdr:txBody>
    </xdr:sp>
    <xdr:clientData/>
  </xdr:twoCellAnchor>
  <xdr:twoCellAnchor>
    <xdr:from>
      <xdr:col>32</xdr:col>
      <xdr:colOff>413810</xdr:colOff>
      <xdr:row>42</xdr:row>
      <xdr:rowOff>78379</xdr:rowOff>
    </xdr:from>
    <xdr:to>
      <xdr:col>33</xdr:col>
      <xdr:colOff>42396</xdr:colOff>
      <xdr:row>42</xdr:row>
      <xdr:rowOff>80342</xdr:rowOff>
    </xdr:to>
    <xdr:cxnSp macro="">
      <xdr:nvCxnSpPr>
        <xdr:cNvPr id="24" name="Straight Arrow Connector 23">
          <a:extLst>
            <a:ext uri="{FF2B5EF4-FFF2-40B4-BE49-F238E27FC236}">
              <a16:creationId xmlns:a16="http://schemas.microsoft.com/office/drawing/2014/main" id="{7F9C2BA7-6879-4EF0-96D7-9A59F21DFD92}"/>
            </a:ext>
          </a:extLst>
        </xdr:cNvPr>
        <xdr:cNvCxnSpPr/>
      </xdr:nvCxnSpPr>
      <xdr:spPr bwMode="auto">
        <a:xfrm flipH="1">
          <a:off x="15501410" y="6945904"/>
          <a:ext cx="238186" cy="1963"/>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28</xdr:col>
      <xdr:colOff>343572</xdr:colOff>
      <xdr:row>42</xdr:row>
      <xdr:rowOff>93776</xdr:rowOff>
    </xdr:from>
    <xdr:to>
      <xdr:col>29</xdr:col>
      <xdr:colOff>158960</xdr:colOff>
      <xdr:row>42</xdr:row>
      <xdr:rowOff>96667</xdr:rowOff>
    </xdr:to>
    <xdr:cxnSp macro="">
      <xdr:nvCxnSpPr>
        <xdr:cNvPr id="25" name="Straight Arrow Connector 24">
          <a:extLst>
            <a:ext uri="{FF2B5EF4-FFF2-40B4-BE49-F238E27FC236}">
              <a16:creationId xmlns:a16="http://schemas.microsoft.com/office/drawing/2014/main" id="{33747BB0-2415-4B4D-9417-0C7E061B2289}"/>
            </a:ext>
          </a:extLst>
        </xdr:cNvPr>
        <xdr:cNvCxnSpPr/>
      </xdr:nvCxnSpPr>
      <xdr:spPr bwMode="auto">
        <a:xfrm>
          <a:off x="13335672" y="6961301"/>
          <a:ext cx="253538" cy="289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oneCellAnchor>
    <xdr:from>
      <xdr:col>4</xdr:col>
      <xdr:colOff>287047</xdr:colOff>
      <xdr:row>53</xdr:row>
      <xdr:rowOff>160730</xdr:rowOff>
    </xdr:from>
    <xdr:ext cx="65" cy="172227"/>
    <xdr:sp macro="" textlink="">
      <xdr:nvSpPr>
        <xdr:cNvPr id="26" name="TextBox 25">
          <a:extLst>
            <a:ext uri="{FF2B5EF4-FFF2-40B4-BE49-F238E27FC236}">
              <a16:creationId xmlns:a16="http://schemas.microsoft.com/office/drawing/2014/main" id="{F36B4FAF-6A30-43F8-A8BF-3999F79D07B0}"/>
            </a:ext>
          </a:extLst>
        </xdr:cNvPr>
        <xdr:cNvSpPr txBox="1"/>
      </xdr:nvSpPr>
      <xdr:spPr>
        <a:xfrm>
          <a:off x="2687347" y="880943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twoCellAnchor>
    <xdr:from>
      <xdr:col>29</xdr:col>
      <xdr:colOff>234171</xdr:colOff>
      <xdr:row>42</xdr:row>
      <xdr:rowOff>100259</xdr:rowOff>
    </xdr:from>
    <xdr:to>
      <xdr:col>32</xdr:col>
      <xdr:colOff>349926</xdr:colOff>
      <xdr:row>43</xdr:row>
      <xdr:rowOff>23672</xdr:rowOff>
    </xdr:to>
    <xdr:sp macro="" textlink="">
      <xdr:nvSpPr>
        <xdr:cNvPr id="27" name="Freeform: Shape 26">
          <a:extLst>
            <a:ext uri="{FF2B5EF4-FFF2-40B4-BE49-F238E27FC236}">
              <a16:creationId xmlns:a16="http://schemas.microsoft.com/office/drawing/2014/main" id="{D88BDE51-B07E-418C-8440-7C6CE20C62CE}"/>
            </a:ext>
          </a:extLst>
        </xdr:cNvPr>
        <xdr:cNvSpPr/>
      </xdr:nvSpPr>
      <xdr:spPr bwMode="auto">
        <a:xfrm>
          <a:off x="13664421" y="6967784"/>
          <a:ext cx="1773105" cy="85338"/>
        </a:xfrm>
        <a:custGeom>
          <a:avLst/>
          <a:gdLst>
            <a:gd name="connsiteX0" fmla="*/ 0 w 1711523"/>
            <a:gd name="connsiteY0" fmla="*/ 0 h 99228"/>
            <a:gd name="connsiteX1" fmla="*/ 878086 w 1711523"/>
            <a:gd name="connsiteY1" fmla="*/ 99218 h 99228"/>
            <a:gd name="connsiteX2" fmla="*/ 1711523 w 1711523"/>
            <a:gd name="connsiteY2" fmla="*/ 4961 h 99228"/>
            <a:gd name="connsiteX0" fmla="*/ 0 w 1711523"/>
            <a:gd name="connsiteY0" fmla="*/ 0 h 4962"/>
            <a:gd name="connsiteX1" fmla="*/ 1711523 w 1711523"/>
            <a:gd name="connsiteY1" fmla="*/ 4961 h 4962"/>
            <a:gd name="connsiteX0" fmla="*/ 0 w 10000"/>
            <a:gd name="connsiteY0" fmla="*/ 0 h 113706"/>
            <a:gd name="connsiteX1" fmla="*/ 10000 w 10000"/>
            <a:gd name="connsiteY1" fmla="*/ 9998 h 113706"/>
            <a:gd name="connsiteX0" fmla="*/ 0 w 10000"/>
            <a:gd name="connsiteY0" fmla="*/ 0 h 177959"/>
            <a:gd name="connsiteX1" fmla="*/ 10000 w 10000"/>
            <a:gd name="connsiteY1" fmla="*/ 9998 h 177959"/>
            <a:gd name="connsiteX0" fmla="*/ 0 w 9972"/>
            <a:gd name="connsiteY0" fmla="*/ 21407 h 183593"/>
            <a:gd name="connsiteX1" fmla="*/ 9972 w 9972"/>
            <a:gd name="connsiteY1" fmla="*/ 0 h 183593"/>
            <a:gd name="connsiteX0" fmla="*/ 0 w 10085"/>
            <a:gd name="connsiteY0" fmla="*/ 596 h 9706"/>
            <a:gd name="connsiteX1" fmla="*/ 10085 w 10085"/>
            <a:gd name="connsiteY1" fmla="*/ 0 h 9706"/>
          </a:gdLst>
          <a:ahLst/>
          <a:cxnLst>
            <a:cxn ang="0">
              <a:pos x="connsiteX0" y="connsiteY0"/>
            </a:cxn>
            <a:cxn ang="0">
              <a:pos x="connsiteX1" y="connsiteY1"/>
            </a:cxn>
          </a:cxnLst>
          <a:rect l="l" t="t" r="r" b="b"/>
          <a:pathLst>
            <a:path w="10085" h="9706">
              <a:moveTo>
                <a:pt x="0" y="596"/>
              </a:moveTo>
              <a:cubicBezTo>
                <a:pt x="2745" y="12751"/>
                <a:pt x="6743" y="12933"/>
                <a:pt x="10085" y="0"/>
              </a:cubicBezTo>
            </a:path>
          </a:pathLst>
        </a:custGeom>
        <a:no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CA" sz="1100"/>
        </a:p>
      </xdr:txBody>
    </xdr:sp>
    <xdr:clientData/>
  </xdr:twoCellAnchor>
  <xdr:twoCellAnchor>
    <xdr:from>
      <xdr:col>29</xdr:col>
      <xdr:colOff>142432</xdr:colOff>
      <xdr:row>42</xdr:row>
      <xdr:rowOff>92741</xdr:rowOff>
    </xdr:from>
    <xdr:to>
      <xdr:col>29</xdr:col>
      <xdr:colOff>328884</xdr:colOff>
      <xdr:row>43</xdr:row>
      <xdr:rowOff>40310</xdr:rowOff>
    </xdr:to>
    <xdr:sp macro="" textlink="">
      <xdr:nvSpPr>
        <xdr:cNvPr id="28" name="Isosceles Triangle 27">
          <a:extLst>
            <a:ext uri="{FF2B5EF4-FFF2-40B4-BE49-F238E27FC236}">
              <a16:creationId xmlns:a16="http://schemas.microsoft.com/office/drawing/2014/main" id="{6297E069-D6B4-429C-8BA9-2DF795723FA1}"/>
            </a:ext>
          </a:extLst>
        </xdr:cNvPr>
        <xdr:cNvSpPr/>
      </xdr:nvSpPr>
      <xdr:spPr bwMode="auto">
        <a:xfrm>
          <a:off x="13572682" y="6960266"/>
          <a:ext cx="186452" cy="109494"/>
        </a:xfrm>
        <a:prstGeom prst="triangl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CA" sz="1100"/>
        </a:p>
      </xdr:txBody>
    </xdr:sp>
    <xdr:clientData/>
  </xdr:twoCellAnchor>
  <xdr:twoCellAnchor>
    <xdr:from>
      <xdr:col>32</xdr:col>
      <xdr:colOff>266598</xdr:colOff>
      <xdr:row>42</xdr:row>
      <xdr:rowOff>87495</xdr:rowOff>
    </xdr:from>
    <xdr:to>
      <xdr:col>32</xdr:col>
      <xdr:colOff>453049</xdr:colOff>
      <xdr:row>43</xdr:row>
      <xdr:rowOff>35064</xdr:rowOff>
    </xdr:to>
    <xdr:sp macro="" textlink="">
      <xdr:nvSpPr>
        <xdr:cNvPr id="29" name="Isosceles Triangle 28">
          <a:extLst>
            <a:ext uri="{FF2B5EF4-FFF2-40B4-BE49-F238E27FC236}">
              <a16:creationId xmlns:a16="http://schemas.microsoft.com/office/drawing/2014/main" id="{9D852A5A-1B9B-4803-BC3E-960EE30A3782}"/>
            </a:ext>
          </a:extLst>
        </xdr:cNvPr>
        <xdr:cNvSpPr/>
      </xdr:nvSpPr>
      <xdr:spPr bwMode="auto">
        <a:xfrm>
          <a:off x="15354198" y="6955020"/>
          <a:ext cx="186451" cy="109494"/>
        </a:xfrm>
        <a:prstGeom prst="triangl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CA" sz="1100"/>
        </a:p>
      </xdr:txBody>
    </xdr:sp>
    <xdr:clientData/>
  </xdr:twoCellAnchor>
  <xdr:twoCellAnchor>
    <xdr:from>
      <xdr:col>33</xdr:col>
      <xdr:colOff>58997</xdr:colOff>
      <xdr:row>42</xdr:row>
      <xdr:rowOff>78378</xdr:rowOff>
    </xdr:from>
    <xdr:to>
      <xdr:col>33</xdr:col>
      <xdr:colOff>212559</xdr:colOff>
      <xdr:row>42</xdr:row>
      <xdr:rowOff>78378</xdr:rowOff>
    </xdr:to>
    <xdr:cxnSp macro="">
      <xdr:nvCxnSpPr>
        <xdr:cNvPr id="30" name="Straight Connector 29">
          <a:extLst>
            <a:ext uri="{FF2B5EF4-FFF2-40B4-BE49-F238E27FC236}">
              <a16:creationId xmlns:a16="http://schemas.microsoft.com/office/drawing/2014/main" id="{A0F9322A-2FF1-486D-91A9-C07721B39555}"/>
            </a:ext>
          </a:extLst>
        </xdr:cNvPr>
        <xdr:cNvCxnSpPr/>
      </xdr:nvCxnSpPr>
      <xdr:spPr bwMode="auto">
        <a:xfrm>
          <a:off x="15756197" y="6945903"/>
          <a:ext cx="15356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85726</xdr:colOff>
      <xdr:row>26</xdr:row>
      <xdr:rowOff>161924</xdr:rowOff>
    </xdr:from>
    <xdr:to>
      <xdr:col>8</xdr:col>
      <xdr:colOff>85726</xdr:colOff>
      <xdr:row>37</xdr:row>
      <xdr:rowOff>161924</xdr:rowOff>
    </xdr:to>
    <xdr:graphicFrame macro="">
      <xdr:nvGraphicFramePr>
        <xdr:cNvPr id="31" name="Chart 30">
          <a:extLst>
            <a:ext uri="{FF2B5EF4-FFF2-40B4-BE49-F238E27FC236}">
              <a16:creationId xmlns:a16="http://schemas.microsoft.com/office/drawing/2014/main" id="{0BA1DC24-E264-4446-8DFE-1010E2C64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81644</xdr:colOff>
      <xdr:row>38</xdr:row>
      <xdr:rowOff>54428</xdr:rowOff>
    </xdr:from>
    <xdr:to>
      <xdr:col>8</xdr:col>
      <xdr:colOff>85726</xdr:colOff>
      <xdr:row>49</xdr:row>
      <xdr:rowOff>0</xdr:rowOff>
    </xdr:to>
    <xdr:graphicFrame macro="">
      <xdr:nvGraphicFramePr>
        <xdr:cNvPr id="32" name="Chart 31">
          <a:extLst>
            <a:ext uri="{FF2B5EF4-FFF2-40B4-BE49-F238E27FC236}">
              <a16:creationId xmlns:a16="http://schemas.microsoft.com/office/drawing/2014/main" id="{5166F50C-656F-42A9-A4C9-DDB5084F5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7403</xdr:colOff>
      <xdr:row>16</xdr:row>
      <xdr:rowOff>88446</xdr:rowOff>
    </xdr:from>
    <xdr:to>
      <xdr:col>4</xdr:col>
      <xdr:colOff>519138</xdr:colOff>
      <xdr:row>22</xdr:row>
      <xdr:rowOff>117270</xdr:rowOff>
    </xdr:to>
    <xdr:grpSp>
      <xdr:nvGrpSpPr>
        <xdr:cNvPr id="33" name="Group 32">
          <a:extLst>
            <a:ext uri="{FF2B5EF4-FFF2-40B4-BE49-F238E27FC236}">
              <a16:creationId xmlns:a16="http://schemas.microsoft.com/office/drawing/2014/main" id="{A146E594-5923-4719-B5F7-B6FD6A004AE2}"/>
            </a:ext>
          </a:extLst>
        </xdr:cNvPr>
        <xdr:cNvGrpSpPr/>
      </xdr:nvGrpSpPr>
      <xdr:grpSpPr>
        <a:xfrm>
          <a:off x="607478" y="2717346"/>
          <a:ext cx="2311960" cy="1028949"/>
          <a:chOff x="397500" y="2398800"/>
          <a:chExt cx="2253322" cy="1057022"/>
        </a:xfrm>
      </xdr:grpSpPr>
      <xdr:cxnSp macro="">
        <xdr:nvCxnSpPr>
          <xdr:cNvPr id="34" name="Straight Arrow Connector 33">
            <a:extLst>
              <a:ext uri="{FF2B5EF4-FFF2-40B4-BE49-F238E27FC236}">
                <a16:creationId xmlns:a16="http://schemas.microsoft.com/office/drawing/2014/main" id="{2F32F935-3EBA-4542-A34B-6995C7EBBDE2}"/>
              </a:ext>
            </a:extLst>
          </xdr:cNvPr>
          <xdr:cNvCxnSpPr>
            <a:endCxn id="43" idx="1"/>
          </xdr:cNvCxnSpPr>
        </xdr:nvCxnSpPr>
        <xdr:spPr bwMode="auto">
          <a:xfrm>
            <a:off x="1221444" y="2801471"/>
            <a:ext cx="13240" cy="399905"/>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5" name="Straight Connector 34">
            <a:extLst>
              <a:ext uri="{FF2B5EF4-FFF2-40B4-BE49-F238E27FC236}">
                <a16:creationId xmlns:a16="http://schemas.microsoft.com/office/drawing/2014/main" id="{5F19FC09-A446-47CF-B6FF-377AA714DAE5}"/>
              </a:ext>
            </a:extLst>
          </xdr:cNvPr>
          <xdr:cNvCxnSpPr/>
        </xdr:nvCxnSpPr>
        <xdr:spPr bwMode="auto">
          <a:xfrm>
            <a:off x="611372" y="2456940"/>
            <a:ext cx="0" cy="73679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6" name="Straight Arrow Connector 35">
            <a:extLst>
              <a:ext uri="{FF2B5EF4-FFF2-40B4-BE49-F238E27FC236}">
                <a16:creationId xmlns:a16="http://schemas.microsoft.com/office/drawing/2014/main" id="{77EB20A3-CBF1-47C2-A17A-79D07167648F}"/>
              </a:ext>
            </a:extLst>
          </xdr:cNvPr>
          <xdr:cNvCxnSpPr/>
        </xdr:nvCxnSpPr>
        <xdr:spPr bwMode="auto">
          <a:xfrm>
            <a:off x="611372" y="2627766"/>
            <a:ext cx="1249523"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37" name="TextBox 36">
            <a:extLst>
              <a:ext uri="{FF2B5EF4-FFF2-40B4-BE49-F238E27FC236}">
                <a16:creationId xmlns:a16="http://schemas.microsoft.com/office/drawing/2014/main" id="{B81D0D2A-4AC4-47FC-B770-96647D4BFB5F}"/>
              </a:ext>
            </a:extLst>
          </xdr:cNvPr>
          <xdr:cNvSpPr txBox="1"/>
        </xdr:nvSpPr>
        <xdr:spPr>
          <a:xfrm>
            <a:off x="397500" y="2412392"/>
            <a:ext cx="236822"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38" name="Straight Connector 37">
            <a:extLst>
              <a:ext uri="{FF2B5EF4-FFF2-40B4-BE49-F238E27FC236}">
                <a16:creationId xmlns:a16="http://schemas.microsoft.com/office/drawing/2014/main" id="{211419B6-162F-4664-A9DF-601DE09300BE}"/>
              </a:ext>
            </a:extLst>
          </xdr:cNvPr>
          <xdr:cNvCxnSpPr/>
        </xdr:nvCxnSpPr>
        <xdr:spPr bwMode="auto">
          <a:xfrm flipH="1">
            <a:off x="1952092" y="3121025"/>
            <a:ext cx="589343"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9" name="TextBox 38">
            <a:extLst>
              <a:ext uri="{FF2B5EF4-FFF2-40B4-BE49-F238E27FC236}">
                <a16:creationId xmlns:a16="http://schemas.microsoft.com/office/drawing/2014/main" id="{CA154546-F1D4-450C-AAB5-4D952E7D8B20}"/>
              </a:ext>
            </a:extLst>
          </xdr:cNvPr>
          <xdr:cNvSpPr txBox="1"/>
        </xdr:nvSpPr>
        <xdr:spPr>
          <a:xfrm>
            <a:off x="2409535" y="2897488"/>
            <a:ext cx="241287"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40" name="Straight Connector 39">
            <a:extLst>
              <a:ext uri="{FF2B5EF4-FFF2-40B4-BE49-F238E27FC236}">
                <a16:creationId xmlns:a16="http://schemas.microsoft.com/office/drawing/2014/main" id="{FEB20E6C-FA05-477E-9774-80C6F823B111}"/>
              </a:ext>
            </a:extLst>
          </xdr:cNvPr>
          <xdr:cNvCxnSpPr/>
        </xdr:nvCxnSpPr>
        <xdr:spPr bwMode="auto">
          <a:xfrm>
            <a:off x="1855066" y="2456940"/>
            <a:ext cx="0" cy="50318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41" name="TextBox 40">
            <a:extLst>
              <a:ext uri="{FF2B5EF4-FFF2-40B4-BE49-F238E27FC236}">
                <a16:creationId xmlns:a16="http://schemas.microsoft.com/office/drawing/2014/main" id="{6281FF0C-5EE0-46E9-9724-89465D82B95D}"/>
              </a:ext>
            </a:extLst>
          </xdr:cNvPr>
          <xdr:cNvSpPr txBox="1"/>
        </xdr:nvSpPr>
        <xdr:spPr>
          <a:xfrm>
            <a:off x="1142571" y="2398800"/>
            <a:ext cx="214667" cy="237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42" name="TextBox 41">
            <a:extLst>
              <a:ext uri="{FF2B5EF4-FFF2-40B4-BE49-F238E27FC236}">
                <a16:creationId xmlns:a16="http://schemas.microsoft.com/office/drawing/2014/main" id="{433CB2EB-639C-4A0A-9DB2-735FF7CD3FAA}"/>
              </a:ext>
            </a:extLst>
          </xdr:cNvPr>
          <xdr:cNvSpPr txBox="1"/>
        </xdr:nvSpPr>
        <xdr:spPr>
          <a:xfrm>
            <a:off x="1049526" y="2589704"/>
            <a:ext cx="284732" cy="253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sp macro="" textlink="">
        <xdr:nvSpPr>
          <xdr:cNvPr id="43" name="Freeform: Shape 42">
            <a:extLst>
              <a:ext uri="{FF2B5EF4-FFF2-40B4-BE49-F238E27FC236}">
                <a16:creationId xmlns:a16="http://schemas.microsoft.com/office/drawing/2014/main" id="{9A1A8BE5-F778-42E6-921D-43B256F3E3D4}"/>
              </a:ext>
            </a:extLst>
          </xdr:cNvPr>
          <xdr:cNvSpPr/>
        </xdr:nvSpPr>
        <xdr:spPr bwMode="auto">
          <a:xfrm>
            <a:off x="612955" y="3121026"/>
            <a:ext cx="1252221" cy="81169"/>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Lst>
            <a:ahLst/>
            <a:cxnLst>
              <a:cxn ang="0">
                <a:pos x="connsiteX0" y="connsiteY0"/>
              </a:cxn>
              <a:cxn ang="0">
                <a:pos x="connsiteX1" y="connsiteY1"/>
              </a:cxn>
              <a:cxn ang="0">
                <a:pos x="connsiteX2" y="connsiteY2"/>
              </a:cxn>
            </a:cxnLst>
            <a:rect l="l" t="t" r="r" b="b"/>
            <a:pathLst>
              <a:path w="10000" h="206062">
                <a:moveTo>
                  <a:pt x="10000" y="0"/>
                </a:moveTo>
                <a:cubicBezTo>
                  <a:pt x="8344" y="115100"/>
                  <a:pt x="6638" y="214518"/>
                  <a:pt x="5033" y="204123"/>
                </a:cubicBezTo>
                <a:cubicBezTo>
                  <a:pt x="3416" y="222952"/>
                  <a:pt x="1250" y="100787"/>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44" name="TextBox 43">
            <a:extLst>
              <a:ext uri="{FF2B5EF4-FFF2-40B4-BE49-F238E27FC236}">
                <a16:creationId xmlns:a16="http://schemas.microsoft.com/office/drawing/2014/main" id="{77CBA8A4-DCCF-4131-966C-6FDF2D68ADD1}"/>
              </a:ext>
            </a:extLst>
          </xdr:cNvPr>
          <xdr:cNvSpPr txBox="1"/>
        </xdr:nvSpPr>
        <xdr:spPr>
          <a:xfrm>
            <a:off x="578452" y="2917208"/>
            <a:ext cx="249641" cy="237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45" name="TextBox 44">
            <a:extLst>
              <a:ext uri="{FF2B5EF4-FFF2-40B4-BE49-F238E27FC236}">
                <a16:creationId xmlns:a16="http://schemas.microsoft.com/office/drawing/2014/main" id="{521F37B6-FF41-41E3-AB9D-1E9D03A74E79}"/>
              </a:ext>
            </a:extLst>
          </xdr:cNvPr>
          <xdr:cNvSpPr txBox="1"/>
        </xdr:nvSpPr>
        <xdr:spPr>
          <a:xfrm>
            <a:off x="1123644" y="3219120"/>
            <a:ext cx="238458" cy="236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46" name="Straight Arrow Connector 45">
            <a:extLst>
              <a:ext uri="{FF2B5EF4-FFF2-40B4-BE49-F238E27FC236}">
                <a16:creationId xmlns:a16="http://schemas.microsoft.com/office/drawing/2014/main" id="{088A741D-98C2-4F49-B883-C5D188BB5831}"/>
              </a:ext>
            </a:extLst>
          </xdr:cNvPr>
          <xdr:cNvCxnSpPr/>
        </xdr:nvCxnSpPr>
        <xdr:spPr bwMode="auto">
          <a:xfrm>
            <a:off x="1221441" y="2904492"/>
            <a:ext cx="639454"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47" name="TextBox 46">
            <a:extLst>
              <a:ext uri="{FF2B5EF4-FFF2-40B4-BE49-F238E27FC236}">
                <a16:creationId xmlns:a16="http://schemas.microsoft.com/office/drawing/2014/main" id="{F01FF57C-8ABD-4E8A-85BB-C6AE4FE46FC7}"/>
              </a:ext>
            </a:extLst>
          </xdr:cNvPr>
          <xdr:cNvSpPr txBox="1"/>
        </xdr:nvSpPr>
        <xdr:spPr>
          <a:xfrm>
            <a:off x="1817061" y="2930474"/>
            <a:ext cx="247619" cy="2378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sp macro="" textlink="">
        <xdr:nvSpPr>
          <xdr:cNvPr id="48" name="TextBox 47">
            <a:extLst>
              <a:ext uri="{FF2B5EF4-FFF2-40B4-BE49-F238E27FC236}">
                <a16:creationId xmlns:a16="http://schemas.microsoft.com/office/drawing/2014/main" id="{E6B114E1-0AEA-4690-B531-5A9E0D1F3C91}"/>
              </a:ext>
            </a:extLst>
          </xdr:cNvPr>
          <xdr:cNvSpPr txBox="1"/>
        </xdr:nvSpPr>
        <xdr:spPr>
          <a:xfrm>
            <a:off x="1416279" y="2697578"/>
            <a:ext cx="308489" cy="25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49" name="Isosceles Triangle 48">
            <a:extLst>
              <a:ext uri="{FF2B5EF4-FFF2-40B4-BE49-F238E27FC236}">
                <a16:creationId xmlns:a16="http://schemas.microsoft.com/office/drawing/2014/main" id="{62351165-328C-4BA5-9D89-6388A4BB4FD7}"/>
              </a:ext>
            </a:extLst>
          </xdr:cNvPr>
          <xdr:cNvSpPr/>
        </xdr:nvSpPr>
        <xdr:spPr bwMode="auto">
          <a:xfrm>
            <a:off x="567457" y="3125488"/>
            <a:ext cx="106308"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50" name="Isosceles Triangle 49">
            <a:extLst>
              <a:ext uri="{FF2B5EF4-FFF2-40B4-BE49-F238E27FC236}">
                <a16:creationId xmlns:a16="http://schemas.microsoft.com/office/drawing/2014/main" id="{A810018B-B960-4E54-A9A4-2F656E0BD8E3}"/>
              </a:ext>
            </a:extLst>
          </xdr:cNvPr>
          <xdr:cNvSpPr/>
        </xdr:nvSpPr>
        <xdr:spPr bwMode="auto">
          <a:xfrm>
            <a:off x="1815402" y="3125488"/>
            <a:ext cx="106795" cy="108828"/>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51" name="Straight Arrow Connector 50">
            <a:extLst>
              <a:ext uri="{FF2B5EF4-FFF2-40B4-BE49-F238E27FC236}">
                <a16:creationId xmlns:a16="http://schemas.microsoft.com/office/drawing/2014/main" id="{B6F59348-4ACF-45FF-89AD-007E5C42D0E7}"/>
              </a:ext>
            </a:extLst>
          </xdr:cNvPr>
          <xdr:cNvCxnSpPr/>
        </xdr:nvCxnSpPr>
        <xdr:spPr bwMode="auto">
          <a:xfrm>
            <a:off x="590168" y="2904492"/>
            <a:ext cx="639454"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52" name="TextBox 51">
            <a:extLst>
              <a:ext uri="{FF2B5EF4-FFF2-40B4-BE49-F238E27FC236}">
                <a16:creationId xmlns:a16="http://schemas.microsoft.com/office/drawing/2014/main" id="{A20EC266-3674-419A-8A3C-B5B39B97871E}"/>
              </a:ext>
            </a:extLst>
          </xdr:cNvPr>
          <xdr:cNvSpPr txBox="1"/>
        </xdr:nvSpPr>
        <xdr:spPr>
          <a:xfrm>
            <a:off x="822141" y="2697578"/>
            <a:ext cx="308489" cy="250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grpSp>
    <xdr:clientData/>
  </xdr:twoCellAnchor>
  <xdr:twoCellAnchor>
    <xdr:from>
      <xdr:col>0</xdr:col>
      <xdr:colOff>538529</xdr:colOff>
      <xdr:row>20</xdr:row>
      <xdr:rowOff>140719</xdr:rowOff>
    </xdr:from>
    <xdr:to>
      <xdr:col>1</xdr:col>
      <xdr:colOff>168219</xdr:colOff>
      <xdr:row>20</xdr:row>
      <xdr:rowOff>140719</xdr:rowOff>
    </xdr:to>
    <xdr:cxnSp macro="">
      <xdr:nvCxnSpPr>
        <xdr:cNvPr id="53" name="Straight Arrow Connector 52">
          <a:extLst>
            <a:ext uri="{FF2B5EF4-FFF2-40B4-BE49-F238E27FC236}">
              <a16:creationId xmlns:a16="http://schemas.microsoft.com/office/drawing/2014/main" id="{CC82BAD0-CF24-4907-841B-FC2E0CC52F73}"/>
            </a:ext>
          </a:extLst>
        </xdr:cNvPr>
        <xdr:cNvCxnSpPr/>
      </xdr:nvCxnSpPr>
      <xdr:spPr bwMode="auto">
        <a:xfrm>
          <a:off x="538529" y="3445894"/>
          <a:ext cx="229765"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428625</xdr:colOff>
      <xdr:row>20</xdr:row>
      <xdr:rowOff>157582</xdr:rowOff>
    </xdr:from>
    <xdr:ext cx="250903" cy="248851"/>
    <xdr:sp macro="" textlink="">
      <xdr:nvSpPr>
        <xdr:cNvPr id="54" name="TextBox 53">
          <a:extLst>
            <a:ext uri="{FF2B5EF4-FFF2-40B4-BE49-F238E27FC236}">
              <a16:creationId xmlns:a16="http://schemas.microsoft.com/office/drawing/2014/main" id="{3F97FA1B-274D-4275-A946-8CED3478E5F7}"/>
            </a:ext>
          </a:extLst>
        </xdr:cNvPr>
        <xdr:cNvSpPr txBox="1"/>
      </xdr:nvSpPr>
      <xdr:spPr>
        <a:xfrm>
          <a:off x="428625" y="3462757"/>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1</xdr:col>
      <xdr:colOff>233264</xdr:colOff>
      <xdr:row>21</xdr:row>
      <xdr:rowOff>108857</xdr:rowOff>
    </xdr:from>
    <xdr:to>
      <xdr:col>1</xdr:col>
      <xdr:colOff>233264</xdr:colOff>
      <xdr:row>23</xdr:row>
      <xdr:rowOff>118694</xdr:rowOff>
    </xdr:to>
    <xdr:cxnSp macro="">
      <xdr:nvCxnSpPr>
        <xdr:cNvPr id="55" name="Straight Arrow Connector 54">
          <a:extLst>
            <a:ext uri="{FF2B5EF4-FFF2-40B4-BE49-F238E27FC236}">
              <a16:creationId xmlns:a16="http://schemas.microsoft.com/office/drawing/2014/main" id="{708495CF-9603-4124-BF0B-F3BE488D3525}"/>
            </a:ext>
          </a:extLst>
        </xdr:cNvPr>
        <xdr:cNvCxnSpPr/>
      </xdr:nvCxnSpPr>
      <xdr:spPr bwMode="auto">
        <a:xfrm flipV="1">
          <a:off x="833339" y="3575957"/>
          <a:ext cx="0" cy="333687"/>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190267</xdr:colOff>
      <xdr:row>22</xdr:row>
      <xdr:rowOff>19303</xdr:rowOff>
    </xdr:from>
    <xdr:to>
      <xdr:col>1</xdr:col>
      <xdr:colOff>496970</xdr:colOff>
      <xdr:row>23</xdr:row>
      <xdr:rowOff>116214</xdr:rowOff>
    </xdr:to>
    <xdr:sp macro="" textlink="">
      <xdr:nvSpPr>
        <xdr:cNvPr id="56" name="TextBox 55">
          <a:extLst>
            <a:ext uri="{FF2B5EF4-FFF2-40B4-BE49-F238E27FC236}">
              <a16:creationId xmlns:a16="http://schemas.microsoft.com/office/drawing/2014/main" id="{6B95329D-CDAF-4A2A-BB87-6E891C44DAAE}"/>
            </a:ext>
          </a:extLst>
        </xdr:cNvPr>
        <xdr:cNvSpPr txBox="1"/>
      </xdr:nvSpPr>
      <xdr:spPr>
        <a:xfrm>
          <a:off x="790342" y="3648328"/>
          <a:ext cx="306703" cy="2588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clientData/>
  </xdr:twoCellAnchor>
  <xdr:twoCellAnchor>
    <xdr:from>
      <xdr:col>3</xdr:col>
      <xdr:colOff>313484</xdr:colOff>
      <xdr:row>21</xdr:row>
      <xdr:rowOff>121230</xdr:rowOff>
    </xdr:from>
    <xdr:to>
      <xdr:col>3</xdr:col>
      <xdr:colOff>313484</xdr:colOff>
      <xdr:row>23</xdr:row>
      <xdr:rowOff>117490</xdr:rowOff>
    </xdr:to>
    <xdr:cxnSp macro="">
      <xdr:nvCxnSpPr>
        <xdr:cNvPr id="57" name="Straight Arrow Connector 56">
          <a:extLst>
            <a:ext uri="{FF2B5EF4-FFF2-40B4-BE49-F238E27FC236}">
              <a16:creationId xmlns:a16="http://schemas.microsoft.com/office/drawing/2014/main" id="{073F91EF-500E-4E23-850C-7273BE14B7DF}"/>
            </a:ext>
          </a:extLst>
        </xdr:cNvPr>
        <xdr:cNvCxnSpPr/>
      </xdr:nvCxnSpPr>
      <xdr:spPr bwMode="auto">
        <a:xfrm flipV="1">
          <a:off x="2113709" y="3588330"/>
          <a:ext cx="0" cy="320110"/>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3</xdr:col>
      <xdr:colOff>278667</xdr:colOff>
      <xdr:row>22</xdr:row>
      <xdr:rowOff>8787</xdr:rowOff>
    </xdr:from>
    <xdr:to>
      <xdr:col>3</xdr:col>
      <xdr:colOff>582448</xdr:colOff>
      <xdr:row>23</xdr:row>
      <xdr:rowOff>92318</xdr:rowOff>
    </xdr:to>
    <xdr:sp macro="" textlink="">
      <xdr:nvSpPr>
        <xdr:cNvPr id="58" name="TextBox 57">
          <a:extLst>
            <a:ext uri="{FF2B5EF4-FFF2-40B4-BE49-F238E27FC236}">
              <a16:creationId xmlns:a16="http://schemas.microsoft.com/office/drawing/2014/main" id="{849FFCEC-5F19-4D40-B973-AF6D8E7B9F8D}"/>
            </a:ext>
          </a:extLst>
        </xdr:cNvPr>
        <xdr:cNvSpPr txBox="1"/>
      </xdr:nvSpPr>
      <xdr:spPr>
        <a:xfrm>
          <a:off x="2078892" y="3637812"/>
          <a:ext cx="303781" cy="245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C</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s://www.abbottaerospace.com/wpdm-package/aa-sm-018-005"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40" customWidth="1"/>
    <col min="18" max="19" width="5.28515625" style="41" customWidth="1"/>
    <col min="20" max="25" width="9.140625" style="43"/>
    <col min="26" max="16384" width="9.140625" style="20"/>
  </cols>
  <sheetData>
    <row r="1" spans="1:25" s="5" customFormat="1" ht="12.75" x14ac:dyDescent="0.2">
      <c r="A1" s="1"/>
      <c r="B1" s="2" t="s">
        <v>1</v>
      </c>
      <c r="C1" s="3" t="s">
        <v>0</v>
      </c>
      <c r="D1" s="1"/>
      <c r="E1" s="1"/>
      <c r="F1" s="2" t="s">
        <v>11</v>
      </c>
      <c r="G1" s="4"/>
      <c r="H1" s="1"/>
      <c r="I1" s="1"/>
      <c r="J1" s="1"/>
      <c r="K1" s="1"/>
      <c r="M1" s="36"/>
      <c r="N1" s="36"/>
      <c r="O1" s="36"/>
      <c r="P1" s="36"/>
      <c r="Q1" s="36"/>
      <c r="R1" s="36"/>
      <c r="S1" s="36"/>
      <c r="T1" s="37"/>
      <c r="U1" s="37"/>
      <c r="V1" s="37"/>
      <c r="W1" s="38"/>
      <c r="X1" s="39"/>
      <c r="Y1" s="37"/>
    </row>
    <row r="2" spans="1:25" s="5" customFormat="1" ht="12.75" x14ac:dyDescent="0.2">
      <c r="A2" s="1"/>
      <c r="B2" s="2" t="s">
        <v>2</v>
      </c>
      <c r="C2" s="3" t="s">
        <v>10</v>
      </c>
      <c r="D2" s="1"/>
      <c r="E2" s="1"/>
      <c r="F2" s="2" t="s">
        <v>5</v>
      </c>
      <c r="G2" s="3"/>
      <c r="H2" s="1"/>
      <c r="I2" s="1"/>
      <c r="J2" s="1"/>
      <c r="K2" s="1"/>
      <c r="M2" s="36"/>
      <c r="N2" s="36"/>
      <c r="O2" s="36"/>
      <c r="P2" s="36"/>
      <c r="Q2" s="36"/>
      <c r="R2" s="36"/>
      <c r="S2" s="36"/>
      <c r="T2" s="37"/>
      <c r="U2" s="37"/>
      <c r="V2" s="37"/>
      <c r="W2" s="38"/>
      <c r="X2" s="39"/>
      <c r="Y2" s="37"/>
    </row>
    <row r="3" spans="1:25" s="5" customFormat="1" ht="12.75" x14ac:dyDescent="0.2">
      <c r="A3" s="1"/>
      <c r="B3" s="2" t="s">
        <v>3</v>
      </c>
      <c r="C3" s="10"/>
      <c r="D3" s="1"/>
      <c r="E3" s="1"/>
      <c r="F3" s="2" t="s">
        <v>4</v>
      </c>
      <c r="G3" s="3"/>
      <c r="H3" s="1"/>
      <c r="I3" s="1"/>
      <c r="J3" s="1"/>
      <c r="K3" s="1"/>
      <c r="M3" s="36"/>
      <c r="N3" s="36"/>
      <c r="O3" s="36"/>
      <c r="P3" s="36"/>
      <c r="Q3" s="36"/>
      <c r="R3" s="36"/>
      <c r="S3" s="36"/>
      <c r="T3" s="37"/>
      <c r="U3" s="37"/>
      <c r="V3" s="37"/>
      <c r="W3" s="38"/>
      <c r="X3" s="39"/>
      <c r="Y3" s="37"/>
    </row>
    <row r="4" spans="1:25" s="5" customFormat="1" ht="12.75" x14ac:dyDescent="0.2">
      <c r="A4" s="1"/>
      <c r="B4" s="2" t="s">
        <v>23</v>
      </c>
      <c r="C4" s="4"/>
      <c r="D4" s="1"/>
      <c r="E4" s="1"/>
      <c r="F4" s="2" t="s">
        <v>24</v>
      </c>
      <c r="G4" s="3" t="s">
        <v>25</v>
      </c>
      <c r="H4" s="1"/>
      <c r="I4" s="1"/>
      <c r="J4" s="1"/>
      <c r="K4" s="1"/>
      <c r="M4" s="36"/>
      <c r="N4" s="36"/>
      <c r="O4" s="36"/>
      <c r="P4" s="36"/>
      <c r="Q4" s="40"/>
      <c r="R4" s="41"/>
      <c r="S4" s="41"/>
      <c r="T4" s="37"/>
      <c r="U4" s="37"/>
      <c r="V4" s="37"/>
      <c r="W4" s="38"/>
      <c r="X4" s="39"/>
      <c r="Y4" s="37"/>
    </row>
    <row r="5" spans="1:25" s="5" customFormat="1" ht="12.75" x14ac:dyDescent="0.2">
      <c r="A5" s="1"/>
      <c r="B5" s="2" t="s">
        <v>26</v>
      </c>
      <c r="C5" s="4"/>
      <c r="D5" s="1"/>
      <c r="E5" s="2"/>
      <c r="F5" s="1"/>
      <c r="G5" s="1"/>
      <c r="H5" s="1"/>
      <c r="I5" s="1"/>
      <c r="J5" s="1"/>
      <c r="K5" s="1"/>
      <c r="M5" s="36"/>
      <c r="N5" s="36"/>
      <c r="O5" s="36"/>
      <c r="P5" s="36"/>
      <c r="Q5" s="40"/>
      <c r="R5" s="41"/>
      <c r="S5" s="41"/>
      <c r="T5" s="37"/>
      <c r="U5" s="37"/>
      <c r="V5" s="37"/>
      <c r="W5" s="38"/>
      <c r="X5" s="39"/>
      <c r="Y5" s="37"/>
    </row>
    <row r="6" spans="1:25" s="5" customFormat="1" ht="12.75" x14ac:dyDescent="0.2">
      <c r="A6" s="1"/>
      <c r="B6" s="1" t="s">
        <v>7</v>
      </c>
      <c r="C6" s="13"/>
      <c r="D6" s="1"/>
      <c r="E6" s="1"/>
      <c r="F6" s="1"/>
      <c r="G6" s="1"/>
      <c r="H6" s="1"/>
      <c r="I6" s="1"/>
      <c r="J6" s="1"/>
      <c r="K6" s="1"/>
      <c r="M6" s="36"/>
      <c r="N6" s="36"/>
      <c r="O6" s="36"/>
      <c r="P6" s="36"/>
      <c r="Q6" s="40"/>
      <c r="R6" s="41"/>
      <c r="S6" s="41"/>
      <c r="T6" s="37"/>
      <c r="U6" s="37"/>
      <c r="V6" s="37"/>
      <c r="W6" s="38"/>
      <c r="X6" s="39"/>
      <c r="Y6" s="37"/>
    </row>
    <row r="7" spans="1:25" s="5" customFormat="1" ht="12.75" x14ac:dyDescent="0.2">
      <c r="A7" s="1"/>
      <c r="B7" s="1"/>
      <c r="C7" s="1"/>
      <c r="D7" s="1"/>
      <c r="E7" s="1"/>
      <c r="F7" s="1"/>
      <c r="G7" s="1"/>
      <c r="H7" s="1"/>
      <c r="I7" s="1"/>
      <c r="J7" s="1"/>
      <c r="K7" s="1"/>
      <c r="M7" s="36"/>
      <c r="N7" s="36"/>
      <c r="O7" s="36"/>
      <c r="P7" s="36"/>
      <c r="Q7" s="40"/>
      <c r="R7" s="41"/>
      <c r="S7" s="41"/>
      <c r="T7" s="37"/>
      <c r="U7" s="37"/>
      <c r="V7" s="37"/>
      <c r="W7" s="38"/>
      <c r="X7" s="39"/>
      <c r="Y7" s="37"/>
    </row>
    <row r="8" spans="1:25" s="5" customFormat="1" ht="12.75" x14ac:dyDescent="0.2">
      <c r="A8" s="14"/>
      <c r="E8" s="7"/>
      <c r="F8" s="8"/>
      <c r="H8" s="15"/>
      <c r="I8" s="7"/>
      <c r="J8" s="16"/>
      <c r="K8" s="17"/>
      <c r="L8" s="18"/>
      <c r="M8" s="36"/>
      <c r="N8" s="36"/>
      <c r="O8" s="36"/>
      <c r="P8" s="36"/>
      <c r="Q8" s="40"/>
      <c r="R8" s="41"/>
      <c r="S8" s="41"/>
      <c r="T8" s="37"/>
      <c r="U8" s="37"/>
      <c r="V8" s="37"/>
      <c r="W8" s="37"/>
      <c r="X8" s="37"/>
      <c r="Y8" s="37"/>
    </row>
    <row r="9" spans="1:25" s="5" customFormat="1" ht="12.75" x14ac:dyDescent="0.2">
      <c r="E9" s="7"/>
      <c r="F9" s="15"/>
      <c r="H9" s="15"/>
      <c r="I9" s="7"/>
      <c r="J9" s="17"/>
      <c r="K9" s="17"/>
      <c r="L9" s="18"/>
      <c r="M9" s="36"/>
      <c r="N9" s="36"/>
      <c r="O9" s="36"/>
      <c r="P9" s="36"/>
      <c r="Q9" s="40"/>
      <c r="R9" s="41"/>
      <c r="S9" s="41"/>
      <c r="T9" s="37"/>
      <c r="U9" s="37"/>
      <c r="V9" s="37"/>
      <c r="W9" s="37"/>
      <c r="X9" s="37"/>
      <c r="Y9" s="37"/>
    </row>
    <row r="10" spans="1:25" s="5" customFormat="1" ht="12.75" x14ac:dyDescent="0.2">
      <c r="E10" s="7"/>
      <c r="F10" s="15"/>
      <c r="H10" s="15"/>
      <c r="I10" s="7"/>
      <c r="J10" s="8"/>
      <c r="K10" s="15"/>
      <c r="L10" s="18"/>
      <c r="M10" s="36"/>
      <c r="N10" s="36"/>
      <c r="O10" s="36"/>
      <c r="P10" s="36"/>
      <c r="Q10" s="40"/>
      <c r="R10" s="41"/>
      <c r="S10" s="41"/>
      <c r="T10" s="37"/>
      <c r="U10" s="37"/>
      <c r="V10" s="37"/>
      <c r="W10" s="37"/>
      <c r="X10" s="37"/>
      <c r="Y10" s="37"/>
    </row>
    <row r="11" spans="1:25" s="5" customFormat="1" ht="12.75" x14ac:dyDescent="0.2">
      <c r="E11" s="7"/>
      <c r="F11" s="15"/>
      <c r="I11" s="19"/>
      <c r="J11" s="8"/>
      <c r="M11" s="36"/>
      <c r="N11" s="36"/>
      <c r="O11" s="36"/>
      <c r="P11" s="36"/>
      <c r="Q11" s="36"/>
      <c r="R11" s="36"/>
      <c r="S11" s="36"/>
      <c r="T11" s="37"/>
      <c r="U11" s="37"/>
      <c r="V11" s="37"/>
      <c r="W11" s="37"/>
      <c r="X11" s="37"/>
      <c r="Y11" s="37"/>
    </row>
    <row r="12" spans="1:25" x14ac:dyDescent="0.25">
      <c r="C12" s="21" t="str">
        <f>G4</f>
        <v>IMPORTANT INFORMATION</v>
      </c>
      <c r="M12" s="36"/>
      <c r="N12" s="36"/>
      <c r="O12" s="36"/>
      <c r="P12" s="36"/>
      <c r="Q12" s="42"/>
      <c r="R12" s="42"/>
      <c r="S12" s="42"/>
    </row>
    <row r="13" spans="1:25" s="5" customFormat="1" ht="12.75" x14ac:dyDescent="0.2">
      <c r="M13" s="36"/>
      <c r="N13" s="36"/>
      <c r="O13" s="36"/>
      <c r="P13" s="36"/>
      <c r="Q13" s="36"/>
      <c r="R13" s="36"/>
      <c r="S13" s="36"/>
      <c r="T13" s="37"/>
      <c r="U13" s="37"/>
      <c r="V13" s="37"/>
      <c r="W13" s="37"/>
      <c r="X13" s="37"/>
      <c r="Y13" s="37"/>
    </row>
    <row r="14" spans="1:25" s="5" customFormat="1" ht="12.75" x14ac:dyDescent="0.2">
      <c r="B14" s="22" t="s">
        <v>30</v>
      </c>
      <c r="M14" s="36"/>
      <c r="N14" s="36"/>
      <c r="O14" s="36"/>
      <c r="P14" s="36"/>
      <c r="Q14" s="36"/>
      <c r="R14" s="36"/>
      <c r="S14" s="36"/>
      <c r="T14" s="37"/>
      <c r="U14" s="37"/>
      <c r="V14" s="37"/>
      <c r="W14" s="37"/>
      <c r="X14" s="37"/>
      <c r="Y14" s="37"/>
    </row>
    <row r="15" spans="1:25" s="5" customFormat="1" ht="12.75" x14ac:dyDescent="0.2">
      <c r="A15" s="23"/>
      <c r="K15" s="23"/>
      <c r="M15" s="40"/>
      <c r="N15" s="40"/>
      <c r="O15" s="40"/>
      <c r="P15" s="40"/>
      <c r="Q15" s="40"/>
      <c r="R15" s="41"/>
      <c r="S15" s="41"/>
      <c r="T15" s="37"/>
      <c r="U15" s="37"/>
      <c r="V15" s="37"/>
      <c r="W15" s="37"/>
      <c r="X15" s="37"/>
      <c r="Y15" s="37"/>
    </row>
    <row r="16" spans="1:25" s="5" customFormat="1" ht="12.75" customHeight="1" x14ac:dyDescent="0.2">
      <c r="B16" s="90" t="s">
        <v>36</v>
      </c>
      <c r="C16" s="90"/>
      <c r="D16" s="90"/>
      <c r="E16" s="90"/>
      <c r="F16" s="90"/>
      <c r="G16" s="90"/>
      <c r="H16" s="90"/>
      <c r="I16" s="90"/>
      <c r="J16" s="90"/>
      <c r="M16" s="40"/>
      <c r="N16" s="40"/>
      <c r="O16" s="40"/>
      <c r="P16" s="40"/>
      <c r="Q16" s="40"/>
      <c r="R16" s="41"/>
      <c r="S16" s="41"/>
      <c r="T16" s="37"/>
      <c r="U16" s="37"/>
      <c r="V16" s="37"/>
      <c r="W16" s="37"/>
      <c r="X16" s="37"/>
      <c r="Y16" s="37"/>
    </row>
    <row r="17" spans="1:25" s="5" customFormat="1" ht="12.75" x14ac:dyDescent="0.2">
      <c r="B17" s="90"/>
      <c r="C17" s="90"/>
      <c r="D17" s="90"/>
      <c r="E17" s="90"/>
      <c r="F17" s="90"/>
      <c r="G17" s="90"/>
      <c r="H17" s="90"/>
      <c r="I17" s="90"/>
      <c r="J17" s="90"/>
      <c r="M17" s="40"/>
      <c r="N17" s="40"/>
      <c r="O17" s="40"/>
      <c r="P17" s="40"/>
      <c r="Q17" s="40"/>
      <c r="R17" s="41"/>
      <c r="S17" s="41"/>
      <c r="T17" s="37"/>
      <c r="U17" s="37"/>
      <c r="V17" s="37"/>
      <c r="W17" s="37"/>
      <c r="X17" s="37"/>
      <c r="Y17" s="37"/>
    </row>
    <row r="18" spans="1:25" s="5" customFormat="1" ht="12.75" x14ac:dyDescent="0.2">
      <c r="B18" s="90"/>
      <c r="C18" s="90"/>
      <c r="D18" s="90"/>
      <c r="E18" s="90"/>
      <c r="F18" s="90"/>
      <c r="G18" s="90"/>
      <c r="H18" s="90"/>
      <c r="I18" s="90"/>
      <c r="J18" s="90"/>
      <c r="M18" s="40"/>
      <c r="N18" s="40"/>
      <c r="O18" s="40"/>
      <c r="P18" s="40"/>
      <c r="Q18" s="40"/>
      <c r="R18" s="41"/>
      <c r="S18" s="41"/>
      <c r="T18" s="37"/>
      <c r="U18" s="37"/>
      <c r="V18" s="37"/>
      <c r="W18" s="37"/>
      <c r="X18" s="37"/>
      <c r="Y18" s="37"/>
    </row>
    <row r="19" spans="1:25" s="5" customFormat="1" ht="12.75" x14ac:dyDescent="0.2">
      <c r="B19" s="90"/>
      <c r="C19" s="90"/>
      <c r="D19" s="90"/>
      <c r="E19" s="90"/>
      <c r="F19" s="90"/>
      <c r="G19" s="90"/>
      <c r="H19" s="90"/>
      <c r="I19" s="90"/>
      <c r="J19" s="90"/>
      <c r="M19" s="40"/>
      <c r="N19" s="40"/>
      <c r="O19" s="40"/>
      <c r="P19" s="40"/>
      <c r="Q19" s="40"/>
      <c r="R19" s="41"/>
      <c r="S19" s="41"/>
      <c r="T19" s="37"/>
      <c r="U19" s="37"/>
      <c r="V19" s="37"/>
      <c r="W19" s="37"/>
      <c r="X19" s="37"/>
      <c r="Y19" s="37"/>
    </row>
    <row r="20" spans="1:25" s="5" customFormat="1" ht="12.75" customHeight="1" x14ac:dyDescent="0.2">
      <c r="A20" s="23"/>
      <c r="B20" s="24" t="s">
        <v>34</v>
      </c>
      <c r="C20" s="23"/>
      <c r="D20" s="23"/>
      <c r="E20" s="23"/>
      <c r="F20" s="23"/>
      <c r="G20" s="23"/>
      <c r="H20" s="23"/>
      <c r="I20" s="23"/>
      <c r="J20" s="23"/>
      <c r="K20" s="23"/>
      <c r="M20" s="40"/>
      <c r="N20" s="40"/>
      <c r="O20" s="40"/>
      <c r="P20" s="40"/>
      <c r="Q20" s="40"/>
      <c r="R20" s="41"/>
      <c r="S20" s="41"/>
      <c r="T20" s="37"/>
      <c r="U20" s="37"/>
      <c r="V20" s="37"/>
      <c r="W20" s="37"/>
      <c r="X20" s="37"/>
      <c r="Y20" s="37"/>
    </row>
    <row r="21" spans="1:25" s="5" customFormat="1" ht="12.75" x14ac:dyDescent="0.2">
      <c r="A21" s="23"/>
      <c r="B21" s="24"/>
      <c r="C21" s="23"/>
      <c r="D21" s="23"/>
      <c r="E21" s="23"/>
      <c r="F21" s="23"/>
      <c r="G21" s="23"/>
      <c r="H21" s="23"/>
      <c r="I21" s="23"/>
      <c r="J21" s="23"/>
      <c r="K21" s="23"/>
      <c r="M21" s="40"/>
      <c r="N21" s="40"/>
      <c r="O21" s="40"/>
      <c r="P21" s="40"/>
      <c r="Q21" s="40"/>
      <c r="R21" s="41"/>
      <c r="S21" s="41"/>
      <c r="T21" s="37"/>
      <c r="U21" s="37"/>
      <c r="V21" s="37"/>
      <c r="W21" s="37"/>
      <c r="X21" s="37"/>
      <c r="Y21" s="37"/>
    </row>
    <row r="22" spans="1:25" s="5" customFormat="1" ht="12.75" x14ac:dyDescent="0.2">
      <c r="A22" s="23"/>
      <c r="B22" s="90" t="s">
        <v>37</v>
      </c>
      <c r="C22" s="90"/>
      <c r="D22" s="90"/>
      <c r="E22" s="90"/>
      <c r="F22" s="90"/>
      <c r="G22" s="90"/>
      <c r="H22" s="90"/>
      <c r="I22" s="90"/>
      <c r="J22" s="90"/>
      <c r="K22" s="23"/>
      <c r="M22" s="40"/>
      <c r="N22" s="40"/>
      <c r="O22" s="40"/>
      <c r="P22" s="40"/>
      <c r="Q22" s="40"/>
      <c r="R22" s="41"/>
      <c r="S22" s="41"/>
      <c r="T22" s="37"/>
      <c r="U22" s="37"/>
      <c r="V22" s="37"/>
      <c r="W22" s="37"/>
      <c r="X22" s="37"/>
      <c r="Y22" s="37"/>
    </row>
    <row r="23" spans="1:25" s="5" customFormat="1" ht="12.75" x14ac:dyDescent="0.2">
      <c r="A23" s="23"/>
      <c r="B23" s="90"/>
      <c r="C23" s="90"/>
      <c r="D23" s="90"/>
      <c r="E23" s="90"/>
      <c r="F23" s="90"/>
      <c r="G23" s="90"/>
      <c r="H23" s="90"/>
      <c r="I23" s="90"/>
      <c r="J23" s="90"/>
      <c r="K23" s="23"/>
      <c r="M23" s="40"/>
      <c r="N23" s="40"/>
      <c r="O23" s="40"/>
      <c r="P23" s="40"/>
      <c r="Q23" s="40"/>
      <c r="R23" s="41"/>
      <c r="S23" s="44"/>
      <c r="T23" s="37"/>
      <c r="U23" s="37"/>
      <c r="V23" s="37"/>
      <c r="W23" s="37"/>
      <c r="X23" s="37"/>
      <c r="Y23" s="37"/>
    </row>
    <row r="24" spans="1:25" s="5" customFormat="1" ht="12.75" x14ac:dyDescent="0.2">
      <c r="A24" s="23"/>
      <c r="B24" s="90"/>
      <c r="C24" s="90"/>
      <c r="D24" s="90"/>
      <c r="E24" s="90"/>
      <c r="F24" s="90"/>
      <c r="G24" s="90"/>
      <c r="H24" s="90"/>
      <c r="I24" s="90"/>
      <c r="J24" s="90"/>
      <c r="K24" s="23"/>
      <c r="M24" s="40"/>
      <c r="N24" s="40"/>
      <c r="O24" s="40"/>
      <c r="P24" s="40"/>
      <c r="Q24" s="40"/>
      <c r="R24" s="41"/>
      <c r="S24" s="44"/>
      <c r="T24" s="37"/>
      <c r="U24" s="37"/>
      <c r="V24" s="37"/>
      <c r="W24" s="37"/>
      <c r="X24" s="37"/>
      <c r="Y24" s="37"/>
    </row>
    <row r="25" spans="1:25" s="5" customFormat="1" ht="12.75" customHeight="1" x14ac:dyDescent="0.2">
      <c r="A25" s="23"/>
      <c r="B25" s="46"/>
      <c r="C25" s="46"/>
      <c r="D25" s="46"/>
      <c r="E25" s="46"/>
      <c r="F25" s="49" t="s">
        <v>48</v>
      </c>
      <c r="G25" s="46"/>
      <c r="H25" s="46"/>
      <c r="I25" s="46"/>
      <c r="J25" s="46"/>
      <c r="K25" s="23"/>
      <c r="M25" s="40"/>
      <c r="N25" s="40"/>
      <c r="O25" s="40"/>
      <c r="P25" s="40"/>
      <c r="Q25" s="40"/>
      <c r="R25" s="41"/>
      <c r="S25" s="41"/>
      <c r="T25" s="37"/>
      <c r="U25" s="37"/>
      <c r="V25" s="37"/>
      <c r="W25" s="37"/>
      <c r="X25" s="37"/>
      <c r="Y25" s="37"/>
    </row>
    <row r="26" spans="1:25" s="5" customFormat="1" ht="12.75" x14ac:dyDescent="0.2">
      <c r="A26" s="23"/>
      <c r="B26" s="90" t="s">
        <v>38</v>
      </c>
      <c r="C26" s="90"/>
      <c r="D26" s="90"/>
      <c r="E26" s="90"/>
      <c r="F26" s="90"/>
      <c r="G26" s="90"/>
      <c r="H26" s="90"/>
      <c r="I26" s="90"/>
      <c r="J26" s="90"/>
      <c r="K26" s="23"/>
      <c r="M26" s="40"/>
      <c r="N26" s="40"/>
      <c r="O26" s="40"/>
      <c r="P26" s="40"/>
      <c r="Q26" s="40"/>
      <c r="R26" s="41"/>
      <c r="S26" s="41"/>
      <c r="T26" s="37"/>
      <c r="U26" s="37"/>
      <c r="V26" s="37"/>
      <c r="W26" s="37"/>
      <c r="X26" s="37"/>
      <c r="Y26" s="37"/>
    </row>
    <row r="27" spans="1:25" s="5" customFormat="1" ht="12.75" x14ac:dyDescent="0.2">
      <c r="A27" s="23"/>
      <c r="B27" s="90"/>
      <c r="C27" s="90"/>
      <c r="D27" s="90"/>
      <c r="E27" s="90"/>
      <c r="F27" s="90"/>
      <c r="G27" s="90"/>
      <c r="H27" s="90"/>
      <c r="I27" s="90"/>
      <c r="J27" s="90"/>
      <c r="K27" s="23"/>
      <c r="M27" s="40"/>
      <c r="N27" s="40"/>
      <c r="O27" s="40"/>
      <c r="P27" s="40"/>
      <c r="Q27" s="40"/>
      <c r="R27" s="41"/>
      <c r="S27" s="41"/>
      <c r="T27" s="37"/>
      <c r="U27" s="37"/>
      <c r="V27" s="37"/>
      <c r="W27" s="37"/>
      <c r="X27" s="37"/>
      <c r="Y27" s="37"/>
    </row>
    <row r="28" spans="1:25" s="5" customFormat="1" ht="12.75" x14ac:dyDescent="0.2">
      <c r="A28" s="23"/>
      <c r="B28" s="46"/>
      <c r="C28" s="46"/>
      <c r="D28" s="46"/>
      <c r="E28" s="46"/>
      <c r="F28" s="46"/>
      <c r="G28" s="46"/>
      <c r="H28" s="46"/>
      <c r="I28" s="46"/>
      <c r="J28" s="46"/>
      <c r="K28" s="23"/>
      <c r="M28" s="40"/>
      <c r="N28" s="40"/>
      <c r="O28" s="40"/>
      <c r="P28" s="40"/>
      <c r="Q28" s="40"/>
      <c r="R28" s="41"/>
      <c r="S28" s="41"/>
      <c r="T28" s="37"/>
      <c r="U28" s="37"/>
      <c r="V28" s="37"/>
      <c r="W28" s="37"/>
      <c r="X28" s="37"/>
      <c r="Y28" s="37"/>
    </row>
    <row r="29" spans="1:25" s="5" customFormat="1" ht="12.75" x14ac:dyDescent="0.2">
      <c r="A29" s="23"/>
      <c r="B29" s="90" t="s">
        <v>39</v>
      </c>
      <c r="C29" s="90"/>
      <c r="D29" s="90"/>
      <c r="E29" s="90"/>
      <c r="F29" s="90"/>
      <c r="G29" s="90"/>
      <c r="H29" s="90"/>
      <c r="I29" s="90"/>
      <c r="J29" s="90"/>
      <c r="K29" s="23"/>
      <c r="M29" s="40"/>
      <c r="N29" s="40"/>
      <c r="O29" s="40"/>
      <c r="P29" s="40"/>
      <c r="Q29" s="40"/>
      <c r="R29" s="41"/>
      <c r="S29" s="41"/>
      <c r="T29" s="37"/>
      <c r="U29" s="37"/>
      <c r="V29" s="37"/>
      <c r="W29" s="37"/>
      <c r="X29" s="37"/>
      <c r="Y29" s="37"/>
    </row>
    <row r="30" spans="1:25" s="5" customFormat="1" ht="12.75" x14ac:dyDescent="0.2">
      <c r="A30" s="23"/>
      <c r="B30" s="90"/>
      <c r="C30" s="90"/>
      <c r="D30" s="90"/>
      <c r="E30" s="90"/>
      <c r="F30" s="90"/>
      <c r="G30" s="90"/>
      <c r="H30" s="90"/>
      <c r="I30" s="90"/>
      <c r="J30" s="90"/>
      <c r="K30" s="23"/>
      <c r="M30" s="40"/>
      <c r="N30" s="40"/>
      <c r="O30" s="40"/>
      <c r="P30" s="40"/>
      <c r="Q30" s="40"/>
      <c r="R30" s="41"/>
      <c r="S30" s="41"/>
      <c r="T30" s="37"/>
      <c r="U30" s="37"/>
      <c r="V30" s="37"/>
      <c r="W30" s="37"/>
      <c r="X30" s="37"/>
      <c r="Y30" s="37"/>
    </row>
    <row r="31" spans="1:25" s="5" customFormat="1" ht="12.75" customHeight="1" x14ac:dyDescent="0.2">
      <c r="A31" s="23"/>
      <c r="B31" s="90"/>
      <c r="C31" s="90"/>
      <c r="D31" s="90"/>
      <c r="E31" s="90"/>
      <c r="F31" s="90"/>
      <c r="G31" s="90"/>
      <c r="H31" s="90"/>
      <c r="I31" s="90"/>
      <c r="J31" s="90"/>
      <c r="K31" s="23"/>
      <c r="M31" s="40"/>
      <c r="N31" s="40"/>
      <c r="O31" s="40"/>
      <c r="P31" s="40"/>
      <c r="Q31" s="40"/>
      <c r="R31" s="41"/>
      <c r="S31" s="41"/>
      <c r="T31" s="37"/>
      <c r="U31" s="37"/>
      <c r="V31" s="37"/>
      <c r="W31" s="37"/>
      <c r="X31" s="37"/>
      <c r="Y31" s="37"/>
    </row>
    <row r="32" spans="1:25" s="5" customFormat="1" ht="12.75" x14ac:dyDescent="0.2">
      <c r="A32" s="23"/>
      <c r="B32" s="90"/>
      <c r="C32" s="90"/>
      <c r="D32" s="90"/>
      <c r="E32" s="90"/>
      <c r="F32" s="90"/>
      <c r="G32" s="90"/>
      <c r="H32" s="90"/>
      <c r="I32" s="90"/>
      <c r="J32" s="90"/>
      <c r="K32" s="23"/>
      <c r="M32" s="40"/>
      <c r="N32" s="40"/>
      <c r="O32" s="40"/>
      <c r="P32" s="40"/>
      <c r="Q32" s="40"/>
      <c r="R32" s="41"/>
      <c r="S32" s="41"/>
      <c r="T32" s="37"/>
      <c r="U32" s="37"/>
      <c r="V32" s="37"/>
      <c r="W32" s="37"/>
      <c r="X32" s="37"/>
      <c r="Y32" s="37"/>
    </row>
    <row r="33" spans="1:25" s="5" customFormat="1" ht="12.75" customHeight="1" x14ac:dyDescent="0.2">
      <c r="A33" s="23"/>
      <c r="B33" s="90"/>
      <c r="C33" s="90"/>
      <c r="D33" s="90"/>
      <c r="E33" s="90"/>
      <c r="F33" s="90"/>
      <c r="G33" s="90"/>
      <c r="H33" s="90"/>
      <c r="I33" s="90"/>
      <c r="J33" s="90"/>
      <c r="K33" s="23"/>
      <c r="M33" s="40"/>
      <c r="N33" s="40"/>
      <c r="O33" s="40"/>
      <c r="P33" s="40"/>
      <c r="Q33" s="40"/>
      <c r="R33" s="41"/>
      <c r="S33" s="41"/>
      <c r="T33" s="37"/>
      <c r="U33" s="37"/>
      <c r="V33" s="37"/>
      <c r="W33" s="37"/>
      <c r="X33" s="37"/>
      <c r="Y33" s="37"/>
    </row>
    <row r="34" spans="1:25" s="5" customFormat="1" ht="12.75" x14ac:dyDescent="0.2">
      <c r="A34" s="23"/>
      <c r="B34" s="46"/>
      <c r="C34" s="46"/>
      <c r="D34" s="92" t="s">
        <v>31</v>
      </c>
      <c r="E34" s="92"/>
      <c r="F34" s="92"/>
      <c r="G34" s="92"/>
      <c r="H34" s="92"/>
      <c r="I34" s="46"/>
      <c r="J34" s="46"/>
      <c r="K34" s="23"/>
      <c r="M34" s="40"/>
      <c r="N34" s="40"/>
      <c r="O34" s="40"/>
      <c r="P34" s="40"/>
      <c r="Q34" s="40"/>
      <c r="R34" s="41"/>
      <c r="S34" s="44"/>
      <c r="T34" s="37"/>
      <c r="U34" s="37"/>
      <c r="V34" s="37"/>
      <c r="W34" s="37"/>
      <c r="X34" s="37"/>
      <c r="Y34" s="37"/>
    </row>
    <row r="35" spans="1:25" s="5" customFormat="1" ht="12.75" x14ac:dyDescent="0.2">
      <c r="A35" s="23"/>
      <c r="B35" s="23"/>
      <c r="C35" s="23"/>
      <c r="I35" s="23"/>
      <c r="J35" s="23"/>
      <c r="K35" s="23"/>
      <c r="M35" s="40"/>
      <c r="N35" s="40"/>
      <c r="O35" s="40"/>
      <c r="P35" s="40"/>
      <c r="Q35" s="40"/>
      <c r="R35" s="41"/>
      <c r="S35" s="44"/>
      <c r="T35" s="37"/>
      <c r="U35" s="37"/>
      <c r="V35" s="37"/>
      <c r="W35" s="37"/>
      <c r="X35" s="37"/>
      <c r="Y35" s="37"/>
    </row>
    <row r="36" spans="1:25" s="5" customFormat="1" ht="12.75" customHeight="1" x14ac:dyDescent="0.2">
      <c r="A36" s="23"/>
      <c r="B36" s="24" t="s">
        <v>32</v>
      </c>
      <c r="C36" s="23"/>
      <c r="D36" s="23"/>
      <c r="E36" s="23"/>
      <c r="F36" s="45"/>
      <c r="G36" s="23"/>
      <c r="H36" s="23"/>
      <c r="I36" s="23"/>
      <c r="J36" s="23"/>
      <c r="K36" s="23"/>
      <c r="M36" s="40"/>
      <c r="N36" s="40"/>
      <c r="O36" s="40"/>
      <c r="P36" s="40"/>
      <c r="Q36" s="40"/>
      <c r="R36" s="41"/>
      <c r="S36" s="41"/>
      <c r="T36" s="37"/>
      <c r="U36" s="37"/>
      <c r="V36" s="37"/>
      <c r="W36" s="37"/>
      <c r="X36" s="37"/>
      <c r="Y36" s="37"/>
    </row>
    <row r="37" spans="1:25" s="5" customFormat="1" ht="12.75" x14ac:dyDescent="0.2">
      <c r="A37" s="23"/>
      <c r="B37" s="24"/>
      <c r="C37" s="23"/>
      <c r="D37" s="23"/>
      <c r="E37" s="23"/>
      <c r="F37" s="45"/>
      <c r="G37" s="23"/>
      <c r="H37" s="23"/>
      <c r="I37" s="23"/>
      <c r="J37" s="23"/>
      <c r="K37" s="23"/>
      <c r="M37" s="40"/>
      <c r="N37" s="40"/>
      <c r="O37" s="40"/>
      <c r="P37" s="40"/>
      <c r="Q37" s="40"/>
      <c r="R37" s="41"/>
      <c r="S37" s="41"/>
      <c r="T37" s="37"/>
      <c r="U37" s="37"/>
      <c r="V37" s="37"/>
      <c r="W37" s="37"/>
      <c r="X37" s="37"/>
      <c r="Y37" s="37"/>
    </row>
    <row r="38" spans="1:25" s="5" customFormat="1" ht="12.75" x14ac:dyDescent="0.2">
      <c r="A38" s="23"/>
      <c r="B38" s="90" t="s">
        <v>40</v>
      </c>
      <c r="C38" s="90"/>
      <c r="D38" s="90"/>
      <c r="E38" s="90"/>
      <c r="F38" s="90"/>
      <c r="G38" s="90"/>
      <c r="H38" s="90"/>
      <c r="I38" s="90"/>
      <c r="J38" s="90"/>
      <c r="K38" s="23"/>
      <c r="M38" s="40"/>
      <c r="N38" s="40"/>
      <c r="O38" s="40"/>
      <c r="P38" s="40"/>
      <c r="Q38" s="40"/>
      <c r="R38" s="41"/>
      <c r="S38" s="41"/>
      <c r="T38" s="37"/>
      <c r="U38" s="37"/>
      <c r="V38" s="37"/>
      <c r="W38" s="37"/>
      <c r="X38" s="37"/>
      <c r="Y38" s="37"/>
    </row>
    <row r="39" spans="1:25" s="5" customFormat="1" ht="12.75" x14ac:dyDescent="0.2">
      <c r="A39" s="23"/>
      <c r="B39" s="90"/>
      <c r="C39" s="90"/>
      <c r="D39" s="90"/>
      <c r="E39" s="90"/>
      <c r="F39" s="90"/>
      <c r="G39" s="90"/>
      <c r="H39" s="90"/>
      <c r="I39" s="90"/>
      <c r="J39" s="90"/>
      <c r="K39" s="23"/>
      <c r="M39" s="40"/>
      <c r="N39" s="40"/>
      <c r="O39" s="40"/>
      <c r="P39" s="40"/>
      <c r="Q39" s="40"/>
      <c r="R39" s="41"/>
      <c r="S39" s="41"/>
      <c r="T39" s="37"/>
      <c r="U39" s="37"/>
      <c r="V39" s="37"/>
      <c r="W39" s="37"/>
      <c r="X39" s="37"/>
      <c r="Y39" s="37"/>
    </row>
    <row r="40" spans="1:25" s="5" customFormat="1" ht="12.75" x14ac:dyDescent="0.2">
      <c r="A40" s="23"/>
      <c r="B40" s="46"/>
      <c r="C40" s="46"/>
      <c r="D40" s="46"/>
      <c r="E40" s="46"/>
      <c r="F40" s="46"/>
      <c r="G40" s="46"/>
      <c r="H40" s="46"/>
      <c r="I40" s="46"/>
      <c r="J40" s="46"/>
      <c r="K40" s="23"/>
      <c r="M40" s="40"/>
      <c r="N40" s="40"/>
      <c r="O40" s="40"/>
      <c r="P40" s="40"/>
      <c r="Q40" s="40"/>
      <c r="R40" s="41"/>
      <c r="S40" s="41"/>
      <c r="T40" s="37"/>
      <c r="U40" s="37"/>
      <c r="V40" s="37"/>
      <c r="W40" s="37"/>
      <c r="X40" s="37"/>
      <c r="Y40" s="37"/>
    </row>
    <row r="41" spans="1:25" s="5" customFormat="1" ht="12.75" x14ac:dyDescent="0.2">
      <c r="A41" s="23"/>
      <c r="B41" s="90" t="s">
        <v>41</v>
      </c>
      <c r="C41" s="90"/>
      <c r="D41" s="90"/>
      <c r="E41" s="90"/>
      <c r="F41" s="90"/>
      <c r="G41" s="90"/>
      <c r="H41" s="90"/>
      <c r="I41" s="90"/>
      <c r="J41" s="90"/>
      <c r="K41" s="23"/>
      <c r="M41" s="40"/>
      <c r="N41" s="40"/>
      <c r="O41" s="40"/>
      <c r="P41" s="40"/>
      <c r="Q41" s="40"/>
      <c r="R41" s="41"/>
      <c r="S41" s="41"/>
      <c r="T41" s="37"/>
      <c r="U41" s="37"/>
      <c r="V41" s="37"/>
      <c r="W41" s="37"/>
      <c r="X41" s="37"/>
      <c r="Y41" s="37"/>
    </row>
    <row r="42" spans="1:25" s="5" customFormat="1" ht="12.75" x14ac:dyDescent="0.2">
      <c r="A42" s="23"/>
      <c r="B42" s="90"/>
      <c r="C42" s="90"/>
      <c r="D42" s="90"/>
      <c r="E42" s="90"/>
      <c r="F42" s="90"/>
      <c r="G42" s="90"/>
      <c r="H42" s="90"/>
      <c r="I42" s="90"/>
      <c r="J42" s="90"/>
      <c r="K42" s="23"/>
      <c r="M42" s="40"/>
      <c r="N42" s="40"/>
      <c r="O42" s="40"/>
      <c r="P42" s="40"/>
      <c r="Q42" s="40"/>
      <c r="R42" s="41"/>
      <c r="S42" s="41"/>
      <c r="T42" s="37"/>
      <c r="U42" s="37"/>
      <c r="V42" s="37"/>
      <c r="W42" s="37"/>
      <c r="X42" s="37"/>
      <c r="Y42" s="37"/>
    </row>
    <row r="43" spans="1:25" s="5" customFormat="1" ht="12.75" x14ac:dyDescent="0.2">
      <c r="A43" s="23"/>
      <c r="B43" s="90"/>
      <c r="C43" s="90"/>
      <c r="D43" s="90"/>
      <c r="E43" s="90"/>
      <c r="F43" s="90"/>
      <c r="G43" s="90"/>
      <c r="H43" s="90"/>
      <c r="I43" s="90"/>
      <c r="J43" s="90"/>
      <c r="K43" s="23"/>
      <c r="M43" s="40"/>
      <c r="N43" s="40"/>
      <c r="O43" s="40"/>
      <c r="P43" s="40"/>
      <c r="Q43" s="40"/>
      <c r="R43" s="41"/>
      <c r="S43" s="41"/>
      <c r="T43" s="37"/>
      <c r="U43" s="37"/>
      <c r="V43" s="37"/>
      <c r="W43" s="37"/>
      <c r="X43" s="37"/>
      <c r="Y43" s="37"/>
    </row>
    <row r="44" spans="1:25" s="5" customFormat="1" ht="12.75" x14ac:dyDescent="0.2">
      <c r="A44" s="23"/>
      <c r="B44" s="46"/>
      <c r="C44" s="46"/>
      <c r="D44" s="46"/>
      <c r="E44" s="46"/>
      <c r="F44" s="46"/>
      <c r="G44" s="46"/>
      <c r="H44" s="46"/>
      <c r="I44" s="46"/>
      <c r="J44" s="46"/>
      <c r="K44" s="23"/>
      <c r="M44" s="40"/>
      <c r="N44" s="40"/>
      <c r="O44" s="40"/>
      <c r="P44" s="40"/>
      <c r="Q44" s="40"/>
      <c r="R44" s="41"/>
      <c r="S44" s="41"/>
      <c r="T44" s="37"/>
      <c r="U44" s="37"/>
      <c r="V44" s="37"/>
      <c r="W44" s="37"/>
      <c r="X44" s="37"/>
      <c r="Y44" s="37"/>
    </row>
    <row r="45" spans="1:25" s="5" customFormat="1" ht="12.75" customHeight="1" x14ac:dyDescent="0.2">
      <c r="A45" s="23"/>
      <c r="B45" s="90" t="s">
        <v>35</v>
      </c>
      <c r="C45" s="90"/>
      <c r="D45" s="90"/>
      <c r="E45" s="90"/>
      <c r="F45" s="90"/>
      <c r="G45" s="90"/>
      <c r="H45" s="90"/>
      <c r="I45" s="90"/>
      <c r="J45" s="90"/>
      <c r="K45" s="23"/>
      <c r="M45" s="40"/>
      <c r="N45" s="40"/>
      <c r="O45" s="40"/>
      <c r="P45" s="40"/>
      <c r="Q45" s="40"/>
      <c r="R45" s="41"/>
      <c r="S45" s="41"/>
      <c r="T45" s="37"/>
      <c r="U45" s="37"/>
      <c r="V45" s="37"/>
      <c r="W45" s="37"/>
      <c r="X45" s="37"/>
      <c r="Y45" s="37"/>
    </row>
    <row r="46" spans="1:25" s="5" customFormat="1" ht="12.75" x14ac:dyDescent="0.2">
      <c r="A46" s="23"/>
      <c r="B46" s="90"/>
      <c r="C46" s="90"/>
      <c r="D46" s="90"/>
      <c r="E46" s="90"/>
      <c r="F46" s="90"/>
      <c r="G46" s="90"/>
      <c r="H46" s="90"/>
      <c r="I46" s="90"/>
      <c r="J46" s="90"/>
      <c r="K46" s="23"/>
      <c r="M46" s="40"/>
      <c r="N46" s="40"/>
      <c r="O46" s="40"/>
      <c r="P46" s="40"/>
      <c r="Q46" s="40"/>
      <c r="R46" s="41"/>
      <c r="S46" s="41"/>
      <c r="T46" s="37"/>
      <c r="U46" s="37"/>
      <c r="V46" s="37"/>
      <c r="W46" s="37"/>
      <c r="X46" s="37"/>
      <c r="Y46" s="37"/>
    </row>
    <row r="47" spans="1:25" s="5" customFormat="1" ht="12.75" x14ac:dyDescent="0.2">
      <c r="A47" s="23"/>
      <c r="B47" s="90"/>
      <c r="C47" s="90"/>
      <c r="D47" s="90"/>
      <c r="E47" s="90"/>
      <c r="F47" s="90"/>
      <c r="G47" s="90"/>
      <c r="H47" s="90"/>
      <c r="I47" s="90"/>
      <c r="J47" s="90"/>
      <c r="K47" s="23"/>
      <c r="M47" s="40"/>
      <c r="N47" s="40"/>
      <c r="O47" s="40"/>
      <c r="P47" s="40"/>
      <c r="Q47" s="40"/>
      <c r="R47" s="41"/>
      <c r="S47" s="41"/>
      <c r="T47" s="37"/>
      <c r="U47" s="37"/>
      <c r="V47" s="37"/>
      <c r="W47" s="37"/>
      <c r="X47" s="37"/>
      <c r="Y47" s="37"/>
    </row>
    <row r="48" spans="1:25" s="5" customFormat="1" ht="12.75" customHeight="1" x14ac:dyDescent="0.2">
      <c r="A48" s="23"/>
      <c r="B48" s="90"/>
      <c r="C48" s="90"/>
      <c r="D48" s="90"/>
      <c r="E48" s="90"/>
      <c r="F48" s="90"/>
      <c r="G48" s="90"/>
      <c r="H48" s="90"/>
      <c r="I48" s="90"/>
      <c r="J48" s="90"/>
      <c r="K48" s="23"/>
      <c r="M48" s="40"/>
      <c r="N48" s="40"/>
      <c r="O48" s="40"/>
      <c r="P48" s="40"/>
      <c r="Q48" s="40"/>
      <c r="R48" s="41"/>
      <c r="S48" s="41"/>
      <c r="T48" s="37"/>
      <c r="U48" s="37"/>
      <c r="V48" s="37"/>
      <c r="W48" s="37"/>
      <c r="X48" s="37"/>
      <c r="Y48" s="37"/>
    </row>
    <row r="49" spans="1:25" s="5" customFormat="1" ht="12.75" x14ac:dyDescent="0.2">
      <c r="A49" s="23"/>
      <c r="B49" s="23" t="s">
        <v>42</v>
      </c>
      <c r="C49" s="23"/>
      <c r="D49" s="23"/>
      <c r="E49" s="23"/>
      <c r="F49" s="23"/>
      <c r="G49" s="23"/>
      <c r="H49" s="23"/>
      <c r="I49" s="23"/>
      <c r="J49" s="23"/>
      <c r="K49" s="23"/>
      <c r="M49" s="40"/>
      <c r="N49" s="40"/>
      <c r="O49" s="40"/>
      <c r="P49" s="40"/>
      <c r="Q49" s="40"/>
      <c r="R49" s="41"/>
      <c r="S49" s="41"/>
      <c r="T49" s="37"/>
      <c r="U49" s="37"/>
      <c r="V49" s="37"/>
      <c r="W49" s="37"/>
      <c r="X49" s="37"/>
      <c r="Y49" s="37"/>
    </row>
    <row r="50" spans="1:25" s="5" customFormat="1" ht="12.75" x14ac:dyDescent="0.2">
      <c r="A50" s="23"/>
      <c r="B50" s="23"/>
      <c r="C50" s="23"/>
      <c r="D50" s="23"/>
      <c r="F50" s="49" t="s">
        <v>47</v>
      </c>
      <c r="G50" s="45"/>
      <c r="H50" s="23"/>
      <c r="I50" s="23"/>
      <c r="J50" s="23"/>
      <c r="K50" s="23"/>
      <c r="M50" s="40"/>
      <c r="N50" s="40"/>
      <c r="O50" s="40"/>
      <c r="P50" s="40"/>
      <c r="Q50" s="40"/>
      <c r="R50" s="41"/>
      <c r="S50" s="41"/>
      <c r="T50" s="37"/>
      <c r="U50" s="37"/>
      <c r="V50" s="37"/>
      <c r="W50" s="37"/>
      <c r="X50" s="37"/>
      <c r="Y50" s="37"/>
    </row>
    <row r="51" spans="1:25" s="5" customFormat="1" ht="12.75" x14ac:dyDescent="0.2">
      <c r="A51" s="23"/>
      <c r="B51" s="23"/>
      <c r="C51" s="23"/>
      <c r="D51" s="23"/>
      <c r="E51" s="23"/>
      <c r="F51" s="23"/>
      <c r="G51" s="23"/>
      <c r="H51" s="23"/>
      <c r="I51" s="23"/>
      <c r="J51" s="23"/>
      <c r="K51" s="23"/>
      <c r="M51" s="40"/>
      <c r="N51" s="40"/>
      <c r="O51" s="40"/>
      <c r="P51" s="40"/>
      <c r="Q51" s="40"/>
      <c r="R51" s="41"/>
      <c r="S51" s="41"/>
      <c r="T51" s="37"/>
      <c r="U51" s="37"/>
      <c r="V51" s="37"/>
      <c r="W51" s="37"/>
      <c r="X51" s="37"/>
      <c r="Y51" s="37"/>
    </row>
    <row r="52" spans="1:25" s="5" customFormat="1" ht="12.75" customHeight="1" x14ac:dyDescent="0.2">
      <c r="A52" s="23"/>
      <c r="B52" s="24" t="s">
        <v>43</v>
      </c>
      <c r="C52" s="23"/>
      <c r="D52" s="23"/>
      <c r="E52" s="23"/>
      <c r="F52" s="23"/>
      <c r="G52" s="23"/>
      <c r="H52" s="23"/>
      <c r="I52" s="23"/>
      <c r="J52" s="23"/>
      <c r="K52" s="23"/>
      <c r="M52" s="40"/>
      <c r="N52" s="40"/>
      <c r="O52" s="40"/>
      <c r="P52" s="40"/>
      <c r="Q52" s="40"/>
      <c r="R52" s="41"/>
      <c r="S52" s="41"/>
      <c r="T52" s="37"/>
      <c r="U52" s="37"/>
      <c r="V52" s="37"/>
      <c r="W52" s="37"/>
      <c r="X52" s="37"/>
      <c r="Y52" s="37"/>
    </row>
    <row r="53" spans="1:25" s="5" customFormat="1" ht="12.75" x14ac:dyDescent="0.2">
      <c r="A53" s="23"/>
      <c r="B53" s="23"/>
      <c r="C53" s="23"/>
      <c r="D53" s="23"/>
      <c r="E53" s="23"/>
      <c r="F53" s="23"/>
      <c r="G53" s="23"/>
      <c r="H53" s="23"/>
      <c r="I53" s="23"/>
      <c r="J53" s="23"/>
      <c r="K53" s="23"/>
      <c r="M53" s="40"/>
      <c r="N53" s="40"/>
      <c r="O53" s="40"/>
      <c r="P53" s="40"/>
      <c r="Q53" s="40"/>
      <c r="R53" s="41"/>
      <c r="S53" s="41"/>
      <c r="T53" s="37"/>
      <c r="U53" s="37"/>
      <c r="V53" s="37"/>
      <c r="W53" s="37"/>
      <c r="X53" s="37"/>
      <c r="Y53" s="37"/>
    </row>
    <row r="54" spans="1:25" s="5" customFormat="1" ht="12.75" x14ac:dyDescent="0.2">
      <c r="A54" s="23"/>
      <c r="B54" s="91" t="s">
        <v>44</v>
      </c>
      <c r="C54" s="91"/>
      <c r="D54" s="91"/>
      <c r="E54" s="91"/>
      <c r="F54" s="91"/>
      <c r="G54" s="91"/>
      <c r="H54" s="91"/>
      <c r="I54" s="91"/>
      <c r="J54" s="91"/>
      <c r="K54" s="23"/>
      <c r="M54" s="40"/>
      <c r="N54" s="40"/>
      <c r="O54" s="40"/>
      <c r="P54" s="40"/>
      <c r="Q54" s="40"/>
      <c r="R54" s="41"/>
      <c r="S54" s="41"/>
      <c r="T54" s="37"/>
      <c r="U54" s="37"/>
      <c r="V54" s="37"/>
      <c r="W54" s="37"/>
      <c r="X54" s="37"/>
      <c r="Y54" s="37"/>
    </row>
    <row r="55" spans="1:25" s="5" customFormat="1" ht="12.75" x14ac:dyDescent="0.2">
      <c r="A55" s="23"/>
      <c r="B55" s="91"/>
      <c r="C55" s="91"/>
      <c r="D55" s="91"/>
      <c r="E55" s="91"/>
      <c r="F55" s="91"/>
      <c r="G55" s="91"/>
      <c r="H55" s="91"/>
      <c r="I55" s="91"/>
      <c r="J55" s="91"/>
      <c r="K55" s="23"/>
      <c r="M55" s="40"/>
      <c r="N55" s="40"/>
      <c r="O55" s="40"/>
      <c r="P55" s="40"/>
      <c r="Q55" s="40"/>
      <c r="R55" s="41"/>
      <c r="S55" s="41"/>
      <c r="T55" s="37"/>
      <c r="U55" s="37"/>
      <c r="V55" s="37"/>
      <c r="W55" s="37"/>
      <c r="X55" s="37"/>
      <c r="Y55" s="37"/>
    </row>
    <row r="56" spans="1:25" s="5" customFormat="1" ht="12.75" x14ac:dyDescent="0.2">
      <c r="A56" s="23"/>
      <c r="B56" s="91"/>
      <c r="C56" s="91"/>
      <c r="D56" s="91"/>
      <c r="E56" s="91"/>
      <c r="F56" s="91"/>
      <c r="G56" s="91"/>
      <c r="H56" s="91"/>
      <c r="I56" s="91"/>
      <c r="J56" s="91"/>
      <c r="K56" s="23"/>
      <c r="M56" s="40"/>
      <c r="N56" s="40"/>
      <c r="O56"/>
      <c r="P56" s="40"/>
      <c r="Q56" s="40"/>
      <c r="R56" s="41"/>
      <c r="S56" s="41"/>
      <c r="T56" s="37"/>
      <c r="U56" s="37"/>
      <c r="V56" s="37"/>
      <c r="W56" s="37"/>
      <c r="X56" s="37"/>
      <c r="Y56" s="37"/>
    </row>
    <row r="57" spans="1:25" s="5" customFormat="1" ht="12.75" x14ac:dyDescent="0.2">
      <c r="A57" s="23"/>
      <c r="B57" s="23"/>
      <c r="C57" s="23"/>
      <c r="D57" s="23"/>
      <c r="F57" s="45"/>
      <c r="G57" s="23"/>
      <c r="H57" s="23"/>
      <c r="I57" s="23"/>
      <c r="J57" s="23"/>
      <c r="K57" s="23"/>
      <c r="M57" s="40"/>
      <c r="N57" s="40"/>
      <c r="O57" s="40"/>
      <c r="P57" s="40"/>
      <c r="Q57" s="40"/>
      <c r="R57" s="41"/>
      <c r="S57" s="41"/>
      <c r="T57" s="37"/>
      <c r="U57" s="37"/>
      <c r="V57" s="37"/>
      <c r="W57" s="37"/>
      <c r="X57" s="37"/>
      <c r="Y57" s="37"/>
    </row>
    <row r="58" spans="1:25" s="5" customFormat="1" ht="12.75" x14ac:dyDescent="0.2">
      <c r="A58" s="23"/>
      <c r="B58" s="23"/>
      <c r="C58" s="23"/>
      <c r="D58" s="23"/>
      <c r="E58" s="23"/>
      <c r="F58" s="23"/>
      <c r="G58" s="23"/>
      <c r="H58" s="23"/>
      <c r="I58" s="23"/>
      <c r="J58" s="23"/>
      <c r="K58" s="23"/>
      <c r="M58" s="40"/>
      <c r="N58" s="40"/>
      <c r="O58" s="40"/>
      <c r="P58" s="40"/>
      <c r="Q58" s="40"/>
      <c r="R58" s="41"/>
      <c r="S58" s="41"/>
      <c r="T58" s="37"/>
      <c r="U58" s="37"/>
      <c r="V58" s="37"/>
      <c r="W58" s="37"/>
      <c r="X58" s="37"/>
      <c r="Y58" s="37"/>
    </row>
    <row r="59" spans="1:25" s="5" customFormat="1" ht="12.75" x14ac:dyDescent="0.2">
      <c r="K59" s="23"/>
      <c r="M59" s="40"/>
      <c r="N59" s="40"/>
      <c r="O59" s="50"/>
      <c r="P59" s="40"/>
      <c r="Q59" s="40"/>
      <c r="R59" s="41"/>
      <c r="S59" s="41"/>
      <c r="T59" s="37"/>
      <c r="U59" s="37"/>
      <c r="V59" s="37"/>
      <c r="W59" s="37"/>
      <c r="X59" s="37"/>
      <c r="Y59" s="37"/>
    </row>
    <row r="60" spans="1:25" s="5" customFormat="1" ht="12.75" x14ac:dyDescent="0.2">
      <c r="A60" s="23"/>
      <c r="B60" s="23" t="s">
        <v>45</v>
      </c>
      <c r="C60" s="23"/>
      <c r="D60" s="23"/>
      <c r="E60" s="23"/>
      <c r="F60" s="23"/>
      <c r="G60" s="23"/>
      <c r="H60" s="23"/>
      <c r="I60" s="23"/>
      <c r="J60" s="23"/>
      <c r="K60" s="23"/>
      <c r="M60" s="40"/>
      <c r="N60" s="40"/>
      <c r="O60" s="40"/>
      <c r="P60" s="40"/>
      <c r="Q60" s="40"/>
      <c r="R60" s="41"/>
      <c r="S60" s="41"/>
      <c r="T60" s="37"/>
      <c r="U60" s="37"/>
      <c r="V60" s="37"/>
      <c r="W60" s="37"/>
      <c r="X60" s="37"/>
      <c r="Y60" s="37"/>
    </row>
    <row r="61" spans="1:25" s="5" customFormat="1" ht="12.75" x14ac:dyDescent="0.2">
      <c r="A61" s="23"/>
      <c r="C61" s="23"/>
      <c r="D61" s="23"/>
      <c r="F61" s="49" t="s">
        <v>46</v>
      </c>
      <c r="G61" s="35"/>
      <c r="H61" s="23"/>
      <c r="I61" s="23"/>
      <c r="J61" s="23"/>
      <c r="K61" s="23"/>
      <c r="M61" s="40"/>
      <c r="N61" s="40"/>
      <c r="O61" s="40"/>
      <c r="P61" s="40"/>
      <c r="Q61" s="40"/>
      <c r="R61" s="41"/>
      <c r="S61" s="41"/>
      <c r="T61" s="37"/>
      <c r="U61" s="37"/>
      <c r="V61" s="37"/>
      <c r="W61" s="37"/>
      <c r="X61" s="37"/>
      <c r="Y61" s="37"/>
    </row>
    <row r="62" spans="1:25" s="5" customFormat="1" ht="12.75" x14ac:dyDescent="0.2">
      <c r="A62" s="23"/>
      <c r="B62" s="23"/>
      <c r="C62" s="23"/>
      <c r="D62" s="23"/>
      <c r="E62" s="23"/>
      <c r="F62" s="23"/>
      <c r="G62" s="23"/>
      <c r="H62" s="23"/>
      <c r="I62" s="23"/>
      <c r="J62" s="23"/>
      <c r="K62" s="23"/>
      <c r="M62" s="40"/>
      <c r="N62" s="40"/>
      <c r="O62" s="40"/>
      <c r="P62" s="40"/>
      <c r="Q62" s="40"/>
      <c r="R62" s="41"/>
      <c r="S62" s="41"/>
      <c r="T62" s="37"/>
      <c r="U62" s="37"/>
      <c r="V62" s="37"/>
      <c r="W62" s="37"/>
      <c r="X62" s="37"/>
      <c r="Y62" s="3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B0A0-0452-4093-A8F7-39DF5F709458}">
  <sheetPr>
    <tabColor indexed="49"/>
  </sheetPr>
  <dimension ref="A1:GC60"/>
  <sheetViews>
    <sheetView tabSelected="1" view="pageBreakPreview" zoomScaleNormal="100" zoomScaleSheetLayoutView="100" workbookViewId="0">
      <selection activeCell="B16" sqref="B16"/>
    </sheetView>
  </sheetViews>
  <sheetFormatPr defaultColWidth="9.140625" defaultRowHeight="12.75" x14ac:dyDescent="0.2"/>
  <cols>
    <col min="1" max="11" width="9" style="5" customWidth="1"/>
    <col min="12" max="12" width="4" style="37" customWidth="1"/>
    <col min="13" max="13" width="5.85546875" style="28" customWidth="1"/>
    <col min="14" max="14" width="4.42578125" style="9" customWidth="1"/>
    <col min="15" max="17" width="4.42578125" style="28" customWidth="1"/>
    <col min="18" max="18" width="3.5703125" style="65" customWidth="1"/>
    <col min="19" max="19" width="5.42578125" style="65" customWidth="1"/>
    <col min="20" max="20" width="6.5703125" style="34" customWidth="1"/>
    <col min="21" max="21" width="6.7109375" style="34" customWidth="1"/>
    <col min="22" max="30" width="6.5703125" style="34" customWidth="1"/>
    <col min="31" max="171" width="9.140625" style="18"/>
    <col min="172" max="16384" width="9.140625" style="5"/>
  </cols>
  <sheetData>
    <row r="1" spans="1:185" x14ac:dyDescent="0.2">
      <c r="A1" s="1"/>
      <c r="B1" s="2" t="s">
        <v>1</v>
      </c>
      <c r="C1" s="3" t="s">
        <v>61</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62</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63</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64</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AA-SM-026-115</v>
      </c>
      <c r="K8" s="17"/>
      <c r="L8" s="18"/>
      <c r="M8" s="9"/>
      <c r="O8" s="9"/>
      <c r="P8" s="9"/>
      <c r="S8" s="66"/>
      <c r="T8" s="65"/>
      <c r="AD8" s="33"/>
    </row>
    <row r="9" spans="1:185" s="32" customFormat="1" x14ac:dyDescent="0.2">
      <c r="A9" s="5"/>
      <c r="B9" s="5"/>
      <c r="C9" s="5"/>
      <c r="D9" s="5"/>
      <c r="E9" s="7" t="s">
        <v>2</v>
      </c>
      <c r="F9" s="15" t="str">
        <f>$C$2</f>
        <v>R. Abbott</v>
      </c>
      <c r="G9" s="5"/>
      <c r="H9" s="15"/>
      <c r="I9" s="7" t="s">
        <v>9</v>
      </c>
      <c r="J9" s="17" t="str">
        <f>$G$3</f>
        <v>IR</v>
      </c>
      <c r="K9" s="17"/>
      <c r="L9" s="18"/>
      <c r="M9" s="9">
        <v>1</v>
      </c>
      <c r="N9" s="9"/>
      <c r="O9" s="9"/>
      <c r="P9" s="9"/>
      <c r="Q9" s="67"/>
      <c r="R9" s="65"/>
      <c r="S9" s="66"/>
      <c r="T9" s="65"/>
      <c r="U9" s="34"/>
      <c r="V9" s="34"/>
      <c r="W9" s="34"/>
      <c r="X9" s="34"/>
      <c r="Y9" s="34"/>
      <c r="Z9" s="34"/>
      <c r="AA9" s="34"/>
      <c r="AB9" s="34"/>
      <c r="AC9" s="34"/>
      <c r="AD9" s="34"/>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6"/>
      <c r="T10" s="65"/>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row>
    <row r="11" spans="1:185" x14ac:dyDescent="0.2">
      <c r="E11" s="7" t="s">
        <v>29</v>
      </c>
      <c r="F11" s="15" t="str">
        <f>$C$5</f>
        <v>STANDARD SPREADSHEET METHOD</v>
      </c>
      <c r="I11" s="19"/>
      <c r="J11" s="8"/>
      <c r="L11" s="5"/>
      <c r="M11" s="9"/>
      <c r="O11" s="9"/>
      <c r="P11" s="9"/>
      <c r="S11" s="66"/>
      <c r="T11" s="65"/>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row>
    <row r="12" spans="1:185" ht="15.75" x14ac:dyDescent="0.25">
      <c r="A12" s="68"/>
      <c r="B12" s="21" t="str">
        <f>$G$4</f>
        <v>COMPRESSION FLEXURE - SIMPLY SUPPORTED BOTH ENDS, POINT LOAD</v>
      </c>
      <c r="C12" s="68"/>
      <c r="D12" s="68"/>
      <c r="E12" s="68"/>
      <c r="F12" s="68"/>
      <c r="G12" s="68"/>
      <c r="H12" s="68"/>
      <c r="I12" s="68"/>
      <c r="J12" s="68"/>
      <c r="K12" s="68"/>
      <c r="S12" s="66"/>
      <c r="T12" s="65"/>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row>
    <row r="13" spans="1:185" x14ac:dyDescent="0.2">
      <c r="A13" s="47"/>
      <c r="B13" s="93" t="s">
        <v>60</v>
      </c>
      <c r="C13" s="93"/>
      <c r="D13" s="93"/>
      <c r="E13" s="47" t="s">
        <v>65</v>
      </c>
      <c r="S13" s="66"/>
      <c r="T13" s="65"/>
      <c r="W13" s="34">
        <v>0</v>
      </c>
      <c r="X13" s="34">
        <v>0</v>
      </c>
      <c r="Y13" s="34">
        <f t="shared" ref="Y13:Y33" si="0">$H$23*$C$27*SIN($H$18/$C$27)*SIN(X13/$C$27)/SIN($G$27)</f>
        <v>0</v>
      </c>
      <c r="Z13" s="33">
        <f t="shared" ref="Z13:Z33" si="1">$H$23*$C$27/$H$22*(SIN($H$18/$C$27)*SIN(X13/$C$27)/SIN($G$27)-($H$18*X13)/($H$21*$C$27))</f>
        <v>0</v>
      </c>
      <c r="AB13" s="69" t="str">
        <f ca="1">[1]!xlv(Y13)</f>
        <v>W × j × SIN[b / j] × SIN[XL_Viking_NoVar / j] / SIN[U]</v>
      </c>
    </row>
    <row r="14" spans="1:185" x14ac:dyDescent="0.2">
      <c r="B14" s="94" t="s">
        <v>85</v>
      </c>
      <c r="C14" s="94"/>
      <c r="D14" s="94"/>
      <c r="E14" s="94"/>
      <c r="F14" s="94"/>
      <c r="G14" s="94"/>
      <c r="H14" s="94"/>
      <c r="I14" s="94"/>
      <c r="J14" s="94"/>
      <c r="K14" s="1"/>
      <c r="W14" s="34">
        <v>1</v>
      </c>
      <c r="X14" s="30">
        <f>W14*$V$33</f>
        <v>0.25</v>
      </c>
      <c r="Y14" s="34">
        <f t="shared" si="0"/>
        <v>-35.941862589017745</v>
      </c>
      <c r="Z14" s="33">
        <f t="shared" si="1"/>
        <v>-3.1883725178035501E-3</v>
      </c>
    </row>
    <row r="15" spans="1:185" x14ac:dyDescent="0.2">
      <c r="B15" s="94"/>
      <c r="C15" s="94"/>
      <c r="D15" s="94"/>
      <c r="E15" s="94"/>
      <c r="F15" s="94"/>
      <c r="G15" s="94"/>
      <c r="H15" s="94"/>
      <c r="I15" s="94"/>
      <c r="J15" s="94"/>
      <c r="L15" s="28"/>
      <c r="W15" s="34">
        <v>2</v>
      </c>
      <c r="X15" s="30">
        <f t="shared" ref="X15:X32" si="2">W15*$V$33</f>
        <v>0.5</v>
      </c>
      <c r="Y15" s="34">
        <f t="shared" si="0"/>
        <v>-71.862332273396262</v>
      </c>
      <c r="Z15" s="33">
        <f t="shared" si="1"/>
        <v>-6.3724664546792537E-3</v>
      </c>
    </row>
    <row r="16" spans="1:185" x14ac:dyDescent="0.2">
      <c r="B16" s="70" t="s">
        <v>66</v>
      </c>
      <c r="L16" s="28"/>
      <c r="W16" s="34">
        <v>3</v>
      </c>
      <c r="X16" s="30">
        <f t="shared" si="2"/>
        <v>0.75</v>
      </c>
      <c r="Y16" s="34">
        <f t="shared" si="0"/>
        <v>-107.74002888173649</v>
      </c>
      <c r="Z16" s="33">
        <f t="shared" si="1"/>
        <v>-9.5480057763472972E-3</v>
      </c>
      <c r="AC16" s="7" t="s">
        <v>67</v>
      </c>
      <c r="AD16" s="71">
        <f>H21-PI()*C27/2</f>
        <v>8.9041273759825117</v>
      </c>
      <c r="AE16" s="5" t="s">
        <v>49</v>
      </c>
      <c r="AF16" s="33">
        <f>MAX(Z13:Z57)</f>
        <v>0</v>
      </c>
    </row>
    <row r="17" spans="1:32" x14ac:dyDescent="0.2">
      <c r="B17" s="1"/>
      <c r="C17" s="61"/>
      <c r="D17" s="1"/>
      <c r="E17" s="1"/>
      <c r="F17" s="15" t="s">
        <v>59</v>
      </c>
      <c r="G17" s="7" t="s">
        <v>68</v>
      </c>
      <c r="H17" s="62">
        <v>5</v>
      </c>
      <c r="I17" s="5" t="s">
        <v>49</v>
      </c>
      <c r="L17" s="28"/>
      <c r="W17" s="34">
        <v>4</v>
      </c>
      <c r="X17" s="30">
        <f t="shared" si="2"/>
        <v>1</v>
      </c>
      <c r="Y17" s="34">
        <f t="shared" si="0"/>
        <v>-143.55359770154084</v>
      </c>
      <c r="Z17" s="33">
        <f t="shared" si="1"/>
        <v>-1.2710719540308165E-2</v>
      </c>
      <c r="AE17" s="34"/>
      <c r="AF17" s="33">
        <f>MIN(Z13:Z57)</f>
        <v>-9.0003251321436994E-2</v>
      </c>
    </row>
    <row r="18" spans="1:32" x14ac:dyDescent="0.2">
      <c r="B18" s="1"/>
      <c r="C18" s="1"/>
      <c r="D18" s="1"/>
      <c r="E18" s="2"/>
      <c r="G18" s="7" t="s">
        <v>69</v>
      </c>
      <c r="H18" s="62">
        <v>20</v>
      </c>
      <c r="I18" s="5" t="s">
        <v>49</v>
      </c>
      <c r="L18" s="28"/>
      <c r="W18" s="34">
        <v>5</v>
      </c>
      <c r="X18" s="30">
        <f t="shared" si="2"/>
        <v>1.25</v>
      </c>
      <c r="Y18" s="34">
        <f t="shared" si="0"/>
        <v>-179.28172218972097</v>
      </c>
      <c r="Z18" s="33">
        <f t="shared" si="1"/>
        <v>-1.5856344437944193E-2</v>
      </c>
      <c r="AD18" s="34">
        <f>PI()*C27/2</f>
        <v>16.095872624017488</v>
      </c>
      <c r="AE18" s="34"/>
      <c r="AF18" s="34"/>
    </row>
    <row r="19" spans="1:32" x14ac:dyDescent="0.2">
      <c r="G19" s="7" t="s">
        <v>58</v>
      </c>
      <c r="H19" s="64">
        <v>10500000</v>
      </c>
      <c r="I19" s="5" t="s">
        <v>70</v>
      </c>
      <c r="K19" s="37"/>
      <c r="L19" s="28"/>
      <c r="W19" s="34">
        <v>6</v>
      </c>
      <c r="X19" s="30">
        <f t="shared" si="2"/>
        <v>1.5</v>
      </c>
      <c r="Y19" s="34">
        <f t="shared" si="0"/>
        <v>-214.9031366603871</v>
      </c>
      <c r="Z19" s="33">
        <f t="shared" si="1"/>
        <v>-1.8980627332077414E-2</v>
      </c>
      <c r="AF19" s="33">
        <f>MAX(ABS(AF16),ABS(AF17))</f>
        <v>9.0003251321436994E-2</v>
      </c>
    </row>
    <row r="20" spans="1:32" ht="15" x14ac:dyDescent="0.2">
      <c r="G20" s="7" t="s">
        <v>57</v>
      </c>
      <c r="H20" s="72">
        <v>0.05</v>
      </c>
      <c r="I20" s="5" t="s">
        <v>71</v>
      </c>
      <c r="L20" s="28"/>
      <c r="W20" s="34">
        <v>7</v>
      </c>
      <c r="X20" s="30">
        <f t="shared" si="2"/>
        <v>1.75</v>
      </c>
      <c r="Y20" s="34">
        <f t="shared" si="0"/>
        <v>-250.39663894236622</v>
      </c>
      <c r="Z20" s="33">
        <f t="shared" si="1"/>
        <v>-2.2079327788473244E-2</v>
      </c>
      <c r="AD20" s="34">
        <f>IF(AND(AD16&lt;H17,AD18&gt;H17)=TRUE,H17,AD16)</f>
        <v>8.9041273759825117</v>
      </c>
    </row>
    <row r="21" spans="1:32" x14ac:dyDescent="0.2">
      <c r="B21" s="1"/>
      <c r="F21" s="55"/>
      <c r="G21" s="7" t="s">
        <v>56</v>
      </c>
      <c r="H21" s="48">
        <f>H17+H18</f>
        <v>25</v>
      </c>
      <c r="I21" s="5" t="s">
        <v>49</v>
      </c>
      <c r="K21" s="37"/>
      <c r="L21" s="28"/>
      <c r="W21" s="34">
        <v>8</v>
      </c>
      <c r="X21" s="30">
        <f t="shared" si="2"/>
        <v>2</v>
      </c>
      <c r="Y21" s="34">
        <f t="shared" si="0"/>
        <v>-285.74110299891646</v>
      </c>
      <c r="Z21" s="33">
        <f t="shared" si="1"/>
        <v>-2.5148220599783291E-2</v>
      </c>
    </row>
    <row r="22" spans="1:32" x14ac:dyDescent="0.2">
      <c r="B22" s="1"/>
      <c r="F22" s="55"/>
      <c r="G22" s="7" t="s">
        <v>55</v>
      </c>
      <c r="H22" s="62">
        <v>5000</v>
      </c>
      <c r="I22" s="5" t="s">
        <v>54</v>
      </c>
      <c r="L22" s="28"/>
      <c r="W22" s="34">
        <v>9</v>
      </c>
      <c r="X22" s="30">
        <f t="shared" si="2"/>
        <v>2.25</v>
      </c>
      <c r="Y22" s="34">
        <f t="shared" si="0"/>
        <v>-320.91549150212478</v>
      </c>
      <c r="Z22" s="33">
        <f t="shared" si="1"/>
        <v>-2.8183098300424956E-2</v>
      </c>
    </row>
    <row r="23" spans="1:32" x14ac:dyDescent="0.2">
      <c r="B23" s="1"/>
      <c r="C23" s="61"/>
      <c r="D23" s="55"/>
      <c r="E23" s="63"/>
      <c r="F23" s="58"/>
      <c r="G23" s="7" t="s">
        <v>72</v>
      </c>
      <c r="H23" s="62">
        <v>-100</v>
      </c>
      <c r="I23" s="5" t="s">
        <v>73</v>
      </c>
      <c r="L23" s="28"/>
      <c r="W23" s="34">
        <v>10</v>
      </c>
      <c r="X23" s="30">
        <f t="shared" si="2"/>
        <v>2.5</v>
      </c>
      <c r="Y23" s="34">
        <f t="shared" si="0"/>
        <v>-355.89886835450528</v>
      </c>
      <c r="Z23" s="33">
        <f t="shared" si="1"/>
        <v>-3.1179773670901051E-2</v>
      </c>
    </row>
    <row r="24" spans="1:32" x14ac:dyDescent="0.2">
      <c r="B24" s="1"/>
      <c r="C24" s="1"/>
      <c r="D24" s="55"/>
      <c r="E24" s="63"/>
      <c r="W24" s="34">
        <v>11</v>
      </c>
      <c r="X24" s="30">
        <f t="shared" si="2"/>
        <v>2.75</v>
      </c>
      <c r="Y24" s="34">
        <f t="shared" si="0"/>
        <v>-390.67041115034345</v>
      </c>
      <c r="Z24" s="33">
        <f t="shared" si="1"/>
        <v>-3.4134082230068682E-2</v>
      </c>
    </row>
    <row r="25" spans="1:32" x14ac:dyDescent="0.2">
      <c r="B25" s="7" t="s">
        <v>53</v>
      </c>
      <c r="C25" s="5" t="str">
        <f ca="1">[1]!xlv(C27)</f>
        <v>√[E × I / P]</v>
      </c>
      <c r="D25" s="60"/>
      <c r="E25" s="52"/>
      <c r="F25" s="7" t="s">
        <v>52</v>
      </c>
      <c r="G25" s="31" t="str">
        <f ca="1">[1]!xlv(G27)</f>
        <v>L / j</v>
      </c>
      <c r="K25" s="37"/>
      <c r="W25" s="34">
        <v>12</v>
      </c>
      <c r="X25" s="30">
        <f t="shared" si="2"/>
        <v>3</v>
      </c>
      <c r="Y25" s="34">
        <f t="shared" si="0"/>
        <v>-425.20942356937081</v>
      </c>
      <c r="Z25" s="33">
        <f t="shared" si="1"/>
        <v>-3.7041884713874165E-2</v>
      </c>
      <c r="AC25" s="34">
        <f>AD20</f>
        <v>8.9041273759825117</v>
      </c>
      <c r="AD25" s="34">
        <v>0</v>
      </c>
    </row>
    <row r="26" spans="1:32" x14ac:dyDescent="0.2">
      <c r="B26" s="7" t="s">
        <v>50</v>
      </c>
      <c r="C26" s="5" t="str">
        <f>[1]!xln(C27)</f>
        <v>√[(1.05E+07) × 0.05 / 5000]</v>
      </c>
      <c r="F26" s="7" t="s">
        <v>50</v>
      </c>
      <c r="G26" s="31" t="str">
        <f>[1]!xln(G27)</f>
        <v>25 / 10.2</v>
      </c>
      <c r="W26" s="34">
        <v>13</v>
      </c>
      <c r="X26" s="30">
        <f t="shared" si="2"/>
        <v>3.25</v>
      </c>
      <c r="Y26" s="34">
        <f t="shared" si="0"/>
        <v>-459.49534769539184</v>
      </c>
      <c r="Z26" s="33">
        <f t="shared" si="1"/>
        <v>-3.9899069539078381E-2</v>
      </c>
      <c r="AC26" s="34">
        <f>AD20</f>
        <v>8.9041273759825117</v>
      </c>
      <c r="AD26" s="34">
        <f>Y57</f>
        <v>-744.07436408582851</v>
      </c>
    </row>
    <row r="27" spans="1:32" x14ac:dyDescent="0.2">
      <c r="B27" s="7" t="s">
        <v>53</v>
      </c>
      <c r="C27" s="73">
        <f>SQRT(H19*H20/H22)</f>
        <v>10.246950765959598</v>
      </c>
      <c r="F27" s="7" t="s">
        <v>52</v>
      </c>
      <c r="G27" s="73">
        <f>H21/C27</f>
        <v>2.4397501823713332</v>
      </c>
      <c r="W27" s="34">
        <v>14</v>
      </c>
      <c r="X27" s="30">
        <f t="shared" si="2"/>
        <v>3.5</v>
      </c>
      <c r="Y27" s="34">
        <f t="shared" si="0"/>
        <v>-493.50777625253227</v>
      </c>
      <c r="Z27" s="33">
        <f t="shared" si="1"/>
        <v>-4.2701555250506437E-2</v>
      </c>
      <c r="AC27" s="34">
        <v>0</v>
      </c>
      <c r="AD27" s="34">
        <f>Y57</f>
        <v>-744.07436408582851</v>
      </c>
    </row>
    <row r="28" spans="1:32" x14ac:dyDescent="0.2">
      <c r="A28" s="1"/>
      <c r="H28" s="58"/>
      <c r="I28" s="74" t="s">
        <v>74</v>
      </c>
      <c r="J28" s="1"/>
      <c r="K28" s="1"/>
      <c r="W28" s="34">
        <v>15</v>
      </c>
      <c r="X28" s="30">
        <f t="shared" si="2"/>
        <v>3.75</v>
      </c>
      <c r="Y28" s="34">
        <f t="shared" si="0"/>
        <v>-527.22646475182376</v>
      </c>
      <c r="Z28" s="33">
        <f t="shared" si="1"/>
        <v>-4.5445292950364778E-2</v>
      </c>
    </row>
    <row r="29" spans="1:32" x14ac:dyDescent="0.2">
      <c r="A29" s="1"/>
      <c r="G29" s="58"/>
      <c r="J29" s="75">
        <f>AD26</f>
        <v>-744.07436408582851</v>
      </c>
      <c r="K29" s="1" t="s">
        <v>51</v>
      </c>
      <c r="W29" s="34">
        <v>16</v>
      </c>
      <c r="X29" s="30">
        <f t="shared" si="2"/>
        <v>4</v>
      </c>
      <c r="Y29" s="34">
        <f t="shared" si="0"/>
        <v>-560.63134354089857</v>
      </c>
      <c r="Z29" s="33">
        <f t="shared" si="1"/>
        <v>-4.8126268708179716E-2</v>
      </c>
    </row>
    <row r="30" spans="1:32" x14ac:dyDescent="0.2">
      <c r="A30" s="1"/>
      <c r="C30" s="31"/>
      <c r="K30" s="1"/>
      <c r="W30" s="34">
        <v>17</v>
      </c>
      <c r="X30" s="30">
        <f t="shared" si="2"/>
        <v>4.25</v>
      </c>
      <c r="Y30" s="34">
        <f t="shared" si="0"/>
        <v>-593.70252974961716</v>
      </c>
      <c r="Z30" s="33">
        <f t="shared" si="1"/>
        <v>-5.0740505949923437E-2</v>
      </c>
    </row>
    <row r="31" spans="1:32" x14ac:dyDescent="0.2">
      <c r="A31" s="1"/>
      <c r="E31" s="2"/>
      <c r="H31" s="56"/>
      <c r="I31" s="56" t="s">
        <v>75</v>
      </c>
      <c r="J31" s="76">
        <f>AC26</f>
        <v>8.9041273759825117</v>
      </c>
      <c r="K31" s="1" t="s">
        <v>49</v>
      </c>
      <c r="W31" s="34">
        <v>18</v>
      </c>
      <c r="X31" s="30">
        <f t="shared" si="2"/>
        <v>4.5</v>
      </c>
      <c r="Y31" s="34">
        <f t="shared" si="0"/>
        <v>-626.42033912452405</v>
      </c>
      <c r="Z31" s="33">
        <f t="shared" si="1"/>
        <v>-5.3284067824904829E-2</v>
      </c>
    </row>
    <row r="32" spans="1:32" x14ac:dyDescent="0.2">
      <c r="A32" s="1"/>
      <c r="E32" s="7"/>
      <c r="H32" s="56"/>
      <c r="W32" s="34">
        <v>19</v>
      </c>
      <c r="X32" s="30">
        <f t="shared" si="2"/>
        <v>4.75</v>
      </c>
      <c r="Y32" s="34">
        <f t="shared" si="0"/>
        <v>-658.76529774508367</v>
      </c>
      <c r="Z32" s="33">
        <f t="shared" si="1"/>
        <v>-5.5753059549016742E-2</v>
      </c>
    </row>
    <row r="33" spans="1:26" x14ac:dyDescent="0.2">
      <c r="A33" s="1"/>
      <c r="E33" s="2"/>
      <c r="F33" s="59"/>
      <c r="H33" s="56"/>
      <c r="I33" s="56"/>
      <c r="J33" s="55"/>
      <c r="K33" s="1"/>
      <c r="U33" s="34">
        <f>H17</f>
        <v>5</v>
      </c>
      <c r="V33" s="34">
        <f>X33/W33</f>
        <v>0.25</v>
      </c>
      <c r="W33" s="34">
        <v>20</v>
      </c>
      <c r="X33" s="30">
        <f>H17</f>
        <v>5</v>
      </c>
      <c r="Y33" s="34">
        <f t="shared" si="0"/>
        <v>-690.71815361472466</v>
      </c>
      <c r="Z33" s="33">
        <f t="shared" si="1"/>
        <v>-5.8143630722944921E-2</v>
      </c>
    </row>
    <row r="34" spans="1:26" x14ac:dyDescent="0.2">
      <c r="A34" s="1"/>
      <c r="C34" s="31"/>
      <c r="G34" s="56"/>
      <c r="H34" s="56"/>
      <c r="I34" s="56"/>
      <c r="J34" s="55"/>
      <c r="K34" s="1"/>
      <c r="W34" s="34">
        <v>1</v>
      </c>
      <c r="X34" s="30">
        <f t="shared" ref="X34:X55" si="3">$X$33+$V$55*W34</f>
        <v>5.9090909090909092</v>
      </c>
      <c r="Y34" s="34">
        <f t="shared" ref="Y34:Y55" si="4">$H$23*$C$27*SIN($H$17/$C$27)*SIN(($H$21-X34)/$C$27)/SIN($G$27)</f>
        <v>-712.51652733485014</v>
      </c>
      <c r="Z34" s="33">
        <f t="shared" ref="Z34:Z55" si="5">$H$23*$C$27/$H$22*(SIN($H$17/$C$27)*SIN(($H$21-X34)/$C$27)/SIN($G$27)-($H$17*($H$21-X34))/($H$21*$C$27))</f>
        <v>-6.6139669103333645E-2</v>
      </c>
    </row>
    <row r="35" spans="1:26" x14ac:dyDescent="0.2">
      <c r="A35" s="1"/>
      <c r="G35" s="56"/>
      <c r="K35" s="1"/>
      <c r="W35" s="34">
        <v>2</v>
      </c>
      <c r="X35" s="30">
        <f t="shared" si="3"/>
        <v>6.8181818181818183</v>
      </c>
      <c r="Y35" s="34">
        <f t="shared" si="4"/>
        <v>-728.71042011520831</v>
      </c>
      <c r="Z35" s="33">
        <f t="shared" si="5"/>
        <v>-7.3014811295768922E-2</v>
      </c>
    </row>
    <row r="36" spans="1:26" x14ac:dyDescent="0.2">
      <c r="B36" s="7"/>
      <c r="G36" s="56"/>
      <c r="W36" s="34">
        <v>3</v>
      </c>
      <c r="X36" s="30">
        <f t="shared" si="3"/>
        <v>7.7272727272727266</v>
      </c>
      <c r="Y36" s="34">
        <f t="shared" si="4"/>
        <v>-739.1724547512764</v>
      </c>
      <c r="Z36" s="33">
        <f t="shared" si="5"/>
        <v>-7.8743581859346198E-2</v>
      </c>
    </row>
    <row r="37" spans="1:26" x14ac:dyDescent="0.2">
      <c r="B37" s="7"/>
      <c r="H37" s="54"/>
      <c r="I37" s="54"/>
      <c r="J37" s="55"/>
      <c r="W37" s="34">
        <v>4</v>
      </c>
      <c r="X37" s="30">
        <f t="shared" si="3"/>
        <v>8.6363636363636367</v>
      </c>
      <c r="Y37" s="34">
        <f t="shared" si="4"/>
        <v>-743.82033943443048</v>
      </c>
      <c r="Z37" s="33">
        <f t="shared" si="5"/>
        <v>-8.3309522432340646E-2</v>
      </c>
    </row>
    <row r="38" spans="1:26" x14ac:dyDescent="0.2">
      <c r="B38" s="7"/>
      <c r="C38" s="31"/>
      <c r="G38" s="54"/>
      <c r="I38" s="53"/>
      <c r="W38" s="34">
        <v>5</v>
      </c>
      <c r="X38" s="30">
        <f t="shared" si="3"/>
        <v>9.545454545454545</v>
      </c>
      <c r="Y38" s="34">
        <f t="shared" si="4"/>
        <v>-742.61751503920777</v>
      </c>
      <c r="Z38" s="33">
        <f t="shared" si="5"/>
        <v>-8.6705321189659734E-2</v>
      </c>
    </row>
    <row r="39" spans="1:26" x14ac:dyDescent="0.2">
      <c r="W39" s="34">
        <v>6</v>
      </c>
      <c r="X39" s="30">
        <f t="shared" si="3"/>
        <v>10.454545454545453</v>
      </c>
      <c r="Y39" s="34">
        <f t="shared" si="4"/>
        <v>-735.57344268845713</v>
      </c>
      <c r="Z39" s="33">
        <f t="shared" si="5"/>
        <v>-8.8932870355873259E-2</v>
      </c>
    </row>
    <row r="40" spans="1:26" x14ac:dyDescent="0.2">
      <c r="B40" s="7"/>
      <c r="C40" s="31"/>
      <c r="I40" s="77" t="s">
        <v>76</v>
      </c>
      <c r="W40" s="34">
        <v>7</v>
      </c>
      <c r="X40" s="30">
        <f t="shared" si="3"/>
        <v>11.363636363636363</v>
      </c>
      <c r="Y40" s="34">
        <f t="shared" si="4"/>
        <v>-722.74352933445766</v>
      </c>
      <c r="Z40" s="33">
        <f t="shared" si="5"/>
        <v>-9.0003251321436994E-2</v>
      </c>
    </row>
    <row r="41" spans="1:26" x14ac:dyDescent="0.2">
      <c r="B41" s="7"/>
      <c r="C41" s="31"/>
      <c r="D41" s="57"/>
      <c r="E41" s="52"/>
      <c r="I41" s="77"/>
      <c r="J41" s="78">
        <f>AF16</f>
        <v>0</v>
      </c>
      <c r="K41" s="5" t="s">
        <v>49</v>
      </c>
      <c r="W41" s="34">
        <v>8</v>
      </c>
      <c r="X41" s="30">
        <f t="shared" si="3"/>
        <v>12.272727272727273</v>
      </c>
      <c r="Y41" s="34">
        <f t="shared" si="4"/>
        <v>-704.22869194136786</v>
      </c>
      <c r="Z41" s="33">
        <f t="shared" si="5"/>
        <v>-8.993664747918266E-2</v>
      </c>
    </row>
    <row r="42" spans="1:26" x14ac:dyDescent="0.2">
      <c r="B42" s="7"/>
      <c r="C42" s="71"/>
      <c r="I42" s="77"/>
      <c r="W42" s="34">
        <v>9</v>
      </c>
      <c r="X42" s="30">
        <f t="shared" si="3"/>
        <v>13.181818181818182</v>
      </c>
      <c r="Y42" s="34">
        <f t="shared" si="4"/>
        <v>-680.17456369703893</v>
      </c>
      <c r="Z42" s="33">
        <f t="shared" si="5"/>
        <v>-8.8762185466680493E-2</v>
      </c>
    </row>
    <row r="43" spans="1:26" x14ac:dyDescent="0.2">
      <c r="B43" s="2"/>
      <c r="C43" s="31"/>
      <c r="D43" s="51"/>
      <c r="I43" s="77" t="s">
        <v>77</v>
      </c>
      <c r="W43" s="34">
        <v>10</v>
      </c>
      <c r="X43" s="30">
        <f t="shared" si="3"/>
        <v>14.09090909090909</v>
      </c>
      <c r="Y43" s="34">
        <f t="shared" si="4"/>
        <v>-650.77034849793654</v>
      </c>
      <c r="Z43" s="33">
        <f t="shared" si="5"/>
        <v>-8.6517706063223676E-2</v>
      </c>
    </row>
    <row r="44" spans="1:26" x14ac:dyDescent="0.2">
      <c r="B44" s="7"/>
      <c r="J44" s="78">
        <f>AF17</f>
        <v>-9.0003251321436994E-2</v>
      </c>
      <c r="K44" s="5" t="s">
        <v>49</v>
      </c>
      <c r="W44" s="34">
        <v>11</v>
      </c>
      <c r="X44" s="30">
        <f t="shared" si="3"/>
        <v>15</v>
      </c>
      <c r="Y44" s="34">
        <f t="shared" si="4"/>
        <v>-616.24733271751347</v>
      </c>
      <c r="Z44" s="33">
        <f t="shared" si="5"/>
        <v>-8.3249466543502681E-2</v>
      </c>
    </row>
    <row r="45" spans="1:26" x14ac:dyDescent="0.2">
      <c r="B45" s="7"/>
      <c r="F45" s="58"/>
      <c r="W45" s="34">
        <v>12</v>
      </c>
      <c r="X45" s="30">
        <f t="shared" si="3"/>
        <v>15.909090909090908</v>
      </c>
      <c r="Y45" s="34">
        <f t="shared" si="4"/>
        <v>-576.87706596409691</v>
      </c>
      <c r="Z45" s="33">
        <f t="shared" si="5"/>
        <v>-7.9011776829183034E-2</v>
      </c>
    </row>
    <row r="46" spans="1:26" x14ac:dyDescent="0.2">
      <c r="B46" s="7"/>
      <c r="C46" s="31"/>
      <c r="W46" s="34">
        <v>13</v>
      </c>
      <c r="X46" s="30">
        <f t="shared" si="3"/>
        <v>16.81818181818182</v>
      </c>
      <c r="Y46" s="34">
        <f t="shared" si="4"/>
        <v>-532.96922513800871</v>
      </c>
      <c r="Z46" s="33">
        <f t="shared" si="5"/>
        <v>-7.3866572300329031E-2</v>
      </c>
    </row>
    <row r="47" spans="1:26" x14ac:dyDescent="0.2">
      <c r="W47" s="34">
        <v>14</v>
      </c>
      <c r="X47" s="30">
        <f t="shared" si="3"/>
        <v>17.727272727272727</v>
      </c>
      <c r="Y47" s="34">
        <f t="shared" si="4"/>
        <v>-484.86917858871971</v>
      </c>
      <c r="Z47" s="33">
        <f t="shared" si="5"/>
        <v>-6.7882926626834844E-2</v>
      </c>
    </row>
    <row r="48" spans="1:26" x14ac:dyDescent="0.2">
      <c r="B48" s="7"/>
      <c r="C48" s="31"/>
      <c r="D48" s="51"/>
      <c r="E48" s="52"/>
      <c r="W48" s="34">
        <v>15</v>
      </c>
      <c r="X48" s="30">
        <f t="shared" si="3"/>
        <v>18.636363636363637</v>
      </c>
      <c r="Y48" s="34">
        <f t="shared" si="4"/>
        <v>-432.9552695317837</v>
      </c>
      <c r="Z48" s="33">
        <f t="shared" si="5"/>
        <v>-6.1136508451811268E-2</v>
      </c>
    </row>
    <row r="49" spans="1:26" x14ac:dyDescent="0.2">
      <c r="B49" s="7"/>
      <c r="W49" s="34">
        <v>16</v>
      </c>
      <c r="X49" s="30">
        <f t="shared" si="3"/>
        <v>19.545454545454547</v>
      </c>
      <c r="Y49" s="34">
        <f t="shared" si="4"/>
        <v>-377.63584009353252</v>
      </c>
      <c r="Z49" s="33">
        <f t="shared" si="5"/>
        <v>-5.3708986200524687E-2</v>
      </c>
    </row>
    <row r="50" spans="1:26" x14ac:dyDescent="0.2">
      <c r="B50" s="7" t="s">
        <v>78</v>
      </c>
      <c r="C50" s="5" t="str">
        <f ca="1">[1]!xlv(C52)</f>
        <v xml:space="preserve"> - W / P × ((b / L) + (SIN[a / j] / TAN[U]) - COS[a / j])</v>
      </c>
      <c r="F50" s="58"/>
      <c r="K50" s="68"/>
      <c r="W50" s="34">
        <v>17</v>
      </c>
      <c r="X50" s="30">
        <f t="shared" si="3"/>
        <v>20.454545454545453</v>
      </c>
      <c r="Y50" s="34">
        <f t="shared" si="4"/>
        <v>-319.346019391666</v>
      </c>
      <c r="Z50" s="33">
        <f t="shared" si="5"/>
        <v>-4.5687385696515009E-2</v>
      </c>
    </row>
    <row r="51" spans="1:26" x14ac:dyDescent="0.2">
      <c r="B51" s="7" t="s">
        <v>50</v>
      </c>
      <c r="C51" s="5" t="str">
        <f>[1]!xln(C52)</f>
        <v xml:space="preserve"> - (-100) / 5000 × ((20 / 25) + (SIN[5 / 10.2] / TAN[2.44]) - COS[5 / 10.2])</v>
      </c>
      <c r="K51" s="79"/>
      <c r="W51" s="34">
        <v>18</v>
      </c>
      <c r="X51" s="30">
        <f t="shared" si="3"/>
        <v>21.363636363636363</v>
      </c>
      <c r="Y51" s="34">
        <f t="shared" si="4"/>
        <v>-258.54430091591081</v>
      </c>
      <c r="Z51" s="33">
        <f t="shared" si="5"/>
        <v>-3.7163405637727617E-2</v>
      </c>
    </row>
    <row r="52" spans="1:26" x14ac:dyDescent="0.2">
      <c r="B52" s="7" t="s">
        <v>78</v>
      </c>
      <c r="C52" s="31">
        <f>-H23/H22*((H18/H21)+(SIN(H17/C27)/TAN(G27))-COS(H17/C27))</f>
        <v>-1.2756342798095809E-2</v>
      </c>
      <c r="D52" s="5" t="s">
        <v>79</v>
      </c>
      <c r="E52" s="52" t="s">
        <v>80</v>
      </c>
      <c r="F52" s="1"/>
      <c r="J52" s="55"/>
      <c r="K52" s="80"/>
      <c r="W52" s="34">
        <v>19</v>
      </c>
      <c r="X52" s="30">
        <f t="shared" si="3"/>
        <v>22.272727272727273</v>
      </c>
      <c r="Y52" s="34">
        <f t="shared" si="4"/>
        <v>-195.70893613023964</v>
      </c>
      <c r="Z52" s="33">
        <f t="shared" si="5"/>
        <v>-2.8232696316957018E-2</v>
      </c>
    </row>
    <row r="53" spans="1:26" x14ac:dyDescent="0.2">
      <c r="W53" s="34">
        <v>20</v>
      </c>
      <c r="X53" s="30">
        <f t="shared" si="3"/>
        <v>23.18181818181818</v>
      </c>
      <c r="Y53" s="34">
        <f t="shared" si="4"/>
        <v>-131.33417266368929</v>
      </c>
      <c r="Z53" s="33">
        <f t="shared" si="5"/>
        <v>-1.8994107260010575E-2</v>
      </c>
    </row>
    <row r="54" spans="1:26" x14ac:dyDescent="0.2">
      <c r="B54" s="7" t="s">
        <v>78</v>
      </c>
      <c r="C54" s="5" t="str">
        <f ca="1">[1]!xlv(C56)</f>
        <v>W / P × (a / L - SIN[a / j] / SIN[U])</v>
      </c>
      <c r="W54" s="34">
        <v>21</v>
      </c>
      <c r="X54" s="30">
        <f t="shared" si="3"/>
        <v>24.09090909090909</v>
      </c>
      <c r="Y54" s="34">
        <f t="shared" si="4"/>
        <v>-65.926366679252169</v>
      </c>
      <c r="Z54" s="33">
        <f t="shared" si="5"/>
        <v>-9.5489096994867927E-3</v>
      </c>
    </row>
    <row r="55" spans="1:26" x14ac:dyDescent="0.2">
      <c r="B55" s="7" t="s">
        <v>50</v>
      </c>
      <c r="C55" s="31" t="str">
        <f>[1]!xln(C56)</f>
        <v>(-100) / 5000 × (5 / 25 - SIN[5 / 10.2] / SIN[2.44])</v>
      </c>
      <c r="G55" s="58"/>
      <c r="U55" s="34">
        <f>H18</f>
        <v>20</v>
      </c>
      <c r="V55" s="34">
        <f>U55/W55</f>
        <v>0.90909090909090906</v>
      </c>
      <c r="W55" s="34">
        <v>22</v>
      </c>
      <c r="X55" s="30">
        <f t="shared" si="3"/>
        <v>25</v>
      </c>
      <c r="Y55" s="34">
        <f t="shared" si="4"/>
        <v>0</v>
      </c>
      <c r="Z55" s="33">
        <f t="shared" si="5"/>
        <v>0</v>
      </c>
    </row>
    <row r="56" spans="1:26" x14ac:dyDescent="0.2">
      <c r="B56" s="7" t="s">
        <v>78</v>
      </c>
      <c r="C56" s="31">
        <f>H23/H22*(H17/H21-SIN(H17/C27)/SIN(G27))</f>
        <v>1.0522844523809872E-2</v>
      </c>
      <c r="D56" s="5" t="s">
        <v>79</v>
      </c>
      <c r="E56" s="5" t="s">
        <v>81</v>
      </c>
      <c r="Z56" s="33"/>
    </row>
    <row r="57" spans="1:26" x14ac:dyDescent="0.2">
      <c r="A57" s="68"/>
      <c r="X57" s="30">
        <f>AD20</f>
        <v>8.9041273759825117</v>
      </c>
      <c r="Y57" s="34">
        <f>$H$23*$C$27*SIN($H$17/$C$27)*SIN(($H$21-X57)/$C$27)/SIN($G$27)</f>
        <v>-744.07436408582851</v>
      </c>
      <c r="Z57" s="33">
        <f>$H$23*$C$27/$H$22*(SIN($H$17/$C$27)*SIN(($H$21-X57)/$C$27)/SIN($G$27)-($H$17*($H$21-X57))/($H$21*$C$27))</f>
        <v>-8.4431382321095746E-2</v>
      </c>
    </row>
    <row r="58" spans="1:26" x14ac:dyDescent="0.2">
      <c r="A58" s="81" t="s">
        <v>82</v>
      </c>
      <c r="B58" s="82"/>
      <c r="C58" s="82"/>
      <c r="D58" s="82"/>
      <c r="E58" s="82"/>
      <c r="F58" s="82"/>
      <c r="G58" s="83"/>
      <c r="H58" s="83"/>
      <c r="I58" s="83"/>
      <c r="J58" s="83"/>
      <c r="K58" s="79"/>
    </row>
    <row r="59" spans="1:26" x14ac:dyDescent="0.2">
      <c r="A59" s="84"/>
      <c r="B59" s="84"/>
      <c r="C59" s="84"/>
      <c r="D59" s="85"/>
      <c r="E59" s="85"/>
      <c r="F59" s="86" t="s">
        <v>83</v>
      </c>
      <c r="G59" s="87" t="s">
        <v>84</v>
      </c>
      <c r="H59" s="88"/>
      <c r="I59" s="89"/>
      <c r="J59" s="89"/>
      <c r="K59" s="80"/>
    </row>
    <row r="60" spans="1:26" x14ac:dyDescent="0.2">
      <c r="A60" s="84"/>
    </row>
  </sheetData>
  <mergeCells count="2">
    <mergeCell ref="B13:D13"/>
    <mergeCell ref="B14:J15"/>
  </mergeCells>
  <hyperlinks>
    <hyperlink ref="B13" r:id="rId1" display=" (NASA TM X-73305, 1975)" xr:uid="{3384E233-78D0-491D-886D-C3FC4E1BCF83}"/>
    <hyperlink ref="B16" r:id="rId2" xr:uid="{B0403706-715B-4648-8559-5FC03A46D766}"/>
    <hyperlink ref="G59" r:id="rId3" xr:uid="{03566C8D-DED5-41EE-BC60-DF7F9CC95A1E}"/>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2018-10-21T23:19:58Z</dcterms:modified>
  <cp:category>Engineering Spreadsheets</cp:category>
</cp:coreProperties>
</file>