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A56" i="41" l="1"/>
  <c r="AA55" i="41"/>
  <c r="AA22" i="41"/>
  <c r="AA24" i="41"/>
  <c r="AA25" i="41"/>
  <c r="AA26" i="41"/>
  <c r="AA27" i="41"/>
  <c r="AA28" i="41"/>
  <c r="AA29" i="41"/>
  <c r="AA30" i="41"/>
  <c r="AA31" i="41"/>
  <c r="AA32" i="41"/>
  <c r="AA33" i="41"/>
  <c r="AA34" i="41"/>
  <c r="AA35" i="41"/>
  <c r="AA36" i="41"/>
  <c r="AA37" i="41"/>
  <c r="AA38" i="41"/>
  <c r="AA39" i="41"/>
  <c r="AA40" i="41"/>
  <c r="AA41" i="41"/>
  <c r="AA42" i="41"/>
  <c r="AA43" i="41"/>
  <c r="AA44" i="41"/>
  <c r="AA45" i="41"/>
  <c r="AA46" i="41"/>
  <c r="AA47" i="41"/>
  <c r="AA48" i="41"/>
  <c r="AA49" i="41"/>
  <c r="AA50" i="41"/>
  <c r="AA51" i="41"/>
  <c r="AA52" i="41"/>
  <c r="AA53" i="41"/>
  <c r="AA23" i="41"/>
  <c r="X56" i="41"/>
  <c r="X55" i="41"/>
  <c r="Z55" i="41" s="1"/>
  <c r="Z56" i="41"/>
  <c r="Z23" i="41"/>
  <c r="Z24" i="41"/>
  <c r="Z25" i="41"/>
  <c r="Z26" i="41"/>
  <c r="Z27" i="41"/>
  <c r="Z28" i="41"/>
  <c r="Z29" i="41"/>
  <c r="Z30" i="41"/>
  <c r="Z31" i="41"/>
  <c r="Z32" i="41"/>
  <c r="Z33" i="41"/>
  <c r="Z34" i="41"/>
  <c r="Z35" i="41"/>
  <c r="Z36" i="41"/>
  <c r="Z37" i="41"/>
  <c r="Z38" i="41"/>
  <c r="Z39" i="41"/>
  <c r="Z40" i="41"/>
  <c r="Z41" i="41"/>
  <c r="Z42" i="41"/>
  <c r="Z43" i="41"/>
  <c r="Z44" i="41"/>
  <c r="Z45" i="41"/>
  <c r="Z46" i="41"/>
  <c r="Z47" i="41"/>
  <c r="Z48" i="41"/>
  <c r="Z49" i="41"/>
  <c r="Z50" i="41"/>
  <c r="Z51" i="41"/>
  <c r="Z52" i="41"/>
  <c r="Z53" i="41"/>
  <c r="Z22" i="41"/>
  <c r="Y22" i="41"/>
  <c r="Y56" i="41"/>
  <c r="Y23" i="41"/>
  <c r="Y24" i="41"/>
  <c r="Y25" i="41"/>
  <c r="Y26" i="41"/>
  <c r="Y27" i="41"/>
  <c r="Y28" i="41"/>
  <c r="Y29" i="41"/>
  <c r="Y30" i="41"/>
  <c r="Y31" i="41"/>
  <c r="Y32" i="41"/>
  <c r="Y33" i="41"/>
  <c r="Y34" i="41"/>
  <c r="Y35" i="41"/>
  <c r="Y36" i="41"/>
  <c r="Y37" i="41"/>
  <c r="Y38" i="41"/>
  <c r="Y39" i="41"/>
  <c r="Y40" i="41"/>
  <c r="Y41" i="41"/>
  <c r="Y42" i="41"/>
  <c r="Y43" i="41"/>
  <c r="Y44" i="41"/>
  <c r="Y45" i="41"/>
  <c r="Y46" i="41"/>
  <c r="Y47" i="41"/>
  <c r="Y48" i="41"/>
  <c r="Y49" i="41"/>
  <c r="Y50" i="41"/>
  <c r="Y51" i="41"/>
  <c r="Y52" i="41"/>
  <c r="Y53" i="41"/>
  <c r="B27" i="41"/>
  <c r="B25" i="41"/>
  <c r="H19" i="41"/>
  <c r="B31" i="41" s="1"/>
  <c r="Y55" i="41" l="1"/>
  <c r="H26" i="41"/>
  <c r="H31" i="41"/>
  <c r="H24" i="41"/>
  <c r="H25" i="41"/>
  <c r="X49" i="41" l="1"/>
  <c r="X23" i="41" l="1"/>
  <c r="X24" i="41"/>
  <c r="X25" i="41"/>
  <c r="X26" i="41"/>
  <c r="X27" i="41"/>
  <c r="X28" i="41"/>
  <c r="X29" i="41"/>
  <c r="X30" i="41"/>
  <c r="X31" i="41"/>
  <c r="X32" i="41"/>
  <c r="X33" i="41"/>
  <c r="X34" i="41"/>
  <c r="X35" i="41"/>
  <c r="X36" i="41"/>
  <c r="X37" i="41"/>
  <c r="X38" i="41"/>
  <c r="X39" i="41"/>
  <c r="X40" i="41"/>
  <c r="X41" i="41"/>
  <c r="X42" i="41"/>
  <c r="X43" i="41"/>
  <c r="X44" i="41"/>
  <c r="X45" i="41"/>
  <c r="X46" i="41"/>
  <c r="X47" i="41"/>
  <c r="X48" i="41"/>
  <c r="X50" i="41"/>
  <c r="X51" i="41"/>
  <c r="X52" i="41"/>
  <c r="X53" i="41"/>
  <c r="X22" i="41"/>
  <c r="H30" i="41"/>
  <c r="B24" i="41"/>
  <c r="B26" i="41"/>
  <c r="H29" i="41"/>
  <c r="Y16" i="41" l="1"/>
  <c r="B29" i="41"/>
  <c r="B30" i="41"/>
  <c r="X1" i="41" l="1"/>
  <c r="G1" i="41" s="1"/>
  <c r="J10" i="41" s="1"/>
  <c r="X2" i="41"/>
  <c r="X3" i="41"/>
  <c r="X4" i="41"/>
  <c r="X5" i="41"/>
  <c r="X6" i="41"/>
  <c r="X7" i="41"/>
  <c r="F8" i="41"/>
  <c r="J8" i="41"/>
  <c r="F9" i="41"/>
  <c r="J9" i="41"/>
  <c r="F10" i="41"/>
  <c r="L10" i="41"/>
  <c r="F11" i="41"/>
  <c r="B12" i="41"/>
  <c r="W18" i="41"/>
  <c r="Z18" i="41"/>
  <c r="AB18" i="41"/>
  <c r="AC18" i="41"/>
  <c r="AD21" i="41" l="1"/>
  <c r="AE21" i="41" l="1"/>
  <c r="AA18" i="41"/>
  <c r="X18" i="41"/>
  <c r="AC22" i="41" l="1" a="1"/>
  <c r="Y18" i="41"/>
  <c r="AD18" i="41"/>
  <c r="C12" i="40"/>
  <c r="AC22" i="41" l="1"/>
  <c r="AF22" i="41" s="1"/>
  <c r="AC37" i="41"/>
  <c r="AF37" i="41" s="1"/>
  <c r="AC34" i="41"/>
  <c r="AF34" i="41" s="1"/>
  <c r="AC32" i="41"/>
  <c r="AF32" i="41" s="1"/>
  <c r="AC46" i="41"/>
  <c r="AC26" i="41"/>
  <c r="AF26" i="41" s="1"/>
  <c r="AC24" i="41"/>
  <c r="AF24" i="41" s="1"/>
  <c r="AC38" i="41"/>
  <c r="AF38" i="41" s="1"/>
  <c r="AC51" i="41"/>
  <c r="AF51" i="41" s="1"/>
  <c r="AC49" i="41"/>
  <c r="AF49" i="41" s="1"/>
  <c r="AC55" i="4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F55" i="41" l="1"/>
  <c r="AE55" i="41"/>
  <c r="AF46" i="41"/>
  <c r="AD46" i="41"/>
  <c r="AE31" i="4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E46" i="41"/>
  <c r="AD31" i="41"/>
  <c r="AD50" i="41"/>
  <c r="AE50" i="41"/>
  <c r="AD36" i="41"/>
  <c r="AE36" i="41"/>
  <c r="AD32" i="41"/>
  <c r="AE32" i="41"/>
  <c r="AE47" i="41"/>
  <c r="AD47" i="41"/>
  <c r="AD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<sst xmlns="http://schemas.openxmlformats.org/spreadsheetml/2006/main" count="172" uniqueCount="100">
  <si>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</si>
  <si>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</si>
  <si>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</si>
  <si>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</si>
  <si>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</si>
  <si>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</si>
  <si>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</si>
  <si>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</si>
  <si>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</si>
  <si>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</si>
  <si>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</si>
  <si>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</si>
  <si>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</si>
  <si>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</si>
  <si>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</si>
  <si>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</si>
  <si>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</si>
  <si>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</si>
  <si>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</si>
  <si>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</si>
  <si>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</si>
  <si>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</si>
  <si>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</si>
  <si>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</si>
  <si>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</si>
  <si>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</si>
  <si>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</si>
  <si>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</si>
  <si>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</si>
  <si>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</si>
  <si>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</si>
  <si>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</si>
  <si>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</si>
  <si>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</si>
  <si>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</si>
  <si>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</si>
  <si>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</si>
  <si>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</si>
  <si>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</si>
  <si>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</si>
  <si>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</si>
  <si>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</si>
  <si>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</si>
  <si>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</si>
  <si>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</si>
  <si>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</si>
  <si>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</si>
  <si>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</si>
  <si>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</si>
  <si>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</si>
  <si>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</si>
  <si>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</si>
  <si>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</si>
  <si>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</si>
  <si>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</si>
  <si>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</si>
  <si>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</si>
  <si>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</si>
  <si>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</si>
  <si>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</si>
  <si>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</si>
  <si>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</si>
  <si>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</si>
  <si>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</si>
  <si>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</si>
  <si>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</si>
  <si>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</si>
  <si>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</si>
  <si>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</si>
  <si>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</si>
  <si>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</si>
  <si>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</si>
  <si>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</si>
  <si>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</si>
  <si>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</si>
  <si>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</si>
  <si>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</si>
  <si>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</si>
  <si>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</si>
  <si>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</si>
  <si>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</si>
  <si>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</si>
  <si>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</si>
  <si>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</si>
  <si>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</si>
  <si>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</si>
  <si>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</si>
  <si>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</si>
  <si>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</si>
  <si>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</si>
  <si>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Input:</t>
  </si>
  <si>
    <t>W =</t>
  </si>
  <si>
    <t>lb (applied load)</t>
  </si>
  <si>
    <t>lb/in</t>
  </si>
  <si>
    <t>w =</t>
  </si>
  <si>
    <r>
      <t>R</t>
    </r>
    <r>
      <rPr>
        <vertAlign val="subscript"/>
        <sz val="10"/>
        <color theme="1"/>
        <rFont val="Calibri"/>
        <family val="2"/>
        <scheme val="minor"/>
      </rPr>
      <t>B</t>
    </r>
    <r>
      <rPr>
        <sz val="10"/>
        <color theme="1"/>
        <rFont val="Calibri"/>
        <family val="2"/>
        <scheme val="minor"/>
      </rPr>
      <t xml:space="preserve"> =</t>
    </r>
  </si>
  <si>
    <t>AA-SM-026-030</t>
  </si>
  <si>
    <t>SIMPLE BEAMS - SINGLE SPAN - FIXED BOTH ENDS - UDL ALONG ENTIRE LENGTH</t>
  </si>
  <si>
    <r>
      <t>M</t>
    </r>
    <r>
      <rPr>
        <vertAlign val="subscript"/>
        <sz val="10"/>
        <color theme="1"/>
        <rFont val="Calibri"/>
        <family val="2"/>
        <scheme val="minor"/>
      </rPr>
      <t>B</t>
    </r>
    <r>
      <rPr>
        <sz val="10"/>
        <color theme="1"/>
        <rFont val="Calibri"/>
        <family val="2"/>
        <scheme val="minor"/>
      </rPr>
      <t xml:space="preserve"> =</t>
    </r>
  </si>
  <si>
    <t>Max 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</si>
</sst>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5" fillId="0" borderId="0" xfId="0" applyNumberFormat="1" applyFont="1"/>
    <xf numFmtId="2"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165" fontId="5" fillId="0" borderId="0" xfId="0" applyNumberFormat="1" applyFont="1" applyBorder="1"/>
    <xf numFmtId="2" fontId="16" fillId="0" borderId="0" xfId="0" applyNumberFormat="1" applyFont="1"/>
    <xf numFmtId="2" fontId="13" fillId="0" borderId="0" xfId="0" applyNumberFormat="1" applyFont="1"/>
    <xf numFmtId="164" fontId="16" fillId="0" borderId="0" xfId="0" applyNumberFormat="1" applyFont="1"/>
    <xf numFmtId="166" fontId="13" fillId="0" borderId="0" xfId="0" applyNumberFormat="1" applyFont="1"/>
    <xf numFmtId="165" fontId="13"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SPAN'!$AC$21:$AC$55</c:f>
              <c:numCache>
                <c:formatCode>0.00</c:formatCode>
                <c:ptCount val="35"/>
                <c:pt idx="0" formatCode="General">
                  <c:v>0</c:v>
                </c:pt>
                <c:pt idx="1">
                  <c:v>0</c:v>
                </c:pt>
                <c:pt idx="2">
                  <c:v>0</c:v>
                </c:pt>
                <c:pt idx="3">
                  <c:v>0.5</c:v>
                </c:pt>
                <c:pt idx="4">
                  <c:v>1</c:v>
                </c:pt>
                <c:pt idx="5">
                  <c:v>1.5</c:v>
                </c:pt>
                <c:pt idx="6">
                  <c:v>2</c:v>
                </c:pt>
                <c:pt idx="7">
                  <c:v>2.5</c:v>
                </c:pt>
                <c:pt idx="8">
                  <c:v>3</c:v>
                </c:pt>
                <c:pt idx="9">
                  <c:v>3.5</c:v>
                </c:pt>
                <c:pt idx="10">
                  <c:v>4</c:v>
                </c:pt>
                <c:pt idx="11">
                  <c:v>4.5</c:v>
                </c:pt>
                <c:pt idx="12">
                  <c:v>5</c:v>
                </c:pt>
                <c:pt idx="13">
                  <c:v>5.5</c:v>
                </c:pt>
                <c:pt idx="14">
                  <c:v>6</c:v>
                </c:pt>
                <c:pt idx="15">
                  <c:v>6.5</c:v>
                </c:pt>
                <c:pt idx="16">
                  <c:v>7</c:v>
                </c:pt>
                <c:pt idx="17">
                  <c:v>7.5</c:v>
                </c:pt>
                <c:pt idx="18">
                  <c:v>7.5</c:v>
                </c:pt>
                <c:pt idx="19">
                  <c:v>7.5</c:v>
                </c:pt>
                <c:pt idx="20">
                  <c:v>8</c:v>
                </c:pt>
                <c:pt idx="21">
                  <c:v>8.5</c:v>
                </c:pt>
                <c:pt idx="22">
                  <c:v>9</c:v>
                </c:pt>
                <c:pt idx="23">
                  <c:v>9.5</c:v>
                </c:pt>
                <c:pt idx="24">
                  <c:v>10</c:v>
                </c:pt>
                <c:pt idx="25">
                  <c:v>10.5</c:v>
                </c:pt>
                <c:pt idx="26">
                  <c:v>11</c:v>
                </c:pt>
                <c:pt idx="27">
                  <c:v>11.5</c:v>
                </c:pt>
                <c:pt idx="28">
                  <c:v>12</c:v>
                </c:pt>
                <c:pt idx="29">
                  <c:v>12.5</c:v>
                </c:pt>
                <c:pt idx="30">
                  <c:v>13</c:v>
                </c:pt>
                <c:pt idx="31">
                  <c:v>13.5</c:v>
                </c:pt>
                <c:pt idx="32">
                  <c:v>14</c:v>
                </c:pt>
                <c:pt idx="33">
                  <c:v>14.5</c:v>
                </c:pt>
                <c:pt idx="34">
                  <c:v>15</c:v>
                </c:pt>
              </c:numCache>
            </c:numRef>
          </c:xVal>
          <c:yVal>
            <c:numRef>
              <c:f>'POINT LOAD MID SPAN'!$AD$21:$AD$55</c:f>
              <c:numCache>
                <c:formatCode>0</c:formatCode>
                <c:ptCount val="35"/>
                <c:pt idx="0">
                  <c:v>127.5</c:v>
                </c:pt>
                <c:pt idx="1">
                  <c:v>127.5</c:v>
                </c:pt>
                <c:pt idx="2">
                  <c:v>127.5</c:v>
                </c:pt>
                <c:pt idx="3">
                  <c:v>119</c:v>
                </c:pt>
                <c:pt idx="4">
                  <c:v>110.5</c:v>
                </c:pt>
                <c:pt idx="5">
                  <c:v>102</c:v>
                </c:pt>
                <c:pt idx="6">
                  <c:v>93.500000000000014</c:v>
                </c:pt>
                <c:pt idx="7">
                  <c:v>85.000000000000014</c:v>
                </c:pt>
                <c:pt idx="8">
                  <c:v>76.5</c:v>
                </c:pt>
                <c:pt idx="9">
                  <c:v>68</c:v>
                </c:pt>
                <c:pt idx="10">
                  <c:v>59.5</c:v>
                </c:pt>
                <c:pt idx="11">
                  <c:v>51</c:v>
                </c:pt>
                <c:pt idx="12">
                  <c:v>42.500000000000007</c:v>
                </c:pt>
                <c:pt idx="13">
                  <c:v>34.000000000000007</c:v>
                </c:pt>
                <c:pt idx="14">
                  <c:v>25.499999999999993</c:v>
                </c:pt>
                <c:pt idx="15">
                  <c:v>16.999999999999996</c:v>
                </c:pt>
                <c:pt idx="16">
                  <c:v>8.4999999999999982</c:v>
                </c:pt>
                <c:pt idx="17">
                  <c:v>0</c:v>
                </c:pt>
                <c:pt idx="18">
                  <c:v>0</c:v>
                </c:pt>
                <c:pt idx="19">
                  <c:v>0</c:v>
                </c:pt>
                <c:pt idx="20">
                  <c:v>-8.4999999999999982</c:v>
                </c:pt>
                <c:pt idx="21">
                  <c:v>-16.999999999999996</c:v>
                </c:pt>
                <c:pt idx="22">
                  <c:v>-25.499999999999993</c:v>
                </c:pt>
                <c:pt idx="23">
                  <c:v>-33.999999999999993</c:v>
                </c:pt>
                <c:pt idx="24">
                  <c:v>-42.499999999999993</c:v>
                </c:pt>
                <c:pt idx="25">
                  <c:v>-50.999999999999986</c:v>
                </c:pt>
                <c:pt idx="26">
                  <c:v>-59.499999999999986</c:v>
                </c:pt>
                <c:pt idx="27">
                  <c:v>-68.000000000000014</c:v>
                </c:pt>
                <c:pt idx="28">
                  <c:v>-76.500000000000014</c:v>
                </c:pt>
                <c:pt idx="29">
                  <c:v>-85.000000000000014</c:v>
                </c:pt>
                <c:pt idx="30">
                  <c:v>-93.500000000000014</c:v>
                </c:pt>
                <c:pt idx="31">
                  <c:v>-102</c:v>
                </c:pt>
                <c:pt idx="32">
                  <c:v>-110.5</c:v>
                </c:pt>
                <c:pt idx="33">
                  <c:v>-119</c:v>
                </c:pt>
                <c:pt idx="34">
                  <c:v>-127.5</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SPAN'!$AC$21:$AC$55</c:f>
              <c:numCache>
                <c:formatCode>0.00</c:formatCode>
                <c:ptCount val="35"/>
                <c:pt idx="0" formatCode="General">
                  <c:v>0</c:v>
                </c:pt>
                <c:pt idx="1">
                  <c:v>0</c:v>
                </c:pt>
                <c:pt idx="2">
                  <c:v>0</c:v>
                </c:pt>
                <c:pt idx="3">
                  <c:v>0.5</c:v>
                </c:pt>
                <c:pt idx="4">
                  <c:v>1</c:v>
                </c:pt>
                <c:pt idx="5">
                  <c:v>1.5</c:v>
                </c:pt>
                <c:pt idx="6">
                  <c:v>2</c:v>
                </c:pt>
                <c:pt idx="7">
                  <c:v>2.5</c:v>
                </c:pt>
                <c:pt idx="8">
                  <c:v>3</c:v>
                </c:pt>
                <c:pt idx="9">
                  <c:v>3.5</c:v>
                </c:pt>
                <c:pt idx="10">
                  <c:v>4</c:v>
                </c:pt>
                <c:pt idx="11">
                  <c:v>4.5</c:v>
                </c:pt>
                <c:pt idx="12">
                  <c:v>5</c:v>
                </c:pt>
                <c:pt idx="13">
                  <c:v>5.5</c:v>
                </c:pt>
                <c:pt idx="14">
                  <c:v>6</c:v>
                </c:pt>
                <c:pt idx="15">
                  <c:v>6.5</c:v>
                </c:pt>
                <c:pt idx="16">
                  <c:v>7</c:v>
                </c:pt>
                <c:pt idx="17">
                  <c:v>7.5</c:v>
                </c:pt>
                <c:pt idx="18">
                  <c:v>7.5</c:v>
                </c:pt>
                <c:pt idx="19">
                  <c:v>7.5</c:v>
                </c:pt>
                <c:pt idx="20">
                  <c:v>8</c:v>
                </c:pt>
                <c:pt idx="21">
                  <c:v>8.5</c:v>
                </c:pt>
                <c:pt idx="22">
                  <c:v>9</c:v>
                </c:pt>
                <c:pt idx="23">
                  <c:v>9.5</c:v>
                </c:pt>
                <c:pt idx="24">
                  <c:v>10</c:v>
                </c:pt>
                <c:pt idx="25">
                  <c:v>10.5</c:v>
                </c:pt>
                <c:pt idx="26">
                  <c:v>11</c:v>
                </c:pt>
                <c:pt idx="27">
                  <c:v>11.5</c:v>
                </c:pt>
                <c:pt idx="28">
                  <c:v>12</c:v>
                </c:pt>
                <c:pt idx="29">
                  <c:v>12.5</c:v>
                </c:pt>
                <c:pt idx="30">
                  <c:v>13</c:v>
                </c:pt>
                <c:pt idx="31">
                  <c:v>13.5</c:v>
                </c:pt>
                <c:pt idx="32">
                  <c:v>14</c:v>
                </c:pt>
                <c:pt idx="33">
                  <c:v>14.5</c:v>
                </c:pt>
                <c:pt idx="34">
                  <c:v>15</c:v>
                </c:pt>
              </c:numCache>
            </c:numRef>
          </c:xVal>
          <c:yVal>
            <c:numRef>
              <c:f>'POINT LOAD MID SPAN'!$AE$21:$AE$55</c:f>
              <c:numCache>
                <c:formatCode>0</c:formatCode>
                <c:ptCount val="35"/>
                <c:pt idx="0">
                  <c:v>-318.75</c:v>
                </c:pt>
                <c:pt idx="1">
                  <c:v>-318.75</c:v>
                </c:pt>
                <c:pt idx="2">
                  <c:v>-318.75</c:v>
                </c:pt>
                <c:pt idx="3">
                  <c:v>-257.125</c:v>
                </c:pt>
                <c:pt idx="4">
                  <c:v>-199.75</c:v>
                </c:pt>
                <c:pt idx="5">
                  <c:v>-146.625</c:v>
                </c:pt>
                <c:pt idx="6">
                  <c:v>-97.749999999999986</c:v>
                </c:pt>
                <c:pt idx="7">
                  <c:v>-53.124999999999979</c:v>
                </c:pt>
                <c:pt idx="8">
                  <c:v>-12.750000000000011</c:v>
                </c:pt>
                <c:pt idx="9">
                  <c:v>23.375000000000028</c:v>
                </c:pt>
                <c:pt idx="10">
                  <c:v>55.250000000000028</c:v>
                </c:pt>
                <c:pt idx="11">
                  <c:v>82.874999999999986</c:v>
                </c:pt>
                <c:pt idx="12">
                  <c:v>106.24999999999996</c:v>
                </c:pt>
                <c:pt idx="13">
                  <c:v>125.37500000000001</c:v>
                </c:pt>
                <c:pt idx="14">
                  <c:v>140.25</c:v>
                </c:pt>
                <c:pt idx="15">
                  <c:v>150.87499999999997</c:v>
                </c:pt>
                <c:pt idx="16">
                  <c:v>157.25</c:v>
                </c:pt>
                <c:pt idx="17">
                  <c:v>159.375</c:v>
                </c:pt>
                <c:pt idx="18">
                  <c:v>159.375</c:v>
                </c:pt>
                <c:pt idx="19">
                  <c:v>159.375</c:v>
                </c:pt>
                <c:pt idx="20">
                  <c:v>157.25</c:v>
                </c:pt>
                <c:pt idx="21">
                  <c:v>150.87500000000003</c:v>
                </c:pt>
                <c:pt idx="22">
                  <c:v>140.24999999999994</c:v>
                </c:pt>
                <c:pt idx="23">
                  <c:v>125.37500000000001</c:v>
                </c:pt>
                <c:pt idx="24">
                  <c:v>106.24999999999996</c:v>
                </c:pt>
                <c:pt idx="25">
                  <c:v>82.875000000000043</c:v>
                </c:pt>
                <c:pt idx="26">
                  <c:v>55.250000000000028</c:v>
                </c:pt>
                <c:pt idx="27">
                  <c:v>23.375000000000028</c:v>
                </c:pt>
                <c:pt idx="28">
                  <c:v>-12.749999999999954</c:v>
                </c:pt>
                <c:pt idx="29">
                  <c:v>-53.124999999999922</c:v>
                </c:pt>
                <c:pt idx="30">
                  <c:v>-97.750000000000099</c:v>
                </c:pt>
                <c:pt idx="31">
                  <c:v>-146.62500000000006</c:v>
                </c:pt>
                <c:pt idx="32">
                  <c:v>-199.74999999999997</c:v>
                </c:pt>
                <c:pt idx="33">
                  <c:v>-257.12500000000011</c:v>
                </c:pt>
                <c:pt idx="34">
                  <c:v>-318.75</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7.5</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SPAN'!$AF$22:$AF$55</c:f>
              <c:numCache>
                <c:formatCode>0.0000</c:formatCode>
                <c:ptCount val="34"/>
                <c:pt idx="0">
                  <c:v>0</c:v>
                </c:pt>
                <c:pt idx="1">
                  <c:v>0</c:v>
                </c:pt>
                <c:pt idx="2">
                  <c:v>-3.7231770833333333E-4</c:v>
                </c:pt>
                <c:pt idx="3">
                  <c:v>-1.3883333333333332E-3</c:v>
                </c:pt>
                <c:pt idx="4">
                  <c:v>-2.9046093750000001E-3</c:v>
                </c:pt>
                <c:pt idx="5">
                  <c:v>-4.7883333333333328E-3</c:v>
                </c:pt>
                <c:pt idx="6">
                  <c:v>-6.9173177083333339E-3</c:v>
                </c:pt>
                <c:pt idx="7">
                  <c:v>-9.1800000000000007E-3</c:v>
                </c:pt>
                <c:pt idx="8">
                  <c:v>-1.1475442708333334E-2</c:v>
                </c:pt>
                <c:pt idx="9">
                  <c:v>-1.3713333333333333E-2</c:v>
                </c:pt>
                <c:pt idx="10">
                  <c:v>-1.5813984374999999E-2</c:v>
                </c:pt>
                <c:pt idx="11">
                  <c:v>-1.7708333333333333E-2</c:v>
                </c:pt>
                <c:pt idx="12">
                  <c:v>-1.9337942708333333E-2</c:v>
                </c:pt>
                <c:pt idx="13">
                  <c:v>-2.0655E-2</c:v>
                </c:pt>
                <c:pt idx="14">
                  <c:v>-2.1622317708333335E-2</c:v>
                </c:pt>
                <c:pt idx="15">
                  <c:v>-2.2213333333333335E-2</c:v>
                </c:pt>
                <c:pt idx="16">
                  <c:v>-2.2412109374999999E-2</c:v>
                </c:pt>
                <c:pt idx="17">
                  <c:v>-2.2412109374999999E-2</c:v>
                </c:pt>
                <c:pt idx="18">
                  <c:v>-2.2412109374999999E-2</c:v>
                </c:pt>
                <c:pt idx="19">
                  <c:v>-2.2213333333333331E-2</c:v>
                </c:pt>
                <c:pt idx="20">
                  <c:v>-2.1622317708333335E-2</c:v>
                </c:pt>
                <c:pt idx="21">
                  <c:v>-2.0655E-2</c:v>
                </c:pt>
                <c:pt idx="22">
                  <c:v>-1.9337942708333333E-2</c:v>
                </c:pt>
                <c:pt idx="23">
                  <c:v>-1.7708333333333333E-2</c:v>
                </c:pt>
                <c:pt idx="24">
                  <c:v>-1.5813984374999999E-2</c:v>
                </c:pt>
                <c:pt idx="25">
                  <c:v>-1.3713333333333333E-2</c:v>
                </c:pt>
                <c:pt idx="26">
                  <c:v>-1.1475442708333334E-2</c:v>
                </c:pt>
                <c:pt idx="27">
                  <c:v>-9.1800000000000007E-3</c:v>
                </c:pt>
                <c:pt idx="28">
                  <c:v>-6.917317708333333E-3</c:v>
                </c:pt>
                <c:pt idx="29">
                  <c:v>-4.7883333333333337E-3</c:v>
                </c:pt>
                <c:pt idx="30">
                  <c:v>-2.9046093750000001E-3</c:v>
                </c:pt>
                <c:pt idx="31">
                  <c:v>-1.3883333333333334E-3</c:v>
                </c:pt>
                <c:pt idx="32">
                  <c:v>-3.7231770833333333E-4</c:v>
                </c:pt>
                <c:pt idx="33">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69167"/>
          <a:ext cx="2502353" cy="587992"/>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161517</xdr:colOff>
      <xdr:row>13</xdr:row>
      <xdr:rowOff>162191</xdr:rowOff>
    </xdr:from>
    <xdr:to>
      <xdr:col>4</xdr:col>
      <xdr:colOff>180826</xdr:colOff>
      <xdr:row>21</xdr:row>
      <xdr:rowOff>92254</xdr:rowOff>
    </xdr:to>
    <xdr:grpSp>
      <xdr:nvGrpSpPr>
        <xdr:cNvPr id="4" name="Group 3">
          <a:extLst>
            <a:ext uri="{FF2B5EF4-FFF2-40B4-BE49-F238E27FC236}">
              <a16:creationId xmlns:a16="http://schemas.microsoft.com/office/drawing/2014/main" id="{95EE23E5-B8F4-4128-B824-3FE38AAE7AB4}"/>
            </a:ext>
          </a:extLst>
        </xdr:cNvPr>
        <xdr:cNvGrpSpPr/>
      </xdr:nvGrpSpPr>
      <xdr:grpSpPr>
        <a:xfrm>
          <a:off x="161517" y="2338287"/>
          <a:ext cx="2495809" cy="1263563"/>
          <a:chOff x="161517" y="2369363"/>
          <a:chExt cx="2495809" cy="1283270"/>
        </a:xfrm>
      </xdr:grpSpPr>
      <xdr:grpSp>
        <xdr:nvGrpSpPr>
          <xdr:cNvPr id="13" name="Group 12">
            <a:extLst>
              <a:ext uri="{FF2B5EF4-FFF2-40B4-BE49-F238E27FC236}">
                <a16:creationId xmlns:a16="http://schemas.microsoft.com/office/drawing/2014/main" id="{599C5B3C-0F13-4894-BE09-20B9ACAB7FFD}"/>
              </a:ext>
            </a:extLst>
          </xdr:cNvPr>
          <xdr:cNvGrpSpPr/>
        </xdr:nvGrpSpPr>
        <xdr:grpSpPr>
          <a:xfrm>
            <a:off x="161517" y="2369363"/>
            <a:ext cx="2495809" cy="1283270"/>
            <a:chOff x="161517" y="2327875"/>
            <a:chExt cx="2500822" cy="1253537"/>
          </a:xfrm>
        </xdr:grpSpPr>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08564" y="3249697"/>
              <a:ext cx="0" cy="33171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1915" y="3327653"/>
              <a:ext cx="305072" cy="2511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16218" y="3074529"/>
              <a:ext cx="254360" cy="2557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393211" y="2738462"/>
              <a:ext cx="259213" cy="261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611828" y="2393785"/>
              <a:ext cx="0" cy="56254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611828" y="2510364"/>
              <a:ext cx="1258827"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92756" y="2337882"/>
              <a:ext cx="241738" cy="242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964808" y="3100203"/>
              <a:ext cx="58987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416570" y="2870940"/>
              <a:ext cx="245769" cy="2496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874305" y="2425947"/>
              <a:ext cx="0" cy="49707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136055" y="2327875"/>
              <a:ext cx="232702" cy="24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614231" y="3099546"/>
              <a:ext cx="1264578" cy="659"/>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830693" y="2779375"/>
              <a:ext cx="258951" cy="23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626214" y="3066266"/>
              <a:ext cx="245776" cy="264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grpSp>
          <xdr:nvGrpSpPr>
            <xdr:cNvPr id="10" name="Group 9">
              <a:extLst>
                <a:ext uri="{FF2B5EF4-FFF2-40B4-BE49-F238E27FC236}">
                  <a16:creationId xmlns:a16="http://schemas.microsoft.com/office/drawing/2014/main" id="{CBD5E3A7-89DF-4B76-B283-619AF2C2D8CA}"/>
                </a:ext>
              </a:extLst>
            </xdr:cNvPr>
            <xdr:cNvGrpSpPr/>
          </xdr:nvGrpSpPr>
          <xdr:grpSpPr>
            <a:xfrm>
              <a:off x="1879433" y="2981220"/>
              <a:ext cx="50903" cy="243721"/>
              <a:chOff x="1876425" y="3000771"/>
              <a:chExt cx="50903" cy="246729"/>
            </a:xfrm>
          </xdr:grpSpPr>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885761" y="3241180"/>
              <a:ext cx="0" cy="326302"/>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855535" y="3319309"/>
              <a:ext cx="305349" cy="2455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764383" y="2926880"/>
              <a:ext cx="324318"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2008565"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sp macro="" textlink="">
          <xdr:nvSpPr>
            <xdr:cNvPr id="53" name="Arc 52">
              <a:extLst>
                <a:ext uri="{FF2B5EF4-FFF2-40B4-BE49-F238E27FC236}">
                  <a16:creationId xmlns:a16="http://schemas.microsoft.com/office/drawing/2014/main" id="{0DA982D9-F5D5-437B-BB35-12F7A425D026}"/>
                </a:ext>
              </a:extLst>
            </xdr:cNvPr>
            <xdr:cNvSpPr/>
          </xdr:nvSpPr>
          <xdr:spPr bwMode="auto">
            <a:xfrm flipH="1">
              <a:off x="435898" y="2926880"/>
              <a:ext cx="329732" cy="347651"/>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54" name="TextBox 53">
              <a:extLst>
                <a:ext uri="{FF2B5EF4-FFF2-40B4-BE49-F238E27FC236}">
                  <a16:creationId xmlns:a16="http://schemas.microsoft.com/office/drawing/2014/main" id="{884E0130-282F-4ED9-B36C-95969040613B}"/>
                </a:ext>
              </a:extLst>
            </xdr:cNvPr>
            <xdr:cNvSpPr txBox="1"/>
          </xdr:nvSpPr>
          <xdr:spPr>
            <a:xfrm>
              <a:off x="161517" y="3101558"/>
              <a:ext cx="351726" cy="2466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A</a:t>
              </a:r>
            </a:p>
          </xdr:txBody>
        </xdr:sp>
        <xdr:sp macro="" textlink="">
          <xdr:nvSpPr>
            <xdr:cNvPr id="41" name="Freeform: Shape 40">
              <a:extLst>
                <a:ext uri="{FF2B5EF4-FFF2-40B4-BE49-F238E27FC236}">
                  <a16:creationId xmlns:a16="http://schemas.microsoft.com/office/drawing/2014/main" id="{E3802AF8-7DB6-487E-9FB1-3FE5B8AD1F32}"/>
                </a:ext>
              </a:extLst>
            </xdr:cNvPr>
            <xdr:cNvSpPr/>
          </xdr:nvSpPr>
          <xdr:spPr bwMode="auto">
            <a:xfrm>
              <a:off x="613442" y="3105563"/>
              <a:ext cx="1260712" cy="74347"/>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 name="connsiteX0" fmla="*/ 10000 w 10000"/>
                <a:gd name="connsiteY0" fmla="*/ 0 h 10287"/>
                <a:gd name="connsiteX1" fmla="*/ 0 w 10000"/>
                <a:gd name="connsiteY1" fmla="*/ 10000 h 10287"/>
                <a:gd name="connsiteX0" fmla="*/ 10000 w 10000"/>
                <a:gd name="connsiteY0" fmla="*/ 1075 h 11230"/>
                <a:gd name="connsiteX1" fmla="*/ 0 w 10000"/>
                <a:gd name="connsiteY1" fmla="*/ 11075 h 1123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80115"/>
                <a:gd name="connsiteX1" fmla="*/ 4780 w 10000"/>
                <a:gd name="connsiteY1" fmla="*/ 179736 h 180115"/>
                <a:gd name="connsiteX2" fmla="*/ 0 w 10000"/>
                <a:gd name="connsiteY2" fmla="*/ 10005 h 180115"/>
                <a:gd name="connsiteX0" fmla="*/ 10000 w 10000"/>
                <a:gd name="connsiteY0" fmla="*/ 5 h 180115"/>
                <a:gd name="connsiteX1" fmla="*/ 4780 w 10000"/>
                <a:gd name="connsiteY1" fmla="*/ 179736 h 180115"/>
                <a:gd name="connsiteX2" fmla="*/ 0 w 10000"/>
                <a:gd name="connsiteY2" fmla="*/ 10005 h 180115"/>
              </a:gdLst>
              <a:ahLst/>
              <a:cxnLst>
                <a:cxn ang="0">
                  <a:pos x="connsiteX0" y="connsiteY0"/>
                </a:cxn>
                <a:cxn ang="0">
                  <a:pos x="connsiteX1" y="connsiteY1"/>
                </a:cxn>
                <a:cxn ang="0">
                  <a:pos x="connsiteX2" y="connsiteY2"/>
                </a:cxn>
              </a:cxnLst>
              <a:rect l="l" t="t" r="r" b="b"/>
              <a:pathLst>
                <a:path w="10000" h="180115">
                  <a:moveTo>
                    <a:pt x="10000" y="5"/>
                  </a:moveTo>
                  <a:cubicBezTo>
                    <a:pt x="9150" y="-929"/>
                    <a:pt x="6324" y="189731"/>
                    <a:pt x="4780" y="179736"/>
                  </a:cubicBezTo>
                  <a:cubicBezTo>
                    <a:pt x="3380" y="188674"/>
                    <a:pt x="1552" y="11964"/>
                    <a:pt x="0" y="10005"/>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grpSp>
          <xdr:nvGrpSpPr>
            <xdr:cNvPr id="58" name="Group 57">
              <a:extLst>
                <a:ext uri="{FF2B5EF4-FFF2-40B4-BE49-F238E27FC236}">
                  <a16:creationId xmlns:a16="http://schemas.microsoft.com/office/drawing/2014/main" id="{5D5E1AE2-C3A6-4DFC-B3BC-5EAA05EDE5D2}"/>
                </a:ext>
              </a:extLst>
            </xdr:cNvPr>
            <xdr:cNvGrpSpPr/>
          </xdr:nvGrpSpPr>
          <xdr:grpSpPr>
            <a:xfrm flipH="1">
              <a:off x="554491" y="2990349"/>
              <a:ext cx="50903" cy="243721"/>
              <a:chOff x="1876425" y="3000771"/>
              <a:chExt cx="50903" cy="246729"/>
            </a:xfrm>
          </xdr:grpSpPr>
          <xdr:sp macro="" textlink="">
            <xdr:nvSpPr>
              <xdr:cNvPr id="61" name="Line 49">
                <a:extLst>
                  <a:ext uri="{FF2B5EF4-FFF2-40B4-BE49-F238E27FC236}">
                    <a16:creationId xmlns:a16="http://schemas.microsoft.com/office/drawing/2014/main" id="{DF27B6A6-9036-4A07-9593-455364C7227E}"/>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67" name="Line 50">
                <a:extLst>
                  <a:ext uri="{FF2B5EF4-FFF2-40B4-BE49-F238E27FC236}">
                    <a16:creationId xmlns:a16="http://schemas.microsoft.com/office/drawing/2014/main" id="{BDC13253-60B0-4B63-98D5-6D76F7C187E1}"/>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68" name="Line 51">
                <a:extLst>
                  <a:ext uri="{FF2B5EF4-FFF2-40B4-BE49-F238E27FC236}">
                    <a16:creationId xmlns:a16="http://schemas.microsoft.com/office/drawing/2014/main" id="{B3CE9070-95C5-4D9C-97EC-69862235C0F5}"/>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69" name="Line 52">
                <a:extLst>
                  <a:ext uri="{FF2B5EF4-FFF2-40B4-BE49-F238E27FC236}">
                    <a16:creationId xmlns:a16="http://schemas.microsoft.com/office/drawing/2014/main" id="{1928CBDB-C50A-494E-9951-B9EE1779FE35}"/>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70" name="Line 53">
                <a:extLst>
                  <a:ext uri="{FF2B5EF4-FFF2-40B4-BE49-F238E27FC236}">
                    <a16:creationId xmlns:a16="http://schemas.microsoft.com/office/drawing/2014/main" id="{70ECBC51-387A-4E4B-89A3-28596823E6B9}"/>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71" name="Line 54">
                <a:extLst>
                  <a:ext uri="{FF2B5EF4-FFF2-40B4-BE49-F238E27FC236}">
                    <a16:creationId xmlns:a16="http://schemas.microsoft.com/office/drawing/2014/main" id="{150109AB-0DCA-4A0E-A25D-DA9D21D77510}"/>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grpSp>
      <xdr:grpSp>
        <xdr:nvGrpSpPr>
          <xdr:cNvPr id="74" name="Group 73">
            <a:extLst>
              <a:ext uri="{FF2B5EF4-FFF2-40B4-BE49-F238E27FC236}">
                <a16:creationId xmlns:a16="http://schemas.microsoft.com/office/drawing/2014/main" id="{5CCFB1A3-1015-4FD6-8C6D-231AB86351DD}"/>
              </a:ext>
            </a:extLst>
          </xdr:cNvPr>
          <xdr:cNvGrpSpPr/>
        </xdr:nvGrpSpPr>
        <xdr:grpSpPr>
          <a:xfrm>
            <a:off x="615546" y="2629014"/>
            <a:ext cx="1256132" cy="543405"/>
            <a:chOff x="630282" y="2843382"/>
            <a:chExt cx="1292679" cy="579005"/>
          </a:xfrm>
        </xdr:grpSpPr>
        <xdr:sp macro="" textlink="">
          <xdr:nvSpPr>
            <xdr:cNvPr id="75" name="TextBox 74">
              <a:extLst>
                <a:ext uri="{FF2B5EF4-FFF2-40B4-BE49-F238E27FC236}">
                  <a16:creationId xmlns:a16="http://schemas.microsoft.com/office/drawing/2014/main" id="{087328B6-30C7-4671-8525-1A26A90E09D1}"/>
                </a:ext>
              </a:extLst>
            </xdr:cNvPr>
            <xdr:cNvSpPr txBox="1"/>
          </xdr:nvSpPr>
          <xdr:spPr>
            <a:xfrm>
              <a:off x="1029656" y="2843382"/>
              <a:ext cx="553671" cy="271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a:t>
              </a:r>
              <a:endParaRPr lang="en-CA" sz="1000" baseline="-25000"/>
            </a:p>
          </xdr:txBody>
        </xdr:sp>
        <xdr:cxnSp macro="">
          <xdr:nvCxnSpPr>
            <xdr:cNvPr id="76" name="Straight Arrow Connector 75">
              <a:extLst>
                <a:ext uri="{FF2B5EF4-FFF2-40B4-BE49-F238E27FC236}">
                  <a16:creationId xmlns:a16="http://schemas.microsoft.com/office/drawing/2014/main" id="{81EA8ABF-C08D-442D-9D53-45E1B89E5F2F}"/>
                </a:ext>
              </a:extLst>
            </xdr:cNvPr>
            <xdr:cNvCxnSpPr/>
          </xdr:nvCxnSpPr>
          <xdr:spPr bwMode="auto">
            <a:xfrm>
              <a:off x="63112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7" name="Straight Arrow Connector 76">
              <a:extLst>
                <a:ext uri="{FF2B5EF4-FFF2-40B4-BE49-F238E27FC236}">
                  <a16:creationId xmlns:a16="http://schemas.microsoft.com/office/drawing/2014/main" id="{FC0D5391-259E-47E5-A181-FECCA5A69926}"/>
                </a:ext>
              </a:extLst>
            </xdr:cNvPr>
            <xdr:cNvCxnSpPr/>
          </xdr:nvCxnSpPr>
          <xdr:spPr bwMode="auto">
            <a:xfrm>
              <a:off x="77445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8" name="Straight Arrow Connector 77">
              <a:extLst>
                <a:ext uri="{FF2B5EF4-FFF2-40B4-BE49-F238E27FC236}">
                  <a16:creationId xmlns:a16="http://schemas.microsoft.com/office/drawing/2014/main" id="{D86C1D50-7AB8-4209-9762-BE6B031386C6}"/>
                </a:ext>
              </a:extLst>
            </xdr:cNvPr>
            <xdr:cNvCxnSpPr/>
          </xdr:nvCxnSpPr>
          <xdr:spPr bwMode="auto">
            <a:xfrm>
              <a:off x="91777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9" name="Straight Arrow Connector 78">
              <a:extLst>
                <a:ext uri="{FF2B5EF4-FFF2-40B4-BE49-F238E27FC236}">
                  <a16:creationId xmlns:a16="http://schemas.microsoft.com/office/drawing/2014/main" id="{54FAF0AB-6C2B-459A-9BE5-CE87E000D890}"/>
                </a:ext>
              </a:extLst>
            </xdr:cNvPr>
            <xdr:cNvCxnSpPr/>
          </xdr:nvCxnSpPr>
          <xdr:spPr bwMode="auto">
            <a:xfrm>
              <a:off x="106110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0" name="Straight Arrow Connector 79">
              <a:extLst>
                <a:ext uri="{FF2B5EF4-FFF2-40B4-BE49-F238E27FC236}">
                  <a16:creationId xmlns:a16="http://schemas.microsoft.com/office/drawing/2014/main" id="{B92A9FF9-7A23-4551-A365-4AE092FAE67B}"/>
                </a:ext>
              </a:extLst>
            </xdr:cNvPr>
            <xdr:cNvCxnSpPr/>
          </xdr:nvCxnSpPr>
          <xdr:spPr bwMode="auto">
            <a:xfrm>
              <a:off x="1204437"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1" name="Straight Arrow Connector 80">
              <a:extLst>
                <a:ext uri="{FF2B5EF4-FFF2-40B4-BE49-F238E27FC236}">
                  <a16:creationId xmlns:a16="http://schemas.microsoft.com/office/drawing/2014/main" id="{E64FC686-BD90-42E8-869B-3B0D03CE61BD}"/>
                </a:ext>
              </a:extLst>
            </xdr:cNvPr>
            <xdr:cNvCxnSpPr/>
          </xdr:nvCxnSpPr>
          <xdr:spPr bwMode="auto">
            <a:xfrm>
              <a:off x="134831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2" name="Straight Arrow Connector 81">
              <a:extLst>
                <a:ext uri="{FF2B5EF4-FFF2-40B4-BE49-F238E27FC236}">
                  <a16:creationId xmlns:a16="http://schemas.microsoft.com/office/drawing/2014/main" id="{EB30EB9D-C2EE-4603-B200-E9396A09F70E}"/>
                </a:ext>
              </a:extLst>
            </xdr:cNvPr>
            <xdr:cNvCxnSpPr/>
          </xdr:nvCxnSpPr>
          <xdr:spPr bwMode="auto">
            <a:xfrm>
              <a:off x="149164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89" name="Straight Arrow Connector 88">
              <a:extLst>
                <a:ext uri="{FF2B5EF4-FFF2-40B4-BE49-F238E27FC236}">
                  <a16:creationId xmlns:a16="http://schemas.microsoft.com/office/drawing/2014/main" id="{E9A1E5CA-9D57-47BA-A550-72C296115322}"/>
                </a:ext>
              </a:extLst>
            </xdr:cNvPr>
            <xdr:cNvCxnSpPr/>
          </xdr:nvCxnSpPr>
          <xdr:spPr bwMode="auto">
            <a:xfrm>
              <a:off x="163496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0" name="Straight Arrow Connector 89">
              <a:extLst>
                <a:ext uri="{FF2B5EF4-FFF2-40B4-BE49-F238E27FC236}">
                  <a16:creationId xmlns:a16="http://schemas.microsoft.com/office/drawing/2014/main" id="{3306B713-6F35-4263-AAA0-FB07072894A3}"/>
                </a:ext>
              </a:extLst>
            </xdr:cNvPr>
            <xdr:cNvCxnSpPr/>
          </xdr:nvCxnSpPr>
          <xdr:spPr bwMode="auto">
            <a:xfrm>
              <a:off x="177829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1" name="Straight Arrow Connector 90">
              <a:extLst>
                <a:ext uri="{FF2B5EF4-FFF2-40B4-BE49-F238E27FC236}">
                  <a16:creationId xmlns:a16="http://schemas.microsoft.com/office/drawing/2014/main" id="{0B32E25B-A931-4D73-8CAD-4CCD707B5E4B}"/>
                </a:ext>
              </a:extLst>
            </xdr:cNvPr>
            <xdr:cNvCxnSpPr/>
          </xdr:nvCxnSpPr>
          <xdr:spPr bwMode="auto">
            <a:xfrm>
              <a:off x="192107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2" name="Straight Connector 91">
              <a:extLst>
                <a:ext uri="{FF2B5EF4-FFF2-40B4-BE49-F238E27FC236}">
                  <a16:creationId xmlns:a16="http://schemas.microsoft.com/office/drawing/2014/main" id="{8B3E09A8-6C8D-4730-92B5-DF0B750A0023}"/>
                </a:ext>
              </a:extLst>
            </xdr:cNvPr>
            <xdr:cNvCxnSpPr/>
          </xdr:nvCxnSpPr>
          <xdr:spPr bwMode="auto">
            <a:xfrm>
              <a:off x="630282" y="3057253"/>
              <a:ext cx="129267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11" t="s">
        <v>18</v>
      </c>
      <c r="C16" s="111"/>
      <c r="D16" s="111"/>
      <c r="E16" s="111"/>
      <c r="F16" s="111"/>
      <c r="G16" s="111"/>
      <c r="H16" s="111"/>
      <c r="I16" s="111"/>
      <c r="J16" s="111"/>
      <c r="M16" s="26"/>
      <c r="N16" s="26"/>
      <c r="O16" s="26"/>
      <c r="P16" s="26"/>
      <c r="Q16" s="26"/>
      <c r="R16" s="27"/>
      <c r="S16" s="27"/>
      <c r="T16" s="23"/>
      <c r="U16" s="23"/>
      <c r="V16" s="23"/>
      <c r="W16" s="23"/>
      <c r="X16" s="23"/>
      <c r="Y16" s="23"/>
    </row>
    <row r="17" spans="1:25" s="5" customFormat="1" ht="12.75" x14ac:dyDescent="0.2">
      <c r="B17" s="111"/>
      <c r="C17" s="111"/>
      <c r="D17" s="111"/>
      <c r="E17" s="111"/>
      <c r="F17" s="111"/>
      <c r="G17" s="111"/>
      <c r="H17" s="111"/>
      <c r="I17" s="111"/>
      <c r="J17" s="111"/>
      <c r="M17" s="26"/>
      <c r="N17" s="26"/>
      <c r="O17" s="26"/>
      <c r="P17" s="26"/>
      <c r="Q17" s="26"/>
      <c r="R17" s="27"/>
      <c r="S17" s="27"/>
      <c r="T17" s="23"/>
      <c r="U17" s="23"/>
      <c r="V17" s="23"/>
      <c r="W17" s="23"/>
      <c r="X17" s="23"/>
      <c r="Y17" s="23"/>
    </row>
    <row r="18" spans="1:25" s="5" customFormat="1" ht="12.75" x14ac:dyDescent="0.2">
      <c r="B18" s="111"/>
      <c r="C18" s="111"/>
      <c r="D18" s="111"/>
      <c r="E18" s="111"/>
      <c r="F18" s="111"/>
      <c r="G18" s="111"/>
      <c r="H18" s="111"/>
      <c r="I18" s="111"/>
      <c r="J18" s="111"/>
      <c r="M18" s="26"/>
      <c r="N18" s="26"/>
      <c r="O18" s="26"/>
      <c r="P18" s="26"/>
      <c r="Q18" s="26"/>
      <c r="R18" s="27"/>
      <c r="S18" s="27"/>
      <c r="T18" s="23"/>
      <c r="U18" s="23"/>
      <c r="V18" s="23"/>
      <c r="W18" s="23"/>
      <c r="X18" s="23"/>
      <c r="Y18" s="23"/>
    </row>
    <row r="19" spans="1:25" s="5" customFormat="1" ht="12.75" x14ac:dyDescent="0.2">
      <c r="B19" s="111"/>
      <c r="C19" s="111"/>
      <c r="D19" s="111"/>
      <c r="E19" s="111"/>
      <c r="F19" s="111"/>
      <c r="G19" s="111"/>
      <c r="H19" s="111"/>
      <c r="I19" s="111"/>
      <c r="J19" s="111"/>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11" t="s">
        <v>19</v>
      </c>
      <c r="C22" s="111"/>
      <c r="D22" s="111"/>
      <c r="E22" s="111"/>
      <c r="F22" s="111"/>
      <c r="G22" s="111"/>
      <c r="H22" s="111"/>
      <c r="I22" s="111"/>
      <c r="J22" s="111"/>
      <c r="K22" s="19"/>
      <c r="M22" s="26"/>
      <c r="N22" s="26"/>
      <c r="O22" s="26"/>
      <c r="P22" s="26"/>
      <c r="Q22" s="26"/>
      <c r="R22" s="27"/>
      <c r="S22" s="27"/>
      <c r="T22" s="23"/>
      <c r="U22" s="23"/>
      <c r="V22" s="23"/>
      <c r="W22" s="23"/>
      <c r="X22" s="23"/>
      <c r="Y22" s="23"/>
    </row>
    <row r="23" spans="1:25" s="5" customFormat="1" ht="12.75" x14ac:dyDescent="0.2">
      <c r="A23" s="19"/>
      <c r="B23" s="111"/>
      <c r="C23" s="111"/>
      <c r="D23" s="111"/>
      <c r="E23" s="111"/>
      <c r="F23" s="111"/>
      <c r="G23" s="111"/>
      <c r="H23" s="111"/>
      <c r="I23" s="111"/>
      <c r="J23" s="111"/>
      <c r="K23" s="19"/>
      <c r="M23" s="26"/>
      <c r="N23" s="26"/>
      <c r="O23" s="26"/>
      <c r="P23" s="26"/>
      <c r="Q23" s="26"/>
      <c r="R23" s="27"/>
      <c r="S23" s="30"/>
      <c r="T23" s="23"/>
      <c r="U23" s="23"/>
      <c r="V23" s="23"/>
      <c r="W23" s="23"/>
      <c r="X23" s="23"/>
      <c r="Y23" s="23"/>
    </row>
    <row r="24" spans="1:25" s="5" customFormat="1" ht="12.75" x14ac:dyDescent="0.2">
      <c r="A24" s="19"/>
      <c r="B24" s="111"/>
      <c r="C24" s="111"/>
      <c r="D24" s="111"/>
      <c r="E24" s="111"/>
      <c r="F24" s="111"/>
      <c r="G24" s="111"/>
      <c r="H24" s="111"/>
      <c r="I24" s="111"/>
      <c r="J24" s="111"/>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11" t="s">
        <v>21</v>
      </c>
      <c r="C26" s="111"/>
      <c r="D26" s="111"/>
      <c r="E26" s="111"/>
      <c r="F26" s="111"/>
      <c r="G26" s="111"/>
      <c r="H26" s="111"/>
      <c r="I26" s="111"/>
      <c r="J26" s="111"/>
      <c r="K26" s="19"/>
      <c r="M26" s="26"/>
      <c r="N26" s="26"/>
      <c r="O26" s="26"/>
      <c r="P26" s="26"/>
      <c r="Q26" s="26"/>
      <c r="R26" s="27"/>
      <c r="S26" s="27"/>
      <c r="T26" s="23"/>
      <c r="U26" s="23"/>
      <c r="V26" s="23"/>
      <c r="W26" s="23"/>
      <c r="X26" s="23"/>
      <c r="Y26" s="23"/>
    </row>
    <row r="27" spans="1:25" s="5" customFormat="1" ht="12.75" x14ac:dyDescent="0.2">
      <c r="A27" s="19"/>
      <c r="B27" s="111"/>
      <c r="C27" s="111"/>
      <c r="D27" s="111"/>
      <c r="E27" s="111"/>
      <c r="F27" s="111"/>
      <c r="G27" s="111"/>
      <c r="H27" s="111"/>
      <c r="I27" s="111"/>
      <c r="J27" s="111"/>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11" t="s">
        <v>22</v>
      </c>
      <c r="C29" s="111"/>
      <c r="D29" s="111"/>
      <c r="E29" s="111"/>
      <c r="F29" s="111"/>
      <c r="G29" s="111"/>
      <c r="H29" s="111"/>
      <c r="I29" s="111"/>
      <c r="J29" s="111"/>
      <c r="K29" s="19"/>
      <c r="M29" s="26"/>
      <c r="N29" s="26"/>
      <c r="O29" s="26"/>
      <c r="P29" s="26"/>
      <c r="Q29" s="26"/>
      <c r="R29" s="27"/>
      <c r="S29" s="27"/>
      <c r="T29" s="23"/>
      <c r="U29" s="23"/>
      <c r="V29" s="23"/>
      <c r="W29" s="23"/>
      <c r="X29" s="23"/>
      <c r="Y29" s="23"/>
    </row>
    <row r="30" spans="1:25" s="5" customFormat="1" ht="12.75" customHeight="1" x14ac:dyDescent="0.2">
      <c r="A30" s="19"/>
      <c r="B30" s="111"/>
      <c r="C30" s="111"/>
      <c r="D30" s="111"/>
      <c r="E30" s="111"/>
      <c r="F30" s="111"/>
      <c r="G30" s="111"/>
      <c r="H30" s="111"/>
      <c r="I30" s="111"/>
      <c r="J30" s="111"/>
      <c r="K30" s="19"/>
      <c r="M30" s="26"/>
      <c r="N30" s="26"/>
      <c r="O30" s="26"/>
      <c r="P30" s="26"/>
      <c r="Q30" s="26"/>
      <c r="R30" s="27"/>
      <c r="S30" s="27"/>
      <c r="T30" s="23"/>
      <c r="U30" s="23"/>
      <c r="V30" s="23"/>
      <c r="W30" s="23"/>
      <c r="X30" s="23"/>
      <c r="Y30" s="23"/>
    </row>
    <row r="31" spans="1:25" s="5" customFormat="1" ht="12.75" customHeight="1" x14ac:dyDescent="0.2">
      <c r="A31" s="19"/>
      <c r="B31" s="111"/>
      <c r="C31" s="111"/>
      <c r="D31" s="111"/>
      <c r="E31" s="111"/>
      <c r="F31" s="111"/>
      <c r="G31" s="111"/>
      <c r="H31" s="111"/>
      <c r="I31" s="111"/>
      <c r="J31" s="111"/>
      <c r="K31" s="19"/>
      <c r="M31" s="26"/>
      <c r="N31" s="26"/>
      <c r="O31" s="26"/>
      <c r="P31" s="26"/>
      <c r="Q31" s="26"/>
      <c r="R31" s="27"/>
      <c r="S31" s="27"/>
      <c r="T31" s="23"/>
      <c r="U31" s="23"/>
      <c r="V31" s="23"/>
      <c r="W31" s="23"/>
      <c r="X31" s="23"/>
      <c r="Y31" s="23"/>
    </row>
    <row r="32" spans="1:25" s="5" customFormat="1" ht="12.75" customHeight="1" x14ac:dyDescent="0.2">
      <c r="A32" s="19"/>
      <c r="B32" s="111"/>
      <c r="C32" s="111"/>
      <c r="D32" s="111"/>
      <c r="E32" s="111"/>
      <c r="F32" s="111"/>
      <c r="G32" s="111"/>
      <c r="H32" s="111"/>
      <c r="I32" s="111"/>
      <c r="J32" s="111"/>
      <c r="K32" s="19"/>
      <c r="M32" s="26"/>
      <c r="N32" s="26"/>
      <c r="O32" s="26"/>
      <c r="P32" s="26"/>
      <c r="Q32" s="26"/>
      <c r="R32" s="27"/>
      <c r="S32" s="27"/>
      <c r="T32" s="23"/>
      <c r="U32" s="23"/>
      <c r="V32" s="23"/>
      <c r="W32" s="23"/>
      <c r="X32" s="23"/>
      <c r="Y32" s="23"/>
    </row>
    <row r="33" spans="1:25" s="5" customFormat="1" ht="12.75" customHeight="1" x14ac:dyDescent="0.2">
      <c r="A33" s="19"/>
      <c r="B33" s="111"/>
      <c r="C33" s="111"/>
      <c r="D33" s="111"/>
      <c r="E33" s="111"/>
      <c r="F33" s="111"/>
      <c r="G33" s="111"/>
      <c r="H33" s="111"/>
      <c r="I33" s="111"/>
      <c r="J33" s="111"/>
      <c r="K33" s="19"/>
      <c r="M33" s="26"/>
      <c r="N33" s="26"/>
      <c r="O33" s="26"/>
      <c r="P33" s="26"/>
      <c r="Q33" s="26"/>
      <c r="R33" s="27"/>
      <c r="S33" s="30"/>
      <c r="T33" s="23"/>
      <c r="U33" s="23"/>
      <c r="V33" s="23"/>
      <c r="W33" s="23"/>
      <c r="X33" s="23"/>
      <c r="Y33" s="23"/>
    </row>
    <row r="34" spans="1:25" s="5" customFormat="1" ht="12.75" x14ac:dyDescent="0.2">
      <c r="A34" s="19"/>
      <c r="B34" s="32"/>
      <c r="C34" s="32"/>
      <c r="D34" s="113" t="s">
        <v>14</v>
      </c>
      <c r="E34" s="113"/>
      <c r="F34" s="113"/>
      <c r="G34" s="113"/>
      <c r="H34" s="113"/>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11" t="s">
        <v>23</v>
      </c>
      <c r="C38" s="111"/>
      <c r="D38" s="111"/>
      <c r="E38" s="111"/>
      <c r="F38" s="111"/>
      <c r="G38" s="111"/>
      <c r="H38" s="111"/>
      <c r="I38" s="111"/>
      <c r="J38" s="111"/>
      <c r="K38" s="19"/>
      <c r="M38" s="26"/>
      <c r="N38" s="26"/>
      <c r="O38" s="26"/>
      <c r="P38" s="26"/>
      <c r="Q38" s="26"/>
      <c r="R38" s="27"/>
      <c r="S38" s="27"/>
      <c r="T38" s="23"/>
      <c r="U38" s="23"/>
      <c r="V38" s="23"/>
      <c r="W38" s="23"/>
      <c r="X38" s="23"/>
      <c r="Y38" s="23"/>
    </row>
    <row r="39" spans="1:25" s="5" customFormat="1" ht="12.75" x14ac:dyDescent="0.2">
      <c r="A39" s="19"/>
      <c r="B39" s="111"/>
      <c r="C39" s="111"/>
      <c r="D39" s="111"/>
      <c r="E39" s="111"/>
      <c r="F39" s="111"/>
      <c r="G39" s="111"/>
      <c r="H39" s="111"/>
      <c r="I39" s="111"/>
      <c r="J39" s="111"/>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11" t="s">
        <v>24</v>
      </c>
      <c r="C41" s="111"/>
      <c r="D41" s="111"/>
      <c r="E41" s="111"/>
      <c r="F41" s="111"/>
      <c r="G41" s="111"/>
      <c r="H41" s="111"/>
      <c r="I41" s="111"/>
      <c r="J41" s="111"/>
      <c r="K41" s="19"/>
      <c r="M41" s="26"/>
      <c r="N41" s="26"/>
      <c r="O41" s="26"/>
      <c r="P41" s="26"/>
      <c r="Q41" s="26"/>
      <c r="R41" s="27"/>
      <c r="S41" s="27"/>
      <c r="T41" s="23"/>
      <c r="U41" s="23"/>
      <c r="V41" s="23"/>
      <c r="W41" s="23"/>
      <c r="X41" s="23"/>
      <c r="Y41" s="23"/>
    </row>
    <row r="42" spans="1:25" s="5" customFormat="1" ht="12.75" x14ac:dyDescent="0.2">
      <c r="A42" s="19"/>
      <c r="B42" s="111"/>
      <c r="C42" s="111"/>
      <c r="D42" s="111"/>
      <c r="E42" s="111"/>
      <c r="F42" s="111"/>
      <c r="G42" s="111"/>
      <c r="H42" s="111"/>
      <c r="I42" s="111"/>
      <c r="J42" s="111"/>
      <c r="K42" s="19"/>
      <c r="M42" s="26"/>
      <c r="N42" s="26"/>
      <c r="O42" s="26"/>
      <c r="P42" s="26"/>
      <c r="Q42" s="26"/>
      <c r="R42" s="27"/>
      <c r="S42" s="27"/>
      <c r="T42" s="23"/>
      <c r="U42" s="23"/>
      <c r="V42" s="23"/>
      <c r="W42" s="23"/>
      <c r="X42" s="23"/>
      <c r="Y42" s="23"/>
    </row>
    <row r="43" spans="1:25" s="5" customFormat="1" ht="12.75" x14ac:dyDescent="0.2">
      <c r="A43" s="19"/>
      <c r="B43" s="111"/>
      <c r="C43" s="111"/>
      <c r="D43" s="111"/>
      <c r="E43" s="111"/>
      <c r="F43" s="111"/>
      <c r="G43" s="111"/>
      <c r="H43" s="111"/>
      <c r="I43" s="111"/>
      <c r="J43" s="111"/>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11" t="s">
        <v>17</v>
      </c>
      <c r="C45" s="111"/>
      <c r="D45" s="111"/>
      <c r="E45" s="111"/>
      <c r="F45" s="111"/>
      <c r="G45" s="111"/>
      <c r="H45" s="111"/>
      <c r="I45" s="111"/>
      <c r="J45" s="111"/>
      <c r="K45" s="19"/>
      <c r="M45" s="26"/>
      <c r="N45" s="26"/>
      <c r="O45" s="26"/>
      <c r="P45" s="26"/>
      <c r="Q45" s="26"/>
      <c r="R45" s="27"/>
      <c r="S45" s="27"/>
      <c r="T45" s="23"/>
      <c r="U45" s="23"/>
      <c r="V45" s="23"/>
      <c r="W45" s="23"/>
      <c r="X45" s="23"/>
      <c r="Y45" s="23"/>
    </row>
    <row r="46" spans="1:25" s="5" customFormat="1" ht="12.75" x14ac:dyDescent="0.2">
      <c r="A46" s="19"/>
      <c r="B46" s="111"/>
      <c r="C46" s="111"/>
      <c r="D46" s="111"/>
      <c r="E46" s="111"/>
      <c r="F46" s="111"/>
      <c r="G46" s="111"/>
      <c r="H46" s="111"/>
      <c r="I46" s="111"/>
      <c r="J46" s="111"/>
      <c r="K46" s="19"/>
      <c r="M46" s="26"/>
      <c r="N46" s="26"/>
      <c r="O46" s="26"/>
      <c r="P46" s="26"/>
      <c r="Q46" s="26"/>
      <c r="R46" s="27"/>
      <c r="S46" s="27"/>
      <c r="T46" s="23"/>
      <c r="U46" s="23"/>
      <c r="V46" s="23"/>
      <c r="W46" s="23"/>
      <c r="X46" s="23"/>
      <c r="Y46" s="23"/>
    </row>
    <row r="47" spans="1:25" s="5" customFormat="1" ht="12.75" x14ac:dyDescent="0.2">
      <c r="A47" s="19"/>
      <c r="B47" s="111"/>
      <c r="C47" s="111"/>
      <c r="D47" s="111"/>
      <c r="E47" s="111"/>
      <c r="F47" s="111"/>
      <c r="G47" s="111"/>
      <c r="H47" s="111"/>
      <c r="I47" s="111"/>
      <c r="J47" s="111"/>
      <c r="K47" s="19"/>
      <c r="M47" s="26"/>
      <c r="N47" s="26"/>
      <c r="O47" s="26"/>
      <c r="P47" s="26"/>
      <c r="Q47" s="26"/>
      <c r="R47" s="27"/>
      <c r="S47" s="27"/>
      <c r="T47" s="23"/>
      <c r="U47" s="23"/>
      <c r="V47" s="23"/>
      <c r="W47" s="23"/>
      <c r="X47" s="23"/>
      <c r="Y47" s="23"/>
    </row>
    <row r="48" spans="1:25" s="5" customFormat="1" ht="12.75" customHeight="1" x14ac:dyDescent="0.2">
      <c r="A48" s="19"/>
      <c r="B48" s="111"/>
      <c r="C48" s="111"/>
      <c r="D48" s="111"/>
      <c r="E48" s="111"/>
      <c r="F48" s="111"/>
      <c r="G48" s="111"/>
      <c r="H48" s="111"/>
      <c r="I48" s="111"/>
      <c r="J48" s="111"/>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12" t="s">
        <v>28</v>
      </c>
      <c r="C54" s="112"/>
      <c r="D54" s="112"/>
      <c r="E54" s="112"/>
      <c r="F54" s="112"/>
      <c r="G54" s="112"/>
      <c r="H54" s="112"/>
      <c r="I54" s="112"/>
      <c r="J54" s="112"/>
      <c r="K54" s="19"/>
      <c r="M54" s="26"/>
      <c r="N54" s="26"/>
      <c r="O54" s="26"/>
      <c r="P54" s="26"/>
      <c r="Q54" s="26"/>
      <c r="R54" s="27"/>
      <c r="S54" s="27"/>
      <c r="T54" s="23"/>
      <c r="U54" s="23"/>
      <c r="V54" s="23"/>
      <c r="W54" s="23"/>
      <c r="X54" s="23"/>
      <c r="Y54" s="23"/>
    </row>
    <row r="55" spans="1:25" s="5" customFormat="1" ht="12.75" x14ac:dyDescent="0.2">
      <c r="A55" s="19"/>
      <c r="B55" s="112"/>
      <c r="C55" s="112"/>
      <c r="D55" s="112"/>
      <c r="E55" s="112"/>
      <c r="F55" s="112"/>
      <c r="G55" s="112"/>
      <c r="H55" s="112"/>
      <c r="I55" s="112"/>
      <c r="J55" s="112"/>
      <c r="K55" s="19"/>
      <c r="M55" s="26"/>
      <c r="N55" s="26"/>
      <c r="O55" s="26"/>
      <c r="P55" s="26"/>
      <c r="Q55" s="26"/>
      <c r="R55" s="27"/>
      <c r="S55" s="27"/>
      <c r="T55" s="23"/>
      <c r="U55" s="23"/>
      <c r="V55" s="23"/>
      <c r="W55" s="23"/>
      <c r="X55" s="23"/>
      <c r="Y55" s="23"/>
    </row>
    <row r="56" spans="1:25" s="5" customFormat="1" ht="12.75" x14ac:dyDescent="0.2">
      <c r="A56" s="19"/>
      <c r="B56" s="112"/>
      <c r="C56" s="112"/>
      <c r="D56" s="112"/>
      <c r="E56" s="112"/>
      <c r="F56" s="112"/>
      <c r="G56" s="112"/>
      <c r="H56" s="112"/>
      <c r="I56" s="112"/>
      <c r="J56" s="112"/>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topLeftCell="A22" zoomScale="130" zoomScaleNormal="100" zoomScaleSheetLayoutView="130" workbookViewId="0">
      <selection activeCell="A24" sqref="A24"/>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6" t="s">
        <v>89</v>
      </c>
      <c r="N1" s="86" t="s">
        <v>83</v>
      </c>
      <c r="O1" s="86" t="s">
        <v>88</v>
      </c>
      <c r="P1" s="86" t="s">
        <v>88</v>
      </c>
      <c r="Q1" s="86" t="s">
        <v>88</v>
      </c>
      <c r="R1" s="86" t="s">
        <v>87</v>
      </c>
      <c r="S1" s="85" t="s">
        <v>86</v>
      </c>
      <c r="T1" s="84" t="s">
        <v>85</v>
      </c>
      <c r="W1" s="6" t="s">
        <v>84</v>
      </c>
      <c r="X1" s="7">
        <f>SUM(M:M)</f>
        <v>1</v>
      </c>
    </row>
    <row r="2" spans="1:39" s="5" customFormat="1" ht="12.75" x14ac:dyDescent="0.2">
      <c r="A2" s="1"/>
      <c r="B2" s="2" t="s">
        <v>2</v>
      </c>
      <c r="C2" s="3" t="s">
        <v>7</v>
      </c>
      <c r="D2" s="1"/>
      <c r="E2" s="1"/>
      <c r="F2" s="2" t="s">
        <v>5</v>
      </c>
      <c r="G2" s="3" t="s">
        <v>96</v>
      </c>
      <c r="H2" s="1"/>
      <c r="I2" s="1"/>
      <c r="J2" s="1"/>
      <c r="K2" s="1"/>
      <c r="M2" s="74" t="s">
        <v>82</v>
      </c>
      <c r="N2" s="74" t="s">
        <v>82</v>
      </c>
      <c r="O2" s="74" t="s">
        <v>83</v>
      </c>
      <c r="P2" s="74" t="s">
        <v>83</v>
      </c>
      <c r="Q2" s="74" t="s">
        <v>83</v>
      </c>
      <c r="R2" s="74" t="s">
        <v>82</v>
      </c>
      <c r="S2" s="83" t="s">
        <v>82</v>
      </c>
      <c r="T2" s="79"/>
      <c r="W2" s="6" t="s">
        <v>81</v>
      </c>
      <c r="X2" s="7">
        <f>SUM(N:N)</f>
        <v>0</v>
      </c>
    </row>
    <row r="3" spans="1:39" s="5" customFormat="1" ht="12.75" x14ac:dyDescent="0.2">
      <c r="A3" s="1"/>
      <c r="B3" s="2" t="s">
        <v>3</v>
      </c>
      <c r="C3" s="8" t="s">
        <v>80</v>
      </c>
      <c r="D3" s="1"/>
      <c r="E3" s="1"/>
      <c r="F3" s="2" t="s">
        <v>4</v>
      </c>
      <c r="G3" s="3" t="s">
        <v>79</v>
      </c>
      <c r="H3" s="1"/>
      <c r="I3" s="1"/>
      <c r="J3" s="1"/>
      <c r="K3" s="1"/>
      <c r="M3" s="74"/>
      <c r="N3" s="74"/>
      <c r="O3" s="74"/>
      <c r="P3" s="74"/>
      <c r="Q3" s="74"/>
      <c r="R3" s="74"/>
      <c r="S3" s="83"/>
      <c r="T3" s="79"/>
      <c r="W3" s="6" t="s">
        <v>77</v>
      </c>
      <c r="X3" s="7">
        <f>SUM(O:O)</f>
        <v>0</v>
      </c>
    </row>
    <row r="4" spans="1:39" s="5" customFormat="1" ht="12.75" x14ac:dyDescent="0.2">
      <c r="A4" s="1"/>
      <c r="B4" s="2" t="s">
        <v>9</v>
      </c>
      <c r="C4" s="4"/>
      <c r="D4" s="1"/>
      <c r="E4" s="1"/>
      <c r="F4" s="2" t="s">
        <v>10</v>
      </c>
      <c r="G4" s="3" t="s">
        <v>97</v>
      </c>
      <c r="H4" s="1"/>
      <c r="I4" s="1"/>
      <c r="J4" s="1"/>
      <c r="K4" s="1"/>
      <c r="M4" s="74"/>
      <c r="N4" s="74"/>
      <c r="O4" s="74"/>
      <c r="P4" s="74"/>
      <c r="Q4" s="82"/>
      <c r="R4" s="81"/>
      <c r="S4" s="80"/>
      <c r="T4" s="79"/>
      <c r="W4" s="6" t="s">
        <v>77</v>
      </c>
      <c r="X4" s="7">
        <f>SUM(P:P)</f>
        <v>0</v>
      </c>
    </row>
    <row r="5" spans="1:39" s="5" customFormat="1" ht="12.75" x14ac:dyDescent="0.2">
      <c r="A5" s="1"/>
      <c r="B5" s="2" t="s">
        <v>11</v>
      </c>
      <c r="C5" s="4" t="s">
        <v>78</v>
      </c>
      <c r="D5" s="1"/>
      <c r="E5" s="2"/>
      <c r="F5" s="1"/>
      <c r="G5" s="1"/>
      <c r="H5" s="1"/>
      <c r="I5" s="1"/>
      <c r="J5" s="1"/>
      <c r="K5" s="1"/>
      <c r="M5" s="74"/>
      <c r="N5" s="74"/>
      <c r="O5" s="74"/>
      <c r="P5" s="74"/>
      <c r="Q5" s="82"/>
      <c r="R5" s="81"/>
      <c r="S5" s="80"/>
      <c r="T5" s="79"/>
      <c r="W5" s="6" t="s">
        <v>77</v>
      </c>
      <c r="X5" s="7">
        <f>SUM(Q:Q)</f>
        <v>0</v>
      </c>
    </row>
    <row r="6" spans="1:39" s="5" customFormat="1" ht="12.75" x14ac:dyDescent="0.2">
      <c r="A6" s="1"/>
      <c r="B6" s="1" t="s">
        <v>6</v>
      </c>
      <c r="C6" s="9"/>
      <c r="D6" s="1"/>
      <c r="E6" s="1"/>
      <c r="F6" s="1"/>
      <c r="G6" s="1"/>
      <c r="H6" s="1"/>
      <c r="I6" s="1"/>
      <c r="J6" s="1"/>
      <c r="K6" s="1"/>
      <c r="M6" s="74"/>
      <c r="N6" s="74"/>
      <c r="O6" s="74"/>
      <c r="P6" s="74"/>
      <c r="Q6" s="82"/>
      <c r="R6" s="81"/>
      <c r="S6" s="80"/>
      <c r="T6" s="79"/>
      <c r="W6" s="6" t="s">
        <v>76</v>
      </c>
      <c r="X6" s="7">
        <f>SUM(R:R)</f>
        <v>0</v>
      </c>
      <c r="Y6" s="56"/>
      <c r="Z6" s="37"/>
      <c r="AA6" s="56"/>
      <c r="AB6" s="56"/>
      <c r="AC6" s="68"/>
    </row>
    <row r="7" spans="1:39" s="5" customFormat="1" ht="12.75" x14ac:dyDescent="0.2">
      <c r="A7" s="1"/>
      <c r="B7" s="1"/>
      <c r="C7" s="1"/>
      <c r="D7" s="1"/>
      <c r="E7" s="1"/>
      <c r="F7" s="1"/>
      <c r="G7" s="1"/>
      <c r="H7" s="1"/>
      <c r="I7" s="1"/>
      <c r="J7" s="1"/>
      <c r="K7" s="1"/>
      <c r="M7" s="74"/>
      <c r="N7" s="74"/>
      <c r="O7" s="74"/>
      <c r="P7" s="74"/>
      <c r="Q7" s="82"/>
      <c r="R7" s="81"/>
      <c r="S7" s="80"/>
      <c r="T7" s="79"/>
      <c r="W7" s="6" t="s">
        <v>75</v>
      </c>
      <c r="X7" s="7">
        <f>SUM(S:S)</f>
        <v>0</v>
      </c>
      <c r="Y7" s="68"/>
      <c r="Z7" s="58"/>
      <c r="AA7" s="78"/>
      <c r="AB7" s="77"/>
      <c r="AC7" s="56"/>
    </row>
    <row r="8" spans="1:39" s="5" customFormat="1" ht="12.75" x14ac:dyDescent="0.2">
      <c r="A8" s="16"/>
      <c r="E8" s="6" t="s">
        <v>1</v>
      </c>
      <c r="F8" s="7" t="str">
        <f>$C$1</f>
        <v>R. Abbott</v>
      </c>
      <c r="H8" s="10"/>
      <c r="I8" s="6" t="s">
        <v>74</v>
      </c>
      <c r="J8" s="11" t="str">
        <f>$G$2</f>
        <v>AA-SM-026-030</v>
      </c>
      <c r="K8" s="12"/>
      <c r="L8" s="13"/>
      <c r="M8" s="74"/>
      <c r="N8" s="74"/>
      <c r="O8" s="74"/>
      <c r="P8" s="74"/>
      <c r="Q8" s="74"/>
      <c r="R8" s="74"/>
      <c r="S8" s="74"/>
      <c r="T8" s="74"/>
      <c r="Y8" s="56"/>
      <c r="Z8" s="66"/>
      <c r="AA8" s="37"/>
      <c r="AB8" s="76"/>
      <c r="AC8" s="56"/>
    </row>
    <row r="9" spans="1:39" s="5" customFormat="1" ht="12.75" x14ac:dyDescent="0.2">
      <c r="E9" s="6" t="s">
        <v>2</v>
      </c>
      <c r="F9" s="10" t="str">
        <f>$C$2</f>
        <v xml:space="preserve"> </v>
      </c>
      <c r="H9" s="10"/>
      <c r="I9" s="6" t="s">
        <v>73</v>
      </c>
      <c r="J9" s="12" t="str">
        <f>$G$3</f>
        <v>IR</v>
      </c>
      <c r="K9" s="12"/>
      <c r="L9" s="13"/>
      <c r="M9" s="74">
        <v>1</v>
      </c>
      <c r="N9" s="74"/>
      <c r="O9" s="74"/>
      <c r="P9" s="74"/>
      <c r="Q9" s="74"/>
      <c r="R9" s="74"/>
      <c r="S9" s="74"/>
      <c r="T9" s="74"/>
      <c r="Y9" s="56"/>
      <c r="Z9" s="75"/>
      <c r="AA9" s="56"/>
      <c r="AB9" s="56"/>
      <c r="AC9" s="56"/>
    </row>
    <row r="10" spans="1:39" s="5" customFormat="1" ht="12.75" x14ac:dyDescent="0.2">
      <c r="E10" s="6" t="s">
        <v>3</v>
      </c>
      <c r="F10" s="10" t="str">
        <f>$C$3</f>
        <v>18/09/2016</v>
      </c>
      <c r="H10" s="10"/>
      <c r="I10" s="6" t="s">
        <v>72</v>
      </c>
      <c r="J10" s="7" t="str">
        <f>L10&amp;" of "&amp;$G$1</f>
        <v>1 of 1</v>
      </c>
      <c r="K10" s="10"/>
      <c r="L10" s="13">
        <f>SUM($M$1:M9)</f>
        <v>1</v>
      </c>
      <c r="M10" s="74"/>
      <c r="N10" s="74"/>
      <c r="O10" s="74"/>
      <c r="P10" s="74"/>
      <c r="Q10" s="74"/>
      <c r="R10" s="74"/>
      <c r="S10" s="74"/>
      <c r="T10" s="74"/>
      <c r="Y10" s="56"/>
      <c r="Z10" s="56"/>
      <c r="AA10" s="56"/>
      <c r="AB10" s="56"/>
      <c r="AC10" s="56"/>
    </row>
    <row r="11" spans="1:39" s="5" customFormat="1" ht="14.25" x14ac:dyDescent="0.25">
      <c r="E11" s="6" t="s">
        <v>71</v>
      </c>
      <c r="F11" s="10" t="str">
        <f>$C$5</f>
        <v>STANDARD SPREADSHEET METHOD</v>
      </c>
      <c r="I11" s="14"/>
      <c r="J11" s="7"/>
      <c r="M11" s="74"/>
      <c r="N11" s="74"/>
      <c r="O11" s="74"/>
      <c r="P11" s="74"/>
      <c r="Q11" s="74"/>
      <c r="R11" s="74"/>
      <c r="S11" s="74"/>
      <c r="T11" s="74"/>
      <c r="W11" s="58" t="s">
        <v>70</v>
      </c>
      <c r="X11" s="56">
        <v>0</v>
      </c>
      <c r="Y11" s="56" t="s">
        <v>39</v>
      </c>
      <c r="Z11" s="56"/>
      <c r="AA11" s="56"/>
      <c r="AB11" s="56"/>
      <c r="AC11" s="56"/>
    </row>
    <row r="12" spans="1:39" s="37" customFormat="1" x14ac:dyDescent="0.25">
      <c r="A12" s="39"/>
      <c r="B12" s="15" t="str">
        <f>$G$4</f>
        <v>SIMPLE BEAMS - SINGLE SPAN - FIXED BOTH ENDS - UDL ALONG ENTIRE LENGTH</v>
      </c>
      <c r="C12" s="39"/>
      <c r="D12" s="39"/>
      <c r="E12" s="39"/>
      <c r="F12" s="5"/>
      <c r="G12" s="5"/>
      <c r="H12" s="5"/>
      <c r="I12" s="14"/>
      <c r="J12" s="7"/>
      <c r="K12" s="5"/>
      <c r="L12" s="5"/>
      <c r="M12" s="74"/>
      <c r="N12" s="74"/>
      <c r="O12" s="73"/>
      <c r="P12" s="73"/>
      <c r="Q12" s="73"/>
      <c r="R12" s="73"/>
      <c r="S12" s="73"/>
      <c r="T12" s="73"/>
      <c r="U12" s="38"/>
      <c r="W12" s="58" t="s">
        <v>69</v>
      </c>
      <c r="X12" s="56">
        <v>0</v>
      </c>
      <c r="Y12" s="56" t="s">
        <v>42</v>
      </c>
      <c r="Z12" s="56"/>
      <c r="AA12" s="56"/>
      <c r="AB12" s="56"/>
      <c r="AC12" s="72"/>
      <c r="AL12" s="40"/>
      <c r="AM12" s="40"/>
    </row>
    <row r="13" spans="1:39" s="36" customFormat="1" ht="14.25" x14ac:dyDescent="0.25">
      <c r="A13" s="70"/>
      <c r="B13" s="114" t="s">
        <v>68</v>
      </c>
      <c r="C13" s="114"/>
      <c r="D13" s="114"/>
      <c r="E13" s="70" t="s">
        <v>67</v>
      </c>
      <c r="F13" s="71"/>
      <c r="G13" s="71"/>
      <c r="H13" s="71"/>
      <c r="I13" s="70"/>
      <c r="J13" s="70"/>
      <c r="K13" s="70"/>
      <c r="M13" s="35"/>
      <c r="N13" s="35"/>
      <c r="O13" s="35"/>
      <c r="P13" s="35"/>
      <c r="Q13" s="35"/>
      <c r="R13" s="35"/>
      <c r="S13" s="35"/>
      <c r="T13" s="35"/>
      <c r="U13" s="34"/>
      <c r="W13" s="58" t="s">
        <v>66</v>
      </c>
      <c r="X13" s="58">
        <v>0</v>
      </c>
      <c r="Y13" s="56" t="s">
        <v>32</v>
      </c>
      <c r="Z13" s="37"/>
      <c r="AA13" s="37"/>
      <c r="AB13" s="37"/>
      <c r="AC13" s="37"/>
    </row>
    <row r="14" spans="1:39" s="37" customFormat="1" ht="14.25" x14ac:dyDescent="0.25">
      <c r="A14" s="56"/>
      <c r="B14" s="69"/>
      <c r="C14" s="56"/>
      <c r="D14" s="56"/>
      <c r="E14" s="68"/>
      <c r="G14" s="56"/>
      <c r="H14" s="56"/>
      <c r="I14" s="55"/>
      <c r="J14" s="55"/>
      <c r="K14" s="55"/>
      <c r="L14" s="38"/>
      <c r="M14" s="35"/>
      <c r="N14" s="35"/>
      <c r="O14" s="35"/>
      <c r="P14" s="35"/>
      <c r="Q14" s="35"/>
      <c r="R14" s="35"/>
      <c r="S14" s="35"/>
      <c r="T14" s="35"/>
      <c r="U14" s="34"/>
      <c r="V14" s="38"/>
      <c r="W14" s="58" t="s">
        <v>65</v>
      </c>
      <c r="X14" s="56">
        <v>0</v>
      </c>
      <c r="Y14" s="56" t="s">
        <v>37</v>
      </c>
    </row>
    <row r="15" spans="1:39" s="37" customFormat="1" ht="12.75" x14ac:dyDescent="0.2">
      <c r="F15" s="67" t="s">
        <v>90</v>
      </c>
      <c r="G15" s="58" t="s">
        <v>64</v>
      </c>
      <c r="H15" s="63">
        <v>10000000</v>
      </c>
      <c r="I15" s="56" t="s">
        <v>63</v>
      </c>
      <c r="J15" s="55"/>
      <c r="K15" s="55"/>
      <c r="L15" s="38"/>
      <c r="M15" s="35"/>
      <c r="N15" s="35"/>
      <c r="O15" s="35"/>
      <c r="P15" s="35"/>
      <c r="Q15" s="35"/>
      <c r="R15" s="35"/>
      <c r="S15" s="35"/>
      <c r="T15" s="35"/>
      <c r="U15" s="34"/>
      <c r="V15" s="38"/>
    </row>
    <row r="16" spans="1:39" s="37" customFormat="1" ht="12.75" x14ac:dyDescent="0.2">
      <c r="G16" s="58" t="s">
        <v>54</v>
      </c>
      <c r="H16" s="65">
        <v>0.01</v>
      </c>
      <c r="I16" s="56" t="s">
        <v>53</v>
      </c>
      <c r="J16" s="55"/>
      <c r="K16" s="55"/>
      <c r="L16" s="38"/>
      <c r="M16" s="35"/>
      <c r="N16" s="35"/>
      <c r="O16" s="35"/>
      <c r="P16" s="35"/>
      <c r="Q16" s="35"/>
      <c r="R16" s="35"/>
      <c r="S16" s="35"/>
      <c r="T16" s="35"/>
      <c r="U16" s="34"/>
      <c r="V16" s="38"/>
      <c r="Y16" s="87">
        <f>H22</f>
        <v>0</v>
      </c>
    </row>
    <row r="17" spans="1:32" s="37" customFormat="1" ht="14.25" x14ac:dyDescent="0.25">
      <c r="G17" s="58" t="s">
        <v>52</v>
      </c>
      <c r="H17" s="108">
        <v>15</v>
      </c>
      <c r="I17" s="56" t="s">
        <v>51</v>
      </c>
      <c r="J17" s="55"/>
      <c r="L17" s="38"/>
      <c r="M17" s="35"/>
      <c r="N17" s="35"/>
      <c r="O17" s="35"/>
      <c r="P17" s="35"/>
      <c r="Q17" s="35"/>
      <c r="R17" s="35"/>
      <c r="S17" s="35"/>
      <c r="T17" s="35"/>
      <c r="U17" s="34"/>
      <c r="V17" s="38"/>
      <c r="W17" s="66" t="s">
        <v>62</v>
      </c>
      <c r="X17" s="66" t="s">
        <v>61</v>
      </c>
      <c r="Y17" s="66" t="s">
        <v>60</v>
      </c>
      <c r="Z17" s="66" t="s">
        <v>59</v>
      </c>
      <c r="AA17" s="66" t="s">
        <v>58</v>
      </c>
      <c r="AB17" s="66" t="s">
        <v>57</v>
      </c>
      <c r="AC17" s="66" t="s">
        <v>56</v>
      </c>
      <c r="AD17" s="66" t="s">
        <v>55</v>
      </c>
    </row>
    <row r="18" spans="1:32" s="37" customFormat="1" ht="12.75" x14ac:dyDescent="0.2">
      <c r="G18" s="58" t="s">
        <v>94</v>
      </c>
      <c r="H18" s="108">
        <v>17</v>
      </c>
      <c r="I18" s="56" t="s">
        <v>93</v>
      </c>
      <c r="L18" s="38"/>
      <c r="M18" s="35"/>
      <c r="N18" s="35"/>
      <c r="O18" s="35"/>
      <c r="P18" s="35"/>
      <c r="Q18" s="35"/>
      <c r="R18" s="35"/>
      <c r="S18" s="35"/>
      <c r="T18" s="35"/>
      <c r="U18" s="34"/>
      <c r="V18" s="38"/>
      <c r="W18" s="43">
        <f>X11</f>
        <v>0</v>
      </c>
      <c r="X18" s="43">
        <f>B27</f>
        <v>127.5</v>
      </c>
      <c r="Y18" s="43">
        <f>B35</f>
        <v>0</v>
      </c>
      <c r="Z18" s="40">
        <f>X12</f>
        <v>0</v>
      </c>
      <c r="AA18" s="64" t="e">
        <f>#REF!</f>
        <v>#REF!</v>
      </c>
      <c r="AB18" s="40">
        <f>X13</f>
        <v>0</v>
      </c>
      <c r="AC18" s="40">
        <f>X14</f>
        <v>0</v>
      </c>
      <c r="AD18" s="40">
        <f>B31</f>
        <v>-2.4730603448275861E-2</v>
      </c>
    </row>
    <row r="19" spans="1:32" s="37" customFormat="1" ht="12.75" x14ac:dyDescent="0.2">
      <c r="G19" s="58" t="s">
        <v>91</v>
      </c>
      <c r="H19" s="87">
        <f>H18*H17</f>
        <v>255</v>
      </c>
      <c r="I19" s="56" t="s">
        <v>92</v>
      </c>
      <c r="J19" s="55"/>
      <c r="L19" s="38"/>
      <c r="M19" s="35"/>
      <c r="N19" s="35"/>
      <c r="O19" s="35"/>
      <c r="P19" s="35"/>
      <c r="Q19" s="35"/>
      <c r="R19" s="35"/>
      <c r="S19" s="35"/>
      <c r="T19" s="35"/>
      <c r="U19" s="34"/>
      <c r="V19" s="38"/>
      <c r="W19" s="38"/>
      <c r="X19" s="38"/>
      <c r="Y19" s="38"/>
      <c r="Z19" s="41"/>
      <c r="AA19" s="41"/>
      <c r="AB19" s="41"/>
      <c r="AC19" s="43" t="s">
        <v>50</v>
      </c>
      <c r="AD19" s="43" t="s">
        <v>49</v>
      </c>
      <c r="AE19" s="49" t="s">
        <v>48</v>
      </c>
      <c r="AF19" s="48" t="s">
        <v>47</v>
      </c>
    </row>
    <row r="20" spans="1:32" s="37" customFormat="1" ht="12.75" x14ac:dyDescent="0.2">
      <c r="K20" s="55"/>
      <c r="L20" s="38"/>
      <c r="M20" s="35"/>
      <c r="N20" s="35"/>
      <c r="O20" s="35"/>
      <c r="P20" s="35"/>
      <c r="Q20" s="35"/>
      <c r="R20" s="35"/>
      <c r="S20" s="35"/>
      <c r="T20" s="35"/>
      <c r="U20" s="34"/>
      <c r="V20" s="38"/>
      <c r="W20" s="38"/>
      <c r="X20" s="43" t="s">
        <v>50</v>
      </c>
      <c r="Y20" s="43" t="s">
        <v>49</v>
      </c>
      <c r="Z20" s="49" t="s">
        <v>48</v>
      </c>
      <c r="AA20" s="48" t="s">
        <v>47</v>
      </c>
      <c r="AB20" s="48"/>
      <c r="AC20" s="40" t="s">
        <v>44</v>
      </c>
      <c r="AD20" s="40" t="s">
        <v>46</v>
      </c>
      <c r="AE20" s="40" t="s">
        <v>45</v>
      </c>
      <c r="AF20" s="62" t="s">
        <v>44</v>
      </c>
    </row>
    <row r="21" spans="1:32" s="37" customFormat="1" ht="12.75" x14ac:dyDescent="0.2">
      <c r="G21" s="58"/>
      <c r="H21" s="106"/>
      <c r="I21" s="56"/>
      <c r="K21" s="55"/>
      <c r="L21" s="38"/>
      <c r="M21" s="35"/>
      <c r="N21" s="35"/>
      <c r="O21" s="35"/>
      <c r="P21" s="35"/>
      <c r="Q21" s="35"/>
      <c r="R21" s="35"/>
      <c r="S21" s="35"/>
      <c r="T21" s="35"/>
      <c r="U21" s="34"/>
      <c r="V21" s="38"/>
      <c r="W21" s="38"/>
      <c r="X21" s="40" t="s">
        <v>44</v>
      </c>
      <c r="Y21" s="40" t="s">
        <v>46</v>
      </c>
      <c r="Z21" s="40" t="s">
        <v>45</v>
      </c>
      <c r="AA21" s="62" t="s">
        <v>44</v>
      </c>
      <c r="AB21" s="48"/>
      <c r="AC21" s="40">
        <v>0</v>
      </c>
      <c r="AD21" s="50">
        <f t="shared" ref="AD21:AD31" si="0">INDEX($Y$22:$Y$56,MATCH(AC21,$X$22:$X$56,0))</f>
        <v>127.5</v>
      </c>
      <c r="AE21" s="50">
        <f>INDEX($Z$22:$Z$56,MATCH(AC21,$X$22:$X$56,0))</f>
        <v>-318.75</v>
      </c>
    </row>
    <row r="22" spans="1:32" s="37" customFormat="1" ht="12.75" x14ac:dyDescent="0.2">
      <c r="G22" s="58"/>
      <c r="H22" s="107"/>
      <c r="I22" s="56"/>
      <c r="L22" s="38"/>
      <c r="M22" s="35"/>
      <c r="N22" s="35"/>
      <c r="O22" s="35"/>
      <c r="P22" s="35"/>
      <c r="Q22" s="35"/>
      <c r="R22" s="35"/>
      <c r="S22" s="35"/>
      <c r="T22" s="35"/>
      <c r="U22" s="34"/>
      <c r="V22" s="38"/>
      <c r="W22" s="40">
        <v>0</v>
      </c>
      <c r="X22" s="51">
        <f>$H$17/MAX($W$22:$W$55)*W22</f>
        <v>0</v>
      </c>
      <c r="Y22" s="91">
        <f>$H$19/2*(1-2*X22/$H$17)</f>
        <v>127.5</v>
      </c>
      <c r="Z22" s="49">
        <f>$H$19/2*(X22-X22^2/$H$17-$H$17/6)</f>
        <v>-318.75</v>
      </c>
      <c r="AA22" s="90">
        <f>$H$19*X22^2/(24*$H$15*$H$16*$H$17)*(2*$H$17*X22-$H$17^2-X22^2)</f>
        <v>0</v>
      </c>
      <c r="AB22" s="48"/>
      <c r="AC22" s="47">
        <f t="array" ref="AC22:AC55">IF(ISERROR(SMALL(X22:X56,ROW()-ROW(X21))),"",SMALL(X22:X56,ROW()-ROW(X21)))</f>
        <v>0</v>
      </c>
      <c r="AD22" s="50">
        <f t="shared" si="0"/>
        <v>127.5</v>
      </c>
      <c r="AE22" s="50">
        <f>INDEX($Z$22:$Z$56,MATCH(AC22,$X$22:$X$56,0))</f>
        <v>-318.75</v>
      </c>
      <c r="AF22" s="64">
        <f>INDEX($AA$22:$AA$56,MATCH(AC22,$X$22:$X$56,0))</f>
        <v>0</v>
      </c>
    </row>
    <row r="23" spans="1:32" s="37" customFormat="1" ht="12.75" x14ac:dyDescent="0.2">
      <c r="B23" s="61" t="s">
        <v>43</v>
      </c>
      <c r="C23" s="60"/>
      <c r="D23" s="59"/>
      <c r="L23" s="38"/>
      <c r="M23" s="35"/>
      <c r="N23" s="35"/>
      <c r="O23" s="35"/>
      <c r="P23" s="35"/>
      <c r="Q23" s="35"/>
      <c r="R23" s="35"/>
      <c r="S23" s="35"/>
      <c r="T23" s="35"/>
      <c r="U23" s="34"/>
      <c r="V23" s="38"/>
      <c r="W23" s="43">
        <v>1</v>
      </c>
      <c r="X23" s="51">
        <f t="shared" ref="X23:X53" si="1">$H$17/MAX($W$22:$W$55)*W23</f>
        <v>0.5</v>
      </c>
      <c r="Y23" s="91">
        <f t="shared" ref="Y23:Y55" si="2">$H$19/2*(1-2*X23/$H$17)</f>
        <v>119</v>
      </c>
      <c r="Z23" s="49">
        <f t="shared" ref="Z23:Z56" si="3">$H$19/2*(X23-X23^2/$H$17-$H$17/6)</f>
        <v>-257.125</v>
      </c>
      <c r="AA23" s="90">
        <f>$H$19*X23^2/(24*$H$15*$H$16*$H$17)*(2*$H$17*X23-$H$17^2-X23^2)</f>
        <v>-3.7231770833333333E-4</v>
      </c>
      <c r="AB23" s="48"/>
      <c r="AC23" s="47">
        <v>0</v>
      </c>
      <c r="AD23" s="50">
        <f t="shared" si="0"/>
        <v>127.5</v>
      </c>
      <c r="AE23" s="50">
        <f t="shared" ref="AE23:AE54" si="4">INDEX($Z$22:$Z$56,MATCH(AC23,$X$22:$X$56,0))</f>
        <v>-318.75</v>
      </c>
      <c r="AF23" s="64">
        <f t="shared" ref="AF23:AF55" si="5">INDEX($AA$22:$AA$56,MATCH(AC23,$X$22:$X$56,0))</f>
        <v>0</v>
      </c>
    </row>
    <row r="24" spans="1:32" s="37" customFormat="1" ht="14.25" x14ac:dyDescent="0.25">
      <c r="A24" s="58" t="s">
        <v>70</v>
      </c>
      <c r="B24" s="37" t="str">
        <f ca="1">[1]!xlv(B25)</f>
        <v>W / 2</v>
      </c>
      <c r="G24" s="58" t="s">
        <v>65</v>
      </c>
      <c r="H24" s="56" t="str">
        <f ca="1">[1]!xlv(H26)</f>
        <v>W × L / 12</v>
      </c>
      <c r="L24" s="38"/>
      <c r="M24" s="35"/>
      <c r="N24" s="35"/>
      <c r="O24" s="35"/>
      <c r="P24" s="35"/>
      <c r="Q24" s="35"/>
      <c r="R24" s="35"/>
      <c r="S24" s="35"/>
      <c r="T24" s="35"/>
      <c r="U24" s="34"/>
      <c r="V24" s="38"/>
      <c r="W24" s="43">
        <v>2</v>
      </c>
      <c r="X24" s="51">
        <f t="shared" si="1"/>
        <v>1</v>
      </c>
      <c r="Y24" s="91">
        <f t="shared" si="2"/>
        <v>110.5</v>
      </c>
      <c r="Z24" s="49">
        <f t="shared" si="3"/>
        <v>-199.75</v>
      </c>
      <c r="AA24" s="90">
        <f t="shared" ref="AA24:AA53" si="6">$H$19*X24^2/(24*$H$15*$H$16*$H$17)*(2*$H$17*X24-$H$17^2-X24^2)</f>
        <v>-1.3883333333333332E-3</v>
      </c>
      <c r="AB24" s="48"/>
      <c r="AC24" s="47">
        <v>0.5</v>
      </c>
      <c r="AD24" s="50">
        <f t="shared" si="0"/>
        <v>119</v>
      </c>
      <c r="AE24" s="50">
        <f t="shared" si="4"/>
        <v>-257.125</v>
      </c>
      <c r="AF24" s="64">
        <f t="shared" si="5"/>
        <v>-3.7231770833333333E-4</v>
      </c>
    </row>
    <row r="25" spans="1:32" s="37" customFormat="1" ht="14.25" x14ac:dyDescent="0.25">
      <c r="A25" s="58" t="s">
        <v>70</v>
      </c>
      <c r="B25" s="57">
        <f>H19/2</f>
        <v>127.5</v>
      </c>
      <c r="C25" s="56" t="s">
        <v>39</v>
      </c>
      <c r="G25" s="58" t="s">
        <v>41</v>
      </c>
      <c r="H25" s="37" t="str">
        <f>[1]!xln(H26)</f>
        <v>255 × 15 / 12</v>
      </c>
      <c r="L25" s="38"/>
      <c r="M25" s="35"/>
      <c r="N25" s="35"/>
      <c r="O25" s="35"/>
      <c r="P25" s="35"/>
      <c r="Q25" s="35"/>
      <c r="R25" s="35"/>
      <c r="S25" s="35"/>
      <c r="T25" s="35"/>
      <c r="U25" s="34"/>
      <c r="V25" s="38"/>
      <c r="W25" s="43">
        <v>3</v>
      </c>
      <c r="X25" s="51">
        <f t="shared" si="1"/>
        <v>1.5</v>
      </c>
      <c r="Y25" s="91">
        <f t="shared" si="2"/>
        <v>102</v>
      </c>
      <c r="Z25" s="49">
        <f t="shared" si="3"/>
        <v>-146.625</v>
      </c>
      <c r="AA25" s="90">
        <f t="shared" si="6"/>
        <v>-2.9046093750000001E-3</v>
      </c>
      <c r="AB25" s="48"/>
      <c r="AC25" s="47">
        <v>1</v>
      </c>
      <c r="AD25" s="50">
        <f t="shared" si="0"/>
        <v>110.5</v>
      </c>
      <c r="AE25" s="50">
        <f t="shared" si="4"/>
        <v>-199.75</v>
      </c>
      <c r="AF25" s="64">
        <f t="shared" si="5"/>
        <v>-1.3883333333333332E-3</v>
      </c>
    </row>
    <row r="26" spans="1:32" s="37" customFormat="1" ht="14.25" x14ac:dyDescent="0.25">
      <c r="A26" s="58" t="s">
        <v>95</v>
      </c>
      <c r="B26" s="37" t="str">
        <f ca="1">[1]!xlv(B27)</f>
        <v>W / 2</v>
      </c>
      <c r="G26" s="58" t="s">
        <v>41</v>
      </c>
      <c r="H26" s="57">
        <f>H19*H17/12</f>
        <v>318.75</v>
      </c>
      <c r="I26" s="56" t="s">
        <v>37</v>
      </c>
      <c r="J26" s="102"/>
      <c r="L26" s="38"/>
      <c r="M26" s="35"/>
      <c r="N26" s="35"/>
      <c r="O26" s="35"/>
      <c r="P26" s="35"/>
      <c r="Q26" s="35"/>
      <c r="R26" s="35"/>
      <c r="S26" s="35"/>
      <c r="T26" s="35"/>
      <c r="U26" s="34"/>
      <c r="V26" s="38"/>
      <c r="W26" s="43">
        <v>4</v>
      </c>
      <c r="X26" s="51">
        <f t="shared" si="1"/>
        <v>2</v>
      </c>
      <c r="Y26" s="91">
        <f t="shared" si="2"/>
        <v>93.500000000000014</v>
      </c>
      <c r="Z26" s="49">
        <f t="shared" si="3"/>
        <v>-97.749999999999986</v>
      </c>
      <c r="AA26" s="90">
        <f t="shared" si="6"/>
        <v>-4.7883333333333328E-3</v>
      </c>
      <c r="AB26" s="48"/>
      <c r="AC26" s="47">
        <v>1.5</v>
      </c>
      <c r="AD26" s="50">
        <f t="shared" si="0"/>
        <v>102</v>
      </c>
      <c r="AE26" s="50">
        <f t="shared" si="4"/>
        <v>-146.625</v>
      </c>
      <c r="AF26" s="64">
        <f t="shared" si="5"/>
        <v>-2.9046093750000001E-3</v>
      </c>
    </row>
    <row r="27" spans="1:32" s="37" customFormat="1" ht="12.75" x14ac:dyDescent="0.2">
      <c r="A27" s="58" t="s">
        <v>41</v>
      </c>
      <c r="B27" s="57">
        <f>H19/2</f>
        <v>127.5</v>
      </c>
      <c r="C27" s="56" t="s">
        <v>39</v>
      </c>
      <c r="L27" s="38"/>
      <c r="M27" s="35"/>
      <c r="N27" s="35"/>
      <c r="O27" s="35"/>
      <c r="P27" s="35"/>
      <c r="Q27" s="35"/>
      <c r="R27" s="35"/>
      <c r="S27" s="35"/>
      <c r="T27" s="35"/>
      <c r="U27" s="34"/>
      <c r="V27" s="38"/>
      <c r="W27" s="43">
        <v>5</v>
      </c>
      <c r="X27" s="51">
        <f t="shared" si="1"/>
        <v>2.5</v>
      </c>
      <c r="Y27" s="91">
        <f t="shared" si="2"/>
        <v>85.000000000000014</v>
      </c>
      <c r="Z27" s="49">
        <f t="shared" si="3"/>
        <v>-53.124999999999979</v>
      </c>
      <c r="AA27" s="90">
        <f t="shared" si="6"/>
        <v>-6.9173177083333339E-3</v>
      </c>
      <c r="AB27" s="48"/>
      <c r="AC27" s="47">
        <v>2</v>
      </c>
      <c r="AD27" s="50">
        <f t="shared" si="0"/>
        <v>93.500000000000014</v>
      </c>
      <c r="AE27" s="50">
        <f t="shared" si="4"/>
        <v>-97.749999999999986</v>
      </c>
      <c r="AF27" s="64">
        <f t="shared" si="5"/>
        <v>-4.7883333333333328E-3</v>
      </c>
    </row>
    <row r="28" spans="1:32" s="37" customFormat="1" ht="12.75" x14ac:dyDescent="0.2">
      <c r="J28" s="55"/>
      <c r="L28" s="38"/>
      <c r="M28" s="35"/>
      <c r="N28" s="35"/>
      <c r="O28" s="35"/>
      <c r="P28" s="35"/>
      <c r="Q28" s="35"/>
      <c r="R28" s="35"/>
      <c r="S28" s="35"/>
      <c r="T28" s="35"/>
      <c r="U28" s="34"/>
      <c r="V28" s="38"/>
      <c r="W28" s="43">
        <v>6</v>
      </c>
      <c r="X28" s="51">
        <f t="shared" si="1"/>
        <v>3</v>
      </c>
      <c r="Y28" s="91">
        <f t="shared" si="2"/>
        <v>76.5</v>
      </c>
      <c r="Z28" s="49">
        <f t="shared" si="3"/>
        <v>-12.750000000000011</v>
      </c>
      <c r="AA28" s="90">
        <f t="shared" si="6"/>
        <v>-9.1800000000000007E-3</v>
      </c>
      <c r="AB28" s="48"/>
      <c r="AC28" s="47">
        <v>2.5</v>
      </c>
      <c r="AD28" s="50">
        <f t="shared" si="0"/>
        <v>85.000000000000014</v>
      </c>
      <c r="AE28" s="50">
        <f t="shared" si="4"/>
        <v>-53.124999999999979</v>
      </c>
      <c r="AF28" s="64">
        <f t="shared" si="5"/>
        <v>-6.9173177083333339E-3</v>
      </c>
    </row>
    <row r="29" spans="1:32" s="37" customFormat="1" ht="14.25" x14ac:dyDescent="0.25">
      <c r="A29" s="58" t="s">
        <v>99</v>
      </c>
      <c r="B29" s="56" t="str">
        <f ca="1">[1]!xlv(B31)</f>
        <v xml:space="preserve"> - W × L³ / (348 × E × I)</v>
      </c>
      <c r="G29" s="58" t="s">
        <v>98</v>
      </c>
      <c r="H29" s="56" t="str">
        <f ca="1">[1]!xlv(H31)</f>
        <v>W × L / 12</v>
      </c>
      <c r="L29" s="38"/>
      <c r="M29" s="35"/>
      <c r="N29" s="35"/>
      <c r="O29" s="35"/>
      <c r="P29" s="35"/>
      <c r="Q29" s="35"/>
      <c r="R29" s="35"/>
      <c r="S29" s="35"/>
      <c r="T29" s="35"/>
      <c r="U29" s="34"/>
      <c r="V29" s="38"/>
      <c r="W29" s="43">
        <v>7</v>
      </c>
      <c r="X29" s="51">
        <f t="shared" si="1"/>
        <v>3.5</v>
      </c>
      <c r="Y29" s="91">
        <f t="shared" si="2"/>
        <v>68</v>
      </c>
      <c r="Z29" s="49">
        <f t="shared" si="3"/>
        <v>23.375000000000028</v>
      </c>
      <c r="AA29" s="90">
        <f t="shared" si="6"/>
        <v>-1.1475442708333334E-2</v>
      </c>
      <c r="AB29" s="48"/>
      <c r="AC29" s="47">
        <v>3</v>
      </c>
      <c r="AD29" s="50">
        <f t="shared" si="0"/>
        <v>76.5</v>
      </c>
      <c r="AE29" s="50">
        <f t="shared" si="4"/>
        <v>-12.750000000000011</v>
      </c>
      <c r="AF29" s="64">
        <f t="shared" si="5"/>
        <v>-9.1800000000000007E-3</v>
      </c>
    </row>
    <row r="30" spans="1:32" s="37" customFormat="1" ht="12.75" x14ac:dyDescent="0.2">
      <c r="A30" s="58" t="s">
        <v>41</v>
      </c>
      <c r="B30" s="37" t="str">
        <f>[1]!xln(B31)</f>
        <v xml:space="preserve"> - 255 × 15³ / (348 × (1E+07) × 0.01)</v>
      </c>
      <c r="G30" s="58" t="s">
        <v>41</v>
      </c>
      <c r="H30" s="37" t="str">
        <f>[1]!xln(H31)</f>
        <v>255 × 15 / 12</v>
      </c>
      <c r="L30" s="38"/>
      <c r="M30" s="35"/>
      <c r="N30" s="35"/>
      <c r="O30" s="35"/>
      <c r="P30" s="35"/>
      <c r="Q30" s="35"/>
      <c r="R30" s="35"/>
      <c r="S30" s="35"/>
      <c r="T30" s="35"/>
      <c r="U30" s="34"/>
      <c r="V30" s="38"/>
      <c r="W30" s="43">
        <v>8</v>
      </c>
      <c r="X30" s="51">
        <f t="shared" si="1"/>
        <v>4</v>
      </c>
      <c r="Y30" s="91">
        <f t="shared" si="2"/>
        <v>59.5</v>
      </c>
      <c r="Z30" s="49">
        <f t="shared" si="3"/>
        <v>55.250000000000028</v>
      </c>
      <c r="AA30" s="90">
        <f t="shared" si="6"/>
        <v>-1.3713333333333333E-2</v>
      </c>
      <c r="AB30" s="48"/>
      <c r="AC30" s="47">
        <v>3.5</v>
      </c>
      <c r="AD30" s="50">
        <f t="shared" si="0"/>
        <v>68</v>
      </c>
      <c r="AE30" s="50">
        <f t="shared" si="4"/>
        <v>23.375000000000028</v>
      </c>
      <c r="AF30" s="64">
        <f t="shared" si="5"/>
        <v>-1.1475442708333334E-2</v>
      </c>
    </row>
    <row r="31" spans="1:32" s="37" customFormat="1" ht="12.75" x14ac:dyDescent="0.2">
      <c r="A31" s="58" t="s">
        <v>41</v>
      </c>
      <c r="B31" s="109">
        <f>-H19*H17^3/(348*H15*H16)</f>
        <v>-2.4730603448275861E-2</v>
      </c>
      <c r="C31" s="56" t="s">
        <v>32</v>
      </c>
      <c r="G31" s="58" t="s">
        <v>41</v>
      </c>
      <c r="H31" s="57">
        <f>H19*H17/12</f>
        <v>318.75</v>
      </c>
      <c r="I31" s="56" t="s">
        <v>37</v>
      </c>
      <c r="J31" s="102"/>
      <c r="L31" s="38"/>
      <c r="M31" s="35"/>
      <c r="N31" s="35"/>
      <c r="O31" s="35"/>
      <c r="P31" s="35"/>
      <c r="Q31" s="35"/>
      <c r="R31" s="35"/>
      <c r="S31" s="35"/>
      <c r="T31" s="35"/>
      <c r="U31" s="34"/>
      <c r="V31" s="38"/>
      <c r="W31" s="43">
        <v>9</v>
      </c>
      <c r="X31" s="51">
        <f t="shared" si="1"/>
        <v>4.5</v>
      </c>
      <c r="Y31" s="91">
        <f t="shared" si="2"/>
        <v>51</v>
      </c>
      <c r="Z31" s="49">
        <f t="shared" si="3"/>
        <v>82.874999999999986</v>
      </c>
      <c r="AA31" s="90">
        <f t="shared" si="6"/>
        <v>-1.5813984374999999E-2</v>
      </c>
      <c r="AB31" s="48"/>
      <c r="AC31" s="47">
        <v>4</v>
      </c>
      <c r="AD31" s="50">
        <f t="shared" si="0"/>
        <v>59.5</v>
      </c>
      <c r="AE31" s="50">
        <f t="shared" si="4"/>
        <v>55.250000000000028</v>
      </c>
      <c r="AF31" s="64">
        <f t="shared" si="5"/>
        <v>-1.3713333333333333E-2</v>
      </c>
    </row>
    <row r="32" spans="1:32" s="37" customFormat="1" ht="12.75" x14ac:dyDescent="0.2">
      <c r="B32" s="56"/>
      <c r="C32" s="56"/>
      <c r="L32" s="38"/>
      <c r="M32" s="35"/>
      <c r="N32" s="35"/>
      <c r="O32" s="35"/>
      <c r="P32" s="35"/>
      <c r="Q32" s="35"/>
      <c r="R32" s="35"/>
      <c r="S32" s="35"/>
      <c r="T32" s="35"/>
      <c r="U32" s="34"/>
      <c r="V32" s="38"/>
      <c r="W32" s="43">
        <v>10</v>
      </c>
      <c r="X32" s="51">
        <f t="shared" si="1"/>
        <v>5</v>
      </c>
      <c r="Y32" s="91">
        <f t="shared" si="2"/>
        <v>42.500000000000007</v>
      </c>
      <c r="Z32" s="49">
        <f t="shared" si="3"/>
        <v>106.24999999999996</v>
      </c>
      <c r="AA32" s="90">
        <f t="shared" si="6"/>
        <v>-1.7708333333333333E-2</v>
      </c>
      <c r="AB32" s="48"/>
      <c r="AC32" s="47">
        <v>4.5</v>
      </c>
      <c r="AD32" s="50">
        <f>INDEX($Y$22:$Y$56,MATCH(AC32,$X$22:$X$56,0))</f>
        <v>51</v>
      </c>
      <c r="AE32" s="50">
        <f t="shared" si="4"/>
        <v>82.874999999999986</v>
      </c>
      <c r="AF32" s="64">
        <f t="shared" si="5"/>
        <v>-1.5813984374999999E-2</v>
      </c>
    </row>
    <row r="33" spans="1:32" s="37" customFormat="1" ht="12.75" x14ac:dyDescent="0.2">
      <c r="A33" s="58"/>
      <c r="C33" s="56"/>
      <c r="L33" s="38"/>
      <c r="M33" s="35"/>
      <c r="N33" s="35"/>
      <c r="O33" s="35"/>
      <c r="P33" s="35"/>
      <c r="Q33" s="35"/>
      <c r="R33" s="35"/>
      <c r="S33" s="35"/>
      <c r="T33" s="35"/>
      <c r="U33" s="34"/>
      <c r="V33" s="38"/>
      <c r="W33" s="43">
        <v>11</v>
      </c>
      <c r="X33" s="51">
        <f t="shared" si="1"/>
        <v>5.5</v>
      </c>
      <c r="Y33" s="91">
        <f t="shared" si="2"/>
        <v>34.000000000000007</v>
      </c>
      <c r="Z33" s="49">
        <f t="shared" si="3"/>
        <v>125.37500000000001</v>
      </c>
      <c r="AA33" s="90">
        <f t="shared" si="6"/>
        <v>-1.9337942708333333E-2</v>
      </c>
      <c r="AB33" s="48"/>
      <c r="AC33" s="47">
        <v>5</v>
      </c>
      <c r="AD33" s="50">
        <f t="shared" ref="AD33:AD55" si="7">INDEX($Y$22:$Y$56,MATCH(AC33,$X$22:$X$56,0))</f>
        <v>42.500000000000007</v>
      </c>
      <c r="AE33" s="50">
        <f t="shared" si="4"/>
        <v>106.24999999999996</v>
      </c>
      <c r="AF33" s="64">
        <f t="shared" si="5"/>
        <v>-1.7708333333333333E-2</v>
      </c>
    </row>
    <row r="34" spans="1:32" s="37" customFormat="1" ht="12.75" x14ac:dyDescent="0.2">
      <c r="A34" s="58"/>
      <c r="B34" s="110"/>
      <c r="C34" s="56"/>
      <c r="L34" s="38"/>
      <c r="M34" s="35"/>
      <c r="N34" s="35"/>
      <c r="O34" s="35"/>
      <c r="P34" s="35"/>
      <c r="Q34" s="35"/>
      <c r="R34" s="35"/>
      <c r="S34" s="35"/>
      <c r="T34" s="35"/>
      <c r="U34" s="34"/>
      <c r="V34" s="38"/>
      <c r="W34" s="43">
        <v>12</v>
      </c>
      <c r="X34" s="51">
        <f t="shared" si="1"/>
        <v>6</v>
      </c>
      <c r="Y34" s="91">
        <f t="shared" si="2"/>
        <v>25.499999999999993</v>
      </c>
      <c r="Z34" s="49">
        <f t="shared" si="3"/>
        <v>140.25</v>
      </c>
      <c r="AA34" s="90">
        <f t="shared" si="6"/>
        <v>-2.0655E-2</v>
      </c>
      <c r="AB34" s="48"/>
      <c r="AC34" s="47">
        <v>5.5</v>
      </c>
      <c r="AD34" s="50">
        <f t="shared" si="7"/>
        <v>34.000000000000007</v>
      </c>
      <c r="AE34" s="50">
        <f t="shared" si="4"/>
        <v>125.37500000000001</v>
      </c>
      <c r="AF34" s="64">
        <f t="shared" si="5"/>
        <v>-1.9337942708333333E-2</v>
      </c>
    </row>
    <row r="35" spans="1:32" s="37" customFormat="1" ht="12.75" x14ac:dyDescent="0.2">
      <c r="A35" s="58"/>
      <c r="B35" s="92"/>
      <c r="C35" s="56"/>
      <c r="D35" s="102"/>
      <c r="F35" s="58"/>
      <c r="G35" s="92"/>
      <c r="H35" s="56"/>
      <c r="L35" s="38"/>
      <c r="M35" s="35"/>
      <c r="N35" s="35"/>
      <c r="O35" s="35"/>
      <c r="P35" s="35"/>
      <c r="Q35" s="35"/>
      <c r="R35" s="35"/>
      <c r="S35" s="35"/>
      <c r="T35" s="35"/>
      <c r="U35" s="34"/>
      <c r="V35" s="38"/>
      <c r="W35" s="43">
        <v>13</v>
      </c>
      <c r="X35" s="51">
        <f t="shared" si="1"/>
        <v>6.5</v>
      </c>
      <c r="Y35" s="91">
        <f t="shared" si="2"/>
        <v>16.999999999999996</v>
      </c>
      <c r="Z35" s="49">
        <f t="shared" si="3"/>
        <v>150.87499999999997</v>
      </c>
      <c r="AA35" s="90">
        <f t="shared" si="6"/>
        <v>-2.1622317708333335E-2</v>
      </c>
      <c r="AB35" s="48"/>
      <c r="AC35" s="47">
        <v>6</v>
      </c>
      <c r="AD35" s="50">
        <f t="shared" si="7"/>
        <v>25.499999999999993</v>
      </c>
      <c r="AE35" s="50">
        <f t="shared" si="4"/>
        <v>140.25</v>
      </c>
      <c r="AF35" s="64">
        <f t="shared" si="5"/>
        <v>-2.0655E-2</v>
      </c>
    </row>
    <row r="36" spans="1:32" s="37" customFormat="1" ht="12.75" x14ac:dyDescent="0.2">
      <c r="I36" s="54" t="s">
        <v>40</v>
      </c>
      <c r="J36" s="38"/>
      <c r="K36" s="38"/>
      <c r="L36" s="38"/>
      <c r="M36" s="35"/>
      <c r="N36" s="35"/>
      <c r="O36" s="35"/>
      <c r="P36" s="35"/>
      <c r="Q36" s="35"/>
      <c r="R36" s="35"/>
      <c r="S36" s="35"/>
      <c r="T36" s="35"/>
      <c r="U36" s="34"/>
      <c r="V36" s="38"/>
      <c r="W36" s="43">
        <v>14</v>
      </c>
      <c r="X36" s="51">
        <f t="shared" si="1"/>
        <v>7</v>
      </c>
      <c r="Y36" s="91">
        <f t="shared" si="2"/>
        <v>8.4999999999999982</v>
      </c>
      <c r="Z36" s="49">
        <f t="shared" si="3"/>
        <v>157.25</v>
      </c>
      <c r="AA36" s="90">
        <f t="shared" si="6"/>
        <v>-2.2213333333333335E-2</v>
      </c>
      <c r="AB36" s="48"/>
      <c r="AC36" s="47">
        <v>6.5</v>
      </c>
      <c r="AD36" s="50">
        <f t="shared" si="7"/>
        <v>16.999999999999996</v>
      </c>
      <c r="AE36" s="50">
        <f t="shared" si="4"/>
        <v>150.87499999999997</v>
      </c>
      <c r="AF36" s="64">
        <f t="shared" si="5"/>
        <v>-2.1622317708333335E-2</v>
      </c>
    </row>
    <row r="37" spans="1:32" s="37" customFormat="1" ht="12.75" x14ac:dyDescent="0.2">
      <c r="I37" s="46" t="s">
        <v>34</v>
      </c>
      <c r="J37" s="88">
        <f>MAX(AD21:AD54)</f>
        <v>127.5</v>
      </c>
      <c r="K37" s="38" t="s">
        <v>39</v>
      </c>
      <c r="L37" s="38"/>
      <c r="M37" s="35"/>
      <c r="N37" s="35"/>
      <c r="O37" s="35"/>
      <c r="P37" s="35"/>
      <c r="Q37" s="35"/>
      <c r="R37" s="35"/>
      <c r="S37" s="35"/>
      <c r="T37" s="35"/>
      <c r="U37" s="34"/>
      <c r="V37" s="38"/>
      <c r="W37" s="43">
        <v>15</v>
      </c>
      <c r="X37" s="51">
        <f t="shared" si="1"/>
        <v>7.5</v>
      </c>
      <c r="Y37" s="91">
        <f t="shared" si="2"/>
        <v>0</v>
      </c>
      <c r="Z37" s="49">
        <f t="shared" si="3"/>
        <v>159.375</v>
      </c>
      <c r="AA37" s="90">
        <f t="shared" si="6"/>
        <v>-2.2412109374999999E-2</v>
      </c>
      <c r="AB37" s="48"/>
      <c r="AC37" s="47">
        <v>7</v>
      </c>
      <c r="AD37" s="50">
        <f t="shared" si="7"/>
        <v>8.4999999999999982</v>
      </c>
      <c r="AE37" s="50">
        <f t="shared" si="4"/>
        <v>157.25</v>
      </c>
      <c r="AF37" s="64">
        <f t="shared" si="5"/>
        <v>-2.2213333333333335E-2</v>
      </c>
    </row>
    <row r="38" spans="1:32" s="37" customFormat="1" ht="12.75" x14ac:dyDescent="0.2">
      <c r="I38" s="46" t="s">
        <v>33</v>
      </c>
      <c r="J38" s="88">
        <f>MIN(AD21:AD54)</f>
        <v>-119</v>
      </c>
      <c r="K38" s="38" t="s">
        <v>39</v>
      </c>
      <c r="L38" s="38"/>
      <c r="M38" s="35"/>
      <c r="N38" s="35"/>
      <c r="O38" s="35"/>
      <c r="P38" s="35"/>
      <c r="Q38" s="35"/>
      <c r="R38" s="35"/>
      <c r="S38" s="35"/>
      <c r="T38" s="35"/>
      <c r="U38" s="34"/>
      <c r="V38" s="38"/>
      <c r="W38" s="43">
        <v>16</v>
      </c>
      <c r="X38" s="51">
        <f t="shared" si="1"/>
        <v>8</v>
      </c>
      <c r="Y38" s="91">
        <f t="shared" si="2"/>
        <v>-8.4999999999999982</v>
      </c>
      <c r="Z38" s="49">
        <f t="shared" si="3"/>
        <v>157.25</v>
      </c>
      <c r="AA38" s="90">
        <f t="shared" si="6"/>
        <v>-2.2213333333333331E-2</v>
      </c>
      <c r="AB38" s="48"/>
      <c r="AC38" s="47">
        <v>7.5</v>
      </c>
      <c r="AD38" s="50">
        <f t="shared" si="7"/>
        <v>0</v>
      </c>
      <c r="AE38" s="50">
        <f t="shared" si="4"/>
        <v>159.375</v>
      </c>
      <c r="AF38" s="64">
        <f t="shared" si="5"/>
        <v>-2.2412109374999999E-2</v>
      </c>
    </row>
    <row r="39" spans="1:32" s="37" customFormat="1" ht="12.75" x14ac:dyDescent="0.2">
      <c r="I39" s="44" t="s">
        <v>35</v>
      </c>
      <c r="J39" s="38"/>
      <c r="K39" s="38"/>
      <c r="L39" s="38"/>
      <c r="M39" s="35"/>
      <c r="N39" s="35"/>
      <c r="O39" s="35"/>
      <c r="P39" s="35"/>
      <c r="Q39" s="35"/>
      <c r="R39" s="35"/>
      <c r="S39" s="35"/>
      <c r="T39" s="35"/>
      <c r="U39" s="34"/>
      <c r="V39" s="38"/>
      <c r="W39" s="43">
        <v>17</v>
      </c>
      <c r="X39" s="51">
        <f t="shared" si="1"/>
        <v>8.5</v>
      </c>
      <c r="Y39" s="91">
        <f t="shared" si="2"/>
        <v>-16.999999999999996</v>
      </c>
      <c r="Z39" s="49">
        <f t="shared" si="3"/>
        <v>150.87500000000003</v>
      </c>
      <c r="AA39" s="90">
        <f t="shared" si="6"/>
        <v>-2.1622317708333335E-2</v>
      </c>
      <c r="AB39" s="48"/>
      <c r="AC39" s="47">
        <v>7.5</v>
      </c>
      <c r="AD39" s="50">
        <f t="shared" si="7"/>
        <v>0</v>
      </c>
      <c r="AE39" s="50">
        <f t="shared" si="4"/>
        <v>159.375</v>
      </c>
      <c r="AF39" s="64">
        <f t="shared" si="5"/>
        <v>-2.2412109374999999E-2</v>
      </c>
    </row>
    <row r="40" spans="1:32" s="37" customFormat="1" ht="12.75" x14ac:dyDescent="0.2">
      <c r="I40" s="46" t="s">
        <v>34</v>
      </c>
      <c r="J40" s="45">
        <f>INDEX(AC21:AC54,MATCH(J37,AD21:AD54,0))</f>
        <v>0</v>
      </c>
      <c r="K40" s="38" t="s">
        <v>32</v>
      </c>
      <c r="L40" s="38"/>
      <c r="M40" s="35"/>
      <c r="N40" s="35"/>
      <c r="O40" s="35"/>
      <c r="P40" s="35"/>
      <c r="Q40" s="35"/>
      <c r="R40" s="35"/>
      <c r="S40" s="35"/>
      <c r="T40" s="35"/>
      <c r="U40" s="34"/>
      <c r="V40" s="38"/>
      <c r="W40" s="43">
        <v>18</v>
      </c>
      <c r="X40" s="51">
        <f t="shared" si="1"/>
        <v>9</v>
      </c>
      <c r="Y40" s="91">
        <f t="shared" si="2"/>
        <v>-25.499999999999993</v>
      </c>
      <c r="Z40" s="49">
        <f t="shared" si="3"/>
        <v>140.24999999999994</v>
      </c>
      <c r="AA40" s="90">
        <f t="shared" si="6"/>
        <v>-2.0655E-2</v>
      </c>
      <c r="AB40" s="48"/>
      <c r="AC40" s="47">
        <v>7.5</v>
      </c>
      <c r="AD40" s="50">
        <f t="shared" si="7"/>
        <v>0</v>
      </c>
      <c r="AE40" s="50">
        <f t="shared" si="4"/>
        <v>159.375</v>
      </c>
      <c r="AF40" s="64">
        <f t="shared" si="5"/>
        <v>-2.2412109374999999E-2</v>
      </c>
    </row>
    <row r="41" spans="1:32" s="37" customFormat="1" ht="12.75" x14ac:dyDescent="0.2">
      <c r="I41" s="46" t="s">
        <v>33</v>
      </c>
      <c r="J41" s="45">
        <f>INDEX(AC21:AC54,MATCH(J38,AD21:AD54,0))</f>
        <v>14.5</v>
      </c>
      <c r="K41" s="44" t="s">
        <v>32</v>
      </c>
      <c r="L41" s="38"/>
      <c r="M41" s="35"/>
      <c r="N41" s="35"/>
      <c r="O41" s="35"/>
      <c r="P41" s="35"/>
      <c r="Q41" s="35"/>
      <c r="R41" s="35"/>
      <c r="S41" s="35"/>
      <c r="T41" s="35"/>
      <c r="U41" s="34"/>
      <c r="V41" s="38"/>
      <c r="W41" s="43">
        <v>19</v>
      </c>
      <c r="X41" s="51">
        <f t="shared" si="1"/>
        <v>9.5</v>
      </c>
      <c r="Y41" s="91">
        <f t="shared" si="2"/>
        <v>-33.999999999999993</v>
      </c>
      <c r="Z41" s="49">
        <f t="shared" si="3"/>
        <v>125.37500000000001</v>
      </c>
      <c r="AA41" s="90">
        <f t="shared" si="6"/>
        <v>-1.9337942708333333E-2</v>
      </c>
      <c r="AB41" s="40"/>
      <c r="AC41" s="47">
        <v>8</v>
      </c>
      <c r="AD41" s="50">
        <f t="shared" si="7"/>
        <v>-8.4999999999999982</v>
      </c>
      <c r="AE41" s="50">
        <f t="shared" si="4"/>
        <v>157.25</v>
      </c>
      <c r="AF41" s="64">
        <f t="shared" si="5"/>
        <v>-2.2213333333333331E-2</v>
      </c>
    </row>
    <row r="42" spans="1:32" s="37" customFormat="1" ht="12.75" x14ac:dyDescent="0.2">
      <c r="L42" s="38"/>
      <c r="M42" s="35"/>
      <c r="N42" s="35"/>
      <c r="O42" s="35"/>
      <c r="P42" s="35"/>
      <c r="Q42" s="35"/>
      <c r="R42" s="35"/>
      <c r="S42" s="35"/>
      <c r="T42" s="35"/>
      <c r="U42" s="34"/>
      <c r="V42" s="38"/>
      <c r="W42" s="43">
        <v>20</v>
      </c>
      <c r="X42" s="51">
        <f t="shared" si="1"/>
        <v>10</v>
      </c>
      <c r="Y42" s="91">
        <f t="shared" si="2"/>
        <v>-42.499999999999993</v>
      </c>
      <c r="Z42" s="49">
        <f t="shared" si="3"/>
        <v>106.24999999999996</v>
      </c>
      <c r="AA42" s="90">
        <f t="shared" si="6"/>
        <v>-1.7708333333333333E-2</v>
      </c>
      <c r="AB42" s="40"/>
      <c r="AC42" s="47">
        <v>8.5</v>
      </c>
      <c r="AD42" s="50">
        <f t="shared" si="7"/>
        <v>-16.999999999999996</v>
      </c>
      <c r="AE42" s="50">
        <f t="shared" si="4"/>
        <v>150.87500000000003</v>
      </c>
      <c r="AF42" s="64">
        <f t="shared" si="5"/>
        <v>-2.1622317708333335E-2</v>
      </c>
    </row>
    <row r="43" spans="1:32" s="37" customFormat="1" ht="12.75" x14ac:dyDescent="0.2">
      <c r="I43" s="53" t="s">
        <v>38</v>
      </c>
      <c r="J43" s="38"/>
      <c r="K43" s="38"/>
      <c r="L43" s="38"/>
      <c r="M43" s="35"/>
      <c r="N43" s="35"/>
      <c r="O43" s="35"/>
      <c r="P43" s="35"/>
      <c r="Q43" s="35"/>
      <c r="R43" s="35"/>
      <c r="S43" s="35"/>
      <c r="T43" s="35"/>
      <c r="U43" s="34"/>
      <c r="V43" s="38"/>
      <c r="W43" s="43">
        <v>21</v>
      </c>
      <c r="X43" s="51">
        <f t="shared" si="1"/>
        <v>10.5</v>
      </c>
      <c r="Y43" s="91">
        <f t="shared" si="2"/>
        <v>-50.999999999999986</v>
      </c>
      <c r="Z43" s="49">
        <f t="shared" si="3"/>
        <v>82.875000000000043</v>
      </c>
      <c r="AA43" s="90">
        <f t="shared" si="6"/>
        <v>-1.5813984374999999E-2</v>
      </c>
      <c r="AB43" s="40"/>
      <c r="AC43" s="47">
        <v>9</v>
      </c>
      <c r="AD43" s="50">
        <f t="shared" si="7"/>
        <v>-25.499999999999993</v>
      </c>
      <c r="AE43" s="50">
        <f t="shared" si="4"/>
        <v>140.24999999999994</v>
      </c>
      <c r="AF43" s="64">
        <f t="shared" si="5"/>
        <v>-2.0655E-2</v>
      </c>
    </row>
    <row r="44" spans="1:32" s="37" customFormat="1" ht="12.75" x14ac:dyDescent="0.2">
      <c r="I44" s="46" t="s">
        <v>34</v>
      </c>
      <c r="J44" s="88">
        <f>MAX(AE21:AE54)</f>
        <v>159.375</v>
      </c>
      <c r="K44" s="38" t="s">
        <v>37</v>
      </c>
      <c r="L44" s="38"/>
      <c r="M44" s="35"/>
      <c r="N44" s="35"/>
      <c r="O44" s="35"/>
      <c r="P44" s="35"/>
      <c r="Q44" s="35"/>
      <c r="R44" s="35"/>
      <c r="S44" s="35"/>
      <c r="T44" s="35"/>
      <c r="U44" s="34"/>
      <c r="V44" s="38"/>
      <c r="W44" s="43">
        <v>22</v>
      </c>
      <c r="X44" s="51">
        <f t="shared" si="1"/>
        <v>11</v>
      </c>
      <c r="Y44" s="91">
        <f t="shared" si="2"/>
        <v>-59.499999999999986</v>
      </c>
      <c r="Z44" s="49">
        <f t="shared" si="3"/>
        <v>55.250000000000028</v>
      </c>
      <c r="AA44" s="90">
        <f t="shared" si="6"/>
        <v>-1.3713333333333333E-2</v>
      </c>
      <c r="AB44" s="40"/>
      <c r="AC44" s="47">
        <v>9.5</v>
      </c>
      <c r="AD44" s="50">
        <f t="shared" si="7"/>
        <v>-33.999999999999993</v>
      </c>
      <c r="AE44" s="50">
        <f t="shared" si="4"/>
        <v>125.37500000000001</v>
      </c>
      <c r="AF44" s="64">
        <f t="shared" si="5"/>
        <v>-1.9337942708333333E-2</v>
      </c>
    </row>
    <row r="45" spans="1:32" s="37" customFormat="1" ht="12.75" x14ac:dyDescent="0.2">
      <c r="I45" s="46" t="s">
        <v>33</v>
      </c>
      <c r="J45" s="88">
        <f>MIN(AE21:AE54)</f>
        <v>-318.75</v>
      </c>
      <c r="K45" s="38" t="s">
        <v>37</v>
      </c>
      <c r="L45" s="38"/>
      <c r="M45" s="35"/>
      <c r="N45" s="35"/>
      <c r="O45" s="35"/>
      <c r="P45" s="35"/>
      <c r="Q45" s="35"/>
      <c r="R45" s="35"/>
      <c r="S45" s="35"/>
      <c r="T45" s="35"/>
      <c r="U45" s="34"/>
      <c r="V45" s="38"/>
      <c r="W45" s="43">
        <v>23</v>
      </c>
      <c r="X45" s="51">
        <f t="shared" si="1"/>
        <v>11.5</v>
      </c>
      <c r="Y45" s="91">
        <f t="shared" si="2"/>
        <v>-68.000000000000014</v>
      </c>
      <c r="Z45" s="49">
        <f t="shared" si="3"/>
        <v>23.375000000000028</v>
      </c>
      <c r="AA45" s="90">
        <f t="shared" si="6"/>
        <v>-1.1475442708333334E-2</v>
      </c>
      <c r="AB45" s="40"/>
      <c r="AC45" s="47">
        <v>10</v>
      </c>
      <c r="AD45" s="50">
        <f t="shared" si="7"/>
        <v>-42.499999999999993</v>
      </c>
      <c r="AE45" s="50">
        <f t="shared" si="4"/>
        <v>106.24999999999996</v>
      </c>
      <c r="AF45" s="64">
        <f t="shared" si="5"/>
        <v>-1.7708333333333333E-2</v>
      </c>
    </row>
    <row r="46" spans="1:32" s="37" customFormat="1" ht="12.75" x14ac:dyDescent="0.2">
      <c r="I46" s="44" t="s">
        <v>35</v>
      </c>
      <c r="J46" s="38"/>
      <c r="K46" s="38"/>
      <c r="L46" s="38"/>
      <c r="M46" s="35"/>
      <c r="N46" s="35"/>
      <c r="O46" s="35"/>
      <c r="P46" s="35"/>
      <c r="Q46" s="35"/>
      <c r="R46" s="35"/>
      <c r="S46" s="35"/>
      <c r="T46" s="35"/>
      <c r="U46" s="34"/>
      <c r="V46" s="38"/>
      <c r="W46" s="43">
        <v>24</v>
      </c>
      <c r="X46" s="51">
        <f t="shared" si="1"/>
        <v>12</v>
      </c>
      <c r="Y46" s="91">
        <f t="shared" si="2"/>
        <v>-76.500000000000014</v>
      </c>
      <c r="Z46" s="49">
        <f t="shared" si="3"/>
        <v>-12.749999999999954</v>
      </c>
      <c r="AA46" s="90">
        <f t="shared" si="6"/>
        <v>-9.1800000000000007E-3</v>
      </c>
      <c r="AB46" s="40"/>
      <c r="AC46" s="47">
        <v>10.5</v>
      </c>
      <c r="AD46" s="50">
        <f>INDEX($Y$22:$Y$56,MATCH(AC46,$X$22:$X$56,0))</f>
        <v>-50.999999999999986</v>
      </c>
      <c r="AE46" s="50">
        <f t="shared" si="4"/>
        <v>82.875000000000043</v>
      </c>
      <c r="AF46" s="64">
        <f t="shared" si="5"/>
        <v>-1.5813984374999999E-2</v>
      </c>
    </row>
    <row r="47" spans="1:32" s="37" customFormat="1" ht="12.75" x14ac:dyDescent="0.2">
      <c r="I47" s="46" t="s">
        <v>34</v>
      </c>
      <c r="J47" s="45">
        <f>INDEX(AC21:AC54,MATCH(J44,AE21:AE54,0))</f>
        <v>7.5</v>
      </c>
      <c r="K47" s="38" t="s">
        <v>32</v>
      </c>
      <c r="L47" s="38"/>
      <c r="M47" s="35"/>
      <c r="N47" s="35"/>
      <c r="O47" s="35"/>
      <c r="P47" s="35"/>
      <c r="Q47" s="35"/>
      <c r="R47" s="35"/>
      <c r="S47" s="35"/>
      <c r="T47" s="35"/>
      <c r="U47" s="34"/>
      <c r="V47" s="38"/>
      <c r="W47" s="43">
        <v>25</v>
      </c>
      <c r="X47" s="51">
        <f t="shared" si="1"/>
        <v>12.5</v>
      </c>
      <c r="Y47" s="91">
        <f t="shared" si="2"/>
        <v>-85.000000000000014</v>
      </c>
      <c r="Z47" s="49">
        <f t="shared" si="3"/>
        <v>-53.124999999999922</v>
      </c>
      <c r="AA47" s="90">
        <f t="shared" si="6"/>
        <v>-6.917317708333333E-3</v>
      </c>
      <c r="AB47" s="40"/>
      <c r="AC47" s="47">
        <v>11</v>
      </c>
      <c r="AD47" s="50">
        <f t="shared" si="7"/>
        <v>-59.499999999999986</v>
      </c>
      <c r="AE47" s="50">
        <f t="shared" si="4"/>
        <v>55.250000000000028</v>
      </c>
      <c r="AF47" s="64">
        <f t="shared" si="5"/>
        <v>-1.3713333333333333E-2</v>
      </c>
    </row>
    <row r="48" spans="1:32" s="37" customFormat="1" ht="12.75" x14ac:dyDescent="0.2">
      <c r="I48" s="46" t="s">
        <v>33</v>
      </c>
      <c r="J48" s="45">
        <f>INDEX(AC21:AC54,MATCH(J45,AE21:AE54,0))</f>
        <v>0</v>
      </c>
      <c r="K48" s="44" t="s">
        <v>32</v>
      </c>
      <c r="L48" s="38"/>
      <c r="M48" s="35"/>
      <c r="N48" s="35"/>
      <c r="O48" s="35"/>
      <c r="P48" s="35"/>
      <c r="Q48" s="35"/>
      <c r="R48" s="35"/>
      <c r="S48" s="35"/>
      <c r="T48" s="35"/>
      <c r="U48" s="34"/>
      <c r="V48" s="38"/>
      <c r="W48" s="43">
        <v>26</v>
      </c>
      <c r="X48" s="51">
        <f t="shared" si="1"/>
        <v>13</v>
      </c>
      <c r="Y48" s="91">
        <f t="shared" si="2"/>
        <v>-93.500000000000014</v>
      </c>
      <c r="Z48" s="49">
        <f t="shared" si="3"/>
        <v>-97.750000000000099</v>
      </c>
      <c r="AA48" s="90">
        <f t="shared" si="6"/>
        <v>-4.7883333333333337E-3</v>
      </c>
      <c r="AB48" s="40"/>
      <c r="AC48" s="47">
        <v>11.5</v>
      </c>
      <c r="AD48" s="50">
        <f t="shared" si="7"/>
        <v>-68.000000000000014</v>
      </c>
      <c r="AE48" s="50">
        <f t="shared" si="4"/>
        <v>23.375000000000028</v>
      </c>
      <c r="AF48" s="64">
        <f t="shared" si="5"/>
        <v>-1.1475442708333334E-2</v>
      </c>
    </row>
    <row r="49" spans="1:32" s="37" customFormat="1" ht="12.75" x14ac:dyDescent="0.2">
      <c r="L49" s="38"/>
      <c r="M49" s="35"/>
      <c r="N49" s="35"/>
      <c r="O49" s="35"/>
      <c r="P49" s="35"/>
      <c r="Q49" s="35"/>
      <c r="R49" s="35"/>
      <c r="S49" s="35"/>
      <c r="T49" s="35"/>
      <c r="U49" s="34"/>
      <c r="V49" s="38"/>
      <c r="W49" s="43">
        <v>27</v>
      </c>
      <c r="X49" s="51">
        <f>$H$17/MAX($W$22:$W$55)*W49</f>
        <v>13.5</v>
      </c>
      <c r="Y49" s="91">
        <f t="shared" si="2"/>
        <v>-102</v>
      </c>
      <c r="Z49" s="49">
        <f t="shared" si="3"/>
        <v>-146.62500000000006</v>
      </c>
      <c r="AA49" s="90">
        <f t="shared" si="6"/>
        <v>-2.9046093750000001E-3</v>
      </c>
      <c r="AB49" s="40"/>
      <c r="AC49" s="47">
        <v>12</v>
      </c>
      <c r="AD49" s="50">
        <f t="shared" si="7"/>
        <v>-76.500000000000014</v>
      </c>
      <c r="AE49" s="50">
        <f t="shared" si="4"/>
        <v>-12.749999999999954</v>
      </c>
      <c r="AF49" s="64">
        <f t="shared" si="5"/>
        <v>-9.1800000000000007E-3</v>
      </c>
    </row>
    <row r="50" spans="1:32" s="37" customFormat="1" ht="12.75" x14ac:dyDescent="0.2">
      <c r="L50" s="38"/>
      <c r="M50" s="35"/>
      <c r="N50" s="35"/>
      <c r="O50" s="35"/>
      <c r="P50" s="35"/>
      <c r="Q50" s="35"/>
      <c r="R50" s="35"/>
      <c r="S50" s="35"/>
      <c r="T50" s="35"/>
      <c r="U50" s="34"/>
      <c r="V50" s="38"/>
      <c r="W50" s="43">
        <v>28</v>
      </c>
      <c r="X50" s="51">
        <f t="shared" si="1"/>
        <v>14</v>
      </c>
      <c r="Y50" s="91">
        <f t="shared" si="2"/>
        <v>-110.5</v>
      </c>
      <c r="Z50" s="49">
        <f t="shared" si="3"/>
        <v>-199.74999999999997</v>
      </c>
      <c r="AA50" s="90">
        <f t="shared" si="6"/>
        <v>-1.3883333333333334E-3</v>
      </c>
      <c r="AB50" s="40"/>
      <c r="AC50" s="47">
        <v>12.5</v>
      </c>
      <c r="AD50" s="50">
        <f t="shared" si="7"/>
        <v>-85.000000000000014</v>
      </c>
      <c r="AE50" s="50">
        <f t="shared" si="4"/>
        <v>-53.124999999999922</v>
      </c>
      <c r="AF50" s="64">
        <f t="shared" si="5"/>
        <v>-6.917317708333333E-3</v>
      </c>
    </row>
    <row r="51" spans="1:32" s="37" customFormat="1" ht="12.75" x14ac:dyDescent="0.2">
      <c r="I51" s="38"/>
      <c r="J51" s="38"/>
      <c r="K51" s="38"/>
      <c r="L51" s="38"/>
      <c r="M51" s="35"/>
      <c r="N51" s="35"/>
      <c r="O51" s="35"/>
      <c r="P51" s="35"/>
      <c r="Q51" s="35"/>
      <c r="R51" s="35"/>
      <c r="S51" s="35"/>
      <c r="T51" s="35"/>
      <c r="U51" s="34"/>
      <c r="V51" s="38"/>
      <c r="W51" s="43">
        <v>29</v>
      </c>
      <c r="X51" s="51">
        <f t="shared" si="1"/>
        <v>14.5</v>
      </c>
      <c r="Y51" s="91">
        <f t="shared" si="2"/>
        <v>-119</v>
      </c>
      <c r="Z51" s="49">
        <f t="shared" si="3"/>
        <v>-257.12500000000011</v>
      </c>
      <c r="AA51" s="90">
        <f t="shared" si="6"/>
        <v>-3.7231770833333333E-4</v>
      </c>
      <c r="AB51" s="40"/>
      <c r="AC51" s="47">
        <v>13</v>
      </c>
      <c r="AD51" s="50">
        <f t="shared" si="7"/>
        <v>-93.500000000000014</v>
      </c>
      <c r="AE51" s="50">
        <f t="shared" si="4"/>
        <v>-97.750000000000099</v>
      </c>
      <c r="AF51" s="64">
        <f t="shared" si="5"/>
        <v>-4.7883333333333337E-3</v>
      </c>
    </row>
    <row r="52" spans="1:32" s="37" customFormat="1" ht="12.75" x14ac:dyDescent="0.2">
      <c r="I52" s="53" t="s">
        <v>36</v>
      </c>
      <c r="J52" s="38"/>
      <c r="K52" s="38"/>
      <c r="L52" s="38"/>
      <c r="M52" s="35"/>
      <c r="N52" s="35"/>
      <c r="O52" s="35"/>
      <c r="P52" s="35"/>
      <c r="Q52" s="35"/>
      <c r="R52" s="35"/>
      <c r="S52" s="35"/>
      <c r="T52" s="35"/>
      <c r="U52" s="34"/>
      <c r="V52" s="38"/>
      <c r="W52" s="43">
        <v>30</v>
      </c>
      <c r="X52" s="51">
        <f t="shared" si="1"/>
        <v>15</v>
      </c>
      <c r="Y52" s="91">
        <f t="shared" si="2"/>
        <v>-127.5</v>
      </c>
      <c r="Z52" s="49">
        <f t="shared" si="3"/>
        <v>-318.75</v>
      </c>
      <c r="AA52" s="90">
        <f t="shared" si="6"/>
        <v>0</v>
      </c>
      <c r="AB52" s="40"/>
      <c r="AC52" s="47">
        <v>13.5</v>
      </c>
      <c r="AD52" s="50">
        <f t="shared" si="7"/>
        <v>-102</v>
      </c>
      <c r="AE52" s="50">
        <f t="shared" si="4"/>
        <v>-146.62500000000006</v>
      </c>
      <c r="AF52" s="64">
        <f t="shared" si="5"/>
        <v>-2.9046093750000001E-3</v>
      </c>
    </row>
    <row r="53" spans="1:32" s="37" customFormat="1" ht="12.75" x14ac:dyDescent="0.2">
      <c r="I53" s="46" t="s">
        <v>34</v>
      </c>
      <c r="J53" s="52">
        <f>MAX(AF21:AF54)</f>
        <v>0</v>
      </c>
      <c r="K53" s="38" t="s">
        <v>32</v>
      </c>
      <c r="L53" s="38"/>
      <c r="M53" s="35"/>
      <c r="N53" s="35"/>
      <c r="O53" s="35"/>
      <c r="P53" s="35"/>
      <c r="Q53" s="35"/>
      <c r="R53" s="35"/>
      <c r="S53" s="35"/>
      <c r="T53" s="35"/>
      <c r="U53" s="34"/>
      <c r="V53" s="38"/>
      <c r="W53" s="38"/>
      <c r="X53" s="51">
        <f t="shared" si="1"/>
        <v>0</v>
      </c>
      <c r="Y53" s="91">
        <f t="shared" si="2"/>
        <v>127.5</v>
      </c>
      <c r="Z53" s="49">
        <f t="shared" si="3"/>
        <v>-318.75</v>
      </c>
      <c r="AA53" s="90">
        <f t="shared" si="6"/>
        <v>0</v>
      </c>
      <c r="AB53" s="40"/>
      <c r="AC53" s="47">
        <v>14</v>
      </c>
      <c r="AD53" s="50">
        <f t="shared" si="7"/>
        <v>-110.5</v>
      </c>
      <c r="AE53" s="50">
        <f t="shared" si="4"/>
        <v>-199.74999999999997</v>
      </c>
      <c r="AF53" s="64">
        <f t="shared" si="5"/>
        <v>-1.3883333333333334E-3</v>
      </c>
    </row>
    <row r="54" spans="1:32" s="37" customFormat="1" ht="12.75" x14ac:dyDescent="0.2">
      <c r="I54" s="46" t="s">
        <v>33</v>
      </c>
      <c r="J54" s="52">
        <f>MIN(AF21:AF54)</f>
        <v>-2.2412109374999999E-2</v>
      </c>
      <c r="K54" s="44" t="s">
        <v>32</v>
      </c>
      <c r="L54" s="38"/>
      <c r="M54" s="35"/>
      <c r="N54" s="35"/>
      <c r="O54" s="35"/>
      <c r="P54" s="35"/>
      <c r="Q54" s="35"/>
      <c r="R54" s="35"/>
      <c r="S54" s="35"/>
      <c r="T54" s="35"/>
      <c r="U54" s="34"/>
      <c r="V54" s="38"/>
      <c r="W54" s="38"/>
      <c r="X54" s="43"/>
      <c r="Y54" s="43"/>
      <c r="Z54" s="40"/>
      <c r="AA54" s="40"/>
      <c r="AB54" s="40"/>
      <c r="AC54" s="47">
        <v>14.5</v>
      </c>
      <c r="AD54" s="50">
        <f t="shared" si="7"/>
        <v>-119</v>
      </c>
      <c r="AE54" s="50">
        <f t="shared" si="4"/>
        <v>-257.12500000000011</v>
      </c>
      <c r="AF54" s="64">
        <f t="shared" si="5"/>
        <v>-3.7231770833333333E-4</v>
      </c>
    </row>
    <row r="55" spans="1:32" s="37" customFormat="1" ht="12.75" x14ac:dyDescent="0.2">
      <c r="I55" s="44" t="s">
        <v>35</v>
      </c>
      <c r="J55" s="38"/>
      <c r="K55" s="38"/>
      <c r="L55" s="38"/>
      <c r="M55" s="35"/>
      <c r="N55" s="35"/>
      <c r="O55" s="35"/>
      <c r="P55" s="35"/>
      <c r="Q55" s="35"/>
      <c r="R55" s="35"/>
      <c r="S55" s="35"/>
      <c r="T55" s="35"/>
      <c r="U55" s="34"/>
      <c r="V55" s="38"/>
      <c r="W55" s="38"/>
      <c r="X55" s="91">
        <f>H17/2</f>
        <v>7.5</v>
      </c>
      <c r="Y55" s="91">
        <f t="shared" si="2"/>
        <v>0</v>
      </c>
      <c r="Z55" s="49">
        <f t="shared" si="3"/>
        <v>159.375</v>
      </c>
      <c r="AA55" s="90">
        <f t="shared" ref="AA55:AA56" si="8">$H$19*X55^2/(24*$H$15*$H$16*$H$17)*(2*$H$17*X55-$H$17^2-X55^2)</f>
        <v>-2.2412109374999999E-2</v>
      </c>
      <c r="AB55" s="40"/>
      <c r="AC55" s="47">
        <v>15</v>
      </c>
      <c r="AD55" s="50">
        <f t="shared" si="7"/>
        <v>-127.5</v>
      </c>
      <c r="AE55" s="50">
        <f>INDEX($Z$22:$Z$56,MATCH(AC55,$X$22:$X$56,0))</f>
        <v>-318.75</v>
      </c>
      <c r="AF55" s="64">
        <f t="shared" si="5"/>
        <v>0</v>
      </c>
    </row>
    <row r="56" spans="1:32" s="37" customFormat="1" ht="12.75" x14ac:dyDescent="0.2">
      <c r="I56" s="46" t="s">
        <v>34</v>
      </c>
      <c r="J56" s="105">
        <f>INDEX(AC21:AC54,MATCH(J53,AF21:AF54,0))</f>
        <v>0</v>
      </c>
      <c r="K56" s="38" t="s">
        <v>32</v>
      </c>
      <c r="L56" s="38"/>
      <c r="M56" s="35"/>
      <c r="N56" s="35"/>
      <c r="O56" s="35"/>
      <c r="P56" s="35"/>
      <c r="Q56" s="35"/>
      <c r="R56" s="35"/>
      <c r="S56" s="35"/>
      <c r="T56" s="35"/>
      <c r="U56" s="34"/>
      <c r="V56" s="38"/>
      <c r="W56" s="38"/>
      <c r="X56" s="89">
        <f>X55</f>
        <v>7.5</v>
      </c>
      <c r="Y56" s="91">
        <f t="shared" ref="Y56" si="9">$H$19/2*(1-2*X56/$H$17)</f>
        <v>0</v>
      </c>
      <c r="Z56" s="49">
        <f t="shared" si="3"/>
        <v>159.375</v>
      </c>
      <c r="AA56" s="90">
        <f t="shared" si="8"/>
        <v>-2.2412109374999999E-2</v>
      </c>
    </row>
    <row r="57" spans="1:32" s="37" customFormat="1" ht="12.75" x14ac:dyDescent="0.2">
      <c r="I57" s="46" t="s">
        <v>33</v>
      </c>
      <c r="J57" s="105">
        <f>INDEX(AC21:AC54,MATCH(J54,AF21:AF54,0))</f>
        <v>7.5</v>
      </c>
      <c r="K57" s="44" t="s">
        <v>32</v>
      </c>
      <c r="L57" s="38"/>
      <c r="M57" s="35"/>
      <c r="N57" s="35"/>
      <c r="O57" s="35"/>
      <c r="P57" s="35"/>
      <c r="Q57" s="35"/>
      <c r="R57" s="35"/>
      <c r="S57" s="35"/>
      <c r="T57" s="35"/>
      <c r="U57" s="34"/>
      <c r="V57" s="38"/>
      <c r="W57" s="38"/>
      <c r="X57" s="38"/>
      <c r="Y57" s="38"/>
      <c r="Z57" s="49"/>
      <c r="AA57" s="90"/>
      <c r="AD57" s="40">
        <f>MAX(AD21:AD54)</f>
        <v>127.5</v>
      </c>
      <c r="AE57" s="40">
        <f>MAX(AE21:AE54)</f>
        <v>159.375</v>
      </c>
      <c r="AF57" s="40">
        <f>MAX(AF21:AF54)</f>
        <v>0</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-119</v>
      </c>
      <c r="AE58" s="40">
        <f>MIN(AE21:AE54)</f>
        <v>-318.75</v>
      </c>
      <c r="AF58" s="40">
        <f>MIN(AF21:AF54)</f>
        <v>-2.2412109374999999E-2</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3"/>
      <c r="B60" s="93"/>
      <c r="C60" s="93"/>
      <c r="D60" s="93"/>
      <c r="E60" s="93"/>
      <c r="F60" s="93"/>
      <c r="G60" s="94"/>
      <c r="H60" s="94"/>
      <c r="I60" s="94"/>
      <c r="J60" s="94"/>
      <c r="K60" s="95"/>
      <c r="L60" s="38"/>
      <c r="M60" s="35"/>
      <c r="N60" s="35"/>
      <c r="O60" s="35"/>
      <c r="P60" s="35"/>
      <c r="Q60" s="35"/>
      <c r="R60" s="35"/>
      <c r="S60" s="35"/>
      <c r="T60" s="35"/>
      <c r="U60" s="34"/>
      <c r="V60" s="38"/>
      <c r="W60" s="38"/>
      <c r="X60" s="38"/>
      <c r="Y60" s="38"/>
      <c r="AD60" s="40"/>
      <c r="AE60" s="40"/>
      <c r="AF60" s="40"/>
    </row>
    <row r="61" spans="1:32" s="37" customFormat="1" ht="12.75" x14ac:dyDescent="0.2">
      <c r="A61" s="96"/>
      <c r="B61" s="96"/>
      <c r="C61" s="96"/>
      <c r="D61" s="97"/>
      <c r="E61" s="97"/>
      <c r="F61" s="98"/>
      <c r="G61" s="104"/>
      <c r="H61" s="99"/>
      <c r="I61" s="100"/>
      <c r="J61" s="100"/>
      <c r="K61" s="101"/>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2016-12-28T21:17:35Z</dcterms:modified>
  <cp:category>Engineering Spreadsheets</cp:category>
</cp:coreProperties>
</file>