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56" i="41" l="1"/>
  <c r="X55" i="41"/>
  <c r="AA56" i="41" l="1"/>
  <c r="H19" i="41"/>
  <c r="B27" i="41" l="1"/>
  <c r="AA29" i="41"/>
  <c r="AA37" i="41"/>
  <c r="AA45" i="41"/>
  <c r="AA53" i="41"/>
  <c r="AA55" i="41"/>
  <c r="AA46" i="41"/>
  <c r="AA23" i="41"/>
  <c r="AA31" i="41"/>
  <c r="AA39" i="41"/>
  <c r="AA47" i="41"/>
  <c r="AA49" i="41"/>
  <c r="AA34" i="41"/>
  <c r="AA24" i="41"/>
  <c r="AA32" i="41"/>
  <c r="AA40" i="41"/>
  <c r="AA48" i="41"/>
  <c r="AA41" i="41"/>
  <c r="AA42" i="41"/>
  <c r="AA25" i="41"/>
  <c r="AA33" i="41"/>
  <c r="AA26" i="41"/>
  <c r="AA50" i="41"/>
  <c r="AA27" i="41"/>
  <c r="AA35" i="41"/>
  <c r="AA43" i="41"/>
  <c r="AA51" i="41"/>
  <c r="H31" i="41"/>
  <c r="AA30" i="41"/>
  <c r="AA22" i="41"/>
  <c r="AA28" i="41"/>
  <c r="AA36" i="41"/>
  <c r="AA44" i="41"/>
  <c r="AA52" i="41"/>
  <c r="AA38" i="41"/>
  <c r="H26" i="41"/>
  <c r="B25" i="41"/>
  <c r="Z28" i="41" s="1"/>
  <c r="H25" i="41"/>
  <c r="H24" i="41"/>
  <c r="Z50" i="41" l="1"/>
  <c r="Z33" i="41"/>
  <c r="Z26" i="41"/>
  <c r="Z25" i="41"/>
  <c r="Z32" i="41"/>
  <c r="Z31" i="41"/>
  <c r="Z56" i="41"/>
  <c r="Z30" i="41"/>
  <c r="Z29" i="41"/>
  <c r="Z36" i="41"/>
  <c r="Z43" i="41"/>
  <c r="Z49" i="41"/>
  <c r="Z51" i="41"/>
  <c r="Z24" i="41"/>
  <c r="Z38" i="41"/>
  <c r="Z53" i="41"/>
  <c r="Z47" i="41"/>
  <c r="Y32" i="41"/>
  <c r="Y33" i="41"/>
  <c r="Y49" i="41"/>
  <c r="Y26" i="41"/>
  <c r="Y34" i="41"/>
  <c r="Y42" i="41"/>
  <c r="Y50" i="41"/>
  <c r="Y22" i="41"/>
  <c r="Y44" i="41"/>
  <c r="Y37" i="41"/>
  <c r="Y27" i="41"/>
  <c r="Y35" i="41"/>
  <c r="Y43" i="41"/>
  <c r="Y51" i="41"/>
  <c r="Y36" i="41"/>
  <c r="Y52" i="41"/>
  <c r="Y29" i="41"/>
  <c r="Y45" i="41"/>
  <c r="Y28" i="41"/>
  <c r="Y56" i="41"/>
  <c r="Y53" i="41"/>
  <c r="Y30" i="41"/>
  <c r="Y38" i="41"/>
  <c r="Y46" i="41"/>
  <c r="Y31" i="41"/>
  <c r="Y47" i="41"/>
  <c r="Y24" i="41"/>
  <c r="Y41" i="41"/>
  <c r="Y23" i="41"/>
  <c r="Y39" i="41"/>
  <c r="Y40" i="41"/>
  <c r="Y48" i="41"/>
  <c r="Y25" i="41"/>
  <c r="Y55" i="41"/>
  <c r="Z41" i="41"/>
  <c r="Z45" i="41"/>
  <c r="Z23" i="41"/>
  <c r="Z22" i="41"/>
  <c r="Z37" i="41"/>
  <c r="Z34" i="41"/>
  <c r="Z42" i="41"/>
  <c r="Z35" i="41"/>
  <c r="Z48" i="41"/>
  <c r="Z39" i="41"/>
  <c r="Z46" i="41"/>
  <c r="Z52" i="41"/>
  <c r="Z40" i="41"/>
  <c r="Z55" i="41"/>
  <c r="Z44" i="41"/>
  <c r="Z27" i="41"/>
  <c r="X49" i="4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H29" i="41"/>
  <c r="H30" i="41"/>
  <c r="B26" i="41"/>
  <c r="B24"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<sst xmlns="http://schemas.openxmlformats.org/spreadsheetml/2006/main" count="170" uniqueCount="99">
  <si>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</si>
  <si>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</si>
  <si>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</si>
  <si>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</si>
  <si>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</si>
  <si>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</si>
  <si>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</si>
  <si>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</si>
  <si>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</si>
  <si>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</si>
  <si>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</si>
  <si>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</si>
  <si>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</si>
  <si>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</si>
  <si>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</si>
  <si>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</si>
  <si>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</si>
  <si>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</si>
  <si>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</si>
  <si>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</si>
  <si>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</si>
  <si>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</si>
  <si>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</si>
  <si>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</si>
  <si>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</si>
  <si>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</si>
  <si>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</si>
  <si>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</si>
  <si>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</si>
  <si>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</si>
  <si>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</si>
  <si>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</si>
  <si>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</si>
  <si>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</si>
  <si>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</si>
  <si>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</si>
  <si>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</si>
  <si>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</si>
  <si>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</si>
  <si>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</si>
  <si>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</si>
  <si>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</si>
  <si>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</si>
  <si>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</si>
  <si>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</si>
  <si>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</si>
  <si>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</si>
  <si>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</si>
  <si>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</si>
  <si>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</si>
  <si>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</si>
  <si>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</si>
  <si>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</si>
  <si>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</si>
  <si>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</si>
  <si>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</si>
  <si>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</si>
  <si>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</si>
  <si>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</si>
  <si>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</si>
  <si>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</si>
  <si>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</si>
  <si>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</si>
  <si>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</si>
  <si>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</si>
  <si>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</si>
  <si>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</si>
  <si>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</si>
  <si>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</si>
  <si>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</si>
  <si>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</si>
  <si>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</si>
  <si>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</si>
  <si>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</si>
  <si>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</si>
  <si>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</si>
  <si>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</si>
  <si>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</si>
  <si>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</si>
  <si>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</si>
  <si>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</si>
  <si>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</si>
  <si>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</si>
  <si>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</si>
  <si>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</si>
  <si>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</si>
  <si>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</si>
  <si>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</si>
  <si>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</si>
  <si>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</si>
  <si>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</si>
  <si>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</si>
  <si>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lb (applied load)</t>
  </si>
  <si>
    <r>
      <t>M</t>
    </r>
    <r>
      <rPr>
        <vertAlign val="subscript"/>
        <sz val="10"/>
        <color theme="1"/>
        <rFont val="Calibri"/>
        <family val="2"/>
        <scheme val="minor"/>
      </rPr>
      <t>C</t>
    </r>
    <r>
      <rPr>
        <sz val="10"/>
        <color theme="1"/>
        <rFont val="Calibri"/>
        <family val="2"/>
        <scheme val="minor"/>
      </rPr>
      <t xml:space="preserve"> =</t>
    </r>
  </si>
  <si>
    <t>a =</t>
  </si>
  <si>
    <t>b =</t>
  </si>
  <si>
    <r>
      <t>R</t>
    </r>
    <r>
      <rPr>
        <vertAlign val="subscript"/>
        <sz val="10"/>
        <color theme="1"/>
        <rFont val="Calibri"/>
        <family val="2"/>
        <scheme val="minor"/>
      </rPr>
      <t>C</t>
    </r>
    <r>
      <rPr>
        <sz val="10"/>
        <color theme="1"/>
        <rFont val="Calibri"/>
        <family val="2"/>
        <scheme val="minor"/>
      </rPr>
      <t xml:space="preserve"> =</t>
    </r>
  </si>
  <si>
    <t>AA-SM-026-029</t>
  </si>
  <si>
    <t>SIMPLE BEAMS - SINGLE SPAN - FIXED BOTH ENDS - POINT LOAD ANYWHERE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</si>
</sst>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12.8</c:v>
                </c:pt>
                <c:pt idx="15">
                  <c:v>13.866666666666667</c:v>
                </c:pt>
                <c:pt idx="16">
                  <c:v>14.933333333333334</c:v>
                </c:pt>
                <c:pt idx="17">
                  <c:v>16</c:v>
                </c:pt>
                <c:pt idx="18">
                  <c:v>16.998999999999999</c:v>
                </c:pt>
                <c:pt idx="19">
                  <c:v>17.001000000000001</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pt idx="34">
                  <c:v>32</c:v>
                </c:pt>
              </c:numCache>
            </c:numRef>
          </c:xVal>
          <c:yVal>
            <c:numRef>
              <c:f>'POINT LOAD MID SPAN'!$AD$21:$AD$55</c:f>
              <c:numCache>
                <c:formatCode>0</c:formatCode>
                <c:ptCount val="35"/>
                <c:pt idx="0">
                  <c:v>113.2965087890625</c:v>
                </c:pt>
                <c:pt idx="1">
                  <c:v>113.2965087890625</c:v>
                </c:pt>
                <c:pt idx="2">
                  <c:v>113.2965087890625</c:v>
                </c:pt>
                <c:pt idx="3">
                  <c:v>113.2965087890625</c:v>
                </c:pt>
                <c:pt idx="4">
                  <c:v>113.2965087890625</c:v>
                </c:pt>
                <c:pt idx="5">
                  <c:v>113.2965087890625</c:v>
                </c:pt>
                <c:pt idx="6">
                  <c:v>113.2965087890625</c:v>
                </c:pt>
                <c:pt idx="7">
                  <c:v>113.2965087890625</c:v>
                </c:pt>
                <c:pt idx="8">
                  <c:v>113.2965087890625</c:v>
                </c:pt>
                <c:pt idx="9">
                  <c:v>113.2965087890625</c:v>
                </c:pt>
                <c:pt idx="10">
                  <c:v>113.2965087890625</c:v>
                </c:pt>
                <c:pt idx="11">
                  <c:v>113.2965087890625</c:v>
                </c:pt>
                <c:pt idx="12">
                  <c:v>113.2965087890625</c:v>
                </c:pt>
                <c:pt idx="13">
                  <c:v>113.2965087890625</c:v>
                </c:pt>
                <c:pt idx="14">
                  <c:v>113.2965087890625</c:v>
                </c:pt>
                <c:pt idx="15">
                  <c:v>113.2965087890625</c:v>
                </c:pt>
                <c:pt idx="16">
                  <c:v>113.2965087890625</c:v>
                </c:pt>
                <c:pt idx="17">
                  <c:v>113.2965087890625</c:v>
                </c:pt>
                <c:pt idx="18">
                  <c:v>113.2965087890625</c:v>
                </c:pt>
                <c:pt idx="19">
                  <c:v>-136.7034912109375</c:v>
                </c:pt>
                <c:pt idx="20">
                  <c:v>-136.7034912109375</c:v>
                </c:pt>
                <c:pt idx="21">
                  <c:v>-136.7034912109375</c:v>
                </c:pt>
                <c:pt idx="22">
                  <c:v>-136.7034912109375</c:v>
                </c:pt>
                <c:pt idx="23">
                  <c:v>-136.7034912109375</c:v>
                </c:pt>
                <c:pt idx="24">
                  <c:v>-136.7034912109375</c:v>
                </c:pt>
                <c:pt idx="25">
                  <c:v>-136.7034912109375</c:v>
                </c:pt>
                <c:pt idx="26">
                  <c:v>-136.7034912109375</c:v>
                </c:pt>
                <c:pt idx="27">
                  <c:v>-136.7034912109375</c:v>
                </c:pt>
                <c:pt idx="28">
                  <c:v>-136.7034912109375</c:v>
                </c:pt>
                <c:pt idx="29">
                  <c:v>-136.7034912109375</c:v>
                </c:pt>
                <c:pt idx="30">
                  <c:v>-136.7034912109375</c:v>
                </c:pt>
                <c:pt idx="31">
                  <c:v>-136.7034912109375</c:v>
                </c:pt>
                <c:pt idx="32">
                  <c:v>-136.7034912109375</c:v>
                </c:pt>
                <c:pt idx="33">
                  <c:v>-136.7034912109375</c:v>
                </c:pt>
                <c:pt idx="34">
                  <c:v>-136.7034912109375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12.8</c:v>
                </c:pt>
                <c:pt idx="15">
                  <c:v>13.866666666666667</c:v>
                </c:pt>
                <c:pt idx="16">
                  <c:v>14.933333333333334</c:v>
                </c:pt>
                <c:pt idx="17">
                  <c:v>16</c:v>
                </c:pt>
                <c:pt idx="18">
                  <c:v>16.998999999999999</c:v>
                </c:pt>
                <c:pt idx="19">
                  <c:v>17.001000000000001</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numCache>
            </c:numRef>
          </c:xVal>
          <c:yVal>
            <c:numRef>
              <c:f>'POINT LOAD MID SPAN'!$AE$21:$AE$54</c:f>
              <c:numCache>
                <c:formatCode>0</c:formatCode>
                <c:ptCount val="34"/>
                <c:pt idx="0">
                  <c:v>-933.837890625</c:v>
                </c:pt>
                <c:pt idx="1">
                  <c:v>-933.837890625</c:v>
                </c:pt>
                <c:pt idx="2">
                  <c:v>-933.837890625</c:v>
                </c:pt>
                <c:pt idx="3">
                  <c:v>-812.98828125</c:v>
                </c:pt>
                <c:pt idx="4">
                  <c:v>-692.138671875</c:v>
                </c:pt>
                <c:pt idx="5">
                  <c:v>-571.2890625</c:v>
                </c:pt>
                <c:pt idx="6">
                  <c:v>-450.439453125</c:v>
                </c:pt>
                <c:pt idx="7">
                  <c:v>-329.58984375</c:v>
                </c:pt>
                <c:pt idx="8">
                  <c:v>-208.740234375</c:v>
                </c:pt>
                <c:pt idx="9">
                  <c:v>-87.890625</c:v>
                </c:pt>
                <c:pt idx="10">
                  <c:v>32.958984375</c:v>
                </c:pt>
                <c:pt idx="11">
                  <c:v>153.80859375</c:v>
                </c:pt>
                <c:pt idx="12">
                  <c:v>274.658203125</c:v>
                </c:pt>
                <c:pt idx="13">
                  <c:v>395.5078125</c:v>
                </c:pt>
                <c:pt idx="14">
                  <c:v>516.357421875</c:v>
                </c:pt>
                <c:pt idx="15">
                  <c:v>637.20703125</c:v>
                </c:pt>
                <c:pt idx="16">
                  <c:v>758.056640625</c:v>
                </c:pt>
                <c:pt idx="17">
                  <c:v>878.90625</c:v>
                </c:pt>
                <c:pt idx="18">
                  <c:v>992.08946228027321</c:v>
                </c:pt>
                <c:pt idx="19">
                  <c:v>992.06605529785145</c:v>
                </c:pt>
                <c:pt idx="20">
                  <c:v>983.08919270833337</c:v>
                </c:pt>
                <c:pt idx="21">
                  <c:v>837.27213541666674</c:v>
                </c:pt>
                <c:pt idx="22">
                  <c:v>691.45507812500023</c:v>
                </c:pt>
                <c:pt idx="23">
                  <c:v>545.6380208333336</c:v>
                </c:pt>
                <c:pt idx="24">
                  <c:v>399.82096354166697</c:v>
                </c:pt>
                <c:pt idx="25">
                  <c:v>254.00390625000045</c:v>
                </c:pt>
                <c:pt idx="26">
                  <c:v>108.18684895833371</c:v>
                </c:pt>
                <c:pt idx="27">
                  <c:v>-37.630208333332803</c:v>
                </c:pt>
                <c:pt idx="28">
                  <c:v>-183.44726562500045</c:v>
                </c:pt>
                <c:pt idx="29">
                  <c:v>-329.26432291666697</c:v>
                </c:pt>
                <c:pt idx="30">
                  <c:v>-475.08138020833348</c:v>
                </c:pt>
                <c:pt idx="31">
                  <c:v>-620.8984375</c:v>
                </c:pt>
                <c:pt idx="32">
                  <c:v>-766.71549479166697</c:v>
                </c:pt>
                <c:pt idx="33">
                  <c:v>-912.53255208333348</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1.0666666666666667</c:v>
                </c:pt>
                <c:pt idx="3">
                  <c:v>2.1333333333333333</c:v>
                </c:pt>
                <c:pt idx="4">
                  <c:v>3.2</c:v>
                </c:pt>
                <c:pt idx="5">
                  <c:v>4.2666666666666666</c:v>
                </c:pt>
                <c:pt idx="6">
                  <c:v>5.333333333333333</c:v>
                </c:pt>
                <c:pt idx="7">
                  <c:v>6.4</c:v>
                </c:pt>
                <c:pt idx="8">
                  <c:v>7.4666666666666668</c:v>
                </c:pt>
                <c:pt idx="9">
                  <c:v>8.5333333333333332</c:v>
                </c:pt>
                <c:pt idx="10">
                  <c:v>9.6</c:v>
                </c:pt>
                <c:pt idx="11">
                  <c:v>10.666666666666666</c:v>
                </c:pt>
                <c:pt idx="12">
                  <c:v>11.733333333333333</c:v>
                </c:pt>
                <c:pt idx="13">
                  <c:v>12.8</c:v>
                </c:pt>
                <c:pt idx="14">
                  <c:v>13.866666666666667</c:v>
                </c:pt>
                <c:pt idx="15">
                  <c:v>14.933333333333334</c:v>
                </c:pt>
                <c:pt idx="16">
                  <c:v>16</c:v>
                </c:pt>
                <c:pt idx="17">
                  <c:v>16.998999999999999</c:v>
                </c:pt>
                <c:pt idx="18">
                  <c:v>17.001000000000001</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25.6</c:v>
                </c:pt>
                <c:pt idx="28">
                  <c:v>26.666666666666668</c:v>
                </c:pt>
                <c:pt idx="29">
                  <c:v>27.733333333333334</c:v>
                </c:pt>
                <c:pt idx="30">
                  <c:v>28.8</c:v>
                </c:pt>
                <c:pt idx="31">
                  <c:v>29.866666666666667</c:v>
                </c:pt>
                <c:pt idx="32">
                  <c:v>30.933333333333334</c:v>
                </c:pt>
                <c:pt idx="33">
                  <c:v>32</c:v>
                </c:pt>
              </c:numCache>
            </c:numRef>
          </c:xVal>
          <c:yVal>
            <c:numRef>
              <c:f>'POINT LOAD MID SPAN'!$AF$22:$AF$55</c:f>
              <c:numCache>
                <c:formatCode>0.0000</c:formatCode>
                <c:ptCount val="34"/>
                <c:pt idx="0">
                  <c:v>0</c:v>
                </c:pt>
                <c:pt idx="1">
                  <c:v>0</c:v>
                </c:pt>
                <c:pt idx="2">
                  <c:v>-5.0833333333333329E-3</c:v>
                </c:pt>
                <c:pt idx="3">
                  <c:v>-1.9416666666666669E-2</c:v>
                </c:pt>
                <c:pt idx="4">
                  <c:v>-4.1625000000000009E-2</c:v>
                </c:pt>
                <c:pt idx="5">
                  <c:v>-7.0333333333333345E-2</c:v>
                </c:pt>
                <c:pt idx="6">
                  <c:v>-0.10416666666666666</c:v>
                </c:pt>
                <c:pt idx="7">
                  <c:v>-0.14175000000000001</c:v>
                </c:pt>
                <c:pt idx="8">
                  <c:v>-0.18170833333333333</c:v>
                </c:pt>
                <c:pt idx="9">
                  <c:v>-0.22266666666666668</c:v>
                </c:pt>
                <c:pt idx="10">
                  <c:v>-0.26325000000000004</c:v>
                </c:pt>
                <c:pt idx="11">
                  <c:v>-0.30208333333333331</c:v>
                </c:pt>
                <c:pt idx="12">
                  <c:v>-0.3377916666666666</c:v>
                </c:pt>
                <c:pt idx="13">
                  <c:v>-0.36900000000000005</c:v>
                </c:pt>
                <c:pt idx="14">
                  <c:v>-0.39433333333333331</c:v>
                </c:pt>
                <c:pt idx="15">
                  <c:v>-0.41241666666666665</c:v>
                </c:pt>
                <c:pt idx="16">
                  <c:v>-0.421875</c:v>
                </c:pt>
                <c:pt idx="17">
                  <c:v>-0.42169112853832047</c:v>
                </c:pt>
                <c:pt idx="18">
                  <c:v>-0.42168120651077168</c:v>
                </c:pt>
                <c:pt idx="19">
                  <c:v>-0.42133345679012352</c:v>
                </c:pt>
                <c:pt idx="20">
                  <c:v>-0.41002320987654323</c:v>
                </c:pt>
                <c:pt idx="21">
                  <c:v>-0.38918666666666668</c:v>
                </c:pt>
                <c:pt idx="22">
                  <c:v>-0.36048290123456794</c:v>
                </c:pt>
                <c:pt idx="23">
                  <c:v>-0.32557098765432102</c:v>
                </c:pt>
                <c:pt idx="24">
                  <c:v>-0.28611000000000009</c:v>
                </c:pt>
                <c:pt idx="25">
                  <c:v>-0.24375901234567909</c:v>
                </c:pt>
                <c:pt idx="26">
                  <c:v>-0.20017709876543216</c:v>
                </c:pt>
                <c:pt idx="27">
                  <c:v>-0.15702333333333326</c:v>
                </c:pt>
                <c:pt idx="28">
                  <c:v>-0.11595679012345676</c:v>
                </c:pt>
                <c:pt idx="29">
                  <c:v>-7.8636543209876522E-2</c:v>
                </c:pt>
                <c:pt idx="30">
                  <c:v>-4.6721666666666647E-2</c:v>
                </c:pt>
                <c:pt idx="31">
                  <c:v>-2.1871234567901226E-2</c:v>
                </c:pt>
                <c:pt idx="32">
                  <c:v>-5.7443209876543192E-3</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90390"/>
          <a:ext cx="2502353" cy="597087"/>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13</xdr:row>
      <xdr:rowOff>162191</xdr:rowOff>
    </xdr:from>
    <xdr:to>
      <xdr:col>4</xdr:col>
      <xdr:colOff>180826</xdr:colOff>
      <xdr:row>21</xdr:row>
      <xdr:rowOff>92254</xdr:rowOff>
    </xdr:to>
    <xdr:grpSp>
      <xdr:nvGrpSpPr>
        <xdr:cNvPr id="13" name="Group 12">
          <a:extLst>
            <a:ext uri="{FF2B5EF4-FFF2-40B4-BE49-F238E27FC236}">
              <a16:creationId xmlns:a16="http://schemas.microsoft.com/office/drawing/2014/main" id="{599C5B3C-0F13-4894-BE09-20B9ACAB7FFD}"/>
            </a:ext>
          </a:extLst>
        </xdr:cNvPr>
        <xdr:cNvGrpSpPr/>
      </xdr:nvGrpSpPr>
      <xdr:grpSpPr>
        <a:xfrm>
          <a:off x="161517" y="2369363"/>
          <a:ext cx="2495809" cy="1283270"/>
          <a:chOff x="161517" y="2327875"/>
          <a:chExt cx="2500822" cy="1253537"/>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544601" y="2873214"/>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79433" y="2981220"/>
            <a:ext cx="50903" cy="243721"/>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cxnSp macro="">
        <xdr:nvCxnSpPr>
          <xdr:cNvPr id="44" name="Straight Arrow Connector 43">
            <a:extLst>
              <a:ext uri="{FF2B5EF4-FFF2-40B4-BE49-F238E27FC236}">
                <a16:creationId xmlns:a16="http://schemas.microsoft.com/office/drawing/2014/main" id="{B3752F4D-A975-4E78-95F8-EEE19C29C0E9}"/>
              </a:ext>
            </a:extLst>
          </xdr:cNvPr>
          <xdr:cNvCxnSpPr/>
        </xdr:nvCxnSpPr>
        <xdr:spPr bwMode="auto">
          <a:xfrm>
            <a:off x="602203" y="2754605"/>
            <a:ext cx="558595"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6" name="TextBox 45">
            <a:extLst>
              <a:ext uri="{FF2B5EF4-FFF2-40B4-BE49-F238E27FC236}">
                <a16:creationId xmlns:a16="http://schemas.microsoft.com/office/drawing/2014/main" id="{2B556C6C-5A5C-4B10-AFDC-877250800820}"/>
              </a:ext>
            </a:extLst>
          </xdr:cNvPr>
          <xdr:cNvSpPr txBox="1"/>
        </xdr:nvSpPr>
        <xdr:spPr>
          <a:xfrm>
            <a:off x="759664" y="2554470"/>
            <a:ext cx="255729"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51" name="TextBox 50">
            <a:extLst>
              <a:ext uri="{FF2B5EF4-FFF2-40B4-BE49-F238E27FC236}">
                <a16:creationId xmlns:a16="http://schemas.microsoft.com/office/drawing/2014/main" id="{FB457E8E-5A5B-4C01-BC88-FA5FFA154FA5}"/>
              </a:ext>
            </a:extLst>
          </xdr:cNvPr>
          <xdr:cNvSpPr txBox="1"/>
        </xdr:nvSpPr>
        <xdr:spPr>
          <a:xfrm>
            <a:off x="1039187" y="3140001"/>
            <a:ext cx="262962" cy="238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xnSp macro="">
        <xdr:nvCxnSpPr>
          <xdr:cNvPr id="38" name="Straight Arrow Connector 37">
            <a:extLst>
              <a:ext uri="{FF2B5EF4-FFF2-40B4-BE49-F238E27FC236}">
                <a16:creationId xmlns:a16="http://schemas.microsoft.com/office/drawing/2014/main" id="{FBD3DCED-1797-4B79-BDB9-FCE5F3AD1A09}"/>
              </a:ext>
            </a:extLst>
          </xdr:cNvPr>
          <xdr:cNvCxnSpPr/>
        </xdr:nvCxnSpPr>
        <xdr:spPr bwMode="auto">
          <a:xfrm>
            <a:off x="1158613" y="2667000"/>
            <a:ext cx="0" cy="44376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sp macro="" textlink="">
        <xdr:nvSpPr>
          <xdr:cNvPr id="39" name="TextBox 38">
            <a:extLst>
              <a:ext uri="{FF2B5EF4-FFF2-40B4-BE49-F238E27FC236}">
                <a16:creationId xmlns:a16="http://schemas.microsoft.com/office/drawing/2014/main" id="{CAD829F8-B04F-4E99-AD68-7919AC52FFA2}"/>
              </a:ext>
            </a:extLst>
          </xdr:cNvPr>
          <xdr:cNvSpPr txBox="1"/>
        </xdr:nvSpPr>
        <xdr:spPr>
          <a:xfrm>
            <a:off x="906551" y="2788920"/>
            <a:ext cx="286717" cy="25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4491" y="2990349"/>
            <a:ext cx="50903" cy="243721"/>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9" zoomScale="145" zoomScaleNormal="100" zoomScaleSheetLayoutView="145" workbookViewId="0">
      <selection activeCell="F22" sqref="F22"/>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97</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98</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AA-SM-026-029</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POINT LOAD ANYWHERE</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4" t="s">
        <v>68</v>
      </c>
      <c r="C13" s="114"/>
      <c r="D13" s="114"/>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65</v>
      </c>
      <c r="X14" s="56">
        <v>0</v>
      </c>
      <c r="Y14" s="56" t="s">
        <v>37</v>
      </c>
    </row>
    <row r="15" spans="1:39" s="37" customFormat="1" ht="12.75" x14ac:dyDescent="0.2">
      <c r="F15" s="67" t="s">
        <v>90</v>
      </c>
      <c r="G15" s="58" t="s">
        <v>64</v>
      </c>
      <c r="H15" s="63">
        <v>10000000</v>
      </c>
      <c r="I15" s="56" t="s">
        <v>63</v>
      </c>
      <c r="J15" s="55"/>
      <c r="K15" s="55"/>
      <c r="L15" s="38"/>
      <c r="M15" s="35"/>
      <c r="N15" s="35"/>
      <c r="O15" s="35"/>
      <c r="P15" s="35"/>
      <c r="Q15" s="35"/>
      <c r="R15" s="35"/>
      <c r="S15" s="35"/>
      <c r="T15" s="35"/>
      <c r="U15" s="34"/>
      <c r="V15" s="38"/>
    </row>
    <row r="16" spans="1:39" s="37" customFormat="1" ht="12.75" x14ac:dyDescent="0.2">
      <c r="G16" s="58" t="s">
        <v>54</v>
      </c>
      <c r="H16" s="65">
        <v>0.01</v>
      </c>
      <c r="I16" s="56" t="s">
        <v>53</v>
      </c>
      <c r="J16" s="55"/>
      <c r="K16" s="55"/>
      <c r="L16" s="38"/>
      <c r="M16" s="35"/>
      <c r="N16" s="35"/>
      <c r="O16" s="35"/>
      <c r="P16" s="35"/>
      <c r="Q16" s="35"/>
      <c r="R16" s="35"/>
      <c r="S16" s="35"/>
      <c r="T16" s="35"/>
      <c r="U16" s="34"/>
      <c r="V16" s="38"/>
      <c r="Y16" s="87">
        <f>H22</f>
        <v>0</v>
      </c>
    </row>
    <row r="17" spans="1:32" s="37" customFormat="1" ht="14.25" x14ac:dyDescent="0.25">
      <c r="G17" s="58" t="s">
        <v>52</v>
      </c>
      <c r="H17" s="108">
        <v>32</v>
      </c>
      <c r="I17" s="56" t="s">
        <v>51</v>
      </c>
      <c r="J17" s="55"/>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94</v>
      </c>
      <c r="H18" s="108">
        <v>17</v>
      </c>
      <c r="I18" s="56" t="s">
        <v>32</v>
      </c>
      <c r="L18" s="38"/>
      <c r="M18" s="35"/>
      <c r="N18" s="35"/>
      <c r="O18" s="35"/>
      <c r="P18" s="35"/>
      <c r="Q18" s="35"/>
      <c r="R18" s="35"/>
      <c r="S18" s="35"/>
      <c r="T18" s="35"/>
      <c r="U18" s="34"/>
      <c r="V18" s="38"/>
      <c r="W18" s="43">
        <f>X11</f>
        <v>0</v>
      </c>
      <c r="X18" s="43">
        <f>B27</f>
        <v>136.7034912109375</v>
      </c>
      <c r="Y18" s="43">
        <f>B35</f>
        <v>0</v>
      </c>
      <c r="Z18" s="40">
        <f>X12</f>
        <v>0</v>
      </c>
      <c r="AA18" s="64" t="e">
        <f>#REF!</f>
        <v>#REF!</v>
      </c>
      <c r="AB18" s="40">
        <f>X13</f>
        <v>0</v>
      </c>
      <c r="AC18" s="40">
        <f>X14</f>
        <v>0</v>
      </c>
      <c r="AD18" s="40">
        <f>B31</f>
        <v>0</v>
      </c>
    </row>
    <row r="19" spans="1:32" s="37" customFormat="1" ht="12.75" x14ac:dyDescent="0.2">
      <c r="G19" s="58" t="s">
        <v>95</v>
      </c>
      <c r="H19" s="87">
        <f>H17-H18</f>
        <v>15</v>
      </c>
      <c r="I19" s="56" t="s">
        <v>32</v>
      </c>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G20" s="58" t="s">
        <v>91</v>
      </c>
      <c r="H20" s="108">
        <v>250</v>
      </c>
      <c r="I20" s="56" t="s">
        <v>92</v>
      </c>
      <c r="J20" s="55"/>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c r="H21" s="106"/>
      <c r="I21" s="56"/>
      <c r="K21" s="55"/>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113.2965087890625</v>
      </c>
      <c r="AE21" s="50">
        <f>INDEX($Z$22:$Z$56,MATCH(AC21,$X$22:$X$56,0))</f>
        <v>-933.837890625</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IF(X22&lt;$H$18,$B$25,$B$25-$H$20)</f>
        <v>113.2965087890625</v>
      </c>
      <c r="Z22" s="49">
        <f>IF(X22&lt;$H$18,-$H$20*$H$18*$H$19^2/$H$17^2+$B$25*X22,-$H$20*$H$18*$H$19^2/$H$17^2+$B$25*X22-$H$20*(X22-$H$18))</f>
        <v>-933.837890625</v>
      </c>
      <c r="AA22" s="90">
        <f>IF(X22&lt;$H$18,$H$20*$H$19^2*X22^2/(6*$H$15*$H$16*$H$17^3)*(3*$H$18*X22+$H$19*X22-3*$H$18*$H$17),$H$20*$H$18^2*($H$17-X22)^2/(6*$H$15*$H$16*$H$17^3)*((3*$H$19+$H$18)*($H$17-X22)-3*$H$19*$H$17))</f>
        <v>0</v>
      </c>
      <c r="AB22" s="48"/>
      <c r="AC22" s="47">
        <f t="array" ref="AC22:AC55">IF(ISERROR(SMALL(X22:X56,ROW()-ROW(X21))),"",SMALL(X22:X56,ROW()-ROW(X21)))</f>
        <v>0</v>
      </c>
      <c r="AD22" s="50">
        <f t="shared" si="0"/>
        <v>113.2965087890625</v>
      </c>
      <c r="AE22" s="50">
        <f>INDEX($Z$22:$Z$56,MATCH(AC22,$X$22:$X$56,0))</f>
        <v>-933.837890625</v>
      </c>
      <c r="AF22" s="64">
        <f>INDEX($AA$22:$AA$56,MATCH(AC22,$X$22:$X$56,0))</f>
        <v>0</v>
      </c>
    </row>
    <row r="23" spans="1:32" s="37" customFormat="1" ht="12.75" x14ac:dyDescent="0.2">
      <c r="B23" s="61" t="s">
        <v>43</v>
      </c>
      <c r="C23" s="60"/>
      <c r="D23" s="59"/>
      <c r="L23" s="38"/>
      <c r="M23" s="35"/>
      <c r="N23" s="35"/>
      <c r="O23" s="35"/>
      <c r="P23" s="35"/>
      <c r="Q23" s="35"/>
      <c r="R23" s="35"/>
      <c r="S23" s="35"/>
      <c r="T23" s="35"/>
      <c r="U23" s="34"/>
      <c r="V23" s="38"/>
      <c r="W23" s="43">
        <v>1</v>
      </c>
      <c r="X23" s="51">
        <f t="shared" ref="X23:X53" si="1">$H$17/MAX($W$22:$W$55)*W23</f>
        <v>1.0666666666666667</v>
      </c>
      <c r="Y23" s="91">
        <f t="shared" ref="Y23:Y56" si="2">IF(X23&lt;$H$18,$B$25,$B$25-$H$20)</f>
        <v>113.2965087890625</v>
      </c>
      <c r="Z23" s="49">
        <f t="shared" ref="Z23:Z56" si="3">IF(X23&lt;$H$18,-$H$20*$H$18*$H$19^2/$H$17^2+$B$25*X23,-$H$20*$H$18*$H$19^2/$H$17^2+$B$25*X23-$H$20*(X23-$H$18))</f>
        <v>-812.98828125</v>
      </c>
      <c r="AA23" s="90">
        <f t="shared" ref="AA23:AA56" si="4">IF(X23&lt;$H$18,$H$20*$H$19^2*X23^2/(6*$H$15*$H$16*$H$17^3)*(3*$H$18*X23+$H$19*X23-3*$H$18*$H$17),$H$20*$H$18^2*($H$17-X23)^2/(6*$H$15*$H$16*$H$17^3)*((3*$H$19+$H$18)*($H$17-X23)-3*$H$19*$H$17))</f>
        <v>-5.0833333333333329E-3</v>
      </c>
      <c r="AB23" s="48"/>
      <c r="AC23" s="47">
        <v>0</v>
      </c>
      <c r="AD23" s="50">
        <f t="shared" si="0"/>
        <v>113.2965087890625</v>
      </c>
      <c r="AE23" s="50">
        <f t="shared" ref="AE23:AE54" si="5">INDEX($Z$22:$Z$56,MATCH(AC23,$X$22:$X$56,0))</f>
        <v>-933.837890625</v>
      </c>
      <c r="AF23" s="64">
        <f t="shared" ref="AF23:AF55" si="6">INDEX($AA$22:$AA$56,MATCH(AC23,$X$22:$X$56,0))</f>
        <v>0</v>
      </c>
    </row>
    <row r="24" spans="1:32" s="37" customFormat="1" ht="14.25" x14ac:dyDescent="0.25">
      <c r="A24" s="58" t="s">
        <v>70</v>
      </c>
      <c r="B24" s="37" t="str">
        <f ca="1">[1]!xlv(B25)</f>
        <v>W × b² / L³ × (3 × a + b)</v>
      </c>
      <c r="G24" s="58" t="s">
        <v>65</v>
      </c>
      <c r="H24" s="56" t="str">
        <f ca="1">[1]!xlv(H26)</f>
        <v>W × a × b² / L²</v>
      </c>
      <c r="L24" s="38"/>
      <c r="M24" s="35"/>
      <c r="N24" s="35"/>
      <c r="O24" s="35"/>
      <c r="P24" s="35"/>
      <c r="Q24" s="35"/>
      <c r="R24" s="35"/>
      <c r="S24" s="35"/>
      <c r="T24" s="35"/>
      <c r="U24" s="34"/>
      <c r="V24" s="38"/>
      <c r="W24" s="43">
        <v>2</v>
      </c>
      <c r="X24" s="51">
        <f t="shared" si="1"/>
        <v>2.1333333333333333</v>
      </c>
      <c r="Y24" s="91">
        <f t="shared" si="2"/>
        <v>113.2965087890625</v>
      </c>
      <c r="Z24" s="49">
        <f t="shared" si="3"/>
        <v>-692.138671875</v>
      </c>
      <c r="AA24" s="90">
        <f t="shared" si="4"/>
        <v>-1.9416666666666669E-2</v>
      </c>
      <c r="AB24" s="48"/>
      <c r="AC24" s="47">
        <v>1.0666666666666667</v>
      </c>
      <c r="AD24" s="50">
        <f t="shared" si="0"/>
        <v>113.2965087890625</v>
      </c>
      <c r="AE24" s="50">
        <f t="shared" si="5"/>
        <v>-812.98828125</v>
      </c>
      <c r="AF24" s="64">
        <f t="shared" si="6"/>
        <v>-5.0833333333333329E-3</v>
      </c>
    </row>
    <row r="25" spans="1:32" s="37" customFormat="1" ht="14.25" x14ac:dyDescent="0.25">
      <c r="A25" s="58" t="s">
        <v>70</v>
      </c>
      <c r="B25" s="57">
        <f>H20*H19^2/H17^3*(3*H18+H19)</f>
        <v>113.2965087890625</v>
      </c>
      <c r="C25" s="56" t="s">
        <v>39</v>
      </c>
      <c r="G25" s="58" t="s">
        <v>41</v>
      </c>
      <c r="H25" s="37" t="str">
        <f>[1]!xln(H26)</f>
        <v>250 × 17 × 15² / 32²</v>
      </c>
      <c r="L25" s="38"/>
      <c r="M25" s="35"/>
      <c r="N25" s="35"/>
      <c r="O25" s="35"/>
      <c r="P25" s="35"/>
      <c r="Q25" s="35"/>
      <c r="R25" s="35"/>
      <c r="S25" s="35"/>
      <c r="T25" s="35"/>
      <c r="U25" s="34"/>
      <c r="V25" s="38"/>
      <c r="W25" s="43">
        <v>3</v>
      </c>
      <c r="X25" s="51">
        <f t="shared" si="1"/>
        <v>3.2</v>
      </c>
      <c r="Y25" s="91">
        <f t="shared" si="2"/>
        <v>113.2965087890625</v>
      </c>
      <c r="Z25" s="49">
        <f t="shared" si="3"/>
        <v>-571.2890625</v>
      </c>
      <c r="AA25" s="90">
        <f t="shared" si="4"/>
        <v>-4.1625000000000009E-2</v>
      </c>
      <c r="AB25" s="48"/>
      <c r="AC25" s="47">
        <v>2.1333333333333333</v>
      </c>
      <c r="AD25" s="50">
        <f t="shared" si="0"/>
        <v>113.2965087890625</v>
      </c>
      <c r="AE25" s="50">
        <f t="shared" si="5"/>
        <v>-692.138671875</v>
      </c>
      <c r="AF25" s="64">
        <f t="shared" si="6"/>
        <v>-1.9416666666666669E-2</v>
      </c>
    </row>
    <row r="26" spans="1:32" s="37" customFormat="1" ht="14.25" x14ac:dyDescent="0.25">
      <c r="A26" s="58" t="s">
        <v>96</v>
      </c>
      <c r="B26" s="37" t="str">
        <f ca="1">[1]!xlv(B27)</f>
        <v>W × a² / L³ × (3 × b + a)</v>
      </c>
      <c r="G26" s="58" t="s">
        <v>41</v>
      </c>
      <c r="H26" s="57">
        <f>H20*H18*H19^2/H17^2</f>
        <v>933.837890625</v>
      </c>
      <c r="I26" s="56" t="s">
        <v>37</v>
      </c>
      <c r="J26" s="102"/>
      <c r="L26" s="38"/>
      <c r="M26" s="35"/>
      <c r="N26" s="35"/>
      <c r="O26" s="35"/>
      <c r="P26" s="35"/>
      <c r="Q26" s="35"/>
      <c r="R26" s="35"/>
      <c r="S26" s="35"/>
      <c r="T26" s="35"/>
      <c r="U26" s="34"/>
      <c r="V26" s="38"/>
      <c r="W26" s="43">
        <v>4</v>
      </c>
      <c r="X26" s="51">
        <f t="shared" si="1"/>
        <v>4.2666666666666666</v>
      </c>
      <c r="Y26" s="91">
        <f t="shared" si="2"/>
        <v>113.2965087890625</v>
      </c>
      <c r="Z26" s="49">
        <f t="shared" si="3"/>
        <v>-450.439453125</v>
      </c>
      <c r="AA26" s="90">
        <f t="shared" si="4"/>
        <v>-7.0333333333333345E-2</v>
      </c>
      <c r="AB26" s="48"/>
      <c r="AC26" s="47">
        <v>3.2</v>
      </c>
      <c r="AD26" s="50">
        <f t="shared" si="0"/>
        <v>113.2965087890625</v>
      </c>
      <c r="AE26" s="50">
        <f t="shared" si="5"/>
        <v>-571.2890625</v>
      </c>
      <c r="AF26" s="64">
        <f t="shared" si="6"/>
        <v>-4.1625000000000009E-2</v>
      </c>
    </row>
    <row r="27" spans="1:32" s="37" customFormat="1" ht="12.75" x14ac:dyDescent="0.2">
      <c r="A27" s="58" t="s">
        <v>41</v>
      </c>
      <c r="B27" s="57">
        <f>H20*H18^2/H17^3*(3*H19+H18)</f>
        <v>136.7034912109375</v>
      </c>
      <c r="C27" s="56" t="s">
        <v>39</v>
      </c>
      <c r="L27" s="38"/>
      <c r="M27" s="35"/>
      <c r="N27" s="35"/>
      <c r="O27" s="35"/>
      <c r="P27" s="35"/>
      <c r="Q27" s="35"/>
      <c r="R27" s="35"/>
      <c r="S27" s="35"/>
      <c r="T27" s="35"/>
      <c r="U27" s="34"/>
      <c r="V27" s="38"/>
      <c r="W27" s="43">
        <v>5</v>
      </c>
      <c r="X27" s="51">
        <f t="shared" si="1"/>
        <v>5.333333333333333</v>
      </c>
      <c r="Y27" s="91">
        <f t="shared" si="2"/>
        <v>113.2965087890625</v>
      </c>
      <c r="Z27" s="49">
        <f t="shared" si="3"/>
        <v>-329.58984375</v>
      </c>
      <c r="AA27" s="90">
        <f t="shared" si="4"/>
        <v>-0.10416666666666666</v>
      </c>
      <c r="AB27" s="48"/>
      <c r="AC27" s="47">
        <v>4.2666666666666666</v>
      </c>
      <c r="AD27" s="50">
        <f t="shared" si="0"/>
        <v>113.2965087890625</v>
      </c>
      <c r="AE27" s="50">
        <f t="shared" si="5"/>
        <v>-450.439453125</v>
      </c>
      <c r="AF27" s="64">
        <f t="shared" si="6"/>
        <v>-7.0333333333333345E-2</v>
      </c>
    </row>
    <row r="28" spans="1:32" s="37" customFormat="1" ht="12.75" x14ac:dyDescent="0.2">
      <c r="J28" s="55"/>
      <c r="L28" s="38"/>
      <c r="M28" s="35"/>
      <c r="N28" s="35"/>
      <c r="O28" s="35"/>
      <c r="P28" s="35"/>
      <c r="Q28" s="35"/>
      <c r="R28" s="35"/>
      <c r="S28" s="35"/>
      <c r="T28" s="35"/>
      <c r="U28" s="34"/>
      <c r="V28" s="38"/>
      <c r="W28" s="43">
        <v>6</v>
      </c>
      <c r="X28" s="51">
        <f t="shared" si="1"/>
        <v>6.4</v>
      </c>
      <c r="Y28" s="91">
        <f t="shared" si="2"/>
        <v>113.2965087890625</v>
      </c>
      <c r="Z28" s="49">
        <f t="shared" si="3"/>
        <v>-208.740234375</v>
      </c>
      <c r="AA28" s="90">
        <f t="shared" si="4"/>
        <v>-0.14175000000000001</v>
      </c>
      <c r="AB28" s="48"/>
      <c r="AC28" s="47">
        <v>5.333333333333333</v>
      </c>
      <c r="AD28" s="50">
        <f t="shared" si="0"/>
        <v>113.2965087890625</v>
      </c>
      <c r="AE28" s="50">
        <f t="shared" si="5"/>
        <v>-329.58984375</v>
      </c>
      <c r="AF28" s="64">
        <f t="shared" si="6"/>
        <v>-0.10416666666666666</v>
      </c>
    </row>
    <row r="29" spans="1:32" s="37" customFormat="1" ht="14.25" x14ac:dyDescent="0.25">
      <c r="A29" s="58"/>
      <c r="B29" s="56"/>
      <c r="C29" s="56"/>
      <c r="G29" s="58" t="s">
        <v>93</v>
      </c>
      <c r="H29" s="56" t="str">
        <f ca="1">[1]!xlv(H31)</f>
        <v>W × b × a² / L²</v>
      </c>
      <c r="L29" s="38"/>
      <c r="M29" s="35"/>
      <c r="N29" s="35"/>
      <c r="O29" s="35"/>
      <c r="P29" s="35"/>
      <c r="Q29" s="35"/>
      <c r="R29" s="35"/>
      <c r="S29" s="35"/>
      <c r="T29" s="35"/>
      <c r="U29" s="34"/>
      <c r="V29" s="38"/>
      <c r="W29" s="43">
        <v>7</v>
      </c>
      <c r="X29" s="51">
        <f t="shared" si="1"/>
        <v>7.4666666666666668</v>
      </c>
      <c r="Y29" s="91">
        <f t="shared" si="2"/>
        <v>113.2965087890625</v>
      </c>
      <c r="Z29" s="49">
        <f t="shared" si="3"/>
        <v>-87.890625</v>
      </c>
      <c r="AA29" s="90">
        <f t="shared" si="4"/>
        <v>-0.18170833333333333</v>
      </c>
      <c r="AB29" s="48"/>
      <c r="AC29" s="47">
        <v>6.4</v>
      </c>
      <c r="AD29" s="50">
        <f t="shared" si="0"/>
        <v>113.2965087890625</v>
      </c>
      <c r="AE29" s="50">
        <f t="shared" si="5"/>
        <v>-208.740234375</v>
      </c>
      <c r="AF29" s="64">
        <f t="shared" si="6"/>
        <v>-0.14175000000000001</v>
      </c>
    </row>
    <row r="30" spans="1:32" s="37" customFormat="1" ht="12.75" x14ac:dyDescent="0.2">
      <c r="A30" s="58"/>
      <c r="C30" s="56"/>
      <c r="G30" s="58" t="s">
        <v>41</v>
      </c>
      <c r="H30" s="37" t="str">
        <f>[1]!xln(H31)</f>
        <v>250 × 15 × 17² / 32²</v>
      </c>
      <c r="L30" s="38"/>
      <c r="M30" s="35"/>
      <c r="N30" s="35"/>
      <c r="O30" s="35"/>
      <c r="P30" s="35"/>
      <c r="Q30" s="35"/>
      <c r="R30" s="35"/>
      <c r="S30" s="35"/>
      <c r="T30" s="35"/>
      <c r="U30" s="34"/>
      <c r="V30" s="38"/>
      <c r="W30" s="43">
        <v>8</v>
      </c>
      <c r="X30" s="51">
        <f t="shared" si="1"/>
        <v>8.5333333333333332</v>
      </c>
      <c r="Y30" s="91">
        <f t="shared" si="2"/>
        <v>113.2965087890625</v>
      </c>
      <c r="Z30" s="49">
        <f t="shared" si="3"/>
        <v>32.958984375</v>
      </c>
      <c r="AA30" s="90">
        <f t="shared" si="4"/>
        <v>-0.22266666666666668</v>
      </c>
      <c r="AB30" s="48"/>
      <c r="AC30" s="47">
        <v>7.4666666666666668</v>
      </c>
      <c r="AD30" s="50">
        <f t="shared" si="0"/>
        <v>113.2965087890625</v>
      </c>
      <c r="AE30" s="50">
        <f t="shared" si="5"/>
        <v>-87.890625</v>
      </c>
      <c r="AF30" s="64">
        <f t="shared" si="6"/>
        <v>-0.18170833333333333</v>
      </c>
    </row>
    <row r="31" spans="1:32" s="37" customFormat="1" ht="12.75" x14ac:dyDescent="0.2">
      <c r="A31" s="58"/>
      <c r="B31" s="109"/>
      <c r="C31" s="56"/>
      <c r="G31" s="58" t="s">
        <v>41</v>
      </c>
      <c r="H31" s="57">
        <f>H20*H19*H18^2/H17^2</f>
        <v>1058.349609375</v>
      </c>
      <c r="I31" s="56" t="s">
        <v>37</v>
      </c>
      <c r="J31" s="102"/>
      <c r="L31" s="38"/>
      <c r="M31" s="35"/>
      <c r="N31" s="35"/>
      <c r="O31" s="35"/>
      <c r="P31" s="35"/>
      <c r="Q31" s="35"/>
      <c r="R31" s="35"/>
      <c r="S31" s="35"/>
      <c r="T31" s="35"/>
      <c r="U31" s="34"/>
      <c r="V31" s="38"/>
      <c r="W31" s="43">
        <v>9</v>
      </c>
      <c r="X31" s="51">
        <f t="shared" si="1"/>
        <v>9.6</v>
      </c>
      <c r="Y31" s="91">
        <f t="shared" si="2"/>
        <v>113.2965087890625</v>
      </c>
      <c r="Z31" s="49">
        <f t="shared" si="3"/>
        <v>153.80859375</v>
      </c>
      <c r="AA31" s="90">
        <f t="shared" si="4"/>
        <v>-0.26325000000000004</v>
      </c>
      <c r="AB31" s="48"/>
      <c r="AC31" s="47">
        <v>8.5333333333333332</v>
      </c>
      <c r="AD31" s="50">
        <f t="shared" si="0"/>
        <v>113.2965087890625</v>
      </c>
      <c r="AE31" s="50">
        <f t="shared" si="5"/>
        <v>32.958984375</v>
      </c>
      <c r="AF31" s="64">
        <f t="shared" si="6"/>
        <v>-0.22266666666666668</v>
      </c>
    </row>
    <row r="32" spans="1:32" s="37" customFormat="1" ht="12.75" x14ac:dyDescent="0.2">
      <c r="A32" s="58"/>
      <c r="B32" s="56"/>
      <c r="C32" s="56"/>
      <c r="L32" s="38"/>
      <c r="M32" s="35"/>
      <c r="N32" s="35"/>
      <c r="O32" s="35"/>
      <c r="P32" s="35"/>
      <c r="Q32" s="35"/>
      <c r="R32" s="35"/>
      <c r="S32" s="35"/>
      <c r="T32" s="35"/>
      <c r="U32" s="34"/>
      <c r="V32" s="38"/>
      <c r="W32" s="43">
        <v>10</v>
      </c>
      <c r="X32" s="51">
        <f t="shared" si="1"/>
        <v>10.666666666666666</v>
      </c>
      <c r="Y32" s="91">
        <f t="shared" si="2"/>
        <v>113.2965087890625</v>
      </c>
      <c r="Z32" s="49">
        <f t="shared" si="3"/>
        <v>274.658203125</v>
      </c>
      <c r="AA32" s="90">
        <f t="shared" si="4"/>
        <v>-0.30208333333333331</v>
      </c>
      <c r="AB32" s="48"/>
      <c r="AC32" s="47">
        <v>9.6</v>
      </c>
      <c r="AD32" s="50">
        <f>INDEX($Y$22:$Y$56,MATCH(AC32,$X$22:$X$56,0))</f>
        <v>113.2965087890625</v>
      </c>
      <c r="AE32" s="50">
        <f t="shared" si="5"/>
        <v>153.80859375</v>
      </c>
      <c r="AF32" s="64">
        <f t="shared" si="6"/>
        <v>-0.26325000000000004</v>
      </c>
    </row>
    <row r="33" spans="1:32" s="37" customFormat="1" ht="12.75" x14ac:dyDescent="0.2">
      <c r="A33" s="58"/>
      <c r="C33" s="56"/>
      <c r="L33" s="38"/>
      <c r="M33" s="35"/>
      <c r="N33" s="35"/>
      <c r="O33" s="35"/>
      <c r="P33" s="35"/>
      <c r="Q33" s="35"/>
      <c r="R33" s="35"/>
      <c r="S33" s="35"/>
      <c r="T33" s="35"/>
      <c r="U33" s="34"/>
      <c r="V33" s="38"/>
      <c r="W33" s="43">
        <v>11</v>
      </c>
      <c r="X33" s="51">
        <f t="shared" si="1"/>
        <v>11.733333333333333</v>
      </c>
      <c r="Y33" s="91">
        <f t="shared" si="2"/>
        <v>113.2965087890625</v>
      </c>
      <c r="Z33" s="49">
        <f t="shared" si="3"/>
        <v>395.5078125</v>
      </c>
      <c r="AA33" s="90">
        <f t="shared" si="4"/>
        <v>-0.3377916666666666</v>
      </c>
      <c r="AB33" s="48"/>
      <c r="AC33" s="47">
        <v>10.666666666666666</v>
      </c>
      <c r="AD33" s="50">
        <f t="shared" ref="AD33:AD55" si="7">INDEX($Y$22:$Y$56,MATCH(AC33,$X$22:$X$56,0))</f>
        <v>113.2965087890625</v>
      </c>
      <c r="AE33" s="50">
        <f t="shared" si="5"/>
        <v>274.658203125</v>
      </c>
      <c r="AF33" s="64">
        <f t="shared" si="6"/>
        <v>-0.30208333333333331</v>
      </c>
    </row>
    <row r="34" spans="1:32" s="37" customFormat="1" ht="12.75" x14ac:dyDescent="0.2">
      <c r="A34" s="58"/>
      <c r="B34" s="110"/>
      <c r="C34" s="56"/>
      <c r="L34" s="38"/>
      <c r="M34" s="35"/>
      <c r="N34" s="35"/>
      <c r="O34" s="35"/>
      <c r="P34" s="35"/>
      <c r="Q34" s="35"/>
      <c r="R34" s="35"/>
      <c r="S34" s="35"/>
      <c r="T34" s="35"/>
      <c r="U34" s="34"/>
      <c r="V34" s="38"/>
      <c r="W34" s="43">
        <v>12</v>
      </c>
      <c r="X34" s="51">
        <f t="shared" si="1"/>
        <v>12.8</v>
      </c>
      <c r="Y34" s="91">
        <f t="shared" si="2"/>
        <v>113.2965087890625</v>
      </c>
      <c r="Z34" s="49">
        <f t="shared" si="3"/>
        <v>516.357421875</v>
      </c>
      <c r="AA34" s="90">
        <f t="shared" si="4"/>
        <v>-0.36900000000000005</v>
      </c>
      <c r="AB34" s="48"/>
      <c r="AC34" s="47">
        <v>11.733333333333333</v>
      </c>
      <c r="AD34" s="50">
        <f t="shared" si="7"/>
        <v>113.2965087890625</v>
      </c>
      <c r="AE34" s="50">
        <f t="shared" si="5"/>
        <v>395.5078125</v>
      </c>
      <c r="AF34" s="64">
        <f t="shared" si="6"/>
        <v>-0.3377916666666666</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13.866666666666667</v>
      </c>
      <c r="Y35" s="91">
        <f t="shared" si="2"/>
        <v>113.2965087890625</v>
      </c>
      <c r="Z35" s="49">
        <f t="shared" si="3"/>
        <v>637.20703125</v>
      </c>
      <c r="AA35" s="90">
        <f t="shared" si="4"/>
        <v>-0.39433333333333331</v>
      </c>
      <c r="AB35" s="48"/>
      <c r="AC35" s="47">
        <v>12.8</v>
      </c>
      <c r="AD35" s="50">
        <f t="shared" si="7"/>
        <v>113.2965087890625</v>
      </c>
      <c r="AE35" s="50">
        <f t="shared" si="5"/>
        <v>516.357421875</v>
      </c>
      <c r="AF35" s="64">
        <f t="shared" si="6"/>
        <v>-0.36900000000000005</v>
      </c>
    </row>
    <row r="36" spans="1:32" s="37" customFormat="1" ht="12.75" x14ac:dyDescent="0.2">
      <c r="I36" s="54" t="s">
        <v>40</v>
      </c>
      <c r="J36" s="38"/>
      <c r="K36" s="38"/>
      <c r="L36" s="38"/>
      <c r="M36" s="35"/>
      <c r="N36" s="35"/>
      <c r="O36" s="35"/>
      <c r="P36" s="35"/>
      <c r="Q36" s="35"/>
      <c r="R36" s="35"/>
      <c r="S36" s="35"/>
      <c r="T36" s="35"/>
      <c r="U36" s="34"/>
      <c r="V36" s="38"/>
      <c r="W36" s="43">
        <v>14</v>
      </c>
      <c r="X36" s="51">
        <f t="shared" si="1"/>
        <v>14.933333333333334</v>
      </c>
      <c r="Y36" s="91">
        <f t="shared" si="2"/>
        <v>113.2965087890625</v>
      </c>
      <c r="Z36" s="49">
        <f t="shared" si="3"/>
        <v>758.056640625</v>
      </c>
      <c r="AA36" s="90">
        <f t="shared" si="4"/>
        <v>-0.41241666666666665</v>
      </c>
      <c r="AB36" s="48"/>
      <c r="AC36" s="47">
        <v>13.866666666666667</v>
      </c>
      <c r="AD36" s="50">
        <f t="shared" si="7"/>
        <v>113.2965087890625</v>
      </c>
      <c r="AE36" s="50">
        <f t="shared" si="5"/>
        <v>637.20703125</v>
      </c>
      <c r="AF36" s="64">
        <f t="shared" si="6"/>
        <v>-0.39433333333333331</v>
      </c>
    </row>
    <row r="37" spans="1:32" s="37" customFormat="1" ht="12.75" x14ac:dyDescent="0.2">
      <c r="I37" s="46" t="s">
        <v>34</v>
      </c>
      <c r="J37" s="88">
        <f>MAX(AD21:AD54)</f>
        <v>113.2965087890625</v>
      </c>
      <c r="K37" s="38" t="s">
        <v>39</v>
      </c>
      <c r="L37" s="38"/>
      <c r="M37" s="35"/>
      <c r="N37" s="35"/>
      <c r="O37" s="35"/>
      <c r="P37" s="35"/>
      <c r="Q37" s="35"/>
      <c r="R37" s="35"/>
      <c r="S37" s="35"/>
      <c r="T37" s="35"/>
      <c r="U37" s="34"/>
      <c r="V37" s="38"/>
      <c r="W37" s="43">
        <v>15</v>
      </c>
      <c r="X37" s="51">
        <f t="shared" si="1"/>
        <v>16</v>
      </c>
      <c r="Y37" s="91">
        <f t="shared" si="2"/>
        <v>113.2965087890625</v>
      </c>
      <c r="Z37" s="49">
        <f t="shared" si="3"/>
        <v>878.90625</v>
      </c>
      <c r="AA37" s="90">
        <f t="shared" si="4"/>
        <v>-0.421875</v>
      </c>
      <c r="AB37" s="48"/>
      <c r="AC37" s="47">
        <v>14.933333333333334</v>
      </c>
      <c r="AD37" s="50">
        <f t="shared" si="7"/>
        <v>113.2965087890625</v>
      </c>
      <c r="AE37" s="50">
        <f t="shared" si="5"/>
        <v>758.056640625</v>
      </c>
      <c r="AF37" s="64">
        <f t="shared" si="6"/>
        <v>-0.41241666666666665</v>
      </c>
    </row>
    <row r="38" spans="1:32" s="37" customFormat="1" ht="12.75" x14ac:dyDescent="0.2">
      <c r="I38" s="46" t="s">
        <v>33</v>
      </c>
      <c r="J38" s="88">
        <f>MIN(AD21:AD54)</f>
        <v>-136.7034912109375</v>
      </c>
      <c r="K38" s="38" t="s">
        <v>39</v>
      </c>
      <c r="L38" s="38"/>
      <c r="M38" s="35"/>
      <c r="N38" s="35"/>
      <c r="O38" s="35"/>
      <c r="P38" s="35"/>
      <c r="Q38" s="35"/>
      <c r="R38" s="35"/>
      <c r="S38" s="35"/>
      <c r="T38" s="35"/>
      <c r="U38" s="34"/>
      <c r="V38" s="38"/>
      <c r="W38" s="43">
        <v>16</v>
      </c>
      <c r="X38" s="51">
        <f t="shared" si="1"/>
        <v>17.066666666666666</v>
      </c>
      <c r="Y38" s="91">
        <f t="shared" si="2"/>
        <v>-136.7034912109375</v>
      </c>
      <c r="Z38" s="49">
        <f t="shared" si="3"/>
        <v>983.08919270833337</v>
      </c>
      <c r="AA38" s="90">
        <f t="shared" si="4"/>
        <v>-0.42133345679012352</v>
      </c>
      <c r="AB38" s="48"/>
      <c r="AC38" s="47">
        <v>16</v>
      </c>
      <c r="AD38" s="50">
        <f t="shared" si="7"/>
        <v>113.2965087890625</v>
      </c>
      <c r="AE38" s="50">
        <f t="shared" si="5"/>
        <v>878.90625</v>
      </c>
      <c r="AF38" s="64">
        <f t="shared" si="6"/>
        <v>-0.421875</v>
      </c>
    </row>
    <row r="39" spans="1:32" s="37" customFormat="1" ht="12.75" x14ac:dyDescent="0.2">
      <c r="I39" s="44" t="s">
        <v>35</v>
      </c>
      <c r="J39" s="38"/>
      <c r="K39" s="38"/>
      <c r="L39" s="38"/>
      <c r="M39" s="35"/>
      <c r="N39" s="35"/>
      <c r="O39" s="35"/>
      <c r="P39" s="35"/>
      <c r="Q39" s="35"/>
      <c r="R39" s="35"/>
      <c r="S39" s="35"/>
      <c r="T39" s="35"/>
      <c r="U39" s="34"/>
      <c r="V39" s="38"/>
      <c r="W39" s="43">
        <v>17</v>
      </c>
      <c r="X39" s="51">
        <f t="shared" si="1"/>
        <v>18.133333333333333</v>
      </c>
      <c r="Y39" s="91">
        <f t="shared" si="2"/>
        <v>-136.7034912109375</v>
      </c>
      <c r="Z39" s="49">
        <f t="shared" si="3"/>
        <v>837.27213541666674</v>
      </c>
      <c r="AA39" s="90">
        <f t="shared" si="4"/>
        <v>-0.41002320987654323</v>
      </c>
      <c r="AB39" s="48"/>
      <c r="AC39" s="47">
        <v>16.998999999999999</v>
      </c>
      <c r="AD39" s="50">
        <f t="shared" si="7"/>
        <v>113.2965087890625</v>
      </c>
      <c r="AE39" s="50">
        <f t="shared" si="5"/>
        <v>992.08946228027321</v>
      </c>
      <c r="AF39" s="64">
        <f t="shared" si="6"/>
        <v>-0.42169112853832047</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19.2</v>
      </c>
      <c r="Y40" s="91">
        <f t="shared" si="2"/>
        <v>-136.7034912109375</v>
      </c>
      <c r="Z40" s="49">
        <f t="shared" si="3"/>
        <v>691.45507812500023</v>
      </c>
      <c r="AA40" s="90">
        <f t="shared" si="4"/>
        <v>-0.38918666666666668</v>
      </c>
      <c r="AB40" s="48"/>
      <c r="AC40" s="47">
        <v>17.001000000000001</v>
      </c>
      <c r="AD40" s="50">
        <f t="shared" si="7"/>
        <v>-136.7034912109375</v>
      </c>
      <c r="AE40" s="50">
        <f t="shared" si="5"/>
        <v>992.06605529785145</v>
      </c>
      <c r="AF40" s="64">
        <f t="shared" si="6"/>
        <v>-0.42168120651077168</v>
      </c>
    </row>
    <row r="41" spans="1:32" s="37" customFormat="1" ht="12.75" x14ac:dyDescent="0.2">
      <c r="I41" s="46" t="s">
        <v>33</v>
      </c>
      <c r="J41" s="45">
        <f>INDEX(AC21:AC54,MATCH(J38,AD21:AD54,0))</f>
        <v>17.001000000000001</v>
      </c>
      <c r="K41" s="44" t="s">
        <v>32</v>
      </c>
      <c r="L41" s="38"/>
      <c r="M41" s="35"/>
      <c r="N41" s="35"/>
      <c r="O41" s="35"/>
      <c r="P41" s="35"/>
      <c r="Q41" s="35"/>
      <c r="R41" s="35"/>
      <c r="S41" s="35"/>
      <c r="T41" s="35"/>
      <c r="U41" s="34"/>
      <c r="V41" s="38"/>
      <c r="W41" s="43">
        <v>19</v>
      </c>
      <c r="X41" s="51">
        <f t="shared" si="1"/>
        <v>20.266666666666666</v>
      </c>
      <c r="Y41" s="91">
        <f t="shared" si="2"/>
        <v>-136.7034912109375</v>
      </c>
      <c r="Z41" s="49">
        <f t="shared" si="3"/>
        <v>545.6380208333336</v>
      </c>
      <c r="AA41" s="90">
        <f t="shared" si="4"/>
        <v>-0.36048290123456794</v>
      </c>
      <c r="AB41" s="40"/>
      <c r="AC41" s="47">
        <v>17.066666666666666</v>
      </c>
      <c r="AD41" s="50">
        <f t="shared" si="7"/>
        <v>-136.7034912109375</v>
      </c>
      <c r="AE41" s="50">
        <f t="shared" si="5"/>
        <v>983.08919270833337</v>
      </c>
      <c r="AF41" s="64">
        <f t="shared" si="6"/>
        <v>-0.42133345679012352</v>
      </c>
    </row>
    <row r="42" spans="1:32" s="37" customFormat="1" ht="12.75" x14ac:dyDescent="0.2">
      <c r="L42" s="38"/>
      <c r="M42" s="35"/>
      <c r="N42" s="35"/>
      <c r="O42" s="35"/>
      <c r="P42" s="35"/>
      <c r="Q42" s="35"/>
      <c r="R42" s="35"/>
      <c r="S42" s="35"/>
      <c r="T42" s="35"/>
      <c r="U42" s="34"/>
      <c r="V42" s="38"/>
      <c r="W42" s="43">
        <v>20</v>
      </c>
      <c r="X42" s="51">
        <f t="shared" si="1"/>
        <v>21.333333333333332</v>
      </c>
      <c r="Y42" s="91">
        <f t="shared" si="2"/>
        <v>-136.7034912109375</v>
      </c>
      <c r="Z42" s="49">
        <f t="shared" si="3"/>
        <v>399.82096354166697</v>
      </c>
      <c r="AA42" s="90">
        <f t="shared" si="4"/>
        <v>-0.32557098765432102</v>
      </c>
      <c r="AB42" s="40"/>
      <c r="AC42" s="47">
        <v>18.133333333333333</v>
      </c>
      <c r="AD42" s="50">
        <f t="shared" si="7"/>
        <v>-136.7034912109375</v>
      </c>
      <c r="AE42" s="50">
        <f t="shared" si="5"/>
        <v>837.27213541666674</v>
      </c>
      <c r="AF42" s="64">
        <f t="shared" si="6"/>
        <v>-0.41002320987654323</v>
      </c>
    </row>
    <row r="43" spans="1:32" s="37" customFormat="1" ht="12.75" x14ac:dyDescent="0.2">
      <c r="I43" s="53" t="s">
        <v>38</v>
      </c>
      <c r="J43" s="38"/>
      <c r="K43" s="38"/>
      <c r="L43" s="38"/>
      <c r="M43" s="35"/>
      <c r="N43" s="35"/>
      <c r="O43" s="35"/>
      <c r="P43" s="35"/>
      <c r="Q43" s="35"/>
      <c r="R43" s="35"/>
      <c r="S43" s="35"/>
      <c r="T43" s="35"/>
      <c r="U43" s="34"/>
      <c r="V43" s="38"/>
      <c r="W43" s="43">
        <v>21</v>
      </c>
      <c r="X43" s="51">
        <f t="shared" si="1"/>
        <v>22.4</v>
      </c>
      <c r="Y43" s="91">
        <f t="shared" si="2"/>
        <v>-136.7034912109375</v>
      </c>
      <c r="Z43" s="49">
        <f t="shared" si="3"/>
        <v>254.00390625000045</v>
      </c>
      <c r="AA43" s="90">
        <f t="shared" si="4"/>
        <v>-0.28611000000000009</v>
      </c>
      <c r="AB43" s="40"/>
      <c r="AC43" s="47">
        <v>19.2</v>
      </c>
      <c r="AD43" s="50">
        <f t="shared" si="7"/>
        <v>-136.7034912109375</v>
      </c>
      <c r="AE43" s="50">
        <f t="shared" si="5"/>
        <v>691.45507812500023</v>
      </c>
      <c r="AF43" s="64">
        <f t="shared" si="6"/>
        <v>-0.38918666666666668</v>
      </c>
    </row>
    <row r="44" spans="1:32" s="37" customFormat="1" ht="12.75" x14ac:dyDescent="0.2">
      <c r="I44" s="46" t="s">
        <v>34</v>
      </c>
      <c r="J44" s="88">
        <f>MAX(AE21:AE54)</f>
        <v>992.08946228027321</v>
      </c>
      <c r="K44" s="38" t="s">
        <v>37</v>
      </c>
      <c r="L44" s="38"/>
      <c r="M44" s="35"/>
      <c r="N44" s="35"/>
      <c r="O44" s="35"/>
      <c r="P44" s="35"/>
      <c r="Q44" s="35"/>
      <c r="R44" s="35"/>
      <c r="S44" s="35"/>
      <c r="T44" s="35"/>
      <c r="U44" s="34"/>
      <c r="V44" s="38"/>
      <c r="W44" s="43">
        <v>22</v>
      </c>
      <c r="X44" s="51">
        <f t="shared" si="1"/>
        <v>23.466666666666665</v>
      </c>
      <c r="Y44" s="91">
        <f t="shared" si="2"/>
        <v>-136.7034912109375</v>
      </c>
      <c r="Z44" s="49">
        <f t="shared" si="3"/>
        <v>108.18684895833371</v>
      </c>
      <c r="AA44" s="90">
        <f t="shared" si="4"/>
        <v>-0.24375901234567909</v>
      </c>
      <c r="AB44" s="40"/>
      <c r="AC44" s="47">
        <v>20.266666666666666</v>
      </c>
      <c r="AD44" s="50">
        <f t="shared" si="7"/>
        <v>-136.7034912109375</v>
      </c>
      <c r="AE44" s="50">
        <f t="shared" si="5"/>
        <v>545.6380208333336</v>
      </c>
      <c r="AF44" s="64">
        <f t="shared" si="6"/>
        <v>-0.36048290123456794</v>
      </c>
    </row>
    <row r="45" spans="1:32" s="37" customFormat="1" ht="12.75" x14ac:dyDescent="0.2">
      <c r="I45" s="46" t="s">
        <v>33</v>
      </c>
      <c r="J45" s="88">
        <f>MIN(AE21:AE54)</f>
        <v>-933.837890625</v>
      </c>
      <c r="K45" s="38" t="s">
        <v>37</v>
      </c>
      <c r="L45" s="38"/>
      <c r="M45" s="35"/>
      <c r="N45" s="35"/>
      <c r="O45" s="35"/>
      <c r="P45" s="35"/>
      <c r="Q45" s="35"/>
      <c r="R45" s="35"/>
      <c r="S45" s="35"/>
      <c r="T45" s="35"/>
      <c r="U45" s="34"/>
      <c r="V45" s="38"/>
      <c r="W45" s="43">
        <v>23</v>
      </c>
      <c r="X45" s="51">
        <f t="shared" si="1"/>
        <v>24.533333333333331</v>
      </c>
      <c r="Y45" s="91">
        <f t="shared" si="2"/>
        <v>-136.7034912109375</v>
      </c>
      <c r="Z45" s="49">
        <f t="shared" si="3"/>
        <v>-37.630208333332803</v>
      </c>
      <c r="AA45" s="90">
        <f t="shared" si="4"/>
        <v>-0.20017709876543216</v>
      </c>
      <c r="AB45" s="40"/>
      <c r="AC45" s="47">
        <v>21.333333333333332</v>
      </c>
      <c r="AD45" s="50">
        <f t="shared" si="7"/>
        <v>-136.7034912109375</v>
      </c>
      <c r="AE45" s="50">
        <f t="shared" si="5"/>
        <v>399.82096354166697</v>
      </c>
      <c r="AF45" s="64">
        <f t="shared" si="6"/>
        <v>-0.32557098765432102</v>
      </c>
    </row>
    <row r="46" spans="1:32" s="37" customFormat="1" ht="12.75" x14ac:dyDescent="0.2">
      <c r="I46" s="44" t="s">
        <v>35</v>
      </c>
      <c r="J46" s="38"/>
      <c r="K46" s="38"/>
      <c r="L46" s="38"/>
      <c r="M46" s="35"/>
      <c r="N46" s="35"/>
      <c r="O46" s="35"/>
      <c r="P46" s="35"/>
      <c r="Q46" s="35"/>
      <c r="R46" s="35"/>
      <c r="S46" s="35"/>
      <c r="T46" s="35"/>
      <c r="U46" s="34"/>
      <c r="V46" s="38"/>
      <c r="W46" s="43">
        <v>24</v>
      </c>
      <c r="X46" s="51">
        <f t="shared" si="1"/>
        <v>25.6</v>
      </c>
      <c r="Y46" s="91">
        <f t="shared" si="2"/>
        <v>-136.7034912109375</v>
      </c>
      <c r="Z46" s="49">
        <f t="shared" si="3"/>
        <v>-183.44726562500045</v>
      </c>
      <c r="AA46" s="90">
        <f t="shared" si="4"/>
        <v>-0.15702333333333326</v>
      </c>
      <c r="AB46" s="40"/>
      <c r="AC46" s="47">
        <v>22.4</v>
      </c>
      <c r="AD46" s="50">
        <f>INDEX($Y$22:$Y$56,MATCH(AC46,$X$22:$X$56,0))</f>
        <v>-136.7034912109375</v>
      </c>
      <c r="AE46" s="50">
        <f t="shared" si="5"/>
        <v>254.00390625000045</v>
      </c>
      <c r="AF46" s="64">
        <f t="shared" si="6"/>
        <v>-0.28611000000000009</v>
      </c>
    </row>
    <row r="47" spans="1:32" s="37" customFormat="1" ht="12.75" x14ac:dyDescent="0.2">
      <c r="I47" s="46" t="s">
        <v>34</v>
      </c>
      <c r="J47" s="45">
        <f>INDEX(AC21:AC54,MATCH(J44,AE21:AE54,0))</f>
        <v>16.998999999999999</v>
      </c>
      <c r="K47" s="38" t="s">
        <v>32</v>
      </c>
      <c r="L47" s="38"/>
      <c r="M47" s="35"/>
      <c r="N47" s="35"/>
      <c r="O47" s="35"/>
      <c r="P47" s="35"/>
      <c r="Q47" s="35"/>
      <c r="R47" s="35"/>
      <c r="S47" s="35"/>
      <c r="T47" s="35"/>
      <c r="U47" s="34"/>
      <c r="V47" s="38"/>
      <c r="W47" s="43">
        <v>25</v>
      </c>
      <c r="X47" s="51">
        <f t="shared" si="1"/>
        <v>26.666666666666668</v>
      </c>
      <c r="Y47" s="91">
        <f t="shared" si="2"/>
        <v>-136.7034912109375</v>
      </c>
      <c r="Z47" s="49">
        <f t="shared" si="3"/>
        <v>-329.26432291666697</v>
      </c>
      <c r="AA47" s="90">
        <f t="shared" si="4"/>
        <v>-0.11595679012345676</v>
      </c>
      <c r="AB47" s="40"/>
      <c r="AC47" s="47">
        <v>23.466666666666665</v>
      </c>
      <c r="AD47" s="50">
        <f t="shared" si="7"/>
        <v>-136.7034912109375</v>
      </c>
      <c r="AE47" s="50">
        <f t="shared" si="5"/>
        <v>108.18684895833371</v>
      </c>
      <c r="AF47" s="64">
        <f t="shared" si="6"/>
        <v>-0.24375901234567909</v>
      </c>
    </row>
    <row r="48" spans="1:32" s="37" customFormat="1" ht="12.75" x14ac:dyDescent="0.2">
      <c r="I48" s="46" t="s">
        <v>33</v>
      </c>
      <c r="J48" s="45">
        <f>INDEX(AC21:AC54,MATCH(J45,AE21:AE54,0))</f>
        <v>0</v>
      </c>
      <c r="K48" s="44" t="s">
        <v>32</v>
      </c>
      <c r="L48" s="38"/>
      <c r="M48" s="35"/>
      <c r="N48" s="35"/>
      <c r="O48" s="35"/>
      <c r="P48" s="35"/>
      <c r="Q48" s="35"/>
      <c r="R48" s="35"/>
      <c r="S48" s="35"/>
      <c r="T48" s="35"/>
      <c r="U48" s="34"/>
      <c r="V48" s="38"/>
      <c r="W48" s="43">
        <v>26</v>
      </c>
      <c r="X48" s="51">
        <f t="shared" si="1"/>
        <v>27.733333333333334</v>
      </c>
      <c r="Y48" s="91">
        <f t="shared" si="2"/>
        <v>-136.7034912109375</v>
      </c>
      <c r="Z48" s="49">
        <f t="shared" si="3"/>
        <v>-475.08138020833348</v>
      </c>
      <c r="AA48" s="90">
        <f t="shared" si="4"/>
        <v>-7.8636543209876522E-2</v>
      </c>
      <c r="AB48" s="40"/>
      <c r="AC48" s="47">
        <v>24.533333333333331</v>
      </c>
      <c r="AD48" s="50">
        <f t="shared" si="7"/>
        <v>-136.7034912109375</v>
      </c>
      <c r="AE48" s="50">
        <f t="shared" si="5"/>
        <v>-37.630208333332803</v>
      </c>
      <c r="AF48" s="64">
        <f t="shared" si="6"/>
        <v>-0.20017709876543216</v>
      </c>
    </row>
    <row r="49" spans="1:32" s="37" customFormat="1" ht="12.75" x14ac:dyDescent="0.2">
      <c r="L49" s="38"/>
      <c r="M49" s="35"/>
      <c r="N49" s="35"/>
      <c r="O49" s="35"/>
      <c r="P49" s="35"/>
      <c r="Q49" s="35"/>
      <c r="R49" s="35"/>
      <c r="S49" s="35"/>
      <c r="T49" s="35"/>
      <c r="U49" s="34"/>
      <c r="V49" s="38"/>
      <c r="W49" s="43">
        <v>27</v>
      </c>
      <c r="X49" s="51">
        <f>$H$17/MAX($W$22:$W$55)*W49</f>
        <v>28.8</v>
      </c>
      <c r="Y49" s="91">
        <f t="shared" si="2"/>
        <v>-136.7034912109375</v>
      </c>
      <c r="Z49" s="49">
        <f t="shared" si="3"/>
        <v>-620.8984375</v>
      </c>
      <c r="AA49" s="90">
        <f t="shared" si="4"/>
        <v>-4.6721666666666647E-2</v>
      </c>
      <c r="AB49" s="40"/>
      <c r="AC49" s="47">
        <v>25.6</v>
      </c>
      <c r="AD49" s="50">
        <f t="shared" si="7"/>
        <v>-136.7034912109375</v>
      </c>
      <c r="AE49" s="50">
        <f t="shared" si="5"/>
        <v>-183.44726562500045</v>
      </c>
      <c r="AF49" s="64">
        <f t="shared" si="6"/>
        <v>-0.15702333333333326</v>
      </c>
    </row>
    <row r="50" spans="1:32" s="37" customFormat="1" ht="12.75" x14ac:dyDescent="0.2">
      <c r="L50" s="38"/>
      <c r="M50" s="35"/>
      <c r="N50" s="35"/>
      <c r="O50" s="35"/>
      <c r="P50" s="35"/>
      <c r="Q50" s="35"/>
      <c r="R50" s="35"/>
      <c r="S50" s="35"/>
      <c r="T50" s="35"/>
      <c r="U50" s="34"/>
      <c r="V50" s="38"/>
      <c r="W50" s="43">
        <v>28</v>
      </c>
      <c r="X50" s="51">
        <f t="shared" si="1"/>
        <v>29.866666666666667</v>
      </c>
      <c r="Y50" s="91">
        <f t="shared" si="2"/>
        <v>-136.7034912109375</v>
      </c>
      <c r="Z50" s="49">
        <f t="shared" si="3"/>
        <v>-766.71549479166697</v>
      </c>
      <c r="AA50" s="90">
        <f t="shared" si="4"/>
        <v>-2.1871234567901226E-2</v>
      </c>
      <c r="AB50" s="40"/>
      <c r="AC50" s="47">
        <v>26.666666666666668</v>
      </c>
      <c r="AD50" s="50">
        <f t="shared" si="7"/>
        <v>-136.7034912109375</v>
      </c>
      <c r="AE50" s="50">
        <f t="shared" si="5"/>
        <v>-329.26432291666697</v>
      </c>
      <c r="AF50" s="64">
        <f t="shared" si="6"/>
        <v>-0.11595679012345676</v>
      </c>
    </row>
    <row r="51" spans="1:32" s="37" customFormat="1" ht="12.75" x14ac:dyDescent="0.2">
      <c r="I51" s="38"/>
      <c r="J51" s="38"/>
      <c r="K51" s="38"/>
      <c r="L51" s="38"/>
      <c r="M51" s="35"/>
      <c r="N51" s="35"/>
      <c r="O51" s="35"/>
      <c r="P51" s="35"/>
      <c r="Q51" s="35"/>
      <c r="R51" s="35"/>
      <c r="S51" s="35"/>
      <c r="T51" s="35"/>
      <c r="U51" s="34"/>
      <c r="V51" s="38"/>
      <c r="W51" s="43">
        <v>29</v>
      </c>
      <c r="X51" s="51">
        <f t="shared" si="1"/>
        <v>30.933333333333334</v>
      </c>
      <c r="Y51" s="91">
        <f t="shared" si="2"/>
        <v>-136.7034912109375</v>
      </c>
      <c r="Z51" s="49">
        <f t="shared" si="3"/>
        <v>-912.53255208333348</v>
      </c>
      <c r="AA51" s="90">
        <f t="shared" si="4"/>
        <v>-5.7443209876543192E-3</v>
      </c>
      <c r="AB51" s="40"/>
      <c r="AC51" s="47">
        <v>27.733333333333334</v>
      </c>
      <c r="AD51" s="50">
        <f t="shared" si="7"/>
        <v>-136.7034912109375</v>
      </c>
      <c r="AE51" s="50">
        <f t="shared" si="5"/>
        <v>-475.08138020833348</v>
      </c>
      <c r="AF51" s="64">
        <f t="shared" si="6"/>
        <v>-7.8636543209876522E-2</v>
      </c>
    </row>
    <row r="52" spans="1:32" s="37" customFormat="1" ht="12.75" x14ac:dyDescent="0.2">
      <c r="I52" s="53" t="s">
        <v>36</v>
      </c>
      <c r="J52" s="38"/>
      <c r="K52" s="38"/>
      <c r="L52" s="38"/>
      <c r="M52" s="35"/>
      <c r="N52" s="35"/>
      <c r="O52" s="35"/>
      <c r="P52" s="35"/>
      <c r="Q52" s="35"/>
      <c r="R52" s="35"/>
      <c r="S52" s="35"/>
      <c r="T52" s="35"/>
      <c r="U52" s="34"/>
      <c r="V52" s="38"/>
      <c r="W52" s="43">
        <v>30</v>
      </c>
      <c r="X52" s="51">
        <f t="shared" si="1"/>
        <v>32</v>
      </c>
      <c r="Y52" s="91">
        <f t="shared" si="2"/>
        <v>-136.7034912109375</v>
      </c>
      <c r="Z52" s="49">
        <f t="shared" si="3"/>
        <v>-1058.349609375</v>
      </c>
      <c r="AA52" s="90">
        <f t="shared" si="4"/>
        <v>0</v>
      </c>
      <c r="AB52" s="40"/>
      <c r="AC52" s="47">
        <v>28.8</v>
      </c>
      <c r="AD52" s="50">
        <f t="shared" si="7"/>
        <v>-136.7034912109375</v>
      </c>
      <c r="AE52" s="50">
        <f t="shared" si="5"/>
        <v>-620.8984375</v>
      </c>
      <c r="AF52" s="64">
        <f t="shared" si="6"/>
        <v>-4.6721666666666647E-2</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113.2965087890625</v>
      </c>
      <c r="Z53" s="49">
        <f t="shared" si="3"/>
        <v>-933.837890625</v>
      </c>
      <c r="AA53" s="90">
        <f t="shared" si="4"/>
        <v>0</v>
      </c>
      <c r="AB53" s="40"/>
      <c r="AC53" s="47">
        <v>29.866666666666667</v>
      </c>
      <c r="AD53" s="50">
        <f t="shared" si="7"/>
        <v>-136.7034912109375</v>
      </c>
      <c r="AE53" s="50">
        <f t="shared" si="5"/>
        <v>-766.71549479166697</v>
      </c>
      <c r="AF53" s="64">
        <f t="shared" si="6"/>
        <v>-2.1871234567901226E-2</v>
      </c>
    </row>
    <row r="54" spans="1:32" s="37" customFormat="1" ht="12.75" x14ac:dyDescent="0.2">
      <c r="I54" s="46" t="s">
        <v>33</v>
      </c>
      <c r="J54" s="52">
        <f>MIN(AF21:AF54)</f>
        <v>-0.421875</v>
      </c>
      <c r="K54" s="44" t="s">
        <v>32</v>
      </c>
      <c r="L54" s="38"/>
      <c r="M54" s="35"/>
      <c r="N54" s="35"/>
      <c r="O54" s="35"/>
      <c r="P54" s="35"/>
      <c r="Q54" s="35"/>
      <c r="R54" s="35"/>
      <c r="S54" s="35"/>
      <c r="T54" s="35"/>
      <c r="U54" s="34"/>
      <c r="V54" s="38"/>
      <c r="W54" s="38"/>
      <c r="X54" s="43"/>
      <c r="Y54" s="43"/>
      <c r="Z54" s="40"/>
      <c r="AA54" s="40"/>
      <c r="AB54" s="40"/>
      <c r="AC54" s="47">
        <v>30.933333333333334</v>
      </c>
      <c r="AD54" s="50">
        <f t="shared" si="7"/>
        <v>-136.7034912109375</v>
      </c>
      <c r="AE54" s="50">
        <f t="shared" si="5"/>
        <v>-912.53255208333348</v>
      </c>
      <c r="AF54" s="64">
        <f t="shared" si="6"/>
        <v>-5.7443209876543192E-3</v>
      </c>
    </row>
    <row r="55" spans="1:32" s="37" customFormat="1" ht="12.75" x14ac:dyDescent="0.2">
      <c r="I55" s="44" t="s">
        <v>35</v>
      </c>
      <c r="J55" s="38"/>
      <c r="K55" s="38"/>
      <c r="L55" s="38"/>
      <c r="M55" s="35"/>
      <c r="N55" s="35"/>
      <c r="O55" s="35"/>
      <c r="P55" s="35"/>
      <c r="Q55" s="35"/>
      <c r="R55" s="35"/>
      <c r="S55" s="35"/>
      <c r="T55" s="35"/>
      <c r="U55" s="34"/>
      <c r="V55" s="38"/>
      <c r="W55" s="38"/>
      <c r="X55" s="91">
        <f>H18-0.001</f>
        <v>16.998999999999999</v>
      </c>
      <c r="Y55" s="91">
        <f t="shared" si="2"/>
        <v>113.2965087890625</v>
      </c>
      <c r="Z55" s="49">
        <f t="shared" si="3"/>
        <v>992.08946228027321</v>
      </c>
      <c r="AA55" s="90">
        <f t="shared" si="4"/>
        <v>-0.42169112853832047</v>
      </c>
      <c r="AB55" s="40"/>
      <c r="AC55" s="47">
        <v>32</v>
      </c>
      <c r="AD55" s="50">
        <f t="shared" si="7"/>
        <v>-136.7034912109375</v>
      </c>
      <c r="AE55" s="50">
        <f>INDEX($Z$22:$Z$56,MATCH(AC55,$X$22:$X$56,0))</f>
        <v>-1058.349609375</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H18+0.001</f>
        <v>17.001000000000001</v>
      </c>
      <c r="Y56" s="91">
        <f t="shared" si="2"/>
        <v>-136.7034912109375</v>
      </c>
      <c r="Z56" s="49">
        <f t="shared" si="3"/>
        <v>992.06605529785145</v>
      </c>
      <c r="AA56" s="90">
        <f t="shared" si="4"/>
        <v>-0.42168120651077168</v>
      </c>
    </row>
    <row r="57" spans="1:32" s="37" customFormat="1" ht="12.75" x14ac:dyDescent="0.2">
      <c r="I57" s="46" t="s">
        <v>33</v>
      </c>
      <c r="J57" s="105">
        <f>INDEX(AC21:AC54,MATCH(J54,AF21:AF54,0))</f>
        <v>16</v>
      </c>
      <c r="K57" s="44" t="s">
        <v>32</v>
      </c>
      <c r="L57" s="38"/>
      <c r="M57" s="35"/>
      <c r="N57" s="35"/>
      <c r="O57" s="35"/>
      <c r="P57" s="35"/>
      <c r="Q57" s="35"/>
      <c r="R57" s="35"/>
      <c r="S57" s="35"/>
      <c r="T57" s="35"/>
      <c r="U57" s="34"/>
      <c r="V57" s="38"/>
      <c r="W57" s="38"/>
      <c r="X57" s="38"/>
      <c r="Y57" s="38"/>
      <c r="Z57" s="49"/>
      <c r="AA57" s="90"/>
      <c r="AD57" s="40">
        <f>MAX(AD21:AD54)</f>
        <v>113.2965087890625</v>
      </c>
      <c r="AE57" s="40">
        <f>MAX(AE21:AE54)</f>
        <v>992.08946228027321</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-136.7034912109375</v>
      </c>
      <c r="AE58" s="40">
        <f>MIN(AE21:AE54)</f>
        <v>-933.837890625</v>
      </c>
      <c r="AF58" s="40">
        <f>MIN(AF21:AF54)</f>
        <v>-0.421875</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2016-12-27T02:55:48Z</dcterms:modified>
  <cp:category>Engineering Spreadsheets</cp:category>
</cp:coreProperties>
</file>