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Default Extension="vml" ContentType="application/vnd.openxmlformats-officedocument.vmlDrawing"/>
  <Default Extension="gif" ContentType="image/gif"/>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harts/chart1.xml" ContentType="application/vnd.openxmlformats-officedocument.drawingml.chart+xml"/>
  <Override PartName="/xl/charts/chart2.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7" lowestEdited="6" rupBuild="17571"/>
  <workbookPr codeName="ThisWorkbook"/>
  <mc:AlternateContent xmlns:mc="http://schemas.openxmlformats.org/markup-compatibility/2006">
    <mc:Choice Requires="x15">
      <x15ac:absPath xmlns:x15ac="http://schemas.microsoft.com/office/spreadsheetml/2010/11/ac" url="D:\Dropbox\AA-000 Administration\Cayman\TECHNICAL LIBRARY\SPREADSHEETS\"/>
    </mc:Choice>
  </mc:AlternateContent>
  <bookViews>
    <workbookView xWindow="150" yWindow="-105" windowWidth="20415" windowHeight="12315" tabRatio="797" activeTab="1"/>
  </bookViews>
  <sheets>
    <sheet name="READ ME" sheetId="40" r:id="rId1"/>
    <sheet name="POINT LOAD MID SPAN" sheetId="41" r:id="rId2"/>
  </sheets>
  <externalReferences>
    <externalReference r:id="rId3"/>
  </externalReferences>
  <definedNames>
    <definedName name="_xlnm.Print_Area" localSheetId="1">'POINT LOAD MID SPAN'!$A$8:$K$61</definedName>
    <definedName name="_xlnm.Print_Area" localSheetId="0">'READ ME'!$A$8:$K$63</definedName>
    <definedName name="_xlnm.Print_Area">#REF!</definedName>
    <definedName name="sencount" hidden="1">1</definedName>
  </definedNames>
  <calcPr calcId="171027" iterate="1" iterateCount="10"/>
</workbook>
</file>

<file path=xl/calcChain.xml><?xml version="1.0" encoding="utf-8"?>
<calcChain xmlns="http://schemas.openxmlformats.org/spreadsheetml/2006/main">
  <c r="H31" i="41" l="1"/>
  <c r="AA56" i="41"/>
  <c r="AA55" i="41"/>
  <c r="AA23" i="41"/>
  <c r="AA24" i="41"/>
  <c r="AA25" i="41"/>
  <c r="AA26" i="41"/>
  <c r="AA27" i="41"/>
  <c r="AA28" i="41"/>
  <c r="AA29" i="41"/>
  <c r="AA30" i="41"/>
  <c r="AA31" i="41"/>
  <c r="AA32" i="41"/>
  <c r="AA33" i="41"/>
  <c r="AA34" i="41"/>
  <c r="AA35" i="41"/>
  <c r="AA36" i="41"/>
  <c r="AA37" i="41"/>
  <c r="AA38" i="41"/>
  <c r="AA39" i="41"/>
  <c r="AA40" i="41"/>
  <c r="AA41" i="41"/>
  <c r="AA42" i="41"/>
  <c r="AA43" i="41"/>
  <c r="AA44" i="41"/>
  <c r="AA45" i="41"/>
  <c r="AA46" i="41"/>
  <c r="AA47" i="41"/>
  <c r="AA48" i="41"/>
  <c r="AA49" i="41"/>
  <c r="AA50" i="41"/>
  <c r="AA51" i="41"/>
  <c r="AA52" i="41"/>
  <c r="AA53" i="41"/>
  <c r="AA22" i="41"/>
  <c r="Z56" i="41"/>
  <c r="Z55" i="41"/>
  <c r="Z53" i="41"/>
  <c r="Z22" i="41"/>
  <c r="Z23" i="41"/>
  <c r="Z24" i="41"/>
  <c r="Z25" i="41"/>
  <c r="Z26" i="41"/>
  <c r="Z27" i="41"/>
  <c r="Z28" i="41"/>
  <c r="Z29" i="41"/>
  <c r="Z30" i="41"/>
  <c r="Z31" i="41"/>
  <c r="Z32" i="41"/>
  <c r="Z33" i="41"/>
  <c r="Z34" i="41"/>
  <c r="Z35" i="41"/>
  <c r="Z36" i="41"/>
  <c r="Z37" i="41"/>
  <c r="Z38" i="41"/>
  <c r="Z39" i="41"/>
  <c r="Z40" i="41"/>
  <c r="Z41" i="41"/>
  <c r="Z42" i="41"/>
  <c r="Z43" i="41"/>
  <c r="Z44" i="41"/>
  <c r="Z45" i="41"/>
  <c r="Z46" i="41"/>
  <c r="Z47" i="41"/>
  <c r="Z48" i="41"/>
  <c r="Z49" i="41"/>
  <c r="Z50" i="41"/>
  <c r="Z51" i="41"/>
  <c r="Z52" i="41"/>
  <c r="Y56" i="41"/>
  <c r="Y55" i="41"/>
  <c r="Y23" i="41"/>
  <c r="Y24" i="41"/>
  <c r="Y25" i="41"/>
  <c r="Y26" i="41"/>
  <c r="Y27" i="41"/>
  <c r="Y28" i="41"/>
  <c r="Y29" i="41"/>
  <c r="Y30" i="41"/>
  <c r="Y31" i="41"/>
  <c r="Y32" i="41"/>
  <c r="Y33" i="41"/>
  <c r="Y34" i="41"/>
  <c r="Y35" i="41"/>
  <c r="Y36" i="41"/>
  <c r="Y37" i="41"/>
  <c r="Y38" i="41"/>
  <c r="Y39" i="41"/>
  <c r="Y40" i="41"/>
  <c r="Y41" i="41"/>
  <c r="Y42" i="41"/>
  <c r="Y43" i="41"/>
  <c r="Y44" i="41"/>
  <c r="Y45" i="41"/>
  <c r="Y46" i="41"/>
  <c r="Y47" i="41"/>
  <c r="Y48" i="41"/>
  <c r="Y49" i="41"/>
  <c r="Y50" i="41"/>
  <c r="Y51" i="41"/>
  <c r="Y52" i="41"/>
  <c r="Y53" i="41"/>
  <c r="Y22" i="41"/>
  <c r="B31" i="41"/>
  <c r="B27" i="41"/>
  <c r="B25" i="41"/>
  <c r="X56" i="41" l="1"/>
  <c r="X55" i="41"/>
  <c r="X49" i="41"/>
  <c r="X23" i="41" l="1"/>
  <c r="X24" i="41"/>
  <c r="X25" i="41"/>
  <c r="X26" i="41"/>
  <c r="X27" i="41"/>
  <c r="X28" i="41"/>
  <c r="X29" i="41"/>
  <c r="X30" i="41"/>
  <c r="X31" i="41"/>
  <c r="X32" i="41"/>
  <c r="X33" i="41"/>
  <c r="X34" i="41"/>
  <c r="X35" i="41"/>
  <c r="X36" i="41"/>
  <c r="X37" i="41"/>
  <c r="X38" i="41"/>
  <c r="X39" i="41"/>
  <c r="X40" i="41"/>
  <c r="X41" i="41"/>
  <c r="X42" i="41"/>
  <c r="X43" i="41"/>
  <c r="X44" i="41"/>
  <c r="X45" i="41"/>
  <c r="X46" i="41"/>
  <c r="X47" i="41"/>
  <c r="X48" i="41"/>
  <c r="X50" i="41"/>
  <c r="X51" i="41"/>
  <c r="X52" i="41"/>
  <c r="X53" i="41"/>
  <c r="X22" i="41"/>
  <c r="B30" i="41"/>
  <c r="B24" i="41"/>
  <c r="H29" i="41"/>
  <c r="B29" i="41"/>
  <c r="H30" i="41"/>
  <c r="B26" i="41"/>
  <c r="Y16" i="41" l="1"/>
  <c r="X1" i="41" l="1"/>
  <c r="G1" i="41" s="1"/>
  <c r="J10" i="41" s="1"/>
  <c r="X2" i="41"/>
  <c r="X3" i="41"/>
  <c r="X4" i="41"/>
  <c r="X5" i="41"/>
  <c r="X6" i="41"/>
  <c r="X7" i="41"/>
  <c r="F8" i="41"/>
  <c r="J8" i="41"/>
  <c r="F9" i="41"/>
  <c r="J9" i="41"/>
  <c r="F10" i="41"/>
  <c r="L10" i="41"/>
  <c r="F11" i="41"/>
  <c r="B12" i="41"/>
  <c r="W18" i="41"/>
  <c r="Z18" i="41"/>
  <c r="AB18" i="41"/>
  <c r="AC18" i="41"/>
  <c r="AD21" i="41" l="1"/>
  <c r="AE21" i="41" l="1"/>
  <c r="AA18" i="41"/>
  <c r="X18" i="41"/>
  <c r="AC22" i="41" l="1" a="1"/>
  <c r="Y18" i="41"/>
  <c r="AD18" i="41"/>
  <c r="C12" i="40"/>
  <c r="AC22" i="41" l="1"/>
  <c r="AF22" i="41" s="1"/>
  <c r="AC37" i="41"/>
  <c r="AF37" i="41" s="1"/>
  <c r="AC34" i="41"/>
  <c r="AF34" i="41" s="1"/>
  <c r="AC32" i="41"/>
  <c r="AF32" i="41" s="1"/>
  <c r="AC46" i="41"/>
  <c r="AC26" i="41"/>
  <c r="AF26" i="41" s="1"/>
  <c r="AC24" i="41"/>
  <c r="AF24" i="41" s="1"/>
  <c r="AC38" i="41"/>
  <c r="AF38" i="41" s="1"/>
  <c r="AC51" i="41"/>
  <c r="AF51" i="41" s="1"/>
  <c r="AC49" i="41"/>
  <c r="AF49" i="41" s="1"/>
  <c r="AC55" i="41"/>
  <c r="AC30" i="41"/>
  <c r="AE30" i="41" s="1"/>
  <c r="AC39" i="41"/>
  <c r="AF39" i="41" s="1"/>
  <c r="AC29" i="41"/>
  <c r="AF29" i="41" s="1"/>
  <c r="AC52" i="41"/>
  <c r="AF52" i="41" s="1"/>
  <c r="AC44" i="41"/>
  <c r="AF44" i="41" s="1"/>
  <c r="AC43" i="41"/>
  <c r="AF43" i="41" s="1"/>
  <c r="AC41" i="41"/>
  <c r="AF41" i="41" s="1"/>
  <c r="AC47" i="41"/>
  <c r="AF47" i="41" s="1"/>
  <c r="AC36" i="41"/>
  <c r="AF36" i="41" s="1"/>
  <c r="AC35" i="41"/>
  <c r="AF35" i="41" s="1"/>
  <c r="AC33" i="41"/>
  <c r="AF33" i="41" s="1"/>
  <c r="AC28" i="41"/>
  <c r="AF28" i="41" s="1"/>
  <c r="AC27" i="41"/>
  <c r="AF27" i="41" s="1"/>
  <c r="AC25" i="41"/>
  <c r="AF25" i="41" s="1"/>
  <c r="AC31" i="41"/>
  <c r="AC53" i="41"/>
  <c r="AF53" i="41" s="1"/>
  <c r="AC50" i="41"/>
  <c r="AF50" i="41" s="1"/>
  <c r="AC48" i="41"/>
  <c r="AF48" i="41" s="1"/>
  <c r="AC23" i="41"/>
  <c r="AF23" i="41" s="1"/>
  <c r="AC42" i="41"/>
  <c r="AF42" i="41" s="1"/>
  <c r="AC40" i="41"/>
  <c r="AF40" i="41" s="1"/>
  <c r="AC54" i="41"/>
  <c r="AF54" i="41" s="1"/>
  <c r="AC45" i="41"/>
  <c r="AF45" i="41" s="1"/>
  <c r="AF55" i="41" l="1"/>
  <c r="AE55" i="41"/>
  <c r="AF46" i="41"/>
  <c r="AD46" i="41"/>
  <c r="AE31" i="41"/>
  <c r="AF31" i="41"/>
  <c r="AD30" i="41"/>
  <c r="AF30" i="41"/>
  <c r="AE54" i="41"/>
  <c r="AD54" i="41"/>
  <c r="AE25" i="41"/>
  <c r="AD25" i="41"/>
  <c r="AE27" i="41"/>
  <c r="AD27" i="41"/>
  <c r="AD44" i="41"/>
  <c r="AE44" i="41"/>
  <c r="AD38" i="41"/>
  <c r="AE38" i="41"/>
  <c r="AD53" i="41"/>
  <c r="AE53" i="41"/>
  <c r="AD40" i="41"/>
  <c r="AE40" i="41"/>
  <c r="AE52" i="41"/>
  <c r="AD52" i="41"/>
  <c r="AD24" i="41"/>
  <c r="AE24" i="41"/>
  <c r="AD45" i="41"/>
  <c r="AE45" i="41"/>
  <c r="AD42" i="41"/>
  <c r="AE42" i="41"/>
  <c r="AD28" i="41"/>
  <c r="AE28" i="41"/>
  <c r="AD23" i="41"/>
  <c r="AE23" i="41"/>
  <c r="AD33" i="41"/>
  <c r="AE33" i="41"/>
  <c r="AD29" i="41"/>
  <c r="AE29" i="41"/>
  <c r="AE26" i="41"/>
  <c r="AD26" i="41"/>
  <c r="AD48" i="41"/>
  <c r="AE48" i="41"/>
  <c r="AD35" i="41"/>
  <c r="AE35" i="41"/>
  <c r="AE39" i="41"/>
  <c r="AD39" i="41"/>
  <c r="AE46" i="41"/>
  <c r="AD31" i="41"/>
  <c r="AD50" i="41"/>
  <c r="AE50" i="41"/>
  <c r="AD36" i="41"/>
  <c r="AE36" i="41"/>
  <c r="AD32" i="41"/>
  <c r="AE32" i="41"/>
  <c r="AE47" i="41"/>
  <c r="AD47" i="41"/>
  <c r="AD55" i="41"/>
  <c r="AD34" i="41"/>
  <c r="AE34" i="41"/>
  <c r="AE41" i="41"/>
  <c r="AD41" i="41"/>
  <c r="AE49" i="41"/>
  <c r="AD49" i="41"/>
  <c r="AD37" i="41"/>
  <c r="AE37" i="41"/>
  <c r="AD43" i="41"/>
  <c r="AE43" i="41"/>
  <c r="AD51" i="41"/>
  <c r="AE51" i="41"/>
  <c r="AD22" i="41"/>
  <c r="AE22" i="41"/>
  <c r="AE58" i="41" l="1"/>
  <c r="J37" i="41"/>
  <c r="J40" i="41" s="1"/>
  <c r="J44" i="41"/>
  <c r="J47" i="41" s="1"/>
  <c r="AD57" i="41"/>
  <c r="AD58" i="41"/>
  <c r="J45" i="41"/>
  <c r="J48" i="41" s="1"/>
  <c r="AE57" i="41"/>
  <c r="J38" i="41"/>
  <c r="J41" i="41" s="1"/>
  <c r="AF58" i="41"/>
  <c r="AF57" i="41"/>
  <c r="J54" i="41"/>
  <c r="J57" i="41" s="1"/>
  <c r="J53" i="41"/>
  <c r="J56" i="41" s="1"/>
</calcChain>
</file>

<file path=xl/sharedStrings.xml><?xml version="1.0" encoding="utf-8"?>
<sst xmlns="http://schemas.openxmlformats.org/spreadsheetml/2006/main" count="168" uniqueCount="100">
  <si>
    <t>R. Abbott</t>
  </si>
  <si>
    <t>Author:</t>
  </si>
  <si>
    <t>Check:</t>
  </si>
  <si>
    <t>Date:</t>
  </si>
  <si>
    <t>Revision:</t>
  </si>
  <si>
    <t>Report:</t>
  </si>
  <si>
    <t>Section:</t>
  </si>
  <si>
    <t xml:space="preserve"> </t>
  </si>
  <si>
    <t>Total Report Pages:</t>
  </si>
  <si>
    <t>Section Number:</t>
  </si>
  <si>
    <t>Sheet Name</t>
  </si>
  <si>
    <t>Report Title:</t>
  </si>
  <si>
    <t>IMPORTANT INFORMATION</t>
  </si>
  <si>
    <t>About us:</t>
  </si>
  <si>
    <t xml:space="preserve"> spreadsheets@abbottaerospace.com</t>
  </si>
  <si>
    <t>Proprietary information:</t>
  </si>
  <si>
    <t>About the Abbott Aerospace Analysis Spreadsheets:</t>
  </si>
  <si>
    <t>Our analysis spreadsheets in general do not use Visual Basic routines and the outcome of the analysis in the spreadsheets rely solely on native Excel functions.  The display of the math in these sheets rely on the XL-Viking add-in and the spreadsheets will not display correcly if the add-in is not installed.</t>
  </si>
  <si>
    <t>Established in Canada 2008 we relocated to Grand Cayman in 2015. Abbott Aerospace SEZC Ltd. specializes in helping our partners bring the best aircraft product to market in the shortest time. We help you define your aircraft and execute your development program.</t>
  </si>
  <si>
    <t>Our in-house structural analysis toolbox is our collection of spreadsheets, we make these available for free to anyone who wants to use them. To keep up to date with our latest spreadsheet news and subscibe to our regular newsletter please click this link.</t>
  </si>
  <si>
    <t>library.abbottaerospace.com/subscribe</t>
  </si>
  <si>
    <t>The spreadsheets are intended to be used by engineers. They are not protected software packages and can be changed in every way by the user.</t>
  </si>
  <si>
    <t>All of our spreadsheets are provided 'as is' with no warranty or guarantee explicitly given or implied. You use these spreadsheets at your own risk. The Author will not be liable for data loss, damages, loss of profits or any other kind of loss while using or misusing these spreadsheets
We have made every reasonable effort to remove all errors but some may still exist and all analysis work should be thoroughly checked. If you do find errors plese notify us at:</t>
  </si>
  <si>
    <t>The spreadsheets contain no proprietary information from outside of Abbott Aerospace SEZC Ltd. If you think that we have used proprietary information inappropriately please let us know.</t>
  </si>
  <si>
    <t>Abbott Aerospace SEZC Ltd. grants the user the right to use, modify, reproduce and redistribute these spreadsheets. We just ask that if possible you maintain a credit naming Abbott Aerospace SEZC Ltd. as the source.</t>
  </si>
  <si>
    <t>To find out more about the Xl-Viking Add-in and to download it for free:</t>
  </si>
  <si>
    <t>library.abbottaerospace.com/xl-viking</t>
  </si>
  <si>
    <t>Support:</t>
  </si>
  <si>
    <t>You can help support the work of the Abbott Aerospace Technical Library. We provide all of our library services without a mandatory charge. We rely on the goodwill of our users making voluntary donatations to help us support and expand the services we provide. Click the link below to make a donation.</t>
  </si>
  <si>
    <t>library.abbottaerospace.com/donate</t>
  </si>
  <si>
    <t>Find out more about the Design and Analysis services provided by Abbott Aerospace</t>
  </si>
  <si>
    <t>www.abbottaerospace.com/services/</t>
  </si>
  <si>
    <t>in</t>
  </si>
  <si>
    <t>Min. =</t>
  </si>
  <si>
    <t>Max. =</t>
  </si>
  <si>
    <t>Location:</t>
  </si>
  <si>
    <t>Deflection Summary</t>
  </si>
  <si>
    <t>inlb</t>
  </si>
  <si>
    <t>Bending Moment Summary</t>
  </si>
  <si>
    <t>lb</t>
  </si>
  <si>
    <t>Shear Load Summary</t>
  </si>
  <si>
    <t>=</t>
  </si>
  <si>
    <t>rad</t>
  </si>
  <si>
    <r>
      <t>θ</t>
    </r>
    <r>
      <rPr>
        <vertAlign val="subscript"/>
        <sz val="10"/>
        <color theme="1"/>
        <rFont val="Calibri"/>
        <family val="2"/>
        <scheme val="minor"/>
      </rPr>
      <t>A</t>
    </r>
    <r>
      <rPr>
        <sz val="10"/>
        <color theme="1"/>
        <rFont val="Calibri"/>
        <family val="2"/>
        <scheme val="minor"/>
      </rPr>
      <t xml:space="preserve"> =</t>
    </r>
  </si>
  <si>
    <t>Results</t>
  </si>
  <si>
    <t>(in)</t>
  </si>
  <si>
    <t>(inlb)</t>
  </si>
  <si>
    <t>(lb)</t>
  </si>
  <si>
    <t>y</t>
  </si>
  <si>
    <t>M</t>
  </si>
  <si>
    <t>V</t>
  </si>
  <si>
    <t>L</t>
  </si>
  <si>
    <t>in (Total Length of Beam)</t>
  </si>
  <si>
    <t>L =</t>
  </si>
  <si>
    <t>in⁴ (Beam 2nd Moment of Area)</t>
  </si>
  <si>
    <t>I =</t>
  </si>
  <si>
    <r>
      <t>M</t>
    </r>
    <r>
      <rPr>
        <vertAlign val="subscript"/>
        <sz val="10"/>
        <color theme="1"/>
        <rFont val="Calibri"/>
        <family val="2"/>
        <scheme val="minor"/>
      </rPr>
      <t>B</t>
    </r>
  </si>
  <si>
    <r>
      <t>M</t>
    </r>
    <r>
      <rPr>
        <vertAlign val="subscript"/>
        <sz val="10"/>
        <color theme="1"/>
        <rFont val="Calibri"/>
        <family val="2"/>
        <scheme val="minor"/>
      </rPr>
      <t>A</t>
    </r>
  </si>
  <si>
    <r>
      <t>y</t>
    </r>
    <r>
      <rPr>
        <vertAlign val="subscript"/>
        <sz val="10"/>
        <color theme="1"/>
        <rFont val="Calibri"/>
        <family val="2"/>
        <scheme val="minor"/>
      </rPr>
      <t>B</t>
    </r>
  </si>
  <si>
    <r>
      <t>y</t>
    </r>
    <r>
      <rPr>
        <vertAlign val="subscript"/>
        <sz val="10"/>
        <color theme="1"/>
        <rFont val="Calibri"/>
        <family val="2"/>
        <scheme val="minor"/>
      </rPr>
      <t>A</t>
    </r>
  </si>
  <si>
    <r>
      <t>θ</t>
    </r>
    <r>
      <rPr>
        <vertAlign val="subscript"/>
        <sz val="10"/>
        <color theme="1"/>
        <rFont val="Calibri"/>
        <family val="2"/>
        <scheme val="minor"/>
      </rPr>
      <t>B</t>
    </r>
  </si>
  <si>
    <r>
      <t>θ</t>
    </r>
    <r>
      <rPr>
        <vertAlign val="subscript"/>
        <sz val="10"/>
        <color theme="1"/>
        <rFont val="Calibri"/>
        <family val="2"/>
        <scheme val="minor"/>
      </rPr>
      <t>A</t>
    </r>
  </si>
  <si>
    <r>
      <t>R</t>
    </r>
    <r>
      <rPr>
        <vertAlign val="subscript"/>
        <sz val="10"/>
        <color theme="1"/>
        <rFont val="Calibri"/>
        <family val="2"/>
        <scheme val="minor"/>
      </rPr>
      <t>B</t>
    </r>
  </si>
  <si>
    <r>
      <t>R</t>
    </r>
    <r>
      <rPr>
        <vertAlign val="subscript"/>
        <sz val="10"/>
        <color theme="1"/>
        <rFont val="Calibri"/>
        <family val="2"/>
        <scheme val="minor"/>
      </rPr>
      <t>A</t>
    </r>
  </si>
  <si>
    <t>psi (young's modulus)</t>
  </si>
  <si>
    <t>E =</t>
  </si>
  <si>
    <r>
      <t>M</t>
    </r>
    <r>
      <rPr>
        <vertAlign val="subscript"/>
        <sz val="10"/>
        <color theme="1"/>
        <rFont val="Calibri"/>
        <family val="2"/>
        <scheme val="minor"/>
      </rPr>
      <t>A</t>
    </r>
    <r>
      <rPr>
        <sz val="10"/>
        <color theme="1"/>
        <rFont val="Calibri"/>
        <family val="2"/>
        <scheme val="minor"/>
      </rPr>
      <t xml:space="preserve"> =</t>
    </r>
  </si>
  <si>
    <r>
      <t>y</t>
    </r>
    <r>
      <rPr>
        <vertAlign val="subscript"/>
        <sz val="10"/>
        <color theme="1"/>
        <rFont val="Calibri"/>
        <family val="2"/>
        <scheme val="minor"/>
      </rPr>
      <t>B</t>
    </r>
    <r>
      <rPr>
        <sz val="10"/>
        <color theme="1"/>
        <rFont val="Calibri"/>
        <family val="2"/>
        <scheme val="minor"/>
      </rPr>
      <t xml:space="preserve"> =</t>
    </r>
  </si>
  <si>
    <t>Table B 4.1.1-2</t>
  </si>
  <si>
    <t>(NASA TM X-73305, 1975)</t>
  </si>
  <si>
    <r>
      <t>θ</t>
    </r>
    <r>
      <rPr>
        <vertAlign val="subscript"/>
        <sz val="10"/>
        <color theme="1"/>
        <rFont val="Calibri"/>
        <family val="2"/>
        <scheme val="minor"/>
      </rPr>
      <t>B</t>
    </r>
    <r>
      <rPr>
        <sz val="10"/>
        <color theme="1"/>
        <rFont val="Calibri"/>
        <family val="2"/>
        <scheme val="minor"/>
      </rPr>
      <t xml:space="preserve"> =</t>
    </r>
  </si>
  <si>
    <r>
      <t>R</t>
    </r>
    <r>
      <rPr>
        <vertAlign val="subscript"/>
        <sz val="10"/>
        <color theme="1"/>
        <rFont val="Calibri"/>
        <family val="2"/>
        <scheme val="minor"/>
      </rPr>
      <t>A</t>
    </r>
    <r>
      <rPr>
        <sz val="10"/>
        <color theme="1"/>
        <rFont val="Calibri"/>
        <family val="2"/>
        <scheme val="minor"/>
      </rPr>
      <t xml:space="preserve"> =</t>
    </r>
  </si>
  <si>
    <t>Title:</t>
  </si>
  <si>
    <t>Page:</t>
  </si>
  <si>
    <t>Revision Level :</t>
  </si>
  <si>
    <t>Document Number:</t>
  </si>
  <si>
    <t>Total Table No:</t>
  </si>
  <si>
    <t>Total Fig No:</t>
  </si>
  <si>
    <t>Total Sub No:</t>
  </si>
  <si>
    <t>STANDARD SPREADSHEET METHOD</t>
  </si>
  <si>
    <t>IR</t>
  </si>
  <si>
    <t>18/09/2016</t>
  </si>
  <si>
    <t>Total Title No:</t>
  </si>
  <si>
    <t>No</t>
  </si>
  <si>
    <t>Title</t>
  </si>
  <si>
    <t>Total Sheet Pages:</t>
  </si>
  <si>
    <t>Running Counts</t>
  </si>
  <si>
    <t>Table</t>
  </si>
  <si>
    <t>Fig</t>
  </si>
  <si>
    <t>Sub</t>
  </si>
  <si>
    <t xml:space="preserve">Page </t>
  </si>
  <si>
    <t>Input:</t>
  </si>
  <si>
    <t>a =</t>
  </si>
  <si>
    <t>in (Location of Applied Moment)</t>
  </si>
  <si>
    <t>M₀ =</t>
  </si>
  <si>
    <t>inlb (applied Moment)</t>
  </si>
  <si>
    <r>
      <t>R</t>
    </r>
    <r>
      <rPr>
        <vertAlign val="subscript"/>
        <sz val="10"/>
        <color theme="1"/>
        <rFont val="Calibri"/>
        <family val="2"/>
        <scheme val="minor"/>
      </rPr>
      <t>B</t>
    </r>
    <r>
      <rPr>
        <sz val="10"/>
        <color theme="1"/>
        <rFont val="Calibri"/>
        <family val="2"/>
        <scheme val="minor"/>
      </rPr>
      <t xml:space="preserve"> =</t>
    </r>
  </si>
  <si>
    <r>
      <t>M</t>
    </r>
    <r>
      <rPr>
        <vertAlign val="subscript"/>
        <sz val="10"/>
        <color theme="1"/>
        <rFont val="Calibri"/>
        <family val="2"/>
        <scheme val="minor"/>
      </rPr>
      <t>B</t>
    </r>
    <r>
      <rPr>
        <sz val="10"/>
        <color theme="1"/>
        <rFont val="Calibri"/>
        <family val="2"/>
        <scheme val="minor"/>
      </rPr>
      <t xml:space="preserve"> =</t>
    </r>
  </si>
  <si>
    <t>AA-SM-026-027</t>
  </si>
  <si>
    <t>SIMPLE BEAMS - SINGLE SPAN - FIXED AND SIMPLY SUPPORTED - MOMENT AT SS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</si>
</sst>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4">
    <numFmt numFmtId="164" formatCode="0.0"/>
    <numFmt numFmtId="165" formatCode="0.000"/>
    <numFmt numFmtId="166" formatCode="0.0000"/>
    <numFmt numFmtId="167" formatCode="0.00000"/>
  </numFmts>
  <fonts count="23" x14ac:knownFonts="1">
    <font>
      <sz val="10"/>
      <name val="Calibri"/>
      <family val="2"/>
    </font>
    <font>
      <sz val="10"/>
      <name val="Arial"/>
      <family val="2"/>
    </font>
    <font>
      <sz val="10"/>
      <name val="Calibri"/>
      <family val="2"/>
    </font>
    <font>
      <sz val="12"/>
      <name val="Calibri"/>
      <family val="2"/>
      <scheme val="minor"/>
    </font>
    <font>
      <b/>
      <sz val="12"/>
      <name val="Calibri"/>
      <family val="2"/>
      <scheme val="minor"/>
    </font>
    <font>
      <sz val="10"/>
      <name val="Calibri"/>
      <family val="2"/>
      <scheme val="minor"/>
    </font>
    <font>
      <b/>
      <sz val="10"/>
      <name val="Calibri"/>
      <family val="2"/>
      <scheme val="minor"/>
    </font>
    <font>
      <sz val="11"/>
      <color theme="1"/>
      <name val="Calibri"/>
      <family val="2"/>
      <scheme val="minor"/>
    </font>
    <font>
      <b/>
      <sz val="10"/>
      <color rgb="FFFF0000"/>
      <name val="Calibri"/>
      <family val="2"/>
      <scheme val="minor"/>
    </font>
    <font>
      <b/>
      <sz val="10"/>
      <color rgb="FF0000FF"/>
      <name val="Calibri"/>
      <family val="2"/>
      <scheme val="minor"/>
    </font>
    <font>
      <b/>
      <u/>
      <sz val="10"/>
      <name val="Calibri"/>
      <family val="2"/>
      <scheme val="minor"/>
    </font>
    <font>
      <u/>
      <sz val="10"/>
      <color theme="10"/>
      <name val="Calibri"/>
      <family val="2"/>
    </font>
    <font>
      <i/>
      <sz val="10"/>
      <name val="Calibri"/>
      <family val="2"/>
      <scheme val="minor"/>
    </font>
    <font>
      <sz val="10"/>
      <color theme="1"/>
      <name val="Calibri"/>
      <family val="2"/>
      <scheme val="minor"/>
    </font>
    <font>
      <vertAlign val="subscript"/>
      <sz val="10"/>
      <color theme="1"/>
      <name val="Calibri"/>
      <family val="2"/>
      <scheme val="minor"/>
    </font>
    <font>
      <b/>
      <sz val="10"/>
      <color theme="1"/>
      <name val="Calibri"/>
      <family val="2"/>
      <scheme val="minor"/>
    </font>
    <font>
      <sz val="10"/>
      <color rgb="FF0000FF"/>
      <name val="Calibri"/>
      <family val="2"/>
      <scheme val="minor"/>
    </font>
    <font>
      <i/>
      <sz val="10"/>
      <color theme="1"/>
      <name val="Calibri"/>
      <family val="2"/>
      <scheme val="minor"/>
    </font>
    <font>
      <sz val="10"/>
      <color theme="10"/>
      <name val="Calibri"/>
      <family val="2"/>
    </font>
    <font>
      <b/>
      <sz val="10"/>
      <color rgb="FF009999"/>
      <name val="Calibri"/>
      <family val="2"/>
      <scheme val="minor"/>
    </font>
    <font>
      <b/>
      <sz val="10"/>
      <color rgb="FF006600"/>
      <name val="Calibri"/>
      <family val="2"/>
      <scheme val="minor"/>
    </font>
    <font>
      <sz val="10"/>
      <color rgb="FF006600"/>
      <name val="Calibri"/>
      <family val="2"/>
      <scheme val="minor"/>
    </font>
    <font>
      <b/>
      <i/>
      <sz val="10"/>
      <color rgb="FF009999"/>
      <name val="Calibri"/>
      <family val="2"/>
      <scheme val="minor"/>
    </font>
  </fonts>
  <fills count="2">
    <fill>
      <patternFill patternType="none"/>
    </fill>
    <fill>
      <patternFill patternType="gray125"/>
    </fill>
  </fills>
  <borders count="5">
    <border>
      <left/>
      <right/>
      <top/>
      <bottom/>
      <diagonal/>
    </border>
    <border>
      <left style="thin">
        <color indexed="64"/>
      </left>
      <right style="thin">
        <color indexed="64"/>
      </right>
      <top/>
      <bottom/>
      <diagonal/>
    </border>
    <border>
      <left style="thin">
        <color indexed="64"/>
      </left>
      <right/>
      <top/>
      <bottom/>
      <diagonal/>
    </border>
    <border>
      <left style="thin">
        <color indexed="64"/>
      </left>
      <right style="thin">
        <color indexed="64"/>
      </right>
      <top style="thin">
        <color indexed="64"/>
      </top>
      <bottom/>
      <diagonal/>
    </border>
    <border>
      <left style="thin">
        <color indexed="64"/>
      </left>
      <right/>
      <top style="thin">
        <color indexed="64"/>
      </top>
      <bottom/>
      <diagonal/>
    </border>
  </borders>
  <cellStyleXfs count="8">
    <xf numFmtId="0" fontId="0" fillId="0" borderId="0"/>
    <xf numFmtId="0" fontId="2" fillId="0" borderId="0"/>
    <xf numFmtId="0" fontId="7" fillId="0" borderId="0"/>
    <xf numFmtId="0" fontId="1" fillId="0" borderId="0"/>
    <xf numFmtId="0" fontId="1" fillId="0" borderId="0"/>
    <xf numFmtId="0" fontId="11" fillId="0" borderId="0" applyNumberFormat="0" applyFill="0" applyBorder="0" applyAlignment="0" applyProtection="0">
      <alignment vertical="top"/>
      <protection locked="0"/>
    </xf>
    <xf numFmtId="0" fontId="11" fillId="0" borderId="0" applyNumberFormat="0" applyFill="0" applyBorder="0" applyAlignment="0" applyProtection="0"/>
    <xf numFmtId="0" fontId="2" fillId="0" borderId="0"/>
  </cellStyleXfs>
  <cellXfs count="115">
    <xf numFmtId="0" fontId="0" fillId="0" borderId="0" xfId="0"/>
    <xf numFmtId="0" fontId="5" fillId="0" borderId="0" xfId="3" applyFont="1" applyProtection="1">
      <protection locked="0"/>
    </xf>
    <xf numFmtId="0" fontId="5" fillId="0" borderId="0" xfId="3" applyFont="1" applyAlignment="1" applyProtection="1">
      <alignment horizontal="right"/>
      <protection locked="0"/>
    </xf>
    <xf numFmtId="0" fontId="8" fillId="0" borderId="0" xfId="3" applyFont="1" applyProtection="1">
      <protection locked="0"/>
    </xf>
    <xf numFmtId="0" fontId="8" fillId="0" borderId="0" xfId="3" applyFont="1" applyAlignment="1" applyProtection="1">
      <alignment horizontal="left"/>
      <protection locked="0"/>
    </xf>
    <xf numFmtId="0" fontId="5" fillId="0" borderId="0" xfId="3" applyFont="1"/>
    <xf numFmtId="0" fontId="5" fillId="0" borderId="0" xfId="3" applyFont="1" applyAlignment="1">
      <alignment horizontal="right"/>
    </xf>
    <xf numFmtId="0" fontId="6" fillId="0" borderId="0" xfId="3" applyFont="1" applyAlignment="1">
      <alignment horizontal="left"/>
    </xf>
    <xf numFmtId="14" fontId="8" fillId="0" borderId="0" xfId="3" quotePrefix="1" applyNumberFormat="1" applyFont="1" applyProtection="1">
      <protection locked="0"/>
    </xf>
    <xf numFmtId="0" fontId="9" fillId="0" borderId="0" xfId="3" applyFont="1" applyAlignment="1" applyProtection="1">
      <alignment horizontal="left"/>
      <protection locked="0"/>
    </xf>
    <xf numFmtId="0" fontId="6" fillId="0" borderId="0" xfId="3" applyFont="1"/>
    <xf numFmtId="0" fontId="6" fillId="0" borderId="0" xfId="3" quotePrefix="1" applyFont="1" applyAlignment="1">
      <alignment vertical="center"/>
    </xf>
    <xf numFmtId="0" fontId="6" fillId="0" borderId="0" xfId="3" applyFont="1" applyAlignment="1">
      <alignment vertical="center"/>
    </xf>
    <xf numFmtId="0" fontId="5" fillId="0" borderId="0" xfId="3" applyFont="1" applyAlignment="1">
      <alignment horizontal="center"/>
    </xf>
    <xf numFmtId="0" fontId="6" fillId="0" borderId="0" xfId="3" applyFont="1" applyAlignment="1">
      <alignment horizontal="right"/>
    </xf>
    <xf numFmtId="0" fontId="4" fillId="0" borderId="0" xfId="3" applyFont="1"/>
    <xf numFmtId="0" fontId="5" fillId="0" borderId="0" xfId="4" applyFont="1"/>
    <xf numFmtId="0" fontId="3" fillId="0" borderId="0" xfId="3" applyFont="1"/>
    <xf numFmtId="0" fontId="10" fillId="0" borderId="0" xfId="3" applyFont="1"/>
    <xf numFmtId="0" fontId="5" fillId="0" borderId="0" xfId="3" applyFont="1" applyBorder="1" applyAlignment="1"/>
    <xf numFmtId="0" fontId="10" fillId="0" borderId="0" xfId="3" applyFont="1" applyBorder="1" applyAlignment="1"/>
    <xf numFmtId="0" fontId="11" fillId="0" borderId="0" xfId="5" applyFont="1" applyBorder="1" applyAlignment="1" applyProtection="1">
      <alignment horizontal="center"/>
    </xf>
    <xf numFmtId="0" fontId="5" fillId="0" borderId="0" xfId="3" applyFont="1" applyBorder="1" applyAlignment="1">
      <alignment horizontal="center"/>
    </xf>
    <xf numFmtId="0" fontId="5" fillId="0" borderId="0" xfId="3" applyFont="1" applyBorder="1"/>
    <xf numFmtId="0" fontId="5" fillId="0" borderId="0" xfId="3" applyFont="1" applyBorder="1" applyAlignment="1">
      <alignment horizontal="right"/>
    </xf>
    <xf numFmtId="0" fontId="6" fillId="0" borderId="0" xfId="3" applyFont="1" applyBorder="1" applyAlignment="1">
      <alignment horizontal="left"/>
    </xf>
    <xf numFmtId="0" fontId="5" fillId="0" borderId="0" xfId="4" applyFont="1" applyBorder="1" applyAlignment="1">
      <alignment horizontal="center"/>
    </xf>
    <xf numFmtId="1" fontId="5" fillId="0" borderId="0" xfId="4" applyNumberFormat="1" applyFont="1" applyBorder="1" applyAlignment="1">
      <alignment horizontal="center"/>
    </xf>
    <xf numFmtId="0" fontId="3" fillId="0" borderId="0" xfId="3" applyFont="1" applyBorder="1" applyAlignment="1">
      <alignment horizontal="center"/>
    </xf>
    <xf numFmtId="0" fontId="3" fillId="0" borderId="0" xfId="3" applyFont="1" applyBorder="1"/>
    <xf numFmtId="164" fontId="5" fillId="0" borderId="0" xfId="4" applyNumberFormat="1" applyFont="1" applyBorder="1" applyAlignment="1">
      <alignment horizontal="center"/>
    </xf>
    <xf numFmtId="0" fontId="11" fillId="0" borderId="0" xfId="5" applyBorder="1" applyAlignment="1" applyProtection="1">
      <alignment horizontal="center"/>
    </xf>
    <xf numFmtId="0" fontId="5" fillId="0" borderId="0" xfId="3" applyFont="1" applyBorder="1" applyAlignment="1">
      <alignment horizontal="left" vertical="top" wrapText="1"/>
    </xf>
    <xf numFmtId="0" fontId="3" fillId="0" borderId="0" xfId="1" applyFont="1"/>
    <xf numFmtId="0" fontId="5" fillId="0" borderId="0" xfId="1" applyFont="1" applyBorder="1" applyAlignment="1">
      <alignment horizontal="center"/>
    </xf>
    <xf numFmtId="0" fontId="5" fillId="0" borderId="1" xfId="1" applyFont="1" applyBorder="1" applyAlignment="1">
      <alignment horizontal="center"/>
    </xf>
    <xf numFmtId="0" fontId="5" fillId="0" borderId="0" xfId="1" applyFont="1"/>
    <xf numFmtId="0" fontId="5" fillId="0" borderId="0" xfId="0" applyFont="1"/>
    <xf numFmtId="0" fontId="5" fillId="0" borderId="0" xfId="0" applyFont="1" applyBorder="1"/>
    <xf numFmtId="0" fontId="5" fillId="0" borderId="0" xfId="0" applyFont="1" applyBorder="1" applyProtection="1">
      <protection locked="0"/>
    </xf>
    <xf numFmtId="0" fontId="5" fillId="0" borderId="0" xfId="0" applyFont="1" applyAlignment="1">
      <alignment horizontal="center"/>
    </xf>
    <xf numFmtId="0" fontId="6" fillId="0" borderId="0" xfId="0" applyFont="1" applyAlignment="1">
      <alignment horizontal="center"/>
    </xf>
    <xf numFmtId="0" fontId="5" fillId="0" borderId="0" xfId="0" applyFont="1" applyBorder="1" applyAlignment="1">
      <alignment horizontal="left"/>
    </xf>
    <xf numFmtId="0" fontId="5" fillId="0" borderId="0" xfId="0" applyFont="1" applyBorder="1" applyAlignment="1">
      <alignment horizontal="center"/>
    </xf>
    <xf numFmtId="0" fontId="5" fillId="0" borderId="0" xfId="0" applyFont="1" applyFill="1" applyBorder="1"/>
    <xf numFmtId="2" fontId="5" fillId="0" borderId="0" xfId="0" applyNumberFormat="1" applyFont="1" applyBorder="1"/>
    <xf numFmtId="0" fontId="5" fillId="0" borderId="0" xfId="0" applyFont="1" applyBorder="1" applyAlignment="1">
      <alignment horizontal="right"/>
    </xf>
    <xf numFmtId="2" fontId="2" fillId="0" borderId="0" xfId="1" applyNumberFormat="1" applyBorder="1" applyAlignment="1">
      <alignment horizontal="center"/>
    </xf>
    <xf numFmtId="165" fontId="5" fillId="0" borderId="0" xfId="0" applyNumberFormat="1" applyFont="1" applyAlignment="1">
      <alignment horizontal="center"/>
    </xf>
    <xf numFmtId="2" fontId="5" fillId="0" borderId="0" xfId="0" applyNumberFormat="1" applyFont="1" applyAlignment="1">
      <alignment horizontal="center"/>
    </xf>
    <xf numFmtId="1" fontId="5" fillId="0" borderId="0" xfId="0" applyNumberFormat="1" applyFont="1" applyAlignment="1">
      <alignment horizontal="center"/>
    </xf>
    <xf numFmtId="2" fontId="5" fillId="0" borderId="0" xfId="0" applyNumberFormat="1" applyFont="1" applyBorder="1" applyAlignment="1">
      <alignment horizontal="center"/>
    </xf>
    <xf numFmtId="166" fontId="5" fillId="0" borderId="0" xfId="0" applyNumberFormat="1" applyFont="1" applyAlignment="1">
      <alignment horizontal="right"/>
    </xf>
    <xf numFmtId="0" fontId="12" fillId="0" borderId="0" xfId="0" applyFont="1" applyFill="1" applyBorder="1" applyAlignment="1">
      <alignment horizontal="left"/>
    </xf>
    <xf numFmtId="0" fontId="12" fillId="0" borderId="0" xfId="0" applyFont="1" applyBorder="1"/>
    <xf numFmtId="0" fontId="13" fillId="0" borderId="0" xfId="0" applyFont="1" applyBorder="1"/>
    <xf numFmtId="0" fontId="13" fillId="0" borderId="0" xfId="0" applyFont="1"/>
    <xf numFmtId="164" fontId="13" fillId="0" borderId="0" xfId="0" applyNumberFormat="1" applyFont="1"/>
    <xf numFmtId="0" fontId="13" fillId="0" borderId="0" xfId="0" applyFont="1" applyAlignment="1">
      <alignment horizontal="right"/>
    </xf>
    <xf numFmtId="0" fontId="13" fillId="0" borderId="0" xfId="0" applyFont="1" applyFill="1" applyAlignment="1">
      <alignment horizontal="left" vertical="center"/>
    </xf>
    <xf numFmtId="2" fontId="13" fillId="0" borderId="0" xfId="0" applyNumberFormat="1" applyFont="1" applyFill="1" applyAlignment="1" applyProtection="1">
      <alignment horizontal="center"/>
      <protection locked="0"/>
    </xf>
    <xf numFmtId="0" fontId="15" fillId="0" borderId="0" xfId="0" applyFont="1" applyAlignment="1">
      <alignment horizontal="left"/>
    </xf>
    <xf numFmtId="0" fontId="5" fillId="0" borderId="0" xfId="0" applyFont="1" applyFill="1" applyBorder="1" applyAlignment="1">
      <alignment horizontal="center"/>
    </xf>
    <xf numFmtId="0" fontId="16" fillId="0" borderId="0" xfId="0" applyFont="1"/>
    <xf numFmtId="166" fontId="5" fillId="0" borderId="0" xfId="0" applyNumberFormat="1" applyFont="1" applyAlignment="1">
      <alignment horizontal="center"/>
    </xf>
    <xf numFmtId="165" fontId="16" fillId="0" borderId="0" xfId="0" applyNumberFormat="1" applyFont="1"/>
    <xf numFmtId="0" fontId="13" fillId="0" borderId="0" xfId="0" applyFont="1" applyAlignment="1">
      <alignment horizontal="center"/>
    </xf>
    <xf numFmtId="0" fontId="15" fillId="0" borderId="0" xfId="0" applyFont="1"/>
    <xf numFmtId="0" fontId="13" fillId="0" borderId="0" xfId="0" applyFont="1" applyFill="1"/>
    <xf numFmtId="0" fontId="17" fillId="0" borderId="0" xfId="0" applyFont="1"/>
    <xf numFmtId="0" fontId="13" fillId="0" borderId="0" xfId="1" applyFont="1"/>
    <xf numFmtId="0" fontId="15" fillId="0" borderId="0" xfId="1" applyFont="1"/>
    <xf numFmtId="0" fontId="13" fillId="0" borderId="0" xfId="0" applyFont="1" applyFill="1" applyBorder="1" applyAlignment="1">
      <alignment horizontal="left"/>
    </xf>
    <xf numFmtId="0" fontId="5" fillId="0" borderId="1" xfId="0" applyFont="1" applyBorder="1"/>
    <xf numFmtId="0" fontId="5" fillId="0" borderId="1" xfId="3" applyFont="1" applyBorder="1" applyAlignment="1">
      <alignment horizontal="center"/>
    </xf>
    <xf numFmtId="0" fontId="5" fillId="0" borderId="0" xfId="0" applyFont="1" applyAlignment="1">
      <alignment horizontal="left"/>
    </xf>
    <xf numFmtId="0" fontId="13" fillId="0" borderId="0" xfId="0" applyFont="1" applyAlignment="1">
      <alignment horizontal="left"/>
    </xf>
    <xf numFmtId="0" fontId="13" fillId="0" borderId="0" xfId="0" applyFont="1" applyAlignment="1">
      <alignment vertical="center"/>
    </xf>
    <xf numFmtId="2" fontId="13" fillId="0" borderId="0" xfId="0" applyNumberFormat="1" applyFont="1" applyFill="1" applyAlignment="1" applyProtection="1">
      <alignment horizontal="left"/>
      <protection locked="0"/>
    </xf>
    <xf numFmtId="0" fontId="5" fillId="0" borderId="1" xfId="3" applyFont="1" applyBorder="1"/>
    <xf numFmtId="1" fontId="5" fillId="0" borderId="2" xfId="4" applyNumberFormat="1" applyFont="1" applyBorder="1" applyAlignment="1">
      <alignment horizontal="center"/>
    </xf>
    <xf numFmtId="1" fontId="5" fillId="0" borderId="1" xfId="4" applyNumberFormat="1" applyFont="1" applyBorder="1" applyAlignment="1">
      <alignment horizontal="center"/>
    </xf>
    <xf numFmtId="0" fontId="5" fillId="0" borderId="1" xfId="4" applyFont="1" applyBorder="1" applyAlignment="1">
      <alignment horizontal="center"/>
    </xf>
    <xf numFmtId="0" fontId="5" fillId="0" borderId="2" xfId="3" applyFont="1" applyBorder="1" applyAlignment="1">
      <alignment horizontal="center"/>
    </xf>
    <xf numFmtId="0" fontId="5" fillId="0" borderId="3" xfId="3" applyFont="1" applyBorder="1"/>
    <xf numFmtId="0" fontId="5" fillId="0" borderId="4" xfId="3" applyFont="1" applyBorder="1" applyAlignment="1">
      <alignment horizontal="center"/>
    </xf>
    <xf numFmtId="0" fontId="5" fillId="0" borderId="3" xfId="3" applyFont="1" applyBorder="1" applyAlignment="1">
      <alignment horizontal="center"/>
    </xf>
    <xf numFmtId="164" fontId="5" fillId="0" borderId="0" xfId="0" applyNumberFormat="1" applyFont="1"/>
    <xf numFmtId="2" fontId="5" fillId="0" borderId="0" xfId="0" applyNumberFormat="1" applyFont="1" applyAlignment="1">
      <alignment horizontal="right"/>
    </xf>
    <xf numFmtId="167" fontId="5" fillId="0" borderId="0" xfId="0" applyNumberFormat="1" applyFont="1" applyBorder="1" applyAlignment="1">
      <alignment horizontal="center"/>
    </xf>
    <xf numFmtId="167" fontId="5" fillId="0" borderId="0" xfId="0" applyNumberFormat="1" applyFont="1" applyAlignment="1">
      <alignment horizontal="center"/>
    </xf>
    <xf numFmtId="164" fontId="5" fillId="0" borderId="0" xfId="0" applyNumberFormat="1" applyFont="1" applyBorder="1" applyAlignment="1">
      <alignment horizontal="center"/>
    </xf>
    <xf numFmtId="167" fontId="13" fillId="0" borderId="0" xfId="0" applyNumberFormat="1" applyFont="1"/>
    <xf numFmtId="0" fontId="19" fillId="0" borderId="0" xfId="0" applyFont="1" applyAlignment="1">
      <alignment horizontal="centerContinuous"/>
    </xf>
    <xf numFmtId="0" fontId="20" fillId="0" borderId="0" xfId="0" applyFont="1" applyAlignment="1">
      <alignment horizontal="centerContinuous"/>
    </xf>
    <xf numFmtId="0" fontId="21" fillId="0" borderId="0" xfId="0" applyFont="1" applyBorder="1" applyAlignment="1" applyProtection="1">
      <alignment horizontal="centerContinuous"/>
      <protection locked="0"/>
    </xf>
    <xf numFmtId="0" fontId="19" fillId="0" borderId="0" xfId="0" applyFont="1"/>
    <xf numFmtId="0" fontId="19" fillId="0" borderId="0" xfId="0" applyFont="1" applyBorder="1" applyProtection="1">
      <protection locked="0"/>
    </xf>
    <xf numFmtId="0" fontId="22" fillId="0" borderId="0" xfId="0" applyFont="1" applyBorder="1" applyAlignment="1" applyProtection="1">
      <alignment horizontal="right"/>
      <protection locked="0"/>
    </xf>
    <xf numFmtId="0" fontId="20" fillId="0" borderId="0" xfId="0" applyFont="1"/>
    <xf numFmtId="0" fontId="20" fillId="0" borderId="0" xfId="0" applyFont="1" applyBorder="1" applyProtection="1">
      <protection locked="0"/>
    </xf>
    <xf numFmtId="0" fontId="21" fillId="0" borderId="0" xfId="0" applyFont="1" applyBorder="1" applyProtection="1">
      <protection locked="0"/>
    </xf>
    <xf numFmtId="165" fontId="5" fillId="0" borderId="0" xfId="0" applyNumberFormat="1" applyFont="1"/>
    <xf numFmtId="0" fontId="19" fillId="0" borderId="0" xfId="7" applyFont="1" applyAlignment="1">
      <alignment horizontal="centerContinuous"/>
    </xf>
    <xf numFmtId="0" fontId="11" fillId="0" borderId="0" xfId="6" applyBorder="1" applyAlignment="1" applyProtection="1">
      <alignment horizontal="left"/>
      <protection locked="0"/>
    </xf>
    <xf numFmtId="165" fontId="5" fillId="0" borderId="0" xfId="0" applyNumberFormat="1" applyFont="1" applyBorder="1"/>
    <xf numFmtId="2" fontId="16" fillId="0" borderId="0" xfId="0" applyNumberFormat="1" applyFont="1"/>
    <xf numFmtId="2" fontId="13" fillId="0" borderId="0" xfId="0" applyNumberFormat="1" applyFont="1"/>
    <xf numFmtId="164" fontId="16" fillId="0" borderId="0" xfId="0" applyNumberFormat="1" applyFont="1"/>
    <xf numFmtId="166" fontId="13" fillId="0" borderId="0" xfId="0" applyNumberFormat="1" applyFont="1"/>
    <xf numFmtId="165" fontId="13" fillId="0" borderId="0" xfId="0" applyNumberFormat="1" applyFont="1"/>
    <xf numFmtId="0" fontId="5" fillId="0" borderId="0" xfId="3" applyFont="1" applyBorder="1" applyAlignment="1">
      <alignment horizontal="left" vertical="top" wrapText="1"/>
    </xf>
    <xf numFmtId="0" fontId="5" fillId="0" borderId="0" xfId="3" applyFont="1" applyBorder="1" applyAlignment="1">
      <alignment horizontal="left" wrapText="1"/>
    </xf>
    <xf numFmtId="0" fontId="11" fillId="0" borderId="0" xfId="5" applyBorder="1" applyAlignment="1" applyProtection="1">
      <alignment horizontal="center"/>
    </xf>
    <xf numFmtId="0" fontId="18" fillId="0" borderId="0" xfId="6" applyFont="1" applyAlignment="1">
      <alignment horizontal="left"/>
    </xf>
  </cellXfs>
  <cellStyles count="8">
    <cellStyle name="Hyperlink" xfId="6" builtinId="8"/>
    <cellStyle name="Hyperlink 2" xfId="5"/>
    <cellStyle name="Normal" xfId="0" builtinId="0" customBuiltin="1"/>
    <cellStyle name="Normal 2" xfId="1"/>
    <cellStyle name="Normal 2 2" xfId="3"/>
    <cellStyle name="Normal 2 3" xfId="7"/>
    <cellStyle name="Normal 3" xfId="2"/>
    <cellStyle name="Normal 4" xfId="4"/>
  </cellStyles>
  <dxfs count="0"/>
  <tableStyles count="0" defaultTableStyle="TableStyleMedium9" defaultPivotStyle="PivotStyleLight16"/>
  <colors>
    <mruColors>
      <color rgb="FF0000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externalLink" Target="externalLinks/externalLink1.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scatterChart>
        <c:scatterStyle val="lineMarker"/>
        <c:varyColors val="0"/>
        <c:ser>
          <c:idx val="0"/>
          <c:order val="0"/>
          <c:tx>
            <c:strRef>
              <c:f>'POINT LOAD MID SPAN'!$AD$19:$AD$20</c:f>
              <c:strCache>
                <c:ptCount val="2"/>
                <c:pt idx="0">
                  <c:v>V</c:v>
                </c:pt>
                <c:pt idx="1">
                  <c:v>(lb)</c:v>
                </c:pt>
              </c:strCache>
            </c:strRef>
          </c:tx>
          <c:spPr>
            <a:ln w="15875">
              <a:solidFill>
                <a:schemeClr val="tx1"/>
              </a:solidFill>
            </a:ln>
          </c:spPr>
          <c:marker>
            <c:symbol val="none"/>
          </c:marker>
          <c:xVal>
            <c:numRef>
              <c:f>'POINT LOAD MID SPAN'!$AC$21:$AC$55</c:f>
              <c:numCache>
                <c:formatCode>0.00</c:formatCode>
                <c:ptCount val="35"/>
                <c:pt idx="0" formatCode="General">
                  <c:v>0</c:v>
                </c:pt>
                <c:pt idx="1">
                  <c:v>0</c:v>
                </c:pt>
                <c:pt idx="2">
                  <c:v>0</c:v>
                </c:pt>
                <c:pt idx="3">
                  <c:v>1.0666666666666667</c:v>
                </c:pt>
                <c:pt idx="4">
                  <c:v>2.1333333333333333</c:v>
                </c:pt>
                <c:pt idx="5">
                  <c:v>3.2</c:v>
                </c:pt>
                <c:pt idx="6">
                  <c:v>4.2666666666666666</c:v>
                </c:pt>
                <c:pt idx="7">
                  <c:v>5.333333333333333</c:v>
                </c:pt>
                <c:pt idx="8">
                  <c:v>6.4</c:v>
                </c:pt>
                <c:pt idx="9">
                  <c:v>7.4666666666666668</c:v>
                </c:pt>
                <c:pt idx="10">
                  <c:v>8.5333333333333332</c:v>
                </c:pt>
                <c:pt idx="11">
                  <c:v>9.6</c:v>
                </c:pt>
                <c:pt idx="12">
                  <c:v>10.666666666666666</c:v>
                </c:pt>
                <c:pt idx="13">
                  <c:v>11.733333333333333</c:v>
                </c:pt>
                <c:pt idx="14">
                  <c:v>11.99999</c:v>
                </c:pt>
                <c:pt idx="15">
                  <c:v>12.00001</c:v>
                </c:pt>
                <c:pt idx="16">
                  <c:v>12.8</c:v>
                </c:pt>
                <c:pt idx="17">
                  <c:v>13.866666666666667</c:v>
                </c:pt>
                <c:pt idx="18">
                  <c:v>14.933333333333334</c:v>
                </c:pt>
                <c:pt idx="19">
                  <c:v>16</c:v>
                </c:pt>
                <c:pt idx="20">
                  <c:v>17.066666666666666</c:v>
                </c:pt>
                <c:pt idx="21">
                  <c:v>18.133333333333333</c:v>
                </c:pt>
                <c:pt idx="22">
                  <c:v>19.2</c:v>
                </c:pt>
                <c:pt idx="23">
                  <c:v>20.266666666666666</c:v>
                </c:pt>
                <c:pt idx="24">
                  <c:v>21.333333333333332</c:v>
                </c:pt>
                <c:pt idx="25">
                  <c:v>22.4</c:v>
                </c:pt>
                <c:pt idx="26">
                  <c:v>23.466666666666665</c:v>
                </c:pt>
                <c:pt idx="27">
                  <c:v>24.533333333333331</c:v>
                </c:pt>
                <c:pt idx="28">
                  <c:v>25.6</c:v>
                </c:pt>
                <c:pt idx="29">
                  <c:v>26.666666666666668</c:v>
                </c:pt>
                <c:pt idx="30">
                  <c:v>27.733333333333334</c:v>
                </c:pt>
                <c:pt idx="31">
                  <c:v>28.8</c:v>
                </c:pt>
                <c:pt idx="32">
                  <c:v>29.866666666666667</c:v>
                </c:pt>
                <c:pt idx="33">
                  <c:v>30.933333333333334</c:v>
                </c:pt>
                <c:pt idx="34">
                  <c:v>32</c:v>
                </c:pt>
              </c:numCache>
            </c:numRef>
          </c:xVal>
          <c:yVal>
            <c:numRef>
              <c:f>'POINT LOAD MID SPAN'!$AD$21:$AD$55</c:f>
              <c:numCache>
                <c:formatCode>0</c:formatCode>
                <c:ptCount val="35"/>
                <c:pt idx="0">
                  <c:v>11.71875</c:v>
                </c:pt>
                <c:pt idx="1">
                  <c:v>11.71875</c:v>
                </c:pt>
                <c:pt idx="2">
                  <c:v>11.71875</c:v>
                </c:pt>
                <c:pt idx="3">
                  <c:v>11.71875</c:v>
                </c:pt>
                <c:pt idx="4">
                  <c:v>11.71875</c:v>
                </c:pt>
                <c:pt idx="5">
                  <c:v>11.71875</c:v>
                </c:pt>
                <c:pt idx="6">
                  <c:v>11.71875</c:v>
                </c:pt>
                <c:pt idx="7">
                  <c:v>11.71875</c:v>
                </c:pt>
                <c:pt idx="8">
                  <c:v>11.71875</c:v>
                </c:pt>
                <c:pt idx="9">
                  <c:v>11.71875</c:v>
                </c:pt>
                <c:pt idx="10">
                  <c:v>11.71875</c:v>
                </c:pt>
                <c:pt idx="11">
                  <c:v>11.71875</c:v>
                </c:pt>
                <c:pt idx="12">
                  <c:v>11.71875</c:v>
                </c:pt>
                <c:pt idx="13">
                  <c:v>11.71875</c:v>
                </c:pt>
                <c:pt idx="14">
                  <c:v>11.71875</c:v>
                </c:pt>
                <c:pt idx="15">
                  <c:v>11.71875</c:v>
                </c:pt>
                <c:pt idx="16">
                  <c:v>11.71875</c:v>
                </c:pt>
                <c:pt idx="17">
                  <c:v>11.71875</c:v>
                </c:pt>
                <c:pt idx="18">
                  <c:v>11.71875</c:v>
                </c:pt>
                <c:pt idx="19">
                  <c:v>11.71875</c:v>
                </c:pt>
                <c:pt idx="20">
                  <c:v>11.71875</c:v>
                </c:pt>
                <c:pt idx="21">
                  <c:v>11.71875</c:v>
                </c:pt>
                <c:pt idx="22">
                  <c:v>11.71875</c:v>
                </c:pt>
                <c:pt idx="23">
                  <c:v>11.71875</c:v>
                </c:pt>
                <c:pt idx="24">
                  <c:v>11.71875</c:v>
                </c:pt>
                <c:pt idx="25">
                  <c:v>11.71875</c:v>
                </c:pt>
                <c:pt idx="26">
                  <c:v>11.71875</c:v>
                </c:pt>
                <c:pt idx="27">
                  <c:v>11.71875</c:v>
                </c:pt>
                <c:pt idx="28">
                  <c:v>11.71875</c:v>
                </c:pt>
                <c:pt idx="29">
                  <c:v>11.71875</c:v>
                </c:pt>
                <c:pt idx="30">
                  <c:v>11.71875</c:v>
                </c:pt>
                <c:pt idx="31">
                  <c:v>11.71875</c:v>
                </c:pt>
                <c:pt idx="32">
                  <c:v>11.71875</c:v>
                </c:pt>
                <c:pt idx="33">
                  <c:v>11.71875</c:v>
                </c:pt>
                <c:pt idx="34">
                  <c:v>11.71875</c:v>
                </c:pt>
              </c:numCache>
            </c:numRef>
          </c:yVal>
          <c:smooth val="0"/>
          <c:extLst>
            <c:ext xmlns:c16="http://schemas.microsoft.com/office/drawing/2014/chart" uri="{C3380CC4-5D6E-409C-BE32-E72D297353CC}">
              <c16:uniqueId val="{00000000-919A-4BE9-A03D-982F9C689568}"/>
            </c:ext>
          </c:extLst>
        </c:ser>
        <c:dLbls>
          <c:showLegendKey val="0"/>
          <c:showVal val="0"/>
          <c:showCatName val="0"/>
          <c:showSerName val="0"/>
          <c:showPercent val="0"/>
          <c:showBubbleSize val="0"/>
        </c:dLbls>
        <c:axId val="570567536"/>
        <c:axId val="570568712"/>
      </c:scatterChart>
      <c:scatterChart>
        <c:scatterStyle val="lineMarker"/>
        <c:varyColors val="0"/>
        <c:ser>
          <c:idx val="1"/>
          <c:order val="1"/>
          <c:tx>
            <c:strRef>
              <c:f>'POINT LOAD MID SPAN'!$AE$19:$AE$20</c:f>
              <c:strCache>
                <c:ptCount val="2"/>
                <c:pt idx="0">
                  <c:v>M</c:v>
                </c:pt>
                <c:pt idx="1">
                  <c:v>(inlb)</c:v>
                </c:pt>
              </c:strCache>
            </c:strRef>
          </c:tx>
          <c:spPr>
            <a:ln w="15875">
              <a:solidFill>
                <a:prstClr val="black"/>
              </a:solidFill>
              <a:prstDash val="dash"/>
            </a:ln>
          </c:spPr>
          <c:marker>
            <c:symbol val="none"/>
          </c:marker>
          <c:xVal>
            <c:numRef>
              <c:f>'POINT LOAD MID SPAN'!$AC$21:$AC$54</c:f>
              <c:numCache>
                <c:formatCode>0.00</c:formatCode>
                <c:ptCount val="34"/>
                <c:pt idx="0" formatCode="General">
                  <c:v>0</c:v>
                </c:pt>
                <c:pt idx="1">
                  <c:v>0</c:v>
                </c:pt>
                <c:pt idx="2">
                  <c:v>0</c:v>
                </c:pt>
                <c:pt idx="3">
                  <c:v>1.0666666666666667</c:v>
                </c:pt>
                <c:pt idx="4">
                  <c:v>2.1333333333333333</c:v>
                </c:pt>
                <c:pt idx="5">
                  <c:v>3.2</c:v>
                </c:pt>
                <c:pt idx="6">
                  <c:v>4.2666666666666666</c:v>
                </c:pt>
                <c:pt idx="7">
                  <c:v>5.333333333333333</c:v>
                </c:pt>
                <c:pt idx="8">
                  <c:v>6.4</c:v>
                </c:pt>
                <c:pt idx="9">
                  <c:v>7.4666666666666668</c:v>
                </c:pt>
                <c:pt idx="10">
                  <c:v>8.5333333333333332</c:v>
                </c:pt>
                <c:pt idx="11">
                  <c:v>9.6</c:v>
                </c:pt>
                <c:pt idx="12">
                  <c:v>10.666666666666666</c:v>
                </c:pt>
                <c:pt idx="13">
                  <c:v>11.733333333333333</c:v>
                </c:pt>
                <c:pt idx="14">
                  <c:v>11.99999</c:v>
                </c:pt>
                <c:pt idx="15">
                  <c:v>12.00001</c:v>
                </c:pt>
                <c:pt idx="16">
                  <c:v>12.8</c:v>
                </c:pt>
                <c:pt idx="17">
                  <c:v>13.866666666666667</c:v>
                </c:pt>
                <c:pt idx="18">
                  <c:v>14.933333333333334</c:v>
                </c:pt>
                <c:pt idx="19">
                  <c:v>16</c:v>
                </c:pt>
                <c:pt idx="20">
                  <c:v>17.066666666666666</c:v>
                </c:pt>
                <c:pt idx="21">
                  <c:v>18.133333333333333</c:v>
                </c:pt>
                <c:pt idx="22">
                  <c:v>19.2</c:v>
                </c:pt>
                <c:pt idx="23">
                  <c:v>20.266666666666666</c:v>
                </c:pt>
                <c:pt idx="24">
                  <c:v>21.333333333333332</c:v>
                </c:pt>
                <c:pt idx="25">
                  <c:v>22.4</c:v>
                </c:pt>
                <c:pt idx="26">
                  <c:v>23.466666666666665</c:v>
                </c:pt>
                <c:pt idx="27">
                  <c:v>24.533333333333331</c:v>
                </c:pt>
                <c:pt idx="28">
                  <c:v>25.6</c:v>
                </c:pt>
                <c:pt idx="29">
                  <c:v>26.666666666666668</c:v>
                </c:pt>
                <c:pt idx="30">
                  <c:v>27.733333333333334</c:v>
                </c:pt>
                <c:pt idx="31">
                  <c:v>28.8</c:v>
                </c:pt>
                <c:pt idx="32">
                  <c:v>29.866666666666667</c:v>
                </c:pt>
                <c:pt idx="33">
                  <c:v>30.933333333333334</c:v>
                </c:pt>
              </c:numCache>
            </c:numRef>
          </c:xVal>
          <c:yVal>
            <c:numRef>
              <c:f>'POINT LOAD MID SPAN'!$AE$21:$AE$54</c:f>
              <c:numCache>
                <c:formatCode>0</c:formatCode>
                <c:ptCount val="34"/>
                <c:pt idx="0">
                  <c:v>250</c:v>
                </c:pt>
                <c:pt idx="1">
                  <c:v>250</c:v>
                </c:pt>
                <c:pt idx="2">
                  <c:v>250</c:v>
                </c:pt>
                <c:pt idx="3">
                  <c:v>237.5</c:v>
                </c:pt>
                <c:pt idx="4">
                  <c:v>225</c:v>
                </c:pt>
                <c:pt idx="5">
                  <c:v>212.5</c:v>
                </c:pt>
                <c:pt idx="6">
                  <c:v>200</c:v>
                </c:pt>
                <c:pt idx="7">
                  <c:v>187.5</c:v>
                </c:pt>
                <c:pt idx="8">
                  <c:v>175</c:v>
                </c:pt>
                <c:pt idx="9">
                  <c:v>162.5</c:v>
                </c:pt>
                <c:pt idx="10">
                  <c:v>150</c:v>
                </c:pt>
                <c:pt idx="11">
                  <c:v>137.5</c:v>
                </c:pt>
                <c:pt idx="12">
                  <c:v>125</c:v>
                </c:pt>
                <c:pt idx="13">
                  <c:v>112.50000000000001</c:v>
                </c:pt>
                <c:pt idx="14">
                  <c:v>109.37511718749998</c:v>
                </c:pt>
                <c:pt idx="15">
                  <c:v>109.37488281250002</c:v>
                </c:pt>
                <c:pt idx="16">
                  <c:v>99.999999999999972</c:v>
                </c:pt>
                <c:pt idx="17">
                  <c:v>87.5</c:v>
                </c:pt>
                <c:pt idx="18">
                  <c:v>75.000000000000014</c:v>
                </c:pt>
                <c:pt idx="19">
                  <c:v>62.5</c:v>
                </c:pt>
                <c:pt idx="20">
                  <c:v>49.999999999999986</c:v>
                </c:pt>
                <c:pt idx="21">
                  <c:v>37.500000000000007</c:v>
                </c:pt>
                <c:pt idx="22">
                  <c:v>25.000000000000021</c:v>
                </c:pt>
                <c:pt idx="23">
                  <c:v>12.500000000000011</c:v>
                </c:pt>
                <c:pt idx="24">
                  <c:v>0</c:v>
                </c:pt>
                <c:pt idx="25">
                  <c:v>-12.499999999999956</c:v>
                </c:pt>
                <c:pt idx="26">
                  <c:v>-24.999999999999968</c:v>
                </c:pt>
                <c:pt idx="27">
                  <c:v>-37.499999999999979</c:v>
                </c:pt>
                <c:pt idx="28">
                  <c:v>-50.000000000000043</c:v>
                </c:pt>
                <c:pt idx="29">
                  <c:v>-62.5</c:v>
                </c:pt>
                <c:pt idx="30">
                  <c:v>-75.000000000000014</c:v>
                </c:pt>
                <c:pt idx="31">
                  <c:v>-87.500000000000028</c:v>
                </c:pt>
                <c:pt idx="32">
                  <c:v>-99.999999999999972</c:v>
                </c:pt>
                <c:pt idx="33">
                  <c:v>-112.49999999999999</c:v>
                </c:pt>
              </c:numCache>
            </c:numRef>
          </c:yVal>
          <c:smooth val="0"/>
          <c:extLst>
            <c:ext xmlns:c16="http://schemas.microsoft.com/office/drawing/2014/chart" uri="{C3380CC4-5D6E-409C-BE32-E72D297353CC}">
              <c16:uniqueId val="{00000001-919A-4BE9-A03D-982F9C689568}"/>
            </c:ext>
          </c:extLst>
        </c:ser>
        <c:dLbls>
          <c:showLegendKey val="0"/>
          <c:showVal val="0"/>
          <c:showCatName val="0"/>
          <c:showSerName val="0"/>
          <c:showPercent val="0"/>
          <c:showBubbleSize val="0"/>
        </c:dLbls>
        <c:axId val="570569888"/>
        <c:axId val="570569496"/>
      </c:scatterChart>
      <c:valAx>
        <c:axId val="570567536"/>
        <c:scaling>
          <c:orientation val="minMax"/>
        </c:scaling>
        <c:delete val="0"/>
        <c:axPos val="b"/>
        <c:majorGridlines/>
        <c:title>
          <c:tx>
            <c:rich>
              <a:bodyPr/>
              <a:lstStyle/>
              <a:p>
                <a:pPr>
                  <a:defRPr/>
                </a:pPr>
                <a:r>
                  <a:rPr lang="en-US"/>
                  <a:t>Length Along Beam (in)</a:t>
                </a:r>
              </a:p>
            </c:rich>
          </c:tx>
          <c:overlay val="0"/>
        </c:title>
        <c:numFmt formatCode="General" sourceLinked="1"/>
        <c:majorTickMark val="out"/>
        <c:minorTickMark val="none"/>
        <c:tickLblPos val="nextTo"/>
        <c:crossAx val="570568712"/>
        <c:crosses val="autoZero"/>
        <c:crossBetween val="midCat"/>
      </c:valAx>
      <c:valAx>
        <c:axId val="570568712"/>
        <c:scaling>
          <c:orientation val="minMax"/>
        </c:scaling>
        <c:delete val="0"/>
        <c:axPos val="l"/>
        <c:majorGridlines/>
        <c:title>
          <c:tx>
            <c:rich>
              <a:bodyPr rot="-5400000" vert="horz"/>
              <a:lstStyle/>
              <a:p>
                <a:pPr>
                  <a:defRPr/>
                </a:pPr>
                <a:r>
                  <a:rPr lang="en-US"/>
                  <a:t>Shear Load (V) - lb</a:t>
                </a:r>
              </a:p>
            </c:rich>
          </c:tx>
          <c:overlay val="0"/>
        </c:title>
        <c:numFmt formatCode="0" sourceLinked="1"/>
        <c:majorTickMark val="out"/>
        <c:minorTickMark val="none"/>
        <c:tickLblPos val="nextTo"/>
        <c:crossAx val="570567536"/>
        <c:crosses val="autoZero"/>
        <c:crossBetween val="midCat"/>
      </c:valAx>
      <c:valAx>
        <c:axId val="570569496"/>
        <c:scaling>
          <c:orientation val="minMax"/>
        </c:scaling>
        <c:delete val="0"/>
        <c:axPos val="r"/>
        <c:title>
          <c:tx>
            <c:rich>
              <a:bodyPr rot="-5400000" vert="horz"/>
              <a:lstStyle/>
              <a:p>
                <a:pPr>
                  <a:defRPr/>
                </a:pPr>
                <a:r>
                  <a:rPr lang="en-US"/>
                  <a:t>Bending Moment (M) - inlb</a:t>
                </a:r>
              </a:p>
            </c:rich>
          </c:tx>
          <c:overlay val="0"/>
        </c:title>
        <c:numFmt formatCode="0" sourceLinked="1"/>
        <c:majorTickMark val="out"/>
        <c:minorTickMark val="none"/>
        <c:tickLblPos val="nextTo"/>
        <c:crossAx val="570569888"/>
        <c:crosses val="max"/>
        <c:crossBetween val="midCat"/>
      </c:valAx>
      <c:valAx>
        <c:axId val="570569888"/>
        <c:scaling>
          <c:orientation val="minMax"/>
        </c:scaling>
        <c:delete val="1"/>
        <c:axPos val="b"/>
        <c:numFmt formatCode="General" sourceLinked="1"/>
        <c:majorTickMark val="out"/>
        <c:minorTickMark val="none"/>
        <c:tickLblPos val="none"/>
        <c:crossAx val="570569496"/>
        <c:crosses val="autoZero"/>
        <c:crossBetween val="midCat"/>
      </c:valAx>
    </c:plotArea>
    <c:plotVisOnly val="1"/>
    <c:dispBlanksAs val="gap"/>
    <c:showDLblsOverMax val="0"/>
  </c:chart>
  <c:spPr>
    <a:ln>
      <a:noFill/>
    </a:ln>
  </c:spPr>
  <c:printSettings>
    <c:headerFooter/>
    <c:pageMargins b="0.75000000000000122" l="0.70000000000000062" r="0.70000000000000062" t="0.75000000000000122" header="0.30000000000000032" footer="0.30000000000000032"/>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5029867380031608"/>
          <c:y val="7.4897959617292814E-2"/>
          <c:w val="0.73030604256961995"/>
          <c:h val="0.74832199079139994"/>
        </c:manualLayout>
      </c:layout>
      <c:scatterChart>
        <c:scatterStyle val="lineMarker"/>
        <c:varyColors val="0"/>
        <c:ser>
          <c:idx val="0"/>
          <c:order val="0"/>
          <c:tx>
            <c:strRef>
              <c:f>'POINT LOAD MID SPAN'!$AF$19:$AF$20</c:f>
              <c:strCache>
                <c:ptCount val="2"/>
                <c:pt idx="0">
                  <c:v>y</c:v>
                </c:pt>
                <c:pt idx="1">
                  <c:v>(in)</c:v>
                </c:pt>
              </c:strCache>
            </c:strRef>
          </c:tx>
          <c:spPr>
            <a:ln w="15875">
              <a:solidFill>
                <a:prstClr val="black"/>
              </a:solidFill>
            </a:ln>
          </c:spPr>
          <c:marker>
            <c:symbol val="none"/>
          </c:marker>
          <c:xVal>
            <c:numRef>
              <c:f>'POINT LOAD MID SPAN'!$AC$22:$AC$55</c:f>
              <c:numCache>
                <c:formatCode>0.00</c:formatCode>
                <c:ptCount val="34"/>
                <c:pt idx="0">
                  <c:v>0</c:v>
                </c:pt>
                <c:pt idx="1">
                  <c:v>0</c:v>
                </c:pt>
                <c:pt idx="2">
                  <c:v>1.0666666666666667</c:v>
                </c:pt>
                <c:pt idx="3">
                  <c:v>2.1333333333333333</c:v>
                </c:pt>
                <c:pt idx="4">
                  <c:v>3.2</c:v>
                </c:pt>
                <c:pt idx="5">
                  <c:v>4.2666666666666666</c:v>
                </c:pt>
                <c:pt idx="6">
                  <c:v>5.333333333333333</c:v>
                </c:pt>
                <c:pt idx="7">
                  <c:v>6.4</c:v>
                </c:pt>
                <c:pt idx="8">
                  <c:v>7.4666666666666668</c:v>
                </c:pt>
                <c:pt idx="9">
                  <c:v>8.5333333333333332</c:v>
                </c:pt>
                <c:pt idx="10">
                  <c:v>9.6</c:v>
                </c:pt>
                <c:pt idx="11">
                  <c:v>10.666666666666666</c:v>
                </c:pt>
                <c:pt idx="12">
                  <c:v>11.733333333333333</c:v>
                </c:pt>
                <c:pt idx="13">
                  <c:v>11.99999</c:v>
                </c:pt>
                <c:pt idx="14">
                  <c:v>12.00001</c:v>
                </c:pt>
                <c:pt idx="15">
                  <c:v>12.8</c:v>
                </c:pt>
                <c:pt idx="16">
                  <c:v>13.866666666666667</c:v>
                </c:pt>
                <c:pt idx="17">
                  <c:v>14.933333333333334</c:v>
                </c:pt>
                <c:pt idx="18">
                  <c:v>16</c:v>
                </c:pt>
                <c:pt idx="19">
                  <c:v>17.066666666666666</c:v>
                </c:pt>
                <c:pt idx="20">
                  <c:v>18.133333333333333</c:v>
                </c:pt>
                <c:pt idx="21">
                  <c:v>19.2</c:v>
                </c:pt>
                <c:pt idx="22">
                  <c:v>20.266666666666666</c:v>
                </c:pt>
                <c:pt idx="23">
                  <c:v>21.333333333333332</c:v>
                </c:pt>
                <c:pt idx="24">
                  <c:v>22.4</c:v>
                </c:pt>
                <c:pt idx="25">
                  <c:v>23.466666666666665</c:v>
                </c:pt>
                <c:pt idx="26">
                  <c:v>24.533333333333331</c:v>
                </c:pt>
                <c:pt idx="27">
                  <c:v>25.6</c:v>
                </c:pt>
                <c:pt idx="28">
                  <c:v>26.666666666666668</c:v>
                </c:pt>
                <c:pt idx="29">
                  <c:v>27.733333333333334</c:v>
                </c:pt>
                <c:pt idx="30">
                  <c:v>28.8</c:v>
                </c:pt>
                <c:pt idx="31">
                  <c:v>29.866666666666667</c:v>
                </c:pt>
                <c:pt idx="32">
                  <c:v>30.933333333333334</c:v>
                </c:pt>
                <c:pt idx="33">
                  <c:v>32</c:v>
                </c:pt>
              </c:numCache>
            </c:numRef>
          </c:xVal>
          <c:yVal>
            <c:numRef>
              <c:f>'POINT LOAD MID SPAN'!$AF$22:$AF$55</c:f>
              <c:numCache>
                <c:formatCode>0.0000</c:formatCode>
                <c:ptCount val="34"/>
                <c:pt idx="0">
                  <c:v>0</c:v>
                </c:pt>
                <c:pt idx="1">
                  <c:v>0</c:v>
                </c:pt>
                <c:pt idx="2">
                  <c:v>-1.9934814814814815E-2</c:v>
                </c:pt>
                <c:pt idx="3">
                  <c:v>-3.7167407407407406E-2</c:v>
                </c:pt>
                <c:pt idx="4">
                  <c:v>-5.1840000000000004E-2</c:v>
                </c:pt>
                <c:pt idx="5">
                  <c:v>-6.4094814814814813E-2</c:v>
                </c:pt>
                <c:pt idx="6">
                  <c:v>-7.407407407407407E-2</c:v>
                </c:pt>
                <c:pt idx="7">
                  <c:v>-8.1920000000000007E-2</c:v>
                </c:pt>
                <c:pt idx="8">
                  <c:v>-8.7774814814814806E-2</c:v>
                </c:pt>
                <c:pt idx="9">
                  <c:v>-9.1780740740740732E-2</c:v>
                </c:pt>
                <c:pt idx="10">
                  <c:v>-9.4079999999999997E-2</c:v>
                </c:pt>
                <c:pt idx="11">
                  <c:v>-9.481481481481481E-2</c:v>
                </c:pt>
                <c:pt idx="12">
                  <c:v>-9.412740740740741E-2</c:v>
                </c:pt>
                <c:pt idx="13">
                  <c:v>-9.3750015624945324E-2</c:v>
                </c:pt>
                <c:pt idx="14">
                  <c:v>-9.3749984374945333E-2</c:v>
                </c:pt>
                <c:pt idx="15">
                  <c:v>-9.2159999999999978E-2</c:v>
                </c:pt>
                <c:pt idx="16">
                  <c:v>-8.9054814814814809E-2</c:v>
                </c:pt>
                <c:pt idx="17">
                  <c:v>-8.4954074074074057E-2</c:v>
                </c:pt>
                <c:pt idx="18">
                  <c:v>-0.08</c:v>
                </c:pt>
                <c:pt idx="19">
                  <c:v>-7.4334814814814798E-2</c:v>
                </c:pt>
                <c:pt idx="20">
                  <c:v>-6.8100740740740767E-2</c:v>
                </c:pt>
                <c:pt idx="21">
                  <c:v>-6.1439999999999988E-2</c:v>
                </c:pt>
                <c:pt idx="22">
                  <c:v>-5.4494814814814843E-2</c:v>
                </c:pt>
                <c:pt idx="23">
                  <c:v>-4.7407407407407405E-2</c:v>
                </c:pt>
                <c:pt idx="24">
                  <c:v>-4.0319999999999967E-2</c:v>
                </c:pt>
                <c:pt idx="25">
                  <c:v>-3.3374814814814829E-2</c:v>
                </c:pt>
                <c:pt idx="26">
                  <c:v>-2.6714074074074005E-2</c:v>
                </c:pt>
                <c:pt idx="27">
                  <c:v>-2.0479999999999946E-2</c:v>
                </c:pt>
                <c:pt idx="28">
                  <c:v>-1.481481481481481E-2</c:v>
                </c:pt>
                <c:pt idx="29">
                  <c:v>-9.8607407407407515E-3</c:v>
                </c:pt>
                <c:pt idx="30">
                  <c:v>-5.7600000000000056E-3</c:v>
                </c:pt>
                <c:pt idx="31">
                  <c:v>-2.6548148148147987E-3</c:v>
                </c:pt>
                <c:pt idx="32">
                  <c:v>-6.874074074074343E-4</c:v>
                </c:pt>
                <c:pt idx="33">
                  <c:v>0</c:v>
                </c:pt>
              </c:numCache>
            </c:numRef>
          </c:yVal>
          <c:smooth val="0"/>
          <c:extLst>
            <c:ext xmlns:c16="http://schemas.microsoft.com/office/drawing/2014/chart" uri="{C3380CC4-5D6E-409C-BE32-E72D297353CC}">
              <c16:uniqueId val="{00000000-E362-403C-9638-30DD482542A9}"/>
            </c:ext>
          </c:extLst>
        </c:ser>
        <c:dLbls>
          <c:showLegendKey val="0"/>
          <c:showVal val="0"/>
          <c:showCatName val="0"/>
          <c:showSerName val="0"/>
          <c:showPercent val="0"/>
          <c:showBubbleSize val="0"/>
        </c:dLbls>
        <c:axId val="576242368"/>
        <c:axId val="576240800"/>
      </c:scatterChart>
      <c:valAx>
        <c:axId val="576242368"/>
        <c:scaling>
          <c:orientation val="minMax"/>
        </c:scaling>
        <c:delete val="0"/>
        <c:axPos val="b"/>
        <c:majorGridlines/>
        <c:title>
          <c:tx>
            <c:rich>
              <a:bodyPr/>
              <a:lstStyle/>
              <a:p>
                <a:pPr>
                  <a:defRPr/>
                </a:pPr>
                <a:r>
                  <a:rPr lang="en-US"/>
                  <a:t>Length Along Beam (in)</a:t>
                </a:r>
              </a:p>
            </c:rich>
          </c:tx>
          <c:overlay val="0"/>
        </c:title>
        <c:numFmt formatCode="0.00" sourceLinked="1"/>
        <c:majorTickMark val="out"/>
        <c:minorTickMark val="none"/>
        <c:tickLblPos val="nextTo"/>
        <c:crossAx val="576240800"/>
        <c:crosses val="autoZero"/>
        <c:crossBetween val="midCat"/>
        <c:majorUnit val="2"/>
      </c:valAx>
      <c:valAx>
        <c:axId val="576240800"/>
        <c:scaling>
          <c:orientation val="minMax"/>
        </c:scaling>
        <c:delete val="0"/>
        <c:axPos val="l"/>
        <c:majorGridlines/>
        <c:title>
          <c:tx>
            <c:rich>
              <a:bodyPr rot="-5400000" vert="horz"/>
              <a:lstStyle/>
              <a:p>
                <a:pPr>
                  <a:defRPr/>
                </a:pPr>
                <a:r>
                  <a:rPr lang="en-US"/>
                  <a:t>Deflection (y) - in</a:t>
                </a:r>
              </a:p>
            </c:rich>
          </c:tx>
          <c:overlay val="0"/>
        </c:title>
        <c:numFmt formatCode="0.000" sourceLinked="0"/>
        <c:majorTickMark val="out"/>
        <c:minorTickMark val="none"/>
        <c:tickLblPos val="nextTo"/>
        <c:crossAx val="576242368"/>
        <c:crosses val="autoZero"/>
        <c:crossBetween val="midCat"/>
      </c:valAx>
    </c:plotArea>
    <c:plotVisOnly val="1"/>
    <c:dispBlanksAs val="gap"/>
    <c:showDLblsOverMax val="0"/>
  </c:chart>
  <c:spPr>
    <a:ln>
      <a:noFill/>
    </a:ln>
  </c:spPr>
  <c:printSettings>
    <c:headerFooter/>
    <c:pageMargins b="0.75000000000000144" l="0.70000000000000062" r="0.70000000000000062" t="0.75000000000000144" header="0.30000000000000032" footer="0.30000000000000032"/>
    <c:pageSetup/>
  </c:printSettings>
</c:chartSpace>
</file>

<file path=xl/drawings/_rels/drawing1.xml.rels><?xml version="1.0" encoding="UTF-8" standalone="yes"?>
<Relationships xmlns="http://schemas.openxmlformats.org/package/2006/relationships"><Relationship Id="rId2" Type="http://schemas.openxmlformats.org/officeDocument/2006/relationships/image" Target="../media/image1.png"/><Relationship Id="rId1" Type="http://schemas.openxmlformats.org/officeDocument/2006/relationships/hyperlink" Target="http://www.abbottaerospace.com/" TargetMode="External"/></Relationships>
</file>

<file path=xl/drawings/_rels/drawing2.xml.rels><?xml version="1.0" encoding="UTF-8" standalone="yes"?>
<Relationships xmlns="http://schemas.openxmlformats.org/package/2006/relationships"><Relationship Id="rId3" Type="http://schemas.openxmlformats.org/officeDocument/2006/relationships/hyperlink" Target="http://www.abbottaerospace.com/" TargetMode="External"/><Relationship Id="rId7" Type="http://schemas.openxmlformats.org/officeDocument/2006/relationships/hyperlink" Target="http://www.xl-viking.com/" TargetMode="External"/><Relationship Id="rId2" Type="http://schemas.openxmlformats.org/officeDocument/2006/relationships/chart" Target="../charts/chart2.xml"/><Relationship Id="rId1" Type="http://schemas.openxmlformats.org/officeDocument/2006/relationships/chart" Target="../charts/chart1.xml"/><Relationship Id="rId6" Type="http://schemas.openxmlformats.org/officeDocument/2006/relationships/image" Target="../media/image3.gif"/><Relationship Id="rId5" Type="http://schemas.openxmlformats.org/officeDocument/2006/relationships/hyperlink" Target="http://www.abbottaerospace.com/technical-library/donate/" TargetMode="External"/><Relationship Id="rId4" Type="http://schemas.openxmlformats.org/officeDocument/2006/relationships/image" Target="../media/image1.png"/></Relationships>
</file>

<file path=xl/drawings/_rels/vmlDrawing1.vml.rels><?xml version="1.0" encoding="UTF-8" standalone="yes"?>
<Relationships xmlns="http://schemas.openxmlformats.org/package/2006/relationships"><Relationship Id="rId1" Type="http://schemas.openxmlformats.org/officeDocument/2006/relationships/image" Target="../media/image2.png"/></Relationships>
</file>

<file path=xl/drawings/drawing1.xml><?xml version="1.0" encoding="utf-8"?>
<xdr:wsDr xmlns:xdr="http://schemas.openxmlformats.org/drawingml/2006/spreadsheetDrawing" xmlns:a="http://schemas.openxmlformats.org/drawingml/2006/main">
  <xdr:twoCellAnchor editAs="oneCell">
    <xdr:from>
      <xdr:col>0</xdr:col>
      <xdr:colOff>40822</xdr:colOff>
      <xdr:row>7</xdr:row>
      <xdr:rowOff>40821</xdr:rowOff>
    </xdr:from>
    <xdr:to>
      <xdr:col>4</xdr:col>
      <xdr:colOff>0</xdr:colOff>
      <xdr:row>10</xdr:row>
      <xdr:rowOff>52475</xdr:rowOff>
    </xdr:to>
    <xdr:pic>
      <xdr:nvPicPr>
        <xdr:cNvPr id="4" name="Picture 3">
          <a:hlinkClick xmlns:r="http://schemas.openxmlformats.org/officeDocument/2006/relationships" r:id="rId1"/>
          <a:extLst>
            <a:ext uri="{FF2B5EF4-FFF2-40B4-BE49-F238E27FC236}">
              <a16:creationId xmlns:a16="http://schemas.microsoft.com/office/drawing/2014/main" id="{00000000-0008-0000-0000-000004000000}"/>
            </a:ext>
          </a:extLst>
        </xdr:cNvPr>
        <xdr:cNvPicPr>
          <a:picLocks noChangeAspect="1"/>
        </xdr:cNvPicPr>
      </xdr:nvPicPr>
      <xdr:blipFill>
        <a:blip xmlns:r="http://schemas.openxmlformats.org/officeDocument/2006/relationships" r:embed="rId2">
          <a:clrChange>
            <a:clrFrom>
              <a:srgbClr val="FFFFFF"/>
            </a:clrFrom>
            <a:clrTo>
              <a:srgbClr val="FFFFFF">
                <a:alpha val="0"/>
              </a:srgbClr>
            </a:clrTo>
          </a:clrChange>
        </a:blip>
        <a:stretch>
          <a:fillRect/>
        </a:stretch>
      </xdr:blipFill>
      <xdr:spPr>
        <a:xfrm>
          <a:off x="40822" y="1267641"/>
          <a:ext cx="2565218" cy="537434"/>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xdr:from>
      <xdr:col>0</xdr:col>
      <xdr:colOff>0</xdr:colOff>
      <xdr:row>35</xdr:row>
      <xdr:rowOff>171116</xdr:rowOff>
    </xdr:from>
    <xdr:to>
      <xdr:col>8</xdr:col>
      <xdr:colOff>0</xdr:colOff>
      <xdr:row>47</xdr:row>
      <xdr:rowOff>48651</xdr:rowOff>
    </xdr:to>
    <xdr:graphicFrame macro="">
      <xdr:nvGraphicFramePr>
        <xdr:cNvPr id="2" name="Chart 1">
          <a:extLst>
            <a:ext uri="{FF2B5EF4-FFF2-40B4-BE49-F238E27FC236}">
              <a16:creationId xmlns:a16="http://schemas.microsoft.com/office/drawing/2014/main" id="{00000000-0008-0000-01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47</xdr:row>
      <xdr:rowOff>0</xdr:rowOff>
    </xdr:from>
    <xdr:to>
      <xdr:col>8</xdr:col>
      <xdr:colOff>0</xdr:colOff>
      <xdr:row>59</xdr:row>
      <xdr:rowOff>0</xdr:rowOff>
    </xdr:to>
    <xdr:graphicFrame macro="">
      <xdr:nvGraphicFramePr>
        <xdr:cNvPr id="3" name="Chart 2">
          <a:extLst>
            <a:ext uri="{FF2B5EF4-FFF2-40B4-BE49-F238E27FC236}">
              <a16:creationId xmlns:a16="http://schemas.microsoft.com/office/drawing/2014/main" id="{00000000-0008-0000-0100-000003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40822</xdr:colOff>
      <xdr:row>7</xdr:row>
      <xdr:rowOff>40821</xdr:rowOff>
    </xdr:from>
    <xdr:to>
      <xdr:col>4</xdr:col>
      <xdr:colOff>66675</xdr:colOff>
      <xdr:row>10</xdr:row>
      <xdr:rowOff>145236</xdr:rowOff>
    </xdr:to>
    <xdr:grpSp>
      <xdr:nvGrpSpPr>
        <xdr:cNvPr id="30" name="Group 29">
          <a:extLst>
            <a:ext uri="{FF2B5EF4-FFF2-40B4-BE49-F238E27FC236}">
              <a16:creationId xmlns:a16="http://schemas.microsoft.com/office/drawing/2014/main" id="{00000000-0008-0000-0100-00001E000000}"/>
            </a:ext>
          </a:extLst>
        </xdr:cNvPr>
        <xdr:cNvGrpSpPr/>
      </xdr:nvGrpSpPr>
      <xdr:grpSpPr>
        <a:xfrm>
          <a:off x="40822" y="1165962"/>
          <a:ext cx="2496400" cy="586618"/>
          <a:chOff x="40822" y="1267641"/>
          <a:chExt cx="2570933" cy="630195"/>
        </a:xfrm>
      </xdr:grpSpPr>
      <xdr:pic>
        <xdr:nvPicPr>
          <xdr:cNvPr id="32" name="Picture 31">
            <a:hlinkClick xmlns:r="http://schemas.openxmlformats.org/officeDocument/2006/relationships" r:id="rId3"/>
            <a:extLst>
              <a:ext uri="{FF2B5EF4-FFF2-40B4-BE49-F238E27FC236}">
                <a16:creationId xmlns:a16="http://schemas.microsoft.com/office/drawing/2014/main" id="{00000000-0008-0000-0100-000020000000}"/>
              </a:ext>
            </a:extLst>
          </xdr:cNvPr>
          <xdr:cNvPicPr>
            <a:picLocks noChangeAspect="1"/>
          </xdr:cNvPicPr>
        </xdr:nvPicPr>
        <xdr:blipFill>
          <a:blip xmlns:r="http://schemas.openxmlformats.org/officeDocument/2006/relationships" r:embed="rId4">
            <a:clrChange>
              <a:clrFrom>
                <a:srgbClr val="FFFFFF"/>
              </a:clrFrom>
              <a:clrTo>
                <a:srgbClr val="FFFFFF">
                  <a:alpha val="0"/>
                </a:srgbClr>
              </a:clrTo>
            </a:clrChange>
          </a:blip>
          <a:stretch>
            <a:fillRect/>
          </a:stretch>
        </xdr:blipFill>
        <xdr:spPr>
          <a:xfrm>
            <a:off x="40822" y="1267641"/>
            <a:ext cx="2570933" cy="537434"/>
          </a:xfrm>
          <a:prstGeom prst="rect">
            <a:avLst/>
          </a:prstGeom>
        </xdr:spPr>
      </xdr:pic>
      <xdr:pic>
        <xdr:nvPicPr>
          <xdr:cNvPr id="34" name="Picture 33" descr="PayPal - The safer, easier way to pay online!">
            <a:hlinkClick xmlns:r="http://schemas.openxmlformats.org/officeDocument/2006/relationships" r:id="rId5"/>
            <a:extLst>
              <a:ext uri="{FF2B5EF4-FFF2-40B4-BE49-F238E27FC236}">
                <a16:creationId xmlns:a16="http://schemas.microsoft.com/office/drawing/2014/main" id="{00000000-0008-0000-0100-000022000000}"/>
              </a:ext>
            </a:extLst>
          </xdr:cNvPr>
          <xdr:cNvPicPr>
            <a:picLocks noChangeAspect="1" noChangeArrowheads="1"/>
          </xdr:cNvPicPr>
        </xdr:nvPicPr>
        <xdr:blipFill>
          <a:blip xmlns:r="http://schemas.openxmlformats.org/officeDocument/2006/relationships" r:embed="rId6">
            <a:extLst>
              <a:ext uri="{28A0092B-C50C-407E-A947-70E740481C1C}">
                <a14:useLocalDpi xmlns:a14="http://schemas.microsoft.com/office/drawing/2010/main" val="0"/>
              </a:ext>
            </a:extLst>
          </a:blip>
          <a:srcRect/>
          <a:stretch>
            <a:fillRect/>
          </a:stretch>
        </xdr:blipFill>
        <xdr:spPr bwMode="auto">
          <a:xfrm>
            <a:off x="1790700" y="1673046"/>
            <a:ext cx="701040" cy="224790"/>
          </a:xfrm>
          <a:prstGeom prst="rect">
            <a:avLst/>
          </a:prstGeom>
          <a:noFill/>
          <a:extLst>
            <a:ext uri="{909E8E84-426E-40DD-AFC4-6F175D3DCCD1}">
              <a14:hiddenFill xmlns:a14="http://schemas.microsoft.com/office/drawing/2010/main">
                <a:solidFill>
                  <a:srgbClr val="FFFFFF"/>
                </a:solidFill>
              </a14:hiddenFill>
            </a:ext>
          </a:extLst>
        </xdr:spPr>
      </xdr:pic>
    </xdr:grpSp>
    <xdr:clientData/>
  </xdr:twoCellAnchor>
  <xdr:oneCellAnchor>
    <xdr:from>
      <xdr:col>0</xdr:col>
      <xdr:colOff>0</xdr:colOff>
      <xdr:row>59</xdr:row>
      <xdr:rowOff>0</xdr:rowOff>
    </xdr:from>
    <xdr:ext cx="6695377" cy="325244"/>
    <xdr:sp macro="" textlink="">
      <xdr:nvSpPr>
        <xdr:cNvPr id="47" name="TextBox 46">
          <a:hlinkClick xmlns:r="http://schemas.openxmlformats.org/officeDocument/2006/relationships" r:id="rId7"/>
          <a:extLst>
            <a:ext uri="{FF2B5EF4-FFF2-40B4-BE49-F238E27FC236}">
              <a16:creationId xmlns:a16="http://schemas.microsoft.com/office/drawing/2014/main" id="{75077302-EB48-4956-BA3C-2306C4FEEF87}"/>
            </a:ext>
          </a:extLst>
        </xdr:cNvPr>
        <xdr:cNvSpPr txBox="1"/>
      </xdr:nvSpPr>
      <xdr:spPr>
        <a:xfrm>
          <a:off x="0" y="9277350"/>
          <a:ext cx="6695377" cy="32524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lIns="0" tIns="0" rIns="0" bIns="0" rtlCol="0" anchor="ctr" anchorCtr="0">
          <a:noAutofit/>
        </a:bodyPr>
        <a:lstStyle/>
        <a:p>
          <a:pPr algn="ctr"/>
          <a:r>
            <a:rPr lang="en-US" sz="1000" b="1">
              <a:solidFill>
                <a:srgbClr val="009191"/>
              </a:solidFill>
            </a:rPr>
            <a:t>To display formula values or variables using the xln &amp; xlv functions, you need the XL-Viking add-in.</a:t>
          </a:r>
        </a:p>
        <a:p>
          <a:pPr algn="ctr"/>
          <a:r>
            <a:rPr lang="en-US" sz="1000" b="1">
              <a:solidFill>
                <a:srgbClr val="009191"/>
              </a:solidFill>
            </a:rPr>
            <a:t>The free version is available here:  </a:t>
          </a:r>
          <a:r>
            <a:rPr lang="en-US" sz="1000" b="1"/>
            <a:t>www.XL-Viking.com</a:t>
          </a:r>
        </a:p>
      </xdr:txBody>
    </xdr:sp>
    <xdr:clientData/>
  </xdr:oneCellAnchor>
  <xdr:twoCellAnchor>
    <xdr:from>
      <xdr:col>0</xdr:col>
      <xdr:colOff>279694</xdr:colOff>
      <xdr:row>13</xdr:row>
      <xdr:rowOff>162191</xdr:rowOff>
    </xdr:from>
    <xdr:to>
      <xdr:col>4</xdr:col>
      <xdr:colOff>180826</xdr:colOff>
      <xdr:row>21</xdr:row>
      <xdr:rowOff>92254</xdr:rowOff>
    </xdr:to>
    <xdr:grpSp>
      <xdr:nvGrpSpPr>
        <xdr:cNvPr id="7" name="Group 6">
          <a:extLst>
            <a:ext uri="{FF2B5EF4-FFF2-40B4-BE49-F238E27FC236}">
              <a16:creationId xmlns:a16="http://schemas.microsoft.com/office/drawing/2014/main" id="{F5286E12-45B1-48FF-AD2D-AB48CAC1CFCE}"/>
            </a:ext>
          </a:extLst>
        </xdr:cNvPr>
        <xdr:cNvGrpSpPr/>
      </xdr:nvGrpSpPr>
      <xdr:grpSpPr>
        <a:xfrm>
          <a:off x="279694" y="2329129"/>
          <a:ext cx="2371679" cy="1251656"/>
          <a:chOff x="279694" y="2327875"/>
          <a:chExt cx="2382645" cy="1253537"/>
        </a:xfrm>
      </xdr:grpSpPr>
      <xdr:grpSp>
        <xdr:nvGrpSpPr>
          <xdr:cNvPr id="5" name="Group 4">
            <a:extLst>
              <a:ext uri="{FF2B5EF4-FFF2-40B4-BE49-F238E27FC236}">
                <a16:creationId xmlns:a16="http://schemas.microsoft.com/office/drawing/2014/main" id="{4845B618-607F-4836-900F-3D362F12BB1D}"/>
              </a:ext>
            </a:extLst>
          </xdr:cNvPr>
          <xdr:cNvGrpSpPr/>
        </xdr:nvGrpSpPr>
        <xdr:grpSpPr>
          <a:xfrm>
            <a:off x="279694" y="2327875"/>
            <a:ext cx="2382645" cy="1253537"/>
            <a:chOff x="279860" y="2343416"/>
            <a:chExt cx="2377466" cy="1263563"/>
          </a:xfrm>
        </xdr:grpSpPr>
        <xdr:sp macro="" textlink="">
          <xdr:nvSpPr>
            <xdr:cNvPr id="40" name="Isosceles Triangle 39">
              <a:extLst>
                <a:ext uri="{FF2B5EF4-FFF2-40B4-BE49-F238E27FC236}">
                  <a16:creationId xmlns:a16="http://schemas.microsoft.com/office/drawing/2014/main" id="{00000000-0008-0000-0100-000028000000}"/>
                </a:ext>
              </a:extLst>
            </xdr:cNvPr>
            <xdr:cNvSpPr/>
          </xdr:nvSpPr>
          <xdr:spPr bwMode="auto">
            <a:xfrm>
              <a:off x="560809" y="3135368"/>
              <a:ext cx="118695" cy="102499"/>
            </a:xfrm>
            <a:prstGeom prst="triangle">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lang="en-US" sz="1100"/>
            </a:p>
          </xdr:txBody>
        </xdr:sp>
        <xdr:cxnSp macro="">
          <xdr:nvCxnSpPr>
            <xdr:cNvPr id="42" name="Straight Arrow Connector 41">
              <a:extLst>
                <a:ext uri="{FF2B5EF4-FFF2-40B4-BE49-F238E27FC236}">
                  <a16:creationId xmlns:a16="http://schemas.microsoft.com/office/drawing/2014/main" id="{00000000-0008-0000-0100-00002A000000}"/>
                </a:ext>
              </a:extLst>
            </xdr:cNvPr>
            <xdr:cNvCxnSpPr/>
          </xdr:nvCxnSpPr>
          <xdr:spPr bwMode="auto">
            <a:xfrm flipV="1">
              <a:off x="608183" y="3272480"/>
              <a:ext cx="0" cy="334499"/>
            </a:xfrm>
            <a:prstGeom prst="straightConnector1">
              <a:avLst/>
            </a:prstGeom>
            <a:solidFill>
              <a:srgbClr val="FFFFFF"/>
            </a:solidFill>
            <a:ln w="9525" cap="flat" cmpd="sng" algn="ctr">
              <a:solidFill>
                <a:srgbClr val="FF0000"/>
              </a:solidFill>
              <a:prstDash val="solid"/>
              <a:round/>
              <a:headEnd type="none" w="med" len="med"/>
              <a:tailEnd type="triangle" w="med" len="med"/>
            </a:ln>
            <a:effectLst/>
          </xdr:spPr>
        </xdr:cxnSp>
        <xdr:sp macro="" textlink="">
          <xdr:nvSpPr>
            <xdr:cNvPr id="43" name="TextBox 42">
              <a:extLst>
                <a:ext uri="{FF2B5EF4-FFF2-40B4-BE49-F238E27FC236}">
                  <a16:creationId xmlns:a16="http://schemas.microsoft.com/office/drawing/2014/main" id="{00000000-0008-0000-0100-00002B000000}"/>
                </a:ext>
              </a:extLst>
            </xdr:cNvPr>
            <xdr:cNvSpPr txBox="1"/>
          </xdr:nvSpPr>
          <xdr:spPr>
            <a:xfrm>
              <a:off x="571595" y="3349507"/>
              <a:ext cx="302561" cy="25491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noAutofit/>
            </a:bodyPr>
            <a:lstStyle/>
            <a:p>
              <a:r>
                <a:rPr lang="en-CA" sz="1000"/>
                <a:t>R</a:t>
              </a:r>
              <a:r>
                <a:rPr lang="en-CA" sz="1000" baseline="-25000"/>
                <a:t>A</a:t>
              </a:r>
            </a:p>
          </xdr:txBody>
        </xdr:sp>
        <xdr:sp macro="" textlink="">
          <xdr:nvSpPr>
            <xdr:cNvPr id="52" name="TextBox 51">
              <a:extLst>
                <a:ext uri="{FF2B5EF4-FFF2-40B4-BE49-F238E27FC236}">
                  <a16:creationId xmlns:a16="http://schemas.microsoft.com/office/drawing/2014/main" id="{BC365BA1-0924-455B-AB49-5B2DFD29C410}"/>
                </a:ext>
              </a:extLst>
            </xdr:cNvPr>
            <xdr:cNvSpPr txBox="1"/>
          </xdr:nvSpPr>
          <xdr:spPr>
            <a:xfrm>
              <a:off x="629038" y="3144971"/>
              <a:ext cx="253935" cy="25946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noAutofit/>
            </a:bodyPr>
            <a:lstStyle/>
            <a:p>
              <a:r>
                <a:rPr lang="el-GR" sz="1000"/>
                <a:t>θ</a:t>
              </a:r>
              <a:r>
                <a:rPr lang="en-US" sz="1000" baseline="-25000"/>
                <a:t>A</a:t>
              </a:r>
              <a:endParaRPr lang="en-CA" sz="1000" baseline="-25000"/>
            </a:p>
          </xdr:txBody>
        </xdr:sp>
        <xdr:sp macro="" textlink="">
          <xdr:nvSpPr>
            <xdr:cNvPr id="73" name="TextBox 72">
              <a:extLst>
                <a:ext uri="{FF2B5EF4-FFF2-40B4-BE49-F238E27FC236}">
                  <a16:creationId xmlns:a16="http://schemas.microsoft.com/office/drawing/2014/main" id="{CBB10261-B870-43AD-8684-87349C6BC614}"/>
                </a:ext>
              </a:extLst>
            </xdr:cNvPr>
            <xdr:cNvSpPr txBox="1"/>
          </xdr:nvSpPr>
          <xdr:spPr>
            <a:xfrm>
              <a:off x="544327" y="2893747"/>
              <a:ext cx="256778" cy="26161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noAutofit/>
            </a:bodyPr>
            <a:lstStyle/>
            <a:p>
              <a:r>
                <a:rPr lang="en-US" sz="1000"/>
                <a:t>A</a:t>
              </a:r>
              <a:endParaRPr lang="en-CA" sz="1000" baseline="-25000"/>
            </a:p>
          </xdr:txBody>
        </xdr:sp>
        <xdr:cxnSp macro="">
          <xdr:nvCxnSpPr>
            <xdr:cNvPr id="48" name="Straight Connector 47">
              <a:extLst>
                <a:ext uri="{FF2B5EF4-FFF2-40B4-BE49-F238E27FC236}">
                  <a16:creationId xmlns:a16="http://schemas.microsoft.com/office/drawing/2014/main" id="{72BF7CA3-B812-4DB6-8105-D1B1D86E7A4C}"/>
                </a:ext>
              </a:extLst>
            </xdr:cNvPr>
            <xdr:cNvCxnSpPr/>
          </xdr:nvCxnSpPr>
          <xdr:spPr bwMode="auto">
            <a:xfrm>
              <a:off x="609440" y="2453825"/>
              <a:ext cx="0" cy="627629"/>
            </a:xfrm>
            <a:prstGeom prst="line">
              <a:avLst/>
            </a:prstGeom>
            <a:solidFill>
              <a:srgbClr val="FFFFFF"/>
            </a:solidFill>
            <a:ln w="9525" cap="flat" cmpd="sng" algn="ctr">
              <a:solidFill>
                <a:srgbClr val="000000"/>
              </a:solidFill>
              <a:prstDash val="solid"/>
              <a:round/>
              <a:headEnd type="none" w="med" len="med"/>
              <a:tailEnd type="none" w="med" len="med"/>
            </a:ln>
            <a:effectLst/>
          </xdr:spPr>
        </xdr:cxnSp>
        <xdr:cxnSp macro="">
          <xdr:nvCxnSpPr>
            <xdr:cNvPr id="55" name="Straight Arrow Connector 54">
              <a:extLst>
                <a:ext uri="{FF2B5EF4-FFF2-40B4-BE49-F238E27FC236}">
                  <a16:creationId xmlns:a16="http://schemas.microsoft.com/office/drawing/2014/main" id="{72FA1655-85D1-4595-9067-56206381935E}"/>
                </a:ext>
              </a:extLst>
            </xdr:cNvPr>
            <xdr:cNvCxnSpPr/>
          </xdr:nvCxnSpPr>
          <xdr:spPr bwMode="auto">
            <a:xfrm>
              <a:off x="609440" y="2529476"/>
              <a:ext cx="1259526" cy="0"/>
            </a:xfrm>
            <a:prstGeom prst="straightConnector1">
              <a:avLst/>
            </a:prstGeom>
            <a:solidFill>
              <a:srgbClr val="FFFFFF"/>
            </a:solidFill>
            <a:ln w="9525" cap="flat" cmpd="sng" algn="ctr">
              <a:solidFill>
                <a:srgbClr val="000000"/>
              </a:solidFill>
              <a:prstDash val="solid"/>
              <a:round/>
              <a:headEnd type="arrow"/>
              <a:tailEnd type="arrow"/>
            </a:ln>
            <a:effectLst/>
          </xdr:spPr>
        </xdr:cxnSp>
        <xdr:sp macro="" textlink="">
          <xdr:nvSpPr>
            <xdr:cNvPr id="62" name="TextBox 61">
              <a:extLst>
                <a:ext uri="{FF2B5EF4-FFF2-40B4-BE49-F238E27FC236}">
                  <a16:creationId xmlns:a16="http://schemas.microsoft.com/office/drawing/2014/main" id="{0F70E6CC-D484-4615-A1F8-CDA92FE30DC5}"/>
                </a:ext>
              </a:extLst>
            </xdr:cNvPr>
            <xdr:cNvSpPr txBox="1"/>
          </xdr:nvSpPr>
          <xdr:spPr>
            <a:xfrm>
              <a:off x="392736" y="2353304"/>
              <a:ext cx="239332" cy="24548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noAutofit/>
            </a:bodyPr>
            <a:lstStyle/>
            <a:p>
              <a:r>
                <a:rPr lang="en-CA" sz="1000"/>
                <a:t>Y</a:t>
              </a:r>
              <a:endParaRPr lang="en-CA" sz="1000" baseline="-25000"/>
            </a:p>
          </xdr:txBody>
        </xdr:sp>
        <xdr:cxnSp macro="">
          <xdr:nvCxnSpPr>
            <xdr:cNvPr id="63" name="Straight Connector 62">
              <a:extLst>
                <a:ext uri="{FF2B5EF4-FFF2-40B4-BE49-F238E27FC236}">
                  <a16:creationId xmlns:a16="http://schemas.microsoft.com/office/drawing/2014/main" id="{6F9B048D-D699-474F-BC39-F7A6065C980E}"/>
                </a:ext>
              </a:extLst>
            </xdr:cNvPr>
            <xdr:cNvCxnSpPr/>
          </xdr:nvCxnSpPr>
          <xdr:spPr bwMode="auto">
            <a:xfrm flipH="1">
              <a:off x="1962962" y="3121400"/>
              <a:ext cx="586891" cy="0"/>
            </a:xfrm>
            <a:prstGeom prst="line">
              <a:avLst/>
            </a:prstGeom>
            <a:solidFill>
              <a:srgbClr val="FFFFFF"/>
            </a:solidFill>
            <a:ln w="9525" cap="flat" cmpd="sng" algn="ctr">
              <a:solidFill>
                <a:srgbClr val="000000"/>
              </a:solidFill>
              <a:prstDash val="solid"/>
              <a:round/>
              <a:headEnd type="none" w="med" len="med"/>
              <a:tailEnd type="none" w="med" len="med"/>
            </a:ln>
            <a:effectLst/>
          </xdr:spPr>
        </xdr:cxnSp>
        <xdr:sp macro="" textlink="">
          <xdr:nvSpPr>
            <xdr:cNvPr id="64" name="TextBox 63">
              <a:extLst>
                <a:ext uri="{FF2B5EF4-FFF2-40B4-BE49-F238E27FC236}">
                  <a16:creationId xmlns:a16="http://schemas.microsoft.com/office/drawing/2014/main" id="{33E21B95-60EC-4CE0-A68F-0CE2A9E9C8EE}"/>
                </a:ext>
              </a:extLst>
            </xdr:cNvPr>
            <xdr:cNvSpPr txBox="1"/>
          </xdr:nvSpPr>
          <xdr:spPr>
            <a:xfrm>
              <a:off x="2413969" y="2891500"/>
              <a:ext cx="243357" cy="25003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noAutofit/>
            </a:bodyPr>
            <a:lstStyle/>
            <a:p>
              <a:r>
                <a:rPr lang="en-CA" sz="1000"/>
                <a:t>X</a:t>
              </a:r>
              <a:endParaRPr lang="en-CA" sz="1000" baseline="-25000"/>
            </a:p>
          </xdr:txBody>
        </xdr:sp>
        <xdr:cxnSp macro="">
          <xdr:nvCxnSpPr>
            <xdr:cNvPr id="65" name="Straight Connector 64">
              <a:extLst>
                <a:ext uri="{FF2B5EF4-FFF2-40B4-BE49-F238E27FC236}">
                  <a16:creationId xmlns:a16="http://schemas.microsoft.com/office/drawing/2014/main" id="{6A3D5CAE-EC22-4CF7-95F6-EC40DB35ED45}"/>
                </a:ext>
              </a:extLst>
            </xdr:cNvPr>
            <xdr:cNvCxnSpPr/>
          </xdr:nvCxnSpPr>
          <xdr:spPr bwMode="auto">
            <a:xfrm>
              <a:off x="1872610" y="2442697"/>
              <a:ext cx="0" cy="500269"/>
            </a:xfrm>
            <a:prstGeom prst="line">
              <a:avLst/>
            </a:prstGeom>
            <a:solidFill>
              <a:srgbClr val="FFFFFF"/>
            </a:solidFill>
            <a:ln w="9525" cap="flat" cmpd="sng" algn="ctr">
              <a:solidFill>
                <a:srgbClr val="000000"/>
              </a:solidFill>
              <a:prstDash val="solid"/>
              <a:round/>
              <a:headEnd type="none" w="med" len="med"/>
              <a:tailEnd type="none" w="med" len="med"/>
            </a:ln>
            <a:effectLst/>
          </xdr:spPr>
        </xdr:cxnSp>
        <xdr:sp macro="" textlink="">
          <xdr:nvSpPr>
            <xdr:cNvPr id="66" name="TextBox 65">
              <a:extLst>
                <a:ext uri="{FF2B5EF4-FFF2-40B4-BE49-F238E27FC236}">
                  <a16:creationId xmlns:a16="http://schemas.microsoft.com/office/drawing/2014/main" id="{AA716B23-5487-4E0B-9EEB-E4054D1010F1}"/>
                </a:ext>
              </a:extLst>
            </xdr:cNvPr>
            <xdr:cNvSpPr txBox="1"/>
          </xdr:nvSpPr>
          <xdr:spPr>
            <a:xfrm>
              <a:off x="1132791" y="2343416"/>
              <a:ext cx="231712" cy="244431"/>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noAutofit/>
            </a:bodyPr>
            <a:lstStyle/>
            <a:p>
              <a:r>
                <a:rPr lang="en-US" sz="1000"/>
                <a:t>L</a:t>
              </a:r>
              <a:endParaRPr lang="en-CA" sz="1000" baseline="-25000"/>
            </a:p>
          </xdr:txBody>
        </xdr:sp>
        <xdr:cxnSp macro="">
          <xdr:nvCxnSpPr>
            <xdr:cNvPr id="72" name="Straight Arrow Connector 71">
              <a:extLst>
                <a:ext uri="{FF2B5EF4-FFF2-40B4-BE49-F238E27FC236}">
                  <a16:creationId xmlns:a16="http://schemas.microsoft.com/office/drawing/2014/main" id="{08427239-1F04-47FC-8D4E-C3AA0D267B30}"/>
                </a:ext>
              </a:extLst>
            </xdr:cNvPr>
            <xdr:cNvCxnSpPr/>
          </xdr:nvCxnSpPr>
          <xdr:spPr bwMode="auto">
            <a:xfrm flipH="1" flipV="1">
              <a:off x="611839" y="3120750"/>
              <a:ext cx="1265268" cy="651"/>
            </a:xfrm>
            <a:prstGeom prst="straightConnector1">
              <a:avLst/>
            </a:prstGeom>
            <a:solidFill>
              <a:srgbClr val="FFFFFF"/>
            </a:solidFill>
            <a:ln w="6350" cap="flat" cmpd="sng" algn="ctr">
              <a:solidFill>
                <a:srgbClr val="000000"/>
              </a:solidFill>
              <a:prstDash val="lgDashDot"/>
              <a:round/>
              <a:headEnd type="none" w="med" len="med"/>
              <a:tailEnd type="none" w="med" len="med"/>
            </a:ln>
            <a:effectLst/>
          </xdr:spPr>
        </xdr:cxnSp>
        <xdr:sp macro="" textlink="">
          <xdr:nvSpPr>
            <xdr:cNvPr id="36" name="TextBox 35">
              <a:extLst>
                <a:ext uri="{FF2B5EF4-FFF2-40B4-BE49-F238E27FC236}">
                  <a16:creationId xmlns:a16="http://schemas.microsoft.com/office/drawing/2014/main" id="{2FD503BE-061A-4AC3-A020-398F533AC562}"/>
                </a:ext>
              </a:extLst>
            </xdr:cNvPr>
            <xdr:cNvSpPr txBox="1"/>
          </xdr:nvSpPr>
          <xdr:spPr>
            <a:xfrm>
              <a:off x="1825668" y="2798649"/>
              <a:ext cx="261922" cy="24233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noAutofit/>
            </a:bodyPr>
            <a:lstStyle/>
            <a:p>
              <a:r>
                <a:rPr lang="en-US" sz="1000"/>
                <a:t>B</a:t>
              </a:r>
              <a:endParaRPr lang="en-CA" sz="1000" baseline="-25000"/>
            </a:p>
          </xdr:txBody>
        </xdr:sp>
        <xdr:sp macro="" textlink="">
          <xdr:nvSpPr>
            <xdr:cNvPr id="45" name="TextBox 44">
              <a:extLst>
                <a:ext uri="{FF2B5EF4-FFF2-40B4-BE49-F238E27FC236}">
                  <a16:creationId xmlns:a16="http://schemas.microsoft.com/office/drawing/2014/main" id="{950C14B2-557F-4B1B-ABE6-BC51910EA2D1}"/>
                </a:ext>
              </a:extLst>
            </xdr:cNvPr>
            <xdr:cNvSpPr txBox="1"/>
          </xdr:nvSpPr>
          <xdr:spPr>
            <a:xfrm>
              <a:off x="1621530" y="3087867"/>
              <a:ext cx="248769" cy="264306"/>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noAutofit/>
            </a:bodyPr>
            <a:lstStyle/>
            <a:p>
              <a:r>
                <a:rPr lang="el-GR" sz="1000"/>
                <a:t>θ</a:t>
              </a:r>
              <a:r>
                <a:rPr lang="en-US" sz="1000" baseline="-25000"/>
                <a:t>B</a:t>
              </a:r>
              <a:endParaRPr lang="en-CA" sz="1000" baseline="-25000"/>
            </a:p>
          </xdr:txBody>
        </xdr:sp>
        <xdr:sp macro="" textlink="">
          <xdr:nvSpPr>
            <xdr:cNvPr id="83" name="Line 49">
              <a:extLst>
                <a:ext uri="{FF2B5EF4-FFF2-40B4-BE49-F238E27FC236}">
                  <a16:creationId xmlns:a16="http://schemas.microsoft.com/office/drawing/2014/main" id="{FFDF40CA-97AB-439F-8579-AF1A7EB4FDC4}"/>
                </a:ext>
              </a:extLst>
            </xdr:cNvPr>
            <xdr:cNvSpPr>
              <a:spLocks noChangeShapeType="1"/>
            </xdr:cNvSpPr>
          </xdr:nvSpPr>
          <xdr:spPr bwMode="auto">
            <a:xfrm flipH="1">
              <a:off x="1881962" y="3000466"/>
              <a:ext cx="0" cy="227748"/>
            </a:xfrm>
            <a:prstGeom prst="line">
              <a:avLst/>
            </a:prstGeom>
            <a:noFill/>
            <a:ln w="22225">
              <a:solidFill>
                <a:srgbClr val="000000"/>
              </a:solidFill>
              <a:round/>
              <a:headEnd/>
              <a:tailEnd/>
            </a:ln>
          </xdr:spPr>
        </xdr:sp>
        <xdr:sp macro="" textlink="">
          <xdr:nvSpPr>
            <xdr:cNvPr id="84" name="Line 50">
              <a:extLst>
                <a:ext uri="{FF2B5EF4-FFF2-40B4-BE49-F238E27FC236}">
                  <a16:creationId xmlns:a16="http://schemas.microsoft.com/office/drawing/2014/main" id="{A6BB6C65-35DD-491B-9EA3-12DD7865BAE5}"/>
                </a:ext>
              </a:extLst>
            </xdr:cNvPr>
            <xdr:cNvSpPr>
              <a:spLocks noChangeShapeType="1"/>
            </xdr:cNvSpPr>
          </xdr:nvSpPr>
          <xdr:spPr bwMode="auto">
            <a:xfrm>
              <a:off x="1881962" y="3010370"/>
              <a:ext cx="46586" cy="23676"/>
            </a:xfrm>
            <a:prstGeom prst="line">
              <a:avLst/>
            </a:prstGeom>
            <a:noFill/>
            <a:ln w="9525">
              <a:solidFill>
                <a:srgbClr val="000000"/>
              </a:solidFill>
              <a:round/>
              <a:headEnd/>
              <a:tailEnd/>
            </a:ln>
          </xdr:spPr>
        </xdr:sp>
        <xdr:sp macro="" textlink="">
          <xdr:nvSpPr>
            <xdr:cNvPr id="85" name="Line 51">
              <a:extLst>
                <a:ext uri="{FF2B5EF4-FFF2-40B4-BE49-F238E27FC236}">
                  <a16:creationId xmlns:a16="http://schemas.microsoft.com/office/drawing/2014/main" id="{7EC22043-B25C-41CD-8413-D7FAF7FB7AE6}"/>
                </a:ext>
              </a:extLst>
            </xdr:cNvPr>
            <xdr:cNvSpPr>
              <a:spLocks noChangeShapeType="1"/>
            </xdr:cNvSpPr>
          </xdr:nvSpPr>
          <xdr:spPr bwMode="auto">
            <a:xfrm>
              <a:off x="1881962" y="3043947"/>
              <a:ext cx="46586" cy="49512"/>
            </a:xfrm>
            <a:prstGeom prst="line">
              <a:avLst/>
            </a:prstGeom>
            <a:noFill/>
            <a:ln w="9525">
              <a:solidFill>
                <a:srgbClr val="000000"/>
              </a:solidFill>
              <a:round/>
              <a:headEnd/>
              <a:tailEnd/>
            </a:ln>
          </xdr:spPr>
        </xdr:sp>
        <xdr:sp macro="" textlink="">
          <xdr:nvSpPr>
            <xdr:cNvPr id="86" name="Line 52">
              <a:extLst>
                <a:ext uri="{FF2B5EF4-FFF2-40B4-BE49-F238E27FC236}">
                  <a16:creationId xmlns:a16="http://schemas.microsoft.com/office/drawing/2014/main" id="{05F171C1-BA6C-4AA4-A6C2-39503B28A52E}"/>
                </a:ext>
              </a:extLst>
            </xdr:cNvPr>
            <xdr:cNvSpPr>
              <a:spLocks noChangeShapeType="1"/>
            </xdr:cNvSpPr>
          </xdr:nvSpPr>
          <xdr:spPr bwMode="auto">
            <a:xfrm>
              <a:off x="1881962" y="3103360"/>
              <a:ext cx="46586" cy="41766"/>
            </a:xfrm>
            <a:prstGeom prst="line">
              <a:avLst/>
            </a:prstGeom>
            <a:noFill/>
            <a:ln w="9525">
              <a:solidFill>
                <a:srgbClr val="000000"/>
              </a:solidFill>
              <a:round/>
              <a:headEnd/>
              <a:tailEnd/>
            </a:ln>
          </xdr:spPr>
        </xdr:sp>
        <xdr:sp macro="" textlink="">
          <xdr:nvSpPr>
            <xdr:cNvPr id="87" name="Line 53">
              <a:extLst>
                <a:ext uri="{FF2B5EF4-FFF2-40B4-BE49-F238E27FC236}">
                  <a16:creationId xmlns:a16="http://schemas.microsoft.com/office/drawing/2014/main" id="{9E99B748-CF55-49A9-BC56-6BD988EEEA2C}"/>
                </a:ext>
              </a:extLst>
            </xdr:cNvPr>
            <xdr:cNvSpPr>
              <a:spLocks noChangeShapeType="1"/>
            </xdr:cNvSpPr>
          </xdr:nvSpPr>
          <xdr:spPr bwMode="auto">
            <a:xfrm>
              <a:off x="1881962" y="3164932"/>
              <a:ext cx="46586" cy="33577"/>
            </a:xfrm>
            <a:prstGeom prst="line">
              <a:avLst/>
            </a:prstGeom>
            <a:noFill/>
            <a:ln w="9525">
              <a:solidFill>
                <a:srgbClr val="000000"/>
              </a:solidFill>
              <a:round/>
              <a:headEnd/>
              <a:tailEnd/>
            </a:ln>
          </xdr:spPr>
        </xdr:sp>
        <xdr:sp macro="" textlink="">
          <xdr:nvSpPr>
            <xdr:cNvPr id="88" name="Line 54">
              <a:extLst>
                <a:ext uri="{FF2B5EF4-FFF2-40B4-BE49-F238E27FC236}">
                  <a16:creationId xmlns:a16="http://schemas.microsoft.com/office/drawing/2014/main" id="{E30BAB93-7B37-4CB4-BE2F-F24F858D9C53}"/>
                </a:ext>
              </a:extLst>
            </xdr:cNvPr>
            <xdr:cNvSpPr>
              <a:spLocks noChangeShapeType="1"/>
            </xdr:cNvSpPr>
          </xdr:nvSpPr>
          <xdr:spPr bwMode="auto">
            <a:xfrm>
              <a:off x="1881962" y="3208410"/>
              <a:ext cx="46586" cy="39609"/>
            </a:xfrm>
            <a:prstGeom prst="line">
              <a:avLst/>
            </a:prstGeom>
            <a:noFill/>
            <a:ln w="9525">
              <a:solidFill>
                <a:srgbClr val="000000"/>
              </a:solidFill>
              <a:round/>
              <a:headEnd/>
              <a:tailEnd/>
            </a:ln>
          </xdr:spPr>
        </xdr:sp>
        <xdr:cxnSp macro="">
          <xdr:nvCxnSpPr>
            <xdr:cNvPr id="56" name="Straight Arrow Connector 55">
              <a:extLst>
                <a:ext uri="{FF2B5EF4-FFF2-40B4-BE49-F238E27FC236}">
                  <a16:creationId xmlns:a16="http://schemas.microsoft.com/office/drawing/2014/main" id="{0464B9F1-D04F-45BB-8639-3C76DF73908D}"/>
                </a:ext>
              </a:extLst>
            </xdr:cNvPr>
            <xdr:cNvCxnSpPr/>
          </xdr:nvCxnSpPr>
          <xdr:spPr bwMode="auto">
            <a:xfrm flipV="1">
              <a:off x="1884047" y="3264065"/>
              <a:ext cx="0" cy="329150"/>
            </a:xfrm>
            <a:prstGeom prst="straightConnector1">
              <a:avLst/>
            </a:prstGeom>
            <a:solidFill>
              <a:srgbClr val="FFFFFF"/>
            </a:solidFill>
            <a:ln w="9525" cap="flat" cmpd="sng" algn="ctr">
              <a:solidFill>
                <a:srgbClr val="FF0000"/>
              </a:solidFill>
              <a:prstDash val="solid"/>
              <a:round/>
              <a:headEnd type="none" w="med" len="med"/>
              <a:tailEnd type="triangle" w="med" len="med"/>
            </a:ln>
            <a:effectLst/>
          </xdr:spPr>
        </xdr:cxnSp>
        <xdr:sp macro="" textlink="">
          <xdr:nvSpPr>
            <xdr:cNvPr id="57" name="TextBox 56">
              <a:extLst>
                <a:ext uri="{FF2B5EF4-FFF2-40B4-BE49-F238E27FC236}">
                  <a16:creationId xmlns:a16="http://schemas.microsoft.com/office/drawing/2014/main" id="{342C9424-5CE0-478C-B723-A16199F4FB24}"/>
                </a:ext>
              </a:extLst>
            </xdr:cNvPr>
            <xdr:cNvSpPr txBox="1"/>
          </xdr:nvSpPr>
          <xdr:spPr>
            <a:xfrm>
              <a:off x="1850468" y="3341263"/>
              <a:ext cx="308242" cy="249356"/>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noAutofit/>
            </a:bodyPr>
            <a:lstStyle/>
            <a:p>
              <a:r>
                <a:rPr lang="en-CA" sz="1000"/>
                <a:t>R</a:t>
              </a:r>
              <a:r>
                <a:rPr lang="en-CA" sz="1000" baseline="-25000"/>
                <a:t>B</a:t>
              </a:r>
            </a:p>
          </xdr:txBody>
        </xdr:sp>
        <xdr:sp macro="" textlink="">
          <xdr:nvSpPr>
            <xdr:cNvPr id="59" name="Arc 58">
              <a:extLst>
                <a:ext uri="{FF2B5EF4-FFF2-40B4-BE49-F238E27FC236}">
                  <a16:creationId xmlns:a16="http://schemas.microsoft.com/office/drawing/2014/main" id="{420589C3-FCA3-4337-AFA0-341F6280E7F3}"/>
                </a:ext>
              </a:extLst>
            </xdr:cNvPr>
            <xdr:cNvSpPr/>
          </xdr:nvSpPr>
          <xdr:spPr bwMode="auto">
            <a:xfrm>
              <a:off x="1759469" y="2946774"/>
              <a:ext cx="327179" cy="350245"/>
            </a:xfrm>
            <a:prstGeom prst="arc">
              <a:avLst>
                <a:gd name="adj1" fmla="val 18164913"/>
                <a:gd name="adj2" fmla="val 3233002"/>
              </a:avLst>
            </a:prstGeom>
            <a:noFill/>
            <a:ln w="9525" cap="flat" cmpd="sng" algn="ctr">
              <a:solidFill>
                <a:srgbClr val="FF0000"/>
              </a:solidFill>
              <a:prstDash val="solid"/>
              <a:round/>
              <a:headEnd type="none" w="med" len="med"/>
              <a:tailEnd type="triangle" w="med" len="med"/>
            </a:ln>
            <a:effectLst/>
          </xdr:spPr>
          <xdr:txBody>
            <a:bodyPr vertOverflow="clip" wrap="square" lIns="18288" tIns="0" rIns="0" bIns="0" rtlCol="0" anchor="ctr" upright="1"/>
            <a:lstStyle/>
            <a:p>
              <a:pPr algn="ctr"/>
              <a:endParaRPr lang="en-CA" sz="1000"/>
            </a:p>
          </xdr:txBody>
        </xdr:sp>
        <xdr:sp macro="" textlink="">
          <xdr:nvSpPr>
            <xdr:cNvPr id="60" name="TextBox 59">
              <a:extLst>
                <a:ext uri="{FF2B5EF4-FFF2-40B4-BE49-F238E27FC236}">
                  <a16:creationId xmlns:a16="http://schemas.microsoft.com/office/drawing/2014/main" id="{5779912F-9B2F-450A-ACA1-A5E0FAC240B5}"/>
                </a:ext>
              </a:extLst>
            </xdr:cNvPr>
            <xdr:cNvSpPr txBox="1"/>
          </xdr:nvSpPr>
          <xdr:spPr>
            <a:xfrm>
              <a:off x="2006646" y="3122738"/>
              <a:ext cx="351138" cy="25049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noAutofit/>
            </a:bodyPr>
            <a:lstStyle/>
            <a:p>
              <a:r>
                <a:rPr lang="en-CA" sz="1000"/>
                <a:t>M</a:t>
              </a:r>
              <a:r>
                <a:rPr lang="en-CA" sz="1000" baseline="-25000"/>
                <a:t>B</a:t>
              </a:r>
            </a:p>
          </xdr:txBody>
        </xdr:sp>
        <xdr:sp macro="" textlink="">
          <xdr:nvSpPr>
            <xdr:cNvPr id="49" name="Arc 48">
              <a:extLst>
                <a:ext uri="{FF2B5EF4-FFF2-40B4-BE49-F238E27FC236}">
                  <a16:creationId xmlns:a16="http://schemas.microsoft.com/office/drawing/2014/main" id="{34B46C39-5A68-4659-A638-F90865298109}"/>
                </a:ext>
              </a:extLst>
            </xdr:cNvPr>
            <xdr:cNvSpPr/>
          </xdr:nvSpPr>
          <xdr:spPr bwMode="auto">
            <a:xfrm flipH="1" flipV="1">
              <a:off x="458767" y="2921404"/>
              <a:ext cx="327039" cy="346091"/>
            </a:xfrm>
            <a:prstGeom prst="arc">
              <a:avLst>
                <a:gd name="adj1" fmla="val 18164913"/>
                <a:gd name="adj2" fmla="val 3233002"/>
              </a:avLst>
            </a:prstGeom>
            <a:noFill/>
            <a:ln w="9525" cap="flat" cmpd="sng" algn="ctr">
              <a:solidFill>
                <a:schemeClr val="tx1"/>
              </a:solidFill>
              <a:prstDash val="solid"/>
              <a:round/>
              <a:headEnd type="none" w="med" len="med"/>
              <a:tailEnd type="triangle" w="med" len="med"/>
            </a:ln>
            <a:effectLst/>
          </xdr:spPr>
          <xdr:txBody>
            <a:bodyPr vertOverflow="clip" wrap="square" lIns="18288" tIns="0" rIns="0" bIns="0" rtlCol="0" anchor="ctr" upright="1"/>
            <a:lstStyle/>
            <a:p>
              <a:pPr algn="ctr"/>
              <a:endParaRPr lang="en-CA" sz="1000"/>
            </a:p>
          </xdr:txBody>
        </xdr:sp>
        <xdr:sp macro="" textlink="">
          <xdr:nvSpPr>
            <xdr:cNvPr id="50" name="TextBox 49">
              <a:extLst>
                <a:ext uri="{FF2B5EF4-FFF2-40B4-BE49-F238E27FC236}">
                  <a16:creationId xmlns:a16="http://schemas.microsoft.com/office/drawing/2014/main" id="{D73DB0F5-97E2-4780-A159-ED8D227B0322}"/>
                </a:ext>
              </a:extLst>
            </xdr:cNvPr>
            <xdr:cNvSpPr txBox="1"/>
          </xdr:nvSpPr>
          <xdr:spPr>
            <a:xfrm>
              <a:off x="279860" y="3165810"/>
              <a:ext cx="343657" cy="255321"/>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noAutofit/>
            </a:bodyPr>
            <a:lstStyle/>
            <a:p>
              <a:r>
                <a:rPr lang="en-CA" sz="1000"/>
                <a:t>M</a:t>
              </a:r>
              <a:r>
                <a:rPr lang="en-CA" sz="1000" baseline="-25000"/>
                <a:t>0</a:t>
              </a:r>
            </a:p>
          </xdr:txBody>
        </xdr:sp>
      </xdr:grpSp>
      <xdr:sp macro="" textlink="">
        <xdr:nvSpPr>
          <xdr:cNvPr id="41" name="Freeform: Shape 40">
            <a:extLst>
              <a:ext uri="{FF2B5EF4-FFF2-40B4-BE49-F238E27FC236}">
                <a16:creationId xmlns:a16="http://schemas.microsoft.com/office/drawing/2014/main" id="{E3802AF8-7DB6-487E-9FB1-3FE5B8AD1F32}"/>
              </a:ext>
            </a:extLst>
          </xdr:cNvPr>
          <xdr:cNvSpPr/>
        </xdr:nvSpPr>
        <xdr:spPr bwMode="auto">
          <a:xfrm>
            <a:off x="611605" y="3104942"/>
            <a:ext cx="1264157" cy="73541"/>
          </a:xfrm>
          <a:custGeom>
            <a:avLst/>
            <a:gdLst>
              <a:gd name="connsiteX0" fmla="*/ 1304693 w 1304693"/>
              <a:gd name="connsiteY0" fmla="*/ 0 h 122663"/>
              <a:gd name="connsiteX1" fmla="*/ 0 w 1304693"/>
              <a:gd name="connsiteY1" fmla="*/ 122663 h 122663"/>
              <a:gd name="connsiteX0" fmla="*/ 1304693 w 1304693"/>
              <a:gd name="connsiteY0" fmla="*/ 0 h 122663"/>
              <a:gd name="connsiteX1" fmla="*/ 0 w 1304693"/>
              <a:gd name="connsiteY1" fmla="*/ 122663 h 122663"/>
              <a:gd name="connsiteX0" fmla="*/ 1304693 w 1304693"/>
              <a:gd name="connsiteY0" fmla="*/ 0 h 122663"/>
              <a:gd name="connsiteX1" fmla="*/ 0 w 1304693"/>
              <a:gd name="connsiteY1" fmla="*/ 122663 h 122663"/>
              <a:gd name="connsiteX0" fmla="*/ 1304693 w 1304693"/>
              <a:gd name="connsiteY0" fmla="*/ 51531 h 51531"/>
              <a:gd name="connsiteX1" fmla="*/ 0 w 1304693"/>
              <a:gd name="connsiteY1" fmla="*/ 35983 h 51531"/>
              <a:gd name="connsiteX0" fmla="*/ 1304693 w 1304693"/>
              <a:gd name="connsiteY0" fmla="*/ 15548 h 16609"/>
              <a:gd name="connsiteX1" fmla="*/ 0 w 1304693"/>
              <a:gd name="connsiteY1" fmla="*/ 0 h 16609"/>
              <a:gd name="connsiteX0" fmla="*/ 1311356 w 1311356"/>
              <a:gd name="connsiteY0" fmla="*/ 0 h 13289"/>
              <a:gd name="connsiteX1" fmla="*/ 0 w 1311356"/>
              <a:gd name="connsiteY1" fmla="*/ 4196 h 13289"/>
              <a:gd name="connsiteX0" fmla="*/ 1311356 w 1311356"/>
              <a:gd name="connsiteY0" fmla="*/ 0 h 4196"/>
              <a:gd name="connsiteX1" fmla="*/ 0 w 1311356"/>
              <a:gd name="connsiteY1" fmla="*/ 4196 h 4196"/>
              <a:gd name="connsiteX0" fmla="*/ 10000 w 10000"/>
              <a:gd name="connsiteY0" fmla="*/ 15495 h 25495"/>
              <a:gd name="connsiteX1" fmla="*/ 4931 w 10000"/>
              <a:gd name="connsiteY1" fmla="*/ 0 h 25495"/>
              <a:gd name="connsiteX2" fmla="*/ 0 w 10000"/>
              <a:gd name="connsiteY2" fmla="*/ 25495 h 25495"/>
              <a:gd name="connsiteX0" fmla="*/ 10000 w 10000"/>
              <a:gd name="connsiteY0" fmla="*/ 0 h 205283"/>
              <a:gd name="connsiteX1" fmla="*/ 5033 w 10000"/>
              <a:gd name="connsiteY1" fmla="*/ 204123 h 205283"/>
              <a:gd name="connsiteX2" fmla="*/ 0 w 10000"/>
              <a:gd name="connsiteY2" fmla="*/ 10000 h 205283"/>
              <a:gd name="connsiteX0" fmla="*/ 10000 w 10000"/>
              <a:gd name="connsiteY0" fmla="*/ 0 h 205283"/>
              <a:gd name="connsiteX1" fmla="*/ 5033 w 10000"/>
              <a:gd name="connsiteY1" fmla="*/ 204123 h 205283"/>
              <a:gd name="connsiteX2" fmla="*/ 0 w 10000"/>
              <a:gd name="connsiteY2" fmla="*/ 10000 h 205283"/>
              <a:gd name="connsiteX0" fmla="*/ 10000 w 10000"/>
              <a:gd name="connsiteY0" fmla="*/ 162193 h 366842"/>
              <a:gd name="connsiteX1" fmla="*/ 5033 w 10000"/>
              <a:gd name="connsiteY1" fmla="*/ 366316 h 366842"/>
              <a:gd name="connsiteX2" fmla="*/ 0 w 10000"/>
              <a:gd name="connsiteY2" fmla="*/ 172193 h 366842"/>
              <a:gd name="connsiteX0" fmla="*/ 10000 w 10000"/>
              <a:gd name="connsiteY0" fmla="*/ 162193 h 366842"/>
              <a:gd name="connsiteX1" fmla="*/ 5033 w 10000"/>
              <a:gd name="connsiteY1" fmla="*/ 366316 h 366842"/>
              <a:gd name="connsiteX2" fmla="*/ 0 w 10000"/>
              <a:gd name="connsiteY2" fmla="*/ 172193 h 366842"/>
              <a:gd name="connsiteX0" fmla="*/ 10000 w 10000"/>
              <a:gd name="connsiteY0" fmla="*/ 0 h 205283"/>
              <a:gd name="connsiteX1" fmla="*/ 5033 w 10000"/>
              <a:gd name="connsiteY1" fmla="*/ 204123 h 205283"/>
              <a:gd name="connsiteX2" fmla="*/ 0 w 10000"/>
              <a:gd name="connsiteY2" fmla="*/ 10000 h 205283"/>
              <a:gd name="connsiteX0" fmla="*/ 10000 w 10000"/>
              <a:gd name="connsiteY0" fmla="*/ 0 h 206062"/>
              <a:gd name="connsiteX1" fmla="*/ 5033 w 10000"/>
              <a:gd name="connsiteY1" fmla="*/ 204123 h 206062"/>
              <a:gd name="connsiteX2" fmla="*/ 0 w 10000"/>
              <a:gd name="connsiteY2" fmla="*/ 10000 h 206062"/>
              <a:gd name="connsiteX0" fmla="*/ 10000 w 10000"/>
              <a:gd name="connsiteY0" fmla="*/ 0 h 206062"/>
              <a:gd name="connsiteX1" fmla="*/ 5033 w 10000"/>
              <a:gd name="connsiteY1" fmla="*/ 204123 h 206062"/>
              <a:gd name="connsiteX2" fmla="*/ 0 w 10000"/>
              <a:gd name="connsiteY2" fmla="*/ 10000 h 206062"/>
              <a:gd name="connsiteX0" fmla="*/ 10000 w 10000"/>
              <a:gd name="connsiteY0" fmla="*/ 0 h 206062"/>
              <a:gd name="connsiteX1" fmla="*/ 5033 w 10000"/>
              <a:gd name="connsiteY1" fmla="*/ 204123 h 206062"/>
              <a:gd name="connsiteX2" fmla="*/ 0 w 10000"/>
              <a:gd name="connsiteY2" fmla="*/ 10000 h 206062"/>
              <a:gd name="connsiteX0" fmla="*/ 10000 w 10000"/>
              <a:gd name="connsiteY0" fmla="*/ 0 h 198034"/>
              <a:gd name="connsiteX1" fmla="*/ 6516 w 10000"/>
              <a:gd name="connsiteY1" fmla="*/ 195974 h 198034"/>
              <a:gd name="connsiteX2" fmla="*/ 0 w 10000"/>
              <a:gd name="connsiteY2" fmla="*/ 10000 h 198034"/>
              <a:gd name="connsiteX0" fmla="*/ 10000 w 10000"/>
              <a:gd name="connsiteY0" fmla="*/ 98763 h 295544"/>
              <a:gd name="connsiteX1" fmla="*/ 6516 w 10000"/>
              <a:gd name="connsiteY1" fmla="*/ 294737 h 295544"/>
              <a:gd name="connsiteX2" fmla="*/ 1761 w 10000"/>
              <a:gd name="connsiteY2" fmla="*/ 4281 h 295544"/>
              <a:gd name="connsiteX3" fmla="*/ 0 w 10000"/>
              <a:gd name="connsiteY3" fmla="*/ 108763 h 295544"/>
              <a:gd name="connsiteX0" fmla="*/ 10000 w 10000"/>
              <a:gd name="connsiteY0" fmla="*/ 122666 h 319447"/>
              <a:gd name="connsiteX1" fmla="*/ 6516 w 10000"/>
              <a:gd name="connsiteY1" fmla="*/ 318640 h 319447"/>
              <a:gd name="connsiteX2" fmla="*/ 2543 w 10000"/>
              <a:gd name="connsiteY2" fmla="*/ 3735 h 319447"/>
              <a:gd name="connsiteX3" fmla="*/ 0 w 10000"/>
              <a:gd name="connsiteY3" fmla="*/ 132666 h 319447"/>
              <a:gd name="connsiteX0" fmla="*/ 10000 w 10000"/>
              <a:gd name="connsiteY0" fmla="*/ 122666 h 319447"/>
              <a:gd name="connsiteX1" fmla="*/ 6516 w 10000"/>
              <a:gd name="connsiteY1" fmla="*/ 318640 h 319447"/>
              <a:gd name="connsiteX2" fmla="*/ 2543 w 10000"/>
              <a:gd name="connsiteY2" fmla="*/ 3735 h 319447"/>
              <a:gd name="connsiteX3" fmla="*/ 0 w 10000"/>
              <a:gd name="connsiteY3" fmla="*/ 132666 h 319447"/>
              <a:gd name="connsiteX0" fmla="*/ 10000 w 10000"/>
              <a:gd name="connsiteY0" fmla="*/ 122666 h 319219"/>
              <a:gd name="connsiteX1" fmla="*/ 6516 w 10000"/>
              <a:gd name="connsiteY1" fmla="*/ 318640 h 319219"/>
              <a:gd name="connsiteX2" fmla="*/ 2543 w 10000"/>
              <a:gd name="connsiteY2" fmla="*/ 3735 h 319219"/>
              <a:gd name="connsiteX3" fmla="*/ 0 w 10000"/>
              <a:gd name="connsiteY3" fmla="*/ 132666 h 319219"/>
              <a:gd name="connsiteX0" fmla="*/ 10000 w 10000"/>
              <a:gd name="connsiteY0" fmla="*/ 122666 h 327335"/>
              <a:gd name="connsiteX1" fmla="*/ 6839 w 10000"/>
              <a:gd name="connsiteY1" fmla="*/ 326789 h 327335"/>
              <a:gd name="connsiteX2" fmla="*/ 2543 w 10000"/>
              <a:gd name="connsiteY2" fmla="*/ 3735 h 327335"/>
              <a:gd name="connsiteX3" fmla="*/ 0 w 10000"/>
              <a:gd name="connsiteY3" fmla="*/ 132666 h 327335"/>
              <a:gd name="connsiteX0" fmla="*/ 10000 w 10000"/>
              <a:gd name="connsiteY0" fmla="*/ 122666 h 327335"/>
              <a:gd name="connsiteX1" fmla="*/ 6839 w 10000"/>
              <a:gd name="connsiteY1" fmla="*/ 326789 h 327335"/>
              <a:gd name="connsiteX2" fmla="*/ 2543 w 10000"/>
              <a:gd name="connsiteY2" fmla="*/ 3735 h 327335"/>
              <a:gd name="connsiteX3" fmla="*/ 0 w 10000"/>
              <a:gd name="connsiteY3" fmla="*/ 132666 h 327335"/>
              <a:gd name="connsiteX0" fmla="*/ 10000 w 10000"/>
              <a:gd name="connsiteY0" fmla="*/ 122666 h 327335"/>
              <a:gd name="connsiteX1" fmla="*/ 6839 w 10000"/>
              <a:gd name="connsiteY1" fmla="*/ 326789 h 327335"/>
              <a:gd name="connsiteX2" fmla="*/ 2543 w 10000"/>
              <a:gd name="connsiteY2" fmla="*/ 3735 h 327335"/>
              <a:gd name="connsiteX3" fmla="*/ 0 w 10000"/>
              <a:gd name="connsiteY3" fmla="*/ 132666 h 327335"/>
              <a:gd name="connsiteX0" fmla="*/ 10000 w 10000"/>
              <a:gd name="connsiteY0" fmla="*/ 122666 h 335456"/>
              <a:gd name="connsiteX1" fmla="*/ 7270 w 10000"/>
              <a:gd name="connsiteY1" fmla="*/ 334936 h 335456"/>
              <a:gd name="connsiteX2" fmla="*/ 2543 w 10000"/>
              <a:gd name="connsiteY2" fmla="*/ 3735 h 335456"/>
              <a:gd name="connsiteX3" fmla="*/ 0 w 10000"/>
              <a:gd name="connsiteY3" fmla="*/ 132666 h 335456"/>
              <a:gd name="connsiteX0" fmla="*/ 10000 w 10000"/>
              <a:gd name="connsiteY0" fmla="*/ 122666 h 335482"/>
              <a:gd name="connsiteX1" fmla="*/ 7270 w 10000"/>
              <a:gd name="connsiteY1" fmla="*/ 334936 h 335482"/>
              <a:gd name="connsiteX2" fmla="*/ 2543 w 10000"/>
              <a:gd name="connsiteY2" fmla="*/ 3735 h 335482"/>
              <a:gd name="connsiteX3" fmla="*/ 0 w 10000"/>
              <a:gd name="connsiteY3" fmla="*/ 132666 h 335482"/>
              <a:gd name="connsiteX0" fmla="*/ 10000 w 10000"/>
              <a:gd name="connsiteY0" fmla="*/ 122666 h 335549"/>
              <a:gd name="connsiteX1" fmla="*/ 7270 w 10000"/>
              <a:gd name="connsiteY1" fmla="*/ 334936 h 335549"/>
              <a:gd name="connsiteX2" fmla="*/ 2543 w 10000"/>
              <a:gd name="connsiteY2" fmla="*/ 3735 h 335549"/>
              <a:gd name="connsiteX3" fmla="*/ 0 w 10000"/>
              <a:gd name="connsiteY3" fmla="*/ 132666 h 335549"/>
              <a:gd name="connsiteX0" fmla="*/ 10000 w 10000"/>
              <a:gd name="connsiteY0" fmla="*/ 131472 h 344355"/>
              <a:gd name="connsiteX1" fmla="*/ 7270 w 10000"/>
              <a:gd name="connsiteY1" fmla="*/ 343742 h 344355"/>
              <a:gd name="connsiteX2" fmla="*/ 2543 w 10000"/>
              <a:gd name="connsiteY2" fmla="*/ 12541 h 344355"/>
              <a:gd name="connsiteX3" fmla="*/ 629 w 10000"/>
              <a:gd name="connsiteY3" fmla="*/ 61439 h 344355"/>
              <a:gd name="connsiteX4" fmla="*/ 0 w 10000"/>
              <a:gd name="connsiteY4" fmla="*/ 141472 h 344355"/>
              <a:gd name="connsiteX0" fmla="*/ 7270 w 7270"/>
              <a:gd name="connsiteY0" fmla="*/ 343742 h 344127"/>
              <a:gd name="connsiteX1" fmla="*/ 2543 w 7270"/>
              <a:gd name="connsiteY1" fmla="*/ 12541 h 344127"/>
              <a:gd name="connsiteX2" fmla="*/ 629 w 7270"/>
              <a:gd name="connsiteY2" fmla="*/ 61439 h 344127"/>
              <a:gd name="connsiteX3" fmla="*/ 0 w 7270"/>
              <a:gd name="connsiteY3" fmla="*/ 141472 h 344127"/>
              <a:gd name="connsiteX0" fmla="*/ 10000 w 10000"/>
              <a:gd name="connsiteY0" fmla="*/ 9989 h 9989"/>
              <a:gd name="connsiteX1" fmla="*/ 3498 w 10000"/>
              <a:gd name="connsiteY1" fmla="*/ 364 h 9989"/>
              <a:gd name="connsiteX2" fmla="*/ 865 w 10000"/>
              <a:gd name="connsiteY2" fmla="*/ 1785 h 9989"/>
              <a:gd name="connsiteX3" fmla="*/ 0 w 10000"/>
              <a:gd name="connsiteY3" fmla="*/ 4111 h 9989"/>
              <a:gd name="connsiteX0" fmla="*/ 10000 w 10000"/>
              <a:gd name="connsiteY0" fmla="*/ 10124 h 10124"/>
              <a:gd name="connsiteX1" fmla="*/ 3498 w 10000"/>
              <a:gd name="connsiteY1" fmla="*/ 488 h 10124"/>
              <a:gd name="connsiteX2" fmla="*/ 865 w 10000"/>
              <a:gd name="connsiteY2" fmla="*/ 1160 h 10124"/>
              <a:gd name="connsiteX3" fmla="*/ 0 w 10000"/>
              <a:gd name="connsiteY3" fmla="*/ 4240 h 10124"/>
              <a:gd name="connsiteX0" fmla="*/ 10000 w 10000"/>
              <a:gd name="connsiteY0" fmla="*/ 9792 h 9792"/>
              <a:gd name="connsiteX1" fmla="*/ 3498 w 10000"/>
              <a:gd name="connsiteY1" fmla="*/ 156 h 9792"/>
              <a:gd name="connsiteX2" fmla="*/ 0 w 10000"/>
              <a:gd name="connsiteY2" fmla="*/ 3908 h 9792"/>
              <a:gd name="connsiteX0" fmla="*/ 10000 w 10000"/>
              <a:gd name="connsiteY0" fmla="*/ 10000 h 10000"/>
              <a:gd name="connsiteX1" fmla="*/ 3498 w 10000"/>
              <a:gd name="connsiteY1" fmla="*/ 159 h 10000"/>
              <a:gd name="connsiteX2" fmla="*/ 0 w 10000"/>
              <a:gd name="connsiteY2" fmla="*/ 3991 h 10000"/>
              <a:gd name="connsiteX0" fmla="*/ 10000 w 10000"/>
              <a:gd name="connsiteY0" fmla="*/ 9854 h 9854"/>
              <a:gd name="connsiteX1" fmla="*/ 3498 w 10000"/>
              <a:gd name="connsiteY1" fmla="*/ 13 h 9854"/>
              <a:gd name="connsiteX2" fmla="*/ 0 w 10000"/>
              <a:gd name="connsiteY2" fmla="*/ 3845 h 9854"/>
              <a:gd name="connsiteX0" fmla="*/ 10000 w 10000"/>
              <a:gd name="connsiteY0" fmla="*/ 11034 h 11034"/>
              <a:gd name="connsiteX1" fmla="*/ 2986 w 10000"/>
              <a:gd name="connsiteY1" fmla="*/ 9 h 11034"/>
              <a:gd name="connsiteX2" fmla="*/ 0 w 10000"/>
              <a:gd name="connsiteY2" fmla="*/ 4936 h 11034"/>
              <a:gd name="connsiteX0" fmla="*/ 10000 w 10000"/>
              <a:gd name="connsiteY0" fmla="*/ 11026 h 11026"/>
              <a:gd name="connsiteX1" fmla="*/ 2986 w 10000"/>
              <a:gd name="connsiteY1" fmla="*/ 1 h 11026"/>
              <a:gd name="connsiteX2" fmla="*/ 0 w 10000"/>
              <a:gd name="connsiteY2" fmla="*/ 4928 h 11026"/>
              <a:gd name="connsiteX0" fmla="*/ 10000 w 10000"/>
              <a:gd name="connsiteY0" fmla="*/ 11026 h 11026"/>
              <a:gd name="connsiteX1" fmla="*/ 2986 w 10000"/>
              <a:gd name="connsiteY1" fmla="*/ 1 h 11026"/>
              <a:gd name="connsiteX2" fmla="*/ 0 w 10000"/>
              <a:gd name="connsiteY2" fmla="*/ 4928 h 11026"/>
              <a:gd name="connsiteX0" fmla="*/ 10000 w 10000"/>
              <a:gd name="connsiteY0" fmla="*/ 4602 h 4928"/>
              <a:gd name="connsiteX1" fmla="*/ 2986 w 10000"/>
              <a:gd name="connsiteY1" fmla="*/ 1 h 4928"/>
              <a:gd name="connsiteX2" fmla="*/ 0 w 10000"/>
              <a:gd name="connsiteY2" fmla="*/ 4928 h 4928"/>
              <a:gd name="connsiteX0" fmla="*/ 10000 w 10000"/>
              <a:gd name="connsiteY0" fmla="*/ 9337 h 9999"/>
              <a:gd name="connsiteX1" fmla="*/ 2986 w 10000"/>
              <a:gd name="connsiteY1" fmla="*/ 1 h 9999"/>
              <a:gd name="connsiteX2" fmla="*/ 0 w 10000"/>
              <a:gd name="connsiteY2" fmla="*/ 9999 h 9999"/>
              <a:gd name="connsiteX0" fmla="*/ 10000 w 10000"/>
              <a:gd name="connsiteY0" fmla="*/ 57 h 12647"/>
              <a:gd name="connsiteX1" fmla="*/ 3596 w 10000"/>
              <a:gd name="connsiteY1" fmla="*/ 12647 h 12647"/>
              <a:gd name="connsiteX2" fmla="*/ 0 w 10000"/>
              <a:gd name="connsiteY2" fmla="*/ 719 h 12647"/>
              <a:gd name="connsiteX0" fmla="*/ 10000 w 10000"/>
              <a:gd name="connsiteY0" fmla="*/ 57 h 12647"/>
              <a:gd name="connsiteX1" fmla="*/ 3596 w 10000"/>
              <a:gd name="connsiteY1" fmla="*/ 12647 h 12647"/>
              <a:gd name="connsiteX2" fmla="*/ 0 w 10000"/>
              <a:gd name="connsiteY2" fmla="*/ 719 h 12647"/>
              <a:gd name="connsiteX0" fmla="*/ 10000 w 10000"/>
              <a:gd name="connsiteY0" fmla="*/ 0 h 662"/>
              <a:gd name="connsiteX1" fmla="*/ 0 w 10000"/>
              <a:gd name="connsiteY1" fmla="*/ 662 h 662"/>
              <a:gd name="connsiteX0" fmla="*/ 10000 w 10000"/>
              <a:gd name="connsiteY0" fmla="*/ 0 h 173781"/>
              <a:gd name="connsiteX1" fmla="*/ 0 w 10000"/>
              <a:gd name="connsiteY1" fmla="*/ 10000 h 173781"/>
            </a:gdLst>
            <a:ahLst/>
            <a:cxnLst>
              <a:cxn ang="0">
                <a:pos x="connsiteX0" y="connsiteY0"/>
              </a:cxn>
              <a:cxn ang="0">
                <a:pos x="connsiteX1" y="connsiteY1"/>
              </a:cxn>
            </a:cxnLst>
            <a:rect l="l" t="t" r="r" b="b"/>
            <a:pathLst>
              <a:path w="10000" h="173781">
                <a:moveTo>
                  <a:pt x="10000" y="0"/>
                </a:moveTo>
                <a:cubicBezTo>
                  <a:pt x="6667" y="3333"/>
                  <a:pt x="2306" y="382626"/>
                  <a:pt x="0" y="10000"/>
                </a:cubicBezTo>
              </a:path>
            </a:pathLst>
          </a:custGeom>
          <a:noFill/>
          <a:ln w="2857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lang="en-US" sz="1000"/>
          </a:p>
        </xdr:txBody>
      </xdr:sp>
    </xdr:grpSp>
    <xdr:clientData/>
  </xdr:twoCellAnchor>
</xdr:wsDr>
</file>

<file path=xl/externalLinks/_rels/externalLink1.xml.rels><?xml version="1.0" encoding="UTF-8" standalone="yes"?>
<Relationships xmlns="http://schemas.openxmlformats.org/package/2006/relationships"><Relationship Id="rId1" Type="http://schemas.microsoft.com/office/2006/relationships/xlExternalLinkPath/xlLibrary" Target="XL_Viking_Display.xlam"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Sheet1"/>
    </sheetNames>
    <definedNames>
      <definedName name="xln"/>
      <definedName name="xlv"/>
    </definedNames>
    <sheetDataSet>
      <sheetData sheetId="0"/>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val="FFFFFF"/>
        </a:solidFill>
        <a:ln w="9525" cap="flat" cmpd="sng" algn="ctr">
          <a:solidFill>
            <a:srgbClr val="000000"/>
          </a:solidFill>
          <a:prstDash val="solid"/>
          <a:round/>
          <a:headEnd type="none" w="med" len="med"/>
          <a:tailEnd type="none" w="med" len="med"/>
        </a:ln>
        <a:effectLst/>
      </a:spPr>
      <a:bodyPr vertOverflow="clip" wrap="square" lIns="18288" tIns="0" rIns="0" bIns="0" upright="1"/>
      <a:lstStyle/>
    </a:spDef>
    <a:lnDef>
      <a:spPr bwMode="auto">
        <a:xfrm>
          <a:off x="0" y="0"/>
          <a:ext cx="1" cy="1"/>
        </a:xfrm>
        <a:custGeom>
          <a:avLst/>
          <a:gdLst/>
          <a:ahLst/>
          <a:cxnLst/>
          <a:rect l="0" t="0" r="0" b="0"/>
          <a:pathLst/>
        </a:custGeom>
        <a:solidFill>
          <a:srgbClr val="FFFFFF"/>
        </a:solidFill>
        <a:ln w="9525" cap="flat" cmpd="sng" algn="ctr">
          <a:solidFill>
            <a:srgbClr val="000000"/>
          </a:solidFill>
          <a:prstDash val="solid"/>
          <a:round/>
          <a:headEnd type="none" w="med" len="med"/>
          <a:tailEnd type="none" w="med" len="med"/>
        </a:ln>
        <a:effec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8" Type="http://schemas.openxmlformats.org/officeDocument/2006/relationships/vmlDrawing" Target="../drawings/vmlDrawing1.vml"/><Relationship Id="rId3" Type="http://schemas.openxmlformats.org/officeDocument/2006/relationships/hyperlink" Target="http://www.abbottaerospace.com/services/" TargetMode="External"/><Relationship Id="rId7" Type="http://schemas.openxmlformats.org/officeDocument/2006/relationships/drawing" Target="../drawings/drawing1.xml"/><Relationship Id="rId2" Type="http://schemas.openxmlformats.org/officeDocument/2006/relationships/hyperlink" Target="http://www.abbottaerospace.com/library/xl-viking" TargetMode="External"/><Relationship Id="rId1" Type="http://schemas.openxmlformats.org/officeDocument/2006/relationships/hyperlink" Target="mailto:%20spreadsheets@abbottaerospace.com?subject=Abbott%20Aerospace%20Inc%20Spreadsheets" TargetMode="External"/><Relationship Id="rId6" Type="http://schemas.openxmlformats.org/officeDocument/2006/relationships/printerSettings" Target="../printerSettings/printerSettings1.bin"/><Relationship Id="rId5" Type="http://schemas.openxmlformats.org/officeDocument/2006/relationships/hyperlink" Target="http://www.abbottaerospace.com/library/subscribe" TargetMode="External"/><Relationship Id="rId4" Type="http://schemas.openxmlformats.org/officeDocument/2006/relationships/hyperlink" Target="http://www.abbottaerospace.com/library/donate" TargetMode="External"/></Relationships>
</file>

<file path=xl/worksheets/_rels/sheet2.xml.rels><?xml version="1.0" encoding="UTF-8" standalone="yes"?>
<Relationships xmlns="http://schemas.openxmlformats.org/package/2006/relationships"><Relationship Id="rId3" Type="http://schemas.openxmlformats.org/officeDocument/2006/relationships/drawing" Target="../drawings/drawing2.xml"/><Relationship Id="rId2" Type="http://schemas.openxmlformats.org/officeDocument/2006/relationships/printerSettings" Target="../printerSettings/printerSettings2.bin"/><Relationship Id="rId1" Type="http://schemas.openxmlformats.org/officeDocument/2006/relationships/hyperlink" Target="http://www.abbottaerospace.com/wpdm-package/nasa-tm-x-73305-astronautics-structures-manual-volume-i"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50"/>
  </sheetPr>
  <dimension ref="A1:Y62"/>
  <sheetViews>
    <sheetView view="pageBreakPreview" zoomScaleNormal="100" zoomScaleSheetLayoutView="100" workbookViewId="0">
      <selection activeCell="O21" sqref="O21"/>
    </sheetView>
  </sheetViews>
  <sheetFormatPr defaultColWidth="9.140625" defaultRowHeight="15.75" x14ac:dyDescent="0.25"/>
  <cols>
    <col min="1" max="2" width="9.140625" style="17"/>
    <col min="3" max="3" width="10.7109375" style="17" bestFit="1" customWidth="1"/>
    <col min="4" max="11" width="9.140625" style="17"/>
    <col min="12" max="12" width="5.42578125" style="5" customWidth="1"/>
    <col min="13" max="17" width="5.28515625" style="26" customWidth="1"/>
    <col min="18" max="19" width="5.28515625" style="27" customWidth="1"/>
    <col min="20" max="25" width="9.140625" style="29"/>
    <col min="26" max="16384" width="9.140625" style="17"/>
  </cols>
  <sheetData>
    <row r="1" spans="1:25" s="5" customFormat="1" ht="12.75" x14ac:dyDescent="0.2">
      <c r="A1" s="1"/>
      <c r="B1" s="2" t="s">
        <v>1</v>
      </c>
      <c r="C1" s="3" t="s">
        <v>0</v>
      </c>
      <c r="D1" s="1"/>
      <c r="E1" s="1"/>
      <c r="F1" s="2" t="s">
        <v>8</v>
      </c>
      <c r="G1" s="4"/>
      <c r="H1" s="1"/>
      <c r="I1" s="1"/>
      <c r="J1" s="1"/>
      <c r="K1" s="1"/>
      <c r="M1" s="22"/>
      <c r="N1" s="22"/>
      <c r="O1" s="22"/>
      <c r="P1" s="22"/>
      <c r="Q1" s="22"/>
      <c r="R1" s="22"/>
      <c r="S1" s="22"/>
      <c r="T1" s="23"/>
      <c r="U1" s="23"/>
      <c r="V1" s="23"/>
      <c r="W1" s="24"/>
      <c r="X1" s="25"/>
      <c r="Y1" s="23"/>
    </row>
    <row r="2" spans="1:25" s="5" customFormat="1" ht="12.75" x14ac:dyDescent="0.2">
      <c r="A2" s="1"/>
      <c r="B2" s="2" t="s">
        <v>2</v>
      </c>
      <c r="C2" s="3" t="s">
        <v>7</v>
      </c>
      <c r="D2" s="1"/>
      <c r="E2" s="1"/>
      <c r="F2" s="2" t="s">
        <v>5</v>
      </c>
      <c r="G2" s="3"/>
      <c r="H2" s="1"/>
      <c r="I2" s="1"/>
      <c r="J2" s="1"/>
      <c r="K2" s="1"/>
      <c r="M2" s="22"/>
      <c r="N2" s="22"/>
      <c r="O2" s="22"/>
      <c r="P2" s="22"/>
      <c r="Q2" s="22"/>
      <c r="R2" s="22"/>
      <c r="S2" s="22"/>
      <c r="T2" s="23"/>
      <c r="U2" s="23"/>
      <c r="V2" s="23"/>
      <c r="W2" s="24"/>
      <c r="X2" s="25"/>
      <c r="Y2" s="23"/>
    </row>
    <row r="3" spans="1:25" s="5" customFormat="1" ht="12.75" x14ac:dyDescent="0.2">
      <c r="A3" s="1"/>
      <c r="B3" s="2" t="s">
        <v>3</v>
      </c>
      <c r="C3" s="8"/>
      <c r="D3" s="1"/>
      <c r="E3" s="1"/>
      <c r="F3" s="2" t="s">
        <v>4</v>
      </c>
      <c r="G3" s="3"/>
      <c r="H3" s="1"/>
      <c r="I3" s="1"/>
      <c r="J3" s="1"/>
      <c r="K3" s="1"/>
      <c r="M3" s="22"/>
      <c r="N3" s="22"/>
      <c r="O3" s="22"/>
      <c r="P3" s="22"/>
      <c r="Q3" s="22"/>
      <c r="R3" s="22"/>
      <c r="S3" s="22"/>
      <c r="T3" s="23"/>
      <c r="U3" s="23"/>
      <c r="V3" s="23"/>
      <c r="W3" s="24"/>
      <c r="X3" s="25"/>
      <c r="Y3" s="23"/>
    </row>
    <row r="4" spans="1:25" s="5" customFormat="1" ht="12.75" x14ac:dyDescent="0.2">
      <c r="A4" s="1"/>
      <c r="B4" s="2" t="s">
        <v>9</v>
      </c>
      <c r="C4" s="4"/>
      <c r="D4" s="1"/>
      <c r="E4" s="1"/>
      <c r="F4" s="2" t="s">
        <v>10</v>
      </c>
      <c r="G4" s="3" t="s">
        <v>12</v>
      </c>
      <c r="H4" s="1"/>
      <c r="I4" s="1"/>
      <c r="J4" s="1"/>
      <c r="K4" s="1"/>
      <c r="M4" s="22"/>
      <c r="N4" s="22"/>
      <c r="O4" s="22"/>
      <c r="P4" s="22"/>
      <c r="Q4" s="26"/>
      <c r="R4" s="27"/>
      <c r="S4" s="27"/>
      <c r="T4" s="23"/>
      <c r="U4" s="23"/>
      <c r="V4" s="23"/>
      <c r="W4" s="24"/>
      <c r="X4" s="25"/>
      <c r="Y4" s="23"/>
    </row>
    <row r="5" spans="1:25" s="5" customFormat="1" ht="12.75" x14ac:dyDescent="0.2">
      <c r="A5" s="1"/>
      <c r="B5" s="2" t="s">
        <v>11</v>
      </c>
      <c r="C5" s="4"/>
      <c r="D5" s="1"/>
      <c r="E5" s="2"/>
      <c r="F5" s="1"/>
      <c r="G5" s="1"/>
      <c r="H5" s="1"/>
      <c r="I5" s="1"/>
      <c r="J5" s="1"/>
      <c r="K5" s="1"/>
      <c r="M5" s="22"/>
      <c r="N5" s="22"/>
      <c r="O5" s="22"/>
      <c r="P5" s="22"/>
      <c r="Q5" s="26"/>
      <c r="R5" s="27"/>
      <c r="S5" s="27"/>
      <c r="T5" s="23"/>
      <c r="U5" s="23"/>
      <c r="V5" s="23"/>
      <c r="W5" s="24"/>
      <c r="X5" s="25"/>
      <c r="Y5" s="23"/>
    </row>
    <row r="6" spans="1:25" s="5" customFormat="1" ht="12.75" x14ac:dyDescent="0.2">
      <c r="A6" s="1"/>
      <c r="B6" s="1" t="s">
        <v>6</v>
      </c>
      <c r="C6" s="9"/>
      <c r="D6" s="1"/>
      <c r="E6" s="1"/>
      <c r="F6" s="1"/>
      <c r="G6" s="1"/>
      <c r="H6" s="1"/>
      <c r="I6" s="1"/>
      <c r="J6" s="1"/>
      <c r="K6" s="1"/>
      <c r="M6" s="22"/>
      <c r="N6" s="22"/>
      <c r="O6" s="22"/>
      <c r="P6" s="22"/>
      <c r="Q6" s="26"/>
      <c r="R6" s="27"/>
      <c r="S6" s="27"/>
      <c r="T6" s="23"/>
      <c r="U6" s="23"/>
      <c r="V6" s="23"/>
      <c r="W6" s="24"/>
      <c r="X6" s="25"/>
      <c r="Y6" s="23"/>
    </row>
    <row r="7" spans="1:25" s="5" customFormat="1" ht="12.75" x14ac:dyDescent="0.2">
      <c r="A7" s="1"/>
      <c r="B7" s="1"/>
      <c r="C7" s="1"/>
      <c r="D7" s="1"/>
      <c r="E7" s="1"/>
      <c r="F7" s="1"/>
      <c r="G7" s="1"/>
      <c r="H7" s="1"/>
      <c r="I7" s="1"/>
      <c r="J7" s="1"/>
      <c r="K7" s="1"/>
      <c r="M7" s="22"/>
      <c r="N7" s="22"/>
      <c r="O7" s="22"/>
      <c r="P7" s="22"/>
      <c r="Q7" s="26"/>
      <c r="R7" s="27"/>
      <c r="S7" s="27"/>
      <c r="T7" s="23"/>
      <c r="U7" s="23"/>
      <c r="V7" s="23"/>
      <c r="W7" s="24"/>
      <c r="X7" s="25"/>
      <c r="Y7" s="23"/>
    </row>
    <row r="8" spans="1:25" s="5" customFormat="1" ht="12.75" x14ac:dyDescent="0.2">
      <c r="A8" s="16"/>
      <c r="E8" s="6"/>
      <c r="F8" s="7"/>
      <c r="H8" s="10"/>
      <c r="I8" s="6"/>
      <c r="J8" s="11"/>
      <c r="K8" s="12"/>
      <c r="L8" s="13"/>
      <c r="M8" s="22"/>
      <c r="N8" s="22"/>
      <c r="O8" s="22"/>
      <c r="P8" s="22"/>
      <c r="Q8" s="26"/>
      <c r="R8" s="27"/>
      <c r="S8" s="27"/>
      <c r="T8" s="23"/>
      <c r="U8" s="23"/>
      <c r="V8" s="23"/>
      <c r="W8" s="23"/>
      <c r="X8" s="23"/>
      <c r="Y8" s="23"/>
    </row>
    <row r="9" spans="1:25" s="5" customFormat="1" ht="12.75" x14ac:dyDescent="0.2">
      <c r="E9" s="6"/>
      <c r="F9" s="10"/>
      <c r="H9" s="10"/>
      <c r="I9" s="6"/>
      <c r="J9" s="12"/>
      <c r="K9" s="12"/>
      <c r="L9" s="13"/>
      <c r="M9" s="22"/>
      <c r="N9" s="22"/>
      <c r="O9" s="22"/>
      <c r="P9" s="22"/>
      <c r="Q9" s="26"/>
      <c r="R9" s="27"/>
      <c r="S9" s="27"/>
      <c r="T9" s="23"/>
      <c r="U9" s="23"/>
      <c r="V9" s="23"/>
      <c r="W9" s="23"/>
      <c r="X9" s="23"/>
      <c r="Y9" s="23"/>
    </row>
    <row r="10" spans="1:25" s="5" customFormat="1" ht="12.75" x14ac:dyDescent="0.2">
      <c r="E10" s="6"/>
      <c r="F10" s="10"/>
      <c r="H10" s="10"/>
      <c r="I10" s="6"/>
      <c r="J10" s="7"/>
      <c r="K10" s="10"/>
      <c r="L10" s="13"/>
      <c r="M10" s="22"/>
      <c r="N10" s="22"/>
      <c r="O10" s="22"/>
      <c r="P10" s="22"/>
      <c r="Q10" s="26"/>
      <c r="R10" s="27"/>
      <c r="S10" s="27"/>
      <c r="T10" s="23"/>
      <c r="U10" s="23"/>
      <c r="V10" s="23"/>
      <c r="W10" s="23"/>
      <c r="X10" s="23"/>
      <c r="Y10" s="23"/>
    </row>
    <row r="11" spans="1:25" s="5" customFormat="1" ht="12.75" x14ac:dyDescent="0.2">
      <c r="E11" s="6"/>
      <c r="F11" s="10"/>
      <c r="I11" s="14"/>
      <c r="J11" s="7"/>
      <c r="M11" s="22"/>
      <c r="N11" s="22"/>
      <c r="O11" s="22"/>
      <c r="P11" s="22"/>
      <c r="Q11" s="22"/>
      <c r="R11" s="22"/>
      <c r="S11" s="22"/>
      <c r="T11" s="23"/>
      <c r="U11" s="23"/>
      <c r="V11" s="23"/>
      <c r="W11" s="23"/>
      <c r="X11" s="23"/>
      <c r="Y11" s="23"/>
    </row>
    <row r="12" spans="1:25" x14ac:dyDescent="0.25">
      <c r="C12" s="15" t="str">
        <f>G4</f>
        <v>IMPORTANT INFORMATION</v>
      </c>
      <c r="M12" s="22"/>
      <c r="N12" s="22"/>
      <c r="O12" s="22"/>
      <c r="P12" s="22"/>
      <c r="Q12" s="28"/>
      <c r="R12" s="28"/>
      <c r="S12" s="28"/>
    </row>
    <row r="13" spans="1:25" s="5" customFormat="1" ht="12.75" x14ac:dyDescent="0.2">
      <c r="M13" s="22"/>
      <c r="N13" s="22"/>
      <c r="O13" s="22"/>
      <c r="P13" s="22"/>
      <c r="Q13" s="22"/>
      <c r="R13" s="22"/>
      <c r="S13" s="22"/>
      <c r="T13" s="23"/>
      <c r="U13" s="23"/>
      <c r="V13" s="23"/>
      <c r="W13" s="23"/>
      <c r="X13" s="23"/>
      <c r="Y13" s="23"/>
    </row>
    <row r="14" spans="1:25" s="5" customFormat="1" ht="12.75" x14ac:dyDescent="0.2">
      <c r="B14" s="18" t="s">
        <v>13</v>
      </c>
      <c r="M14" s="22"/>
      <c r="N14" s="22"/>
      <c r="O14" s="22"/>
      <c r="P14" s="22"/>
      <c r="Q14" s="22"/>
      <c r="R14" s="22"/>
      <c r="S14" s="22"/>
      <c r="T14" s="23"/>
      <c r="U14" s="23"/>
      <c r="V14" s="23"/>
      <c r="W14" s="23"/>
      <c r="X14" s="23"/>
      <c r="Y14" s="23"/>
    </row>
    <row r="15" spans="1:25" s="5" customFormat="1" ht="12.75" x14ac:dyDescent="0.2">
      <c r="A15" s="19"/>
      <c r="K15" s="19"/>
      <c r="M15" s="26"/>
      <c r="N15" s="26"/>
      <c r="O15" s="26"/>
      <c r="P15" s="26"/>
      <c r="Q15" s="26"/>
      <c r="R15" s="27"/>
      <c r="S15" s="27"/>
      <c r="T15" s="23"/>
      <c r="U15" s="23"/>
      <c r="V15" s="23"/>
      <c r="W15" s="23"/>
      <c r="X15" s="23"/>
      <c r="Y15" s="23"/>
    </row>
    <row r="16" spans="1:25" s="5" customFormat="1" ht="12.75" customHeight="1" x14ac:dyDescent="0.2">
      <c r="B16" s="111" t="s">
        <v>18</v>
      </c>
      <c r="C16" s="111"/>
      <c r="D16" s="111"/>
      <c r="E16" s="111"/>
      <c r="F16" s="111"/>
      <c r="G16" s="111"/>
      <c r="H16" s="111"/>
      <c r="I16" s="111"/>
      <c r="J16" s="111"/>
      <c r="M16" s="26"/>
      <c r="N16" s="26"/>
      <c r="O16" s="26"/>
      <c r="P16" s="26"/>
      <c r="Q16" s="26"/>
      <c r="R16" s="27"/>
      <c r="S16" s="27"/>
      <c r="T16" s="23"/>
      <c r="U16" s="23"/>
      <c r="V16" s="23"/>
      <c r="W16" s="23"/>
      <c r="X16" s="23"/>
      <c r="Y16" s="23"/>
    </row>
    <row r="17" spans="1:25" s="5" customFormat="1" ht="12.75" x14ac:dyDescent="0.2">
      <c r="B17" s="111"/>
      <c r="C17" s="111"/>
      <c r="D17" s="111"/>
      <c r="E17" s="111"/>
      <c r="F17" s="111"/>
      <c r="G17" s="111"/>
      <c r="H17" s="111"/>
      <c r="I17" s="111"/>
      <c r="J17" s="111"/>
      <c r="M17" s="26"/>
      <c r="N17" s="26"/>
      <c r="O17" s="26"/>
      <c r="P17" s="26"/>
      <c r="Q17" s="26"/>
      <c r="R17" s="27"/>
      <c r="S17" s="27"/>
      <c r="T17" s="23"/>
      <c r="U17" s="23"/>
      <c r="V17" s="23"/>
      <c r="W17" s="23"/>
      <c r="X17" s="23"/>
      <c r="Y17" s="23"/>
    </row>
    <row r="18" spans="1:25" s="5" customFormat="1" ht="12.75" x14ac:dyDescent="0.2">
      <c r="B18" s="111"/>
      <c r="C18" s="111"/>
      <c r="D18" s="111"/>
      <c r="E18" s="111"/>
      <c r="F18" s="111"/>
      <c r="G18" s="111"/>
      <c r="H18" s="111"/>
      <c r="I18" s="111"/>
      <c r="J18" s="111"/>
      <c r="M18" s="26"/>
      <c r="N18" s="26"/>
      <c r="O18" s="26"/>
      <c r="P18" s="26"/>
      <c r="Q18" s="26"/>
      <c r="R18" s="27"/>
      <c r="S18" s="27"/>
      <c r="T18" s="23"/>
      <c r="U18" s="23"/>
      <c r="V18" s="23"/>
      <c r="W18" s="23"/>
      <c r="X18" s="23"/>
      <c r="Y18" s="23"/>
    </row>
    <row r="19" spans="1:25" s="5" customFormat="1" ht="12.75" x14ac:dyDescent="0.2">
      <c r="B19" s="111"/>
      <c r="C19" s="111"/>
      <c r="D19" s="111"/>
      <c r="E19" s="111"/>
      <c r="F19" s="111"/>
      <c r="G19" s="111"/>
      <c r="H19" s="111"/>
      <c r="I19" s="111"/>
      <c r="J19" s="111"/>
      <c r="M19" s="26"/>
      <c r="N19" s="26"/>
      <c r="O19" s="26"/>
      <c r="P19" s="26"/>
      <c r="Q19" s="26"/>
      <c r="R19" s="27"/>
      <c r="S19" s="27"/>
      <c r="T19" s="23"/>
      <c r="U19" s="23"/>
      <c r="V19" s="23"/>
      <c r="W19" s="23"/>
      <c r="X19" s="23"/>
      <c r="Y19" s="23"/>
    </row>
    <row r="20" spans="1:25" s="5" customFormat="1" ht="12.75" customHeight="1" x14ac:dyDescent="0.2">
      <c r="A20" s="19"/>
      <c r="B20" s="20" t="s">
        <v>16</v>
      </c>
      <c r="C20" s="19"/>
      <c r="D20" s="19"/>
      <c r="E20" s="19"/>
      <c r="F20" s="19"/>
      <c r="G20" s="19"/>
      <c r="H20" s="19"/>
      <c r="I20" s="19"/>
      <c r="J20" s="19"/>
      <c r="K20" s="19"/>
      <c r="M20" s="26"/>
      <c r="N20" s="26"/>
      <c r="O20" s="26"/>
      <c r="P20" s="26"/>
      <c r="Q20" s="26"/>
      <c r="R20" s="27"/>
      <c r="S20" s="27"/>
      <c r="T20" s="23"/>
      <c r="U20" s="23"/>
      <c r="V20" s="23"/>
      <c r="W20" s="23"/>
      <c r="X20" s="23"/>
      <c r="Y20" s="23"/>
    </row>
    <row r="21" spans="1:25" s="5" customFormat="1" ht="12.75" x14ac:dyDescent="0.2">
      <c r="A21" s="19"/>
      <c r="B21" s="20"/>
      <c r="C21" s="19"/>
      <c r="D21" s="19"/>
      <c r="E21" s="19"/>
      <c r="F21" s="19"/>
      <c r="G21" s="19"/>
      <c r="H21" s="19"/>
      <c r="I21" s="19"/>
      <c r="J21" s="19"/>
      <c r="K21" s="19"/>
      <c r="M21" s="26"/>
      <c r="N21" s="26"/>
      <c r="O21" s="26"/>
      <c r="P21" s="26"/>
      <c r="Q21" s="26"/>
      <c r="R21" s="27"/>
      <c r="S21" s="27"/>
      <c r="T21" s="23"/>
      <c r="U21" s="23"/>
      <c r="V21" s="23"/>
      <c r="W21" s="23"/>
      <c r="X21" s="23"/>
      <c r="Y21" s="23"/>
    </row>
    <row r="22" spans="1:25" s="5" customFormat="1" ht="12.75" customHeight="1" x14ac:dyDescent="0.2">
      <c r="A22" s="19"/>
      <c r="B22" s="111" t="s">
        <v>19</v>
      </c>
      <c r="C22" s="111"/>
      <c r="D22" s="111"/>
      <c r="E22" s="111"/>
      <c r="F22" s="111"/>
      <c r="G22" s="111"/>
      <c r="H22" s="111"/>
      <c r="I22" s="111"/>
      <c r="J22" s="111"/>
      <c r="K22" s="19"/>
      <c r="M22" s="26"/>
      <c r="N22" s="26"/>
      <c r="O22" s="26"/>
      <c r="P22" s="26"/>
      <c r="Q22" s="26"/>
      <c r="R22" s="27"/>
      <c r="S22" s="27"/>
      <c r="T22" s="23"/>
      <c r="U22" s="23"/>
      <c r="V22" s="23"/>
      <c r="W22" s="23"/>
      <c r="X22" s="23"/>
      <c r="Y22" s="23"/>
    </row>
    <row r="23" spans="1:25" s="5" customFormat="1" ht="12.75" x14ac:dyDescent="0.2">
      <c r="A23" s="19"/>
      <c r="B23" s="111"/>
      <c r="C23" s="111"/>
      <c r="D23" s="111"/>
      <c r="E23" s="111"/>
      <c r="F23" s="111"/>
      <c r="G23" s="111"/>
      <c r="H23" s="111"/>
      <c r="I23" s="111"/>
      <c r="J23" s="111"/>
      <c r="K23" s="19"/>
      <c r="M23" s="26"/>
      <c r="N23" s="26"/>
      <c r="O23" s="26"/>
      <c r="P23" s="26"/>
      <c r="Q23" s="26"/>
      <c r="R23" s="27"/>
      <c r="S23" s="30"/>
      <c r="T23" s="23"/>
      <c r="U23" s="23"/>
      <c r="V23" s="23"/>
      <c r="W23" s="23"/>
      <c r="X23" s="23"/>
      <c r="Y23" s="23"/>
    </row>
    <row r="24" spans="1:25" s="5" customFormat="1" ht="12.75" x14ac:dyDescent="0.2">
      <c r="A24" s="19"/>
      <c r="B24" s="111"/>
      <c r="C24" s="111"/>
      <c r="D24" s="111"/>
      <c r="E24" s="111"/>
      <c r="F24" s="111"/>
      <c r="G24" s="111"/>
      <c r="H24" s="111"/>
      <c r="I24" s="111"/>
      <c r="J24" s="111"/>
      <c r="K24" s="19"/>
      <c r="M24" s="26"/>
      <c r="N24" s="26"/>
      <c r="O24" s="26"/>
      <c r="P24" s="26"/>
      <c r="Q24" s="26"/>
      <c r="R24" s="27"/>
      <c r="S24" s="30"/>
      <c r="T24" s="23"/>
      <c r="U24" s="23"/>
      <c r="V24" s="23"/>
      <c r="W24" s="23"/>
      <c r="X24" s="23"/>
      <c r="Y24" s="23"/>
    </row>
    <row r="25" spans="1:25" s="5" customFormat="1" ht="12.75" customHeight="1" x14ac:dyDescent="0.2">
      <c r="A25" s="19"/>
      <c r="B25" s="32"/>
      <c r="C25" s="32"/>
      <c r="D25" s="32"/>
      <c r="E25" s="32"/>
      <c r="F25" s="31" t="s">
        <v>20</v>
      </c>
      <c r="G25" s="32"/>
      <c r="H25" s="32"/>
      <c r="I25" s="32"/>
      <c r="J25" s="32"/>
      <c r="K25" s="19"/>
      <c r="M25" s="26"/>
      <c r="N25" s="26"/>
      <c r="O25" s="26"/>
      <c r="P25" s="26"/>
      <c r="Q25" s="26"/>
      <c r="R25" s="27"/>
      <c r="S25" s="27"/>
      <c r="T25" s="23"/>
      <c r="U25" s="23"/>
      <c r="V25" s="23"/>
      <c r="W25" s="23"/>
      <c r="X25" s="23"/>
      <c r="Y25" s="23"/>
    </row>
    <row r="26" spans="1:25" s="5" customFormat="1" ht="12.75" customHeight="1" x14ac:dyDescent="0.2">
      <c r="A26" s="19"/>
      <c r="B26" s="111" t="s">
        <v>21</v>
      </c>
      <c r="C26" s="111"/>
      <c r="D26" s="111"/>
      <c r="E26" s="111"/>
      <c r="F26" s="111"/>
      <c r="G26" s="111"/>
      <c r="H26" s="111"/>
      <c r="I26" s="111"/>
      <c r="J26" s="111"/>
      <c r="K26" s="19"/>
      <c r="M26" s="26"/>
      <c r="N26" s="26"/>
      <c r="O26" s="26"/>
      <c r="P26" s="26"/>
      <c r="Q26" s="26"/>
      <c r="R26" s="27"/>
      <c r="S26" s="27"/>
      <c r="T26" s="23"/>
      <c r="U26" s="23"/>
      <c r="V26" s="23"/>
      <c r="W26" s="23"/>
      <c r="X26" s="23"/>
      <c r="Y26" s="23"/>
    </row>
    <row r="27" spans="1:25" s="5" customFormat="1" ht="12.75" x14ac:dyDescent="0.2">
      <c r="A27" s="19"/>
      <c r="B27" s="111"/>
      <c r="C27" s="111"/>
      <c r="D27" s="111"/>
      <c r="E27" s="111"/>
      <c r="F27" s="111"/>
      <c r="G27" s="111"/>
      <c r="H27" s="111"/>
      <c r="I27" s="111"/>
      <c r="J27" s="111"/>
      <c r="K27" s="19"/>
      <c r="M27" s="26"/>
      <c r="N27" s="26"/>
      <c r="O27" s="26"/>
      <c r="P27" s="26"/>
      <c r="Q27" s="26"/>
      <c r="R27" s="27"/>
      <c r="S27" s="27"/>
      <c r="T27" s="23"/>
      <c r="U27" s="23"/>
      <c r="V27" s="23"/>
      <c r="W27" s="23"/>
      <c r="X27" s="23"/>
      <c r="Y27" s="23"/>
    </row>
    <row r="28" spans="1:25" s="5" customFormat="1" ht="12.75" x14ac:dyDescent="0.2">
      <c r="A28" s="19"/>
      <c r="B28" s="32"/>
      <c r="C28" s="32"/>
      <c r="D28" s="32"/>
      <c r="E28" s="32"/>
      <c r="F28" s="32"/>
      <c r="G28" s="32"/>
      <c r="H28" s="32"/>
      <c r="I28" s="32"/>
      <c r="J28" s="32"/>
      <c r="K28" s="19"/>
      <c r="M28" s="26"/>
      <c r="N28" s="26"/>
      <c r="O28" s="26"/>
      <c r="P28" s="26"/>
      <c r="Q28" s="26"/>
      <c r="R28" s="27"/>
      <c r="S28" s="27"/>
      <c r="T28" s="23"/>
      <c r="U28" s="23"/>
      <c r="V28" s="23"/>
      <c r="W28" s="23"/>
      <c r="X28" s="23"/>
      <c r="Y28" s="23"/>
    </row>
    <row r="29" spans="1:25" s="5" customFormat="1" ht="12.75" customHeight="1" x14ac:dyDescent="0.2">
      <c r="A29" s="19"/>
      <c r="B29" s="111" t="s">
        <v>22</v>
      </c>
      <c r="C29" s="111"/>
      <c r="D29" s="111"/>
      <c r="E29" s="111"/>
      <c r="F29" s="111"/>
      <c r="G29" s="111"/>
      <c r="H29" s="111"/>
      <c r="I29" s="111"/>
      <c r="J29" s="111"/>
      <c r="K29" s="19"/>
      <c r="M29" s="26"/>
      <c r="N29" s="26"/>
      <c r="O29" s="26"/>
      <c r="P29" s="26"/>
      <c r="Q29" s="26"/>
      <c r="R29" s="27"/>
      <c r="S29" s="27"/>
      <c r="T29" s="23"/>
      <c r="U29" s="23"/>
      <c r="V29" s="23"/>
      <c r="W29" s="23"/>
      <c r="X29" s="23"/>
      <c r="Y29" s="23"/>
    </row>
    <row r="30" spans="1:25" s="5" customFormat="1" ht="12.75" customHeight="1" x14ac:dyDescent="0.2">
      <c r="A30" s="19"/>
      <c r="B30" s="111"/>
      <c r="C30" s="111"/>
      <c r="D30" s="111"/>
      <c r="E30" s="111"/>
      <c r="F30" s="111"/>
      <c r="G30" s="111"/>
      <c r="H30" s="111"/>
      <c r="I30" s="111"/>
      <c r="J30" s="111"/>
      <c r="K30" s="19"/>
      <c r="M30" s="26"/>
      <c r="N30" s="26"/>
      <c r="O30" s="26"/>
      <c r="P30" s="26"/>
      <c r="Q30" s="26"/>
      <c r="R30" s="27"/>
      <c r="S30" s="27"/>
      <c r="T30" s="23"/>
      <c r="U30" s="23"/>
      <c r="V30" s="23"/>
      <c r="W30" s="23"/>
      <c r="X30" s="23"/>
      <c r="Y30" s="23"/>
    </row>
    <row r="31" spans="1:25" s="5" customFormat="1" ht="12.75" customHeight="1" x14ac:dyDescent="0.2">
      <c r="A31" s="19"/>
      <c r="B31" s="111"/>
      <c r="C31" s="111"/>
      <c r="D31" s="111"/>
      <c r="E31" s="111"/>
      <c r="F31" s="111"/>
      <c r="G31" s="111"/>
      <c r="H31" s="111"/>
      <c r="I31" s="111"/>
      <c r="J31" s="111"/>
      <c r="K31" s="19"/>
      <c r="M31" s="26"/>
      <c r="N31" s="26"/>
      <c r="O31" s="26"/>
      <c r="P31" s="26"/>
      <c r="Q31" s="26"/>
      <c r="R31" s="27"/>
      <c r="S31" s="27"/>
      <c r="T31" s="23"/>
      <c r="U31" s="23"/>
      <c r="V31" s="23"/>
      <c r="W31" s="23"/>
      <c r="X31" s="23"/>
      <c r="Y31" s="23"/>
    </row>
    <row r="32" spans="1:25" s="5" customFormat="1" ht="12.75" customHeight="1" x14ac:dyDescent="0.2">
      <c r="A32" s="19"/>
      <c r="B32" s="111"/>
      <c r="C32" s="111"/>
      <c r="D32" s="111"/>
      <c r="E32" s="111"/>
      <c r="F32" s="111"/>
      <c r="G32" s="111"/>
      <c r="H32" s="111"/>
      <c r="I32" s="111"/>
      <c r="J32" s="111"/>
      <c r="K32" s="19"/>
      <c r="M32" s="26"/>
      <c r="N32" s="26"/>
      <c r="O32" s="26"/>
      <c r="P32" s="26"/>
      <c r="Q32" s="26"/>
      <c r="R32" s="27"/>
      <c r="S32" s="27"/>
      <c r="T32" s="23"/>
      <c r="U32" s="23"/>
      <c r="V32" s="23"/>
      <c r="W32" s="23"/>
      <c r="X32" s="23"/>
      <c r="Y32" s="23"/>
    </row>
    <row r="33" spans="1:25" s="5" customFormat="1" ht="12.75" customHeight="1" x14ac:dyDescent="0.2">
      <c r="A33" s="19"/>
      <c r="B33" s="111"/>
      <c r="C33" s="111"/>
      <c r="D33" s="111"/>
      <c r="E33" s="111"/>
      <c r="F33" s="111"/>
      <c r="G33" s="111"/>
      <c r="H33" s="111"/>
      <c r="I33" s="111"/>
      <c r="J33" s="111"/>
      <c r="K33" s="19"/>
      <c r="M33" s="26"/>
      <c r="N33" s="26"/>
      <c r="O33" s="26"/>
      <c r="P33" s="26"/>
      <c r="Q33" s="26"/>
      <c r="R33" s="27"/>
      <c r="S33" s="30"/>
      <c r="T33" s="23"/>
      <c r="U33" s="23"/>
      <c r="V33" s="23"/>
      <c r="W33" s="23"/>
      <c r="X33" s="23"/>
      <c r="Y33" s="23"/>
    </row>
    <row r="34" spans="1:25" s="5" customFormat="1" ht="12.75" x14ac:dyDescent="0.2">
      <c r="A34" s="19"/>
      <c r="B34" s="32"/>
      <c r="C34" s="32"/>
      <c r="D34" s="113" t="s">
        <v>14</v>
      </c>
      <c r="E34" s="113"/>
      <c r="F34" s="113"/>
      <c r="G34" s="113"/>
      <c r="H34" s="113"/>
      <c r="I34" s="32"/>
      <c r="J34" s="32"/>
      <c r="K34" s="19"/>
      <c r="M34" s="26"/>
      <c r="N34" s="26"/>
      <c r="O34" s="26"/>
      <c r="P34" s="26"/>
      <c r="Q34" s="26"/>
      <c r="R34" s="27"/>
      <c r="S34" s="30"/>
      <c r="T34" s="23"/>
      <c r="U34" s="23"/>
      <c r="V34" s="23"/>
      <c r="W34" s="23"/>
      <c r="X34" s="23"/>
      <c r="Y34" s="23"/>
    </row>
    <row r="35" spans="1:25" s="5" customFormat="1" ht="12.75" customHeight="1" x14ac:dyDescent="0.2">
      <c r="A35" s="19"/>
      <c r="B35" s="19"/>
      <c r="C35" s="19"/>
      <c r="I35" s="19"/>
      <c r="J35" s="19"/>
      <c r="K35" s="19"/>
      <c r="M35" s="26"/>
      <c r="N35" s="26"/>
      <c r="O35" s="26"/>
      <c r="P35" s="26"/>
      <c r="Q35" s="26"/>
      <c r="R35" s="27"/>
      <c r="S35" s="27"/>
      <c r="T35" s="23"/>
      <c r="U35" s="23"/>
      <c r="V35" s="23"/>
      <c r="W35" s="23"/>
      <c r="X35" s="23"/>
      <c r="Y35" s="23"/>
    </row>
    <row r="36" spans="1:25" s="5" customFormat="1" ht="12.75" customHeight="1" x14ac:dyDescent="0.2">
      <c r="A36" s="19"/>
      <c r="B36" s="20" t="s">
        <v>15</v>
      </c>
      <c r="C36" s="19"/>
      <c r="D36" s="19"/>
      <c r="E36" s="19"/>
      <c r="F36" s="31"/>
      <c r="G36" s="19"/>
      <c r="H36" s="19"/>
      <c r="I36" s="19"/>
      <c r="J36" s="19"/>
      <c r="K36" s="19"/>
      <c r="M36" s="26"/>
      <c r="N36" s="26"/>
      <c r="O36" s="26"/>
      <c r="P36" s="26"/>
      <c r="Q36" s="26"/>
      <c r="R36" s="27"/>
      <c r="S36" s="27"/>
      <c r="T36" s="23"/>
      <c r="U36" s="23"/>
      <c r="V36" s="23"/>
      <c r="W36" s="23"/>
      <c r="X36" s="23"/>
      <c r="Y36" s="23"/>
    </row>
    <row r="37" spans="1:25" s="5" customFormat="1" ht="12.75" x14ac:dyDescent="0.2">
      <c r="A37" s="19"/>
      <c r="B37" s="20"/>
      <c r="C37" s="19"/>
      <c r="D37" s="19"/>
      <c r="E37" s="19"/>
      <c r="F37" s="31"/>
      <c r="G37" s="19"/>
      <c r="H37" s="19"/>
      <c r="I37" s="19"/>
      <c r="J37" s="19"/>
      <c r="K37" s="19"/>
      <c r="M37" s="26"/>
      <c r="N37" s="26"/>
      <c r="O37" s="26"/>
      <c r="P37" s="26"/>
      <c r="Q37" s="26"/>
      <c r="R37" s="27"/>
      <c r="S37" s="27"/>
      <c r="T37" s="23"/>
      <c r="U37" s="23"/>
      <c r="V37" s="23"/>
      <c r="W37" s="23"/>
      <c r="X37" s="23"/>
      <c r="Y37" s="23"/>
    </row>
    <row r="38" spans="1:25" s="5" customFormat="1" ht="12.75" customHeight="1" x14ac:dyDescent="0.2">
      <c r="A38" s="19"/>
      <c r="B38" s="111" t="s">
        <v>23</v>
      </c>
      <c r="C38" s="111"/>
      <c r="D38" s="111"/>
      <c r="E38" s="111"/>
      <c r="F38" s="111"/>
      <c r="G38" s="111"/>
      <c r="H38" s="111"/>
      <c r="I38" s="111"/>
      <c r="J38" s="111"/>
      <c r="K38" s="19"/>
      <c r="M38" s="26"/>
      <c r="N38" s="26"/>
      <c r="O38" s="26"/>
      <c r="P38" s="26"/>
      <c r="Q38" s="26"/>
      <c r="R38" s="27"/>
      <c r="S38" s="27"/>
      <c r="T38" s="23"/>
      <c r="U38" s="23"/>
      <c r="V38" s="23"/>
      <c r="W38" s="23"/>
      <c r="X38" s="23"/>
      <c r="Y38" s="23"/>
    </row>
    <row r="39" spans="1:25" s="5" customFormat="1" ht="12.75" x14ac:dyDescent="0.2">
      <c r="A39" s="19"/>
      <c r="B39" s="111"/>
      <c r="C39" s="111"/>
      <c r="D39" s="111"/>
      <c r="E39" s="111"/>
      <c r="F39" s="111"/>
      <c r="G39" s="111"/>
      <c r="H39" s="111"/>
      <c r="I39" s="111"/>
      <c r="J39" s="111"/>
      <c r="K39" s="19"/>
      <c r="M39" s="26"/>
      <c r="N39" s="26"/>
      <c r="O39" s="26"/>
      <c r="P39" s="26"/>
      <c r="Q39" s="26"/>
      <c r="R39" s="27"/>
      <c r="S39" s="27"/>
      <c r="T39" s="23"/>
      <c r="U39" s="23"/>
      <c r="V39" s="23"/>
      <c r="W39" s="23"/>
      <c r="X39" s="23"/>
      <c r="Y39" s="23"/>
    </row>
    <row r="40" spans="1:25" s="5" customFormat="1" ht="12.75" x14ac:dyDescent="0.2">
      <c r="A40" s="19"/>
      <c r="B40" s="32"/>
      <c r="C40" s="32"/>
      <c r="D40" s="32"/>
      <c r="E40" s="32"/>
      <c r="F40" s="32"/>
      <c r="G40" s="32"/>
      <c r="H40" s="32"/>
      <c r="I40" s="32"/>
      <c r="J40" s="32"/>
      <c r="K40" s="19"/>
      <c r="M40" s="26"/>
      <c r="N40" s="26"/>
      <c r="O40" s="26"/>
      <c r="P40" s="26"/>
      <c r="Q40" s="26"/>
      <c r="R40" s="27"/>
      <c r="S40" s="27"/>
      <c r="T40" s="23"/>
      <c r="U40" s="23"/>
      <c r="V40" s="23"/>
      <c r="W40" s="23"/>
      <c r="X40" s="23"/>
      <c r="Y40" s="23"/>
    </row>
    <row r="41" spans="1:25" s="5" customFormat="1" ht="12.75" customHeight="1" x14ac:dyDescent="0.2">
      <c r="A41" s="19"/>
      <c r="B41" s="111" t="s">
        <v>24</v>
      </c>
      <c r="C41" s="111"/>
      <c r="D41" s="111"/>
      <c r="E41" s="111"/>
      <c r="F41" s="111"/>
      <c r="G41" s="111"/>
      <c r="H41" s="111"/>
      <c r="I41" s="111"/>
      <c r="J41" s="111"/>
      <c r="K41" s="19"/>
      <c r="M41" s="26"/>
      <c r="N41" s="26"/>
      <c r="O41" s="26"/>
      <c r="P41" s="26"/>
      <c r="Q41" s="26"/>
      <c r="R41" s="27"/>
      <c r="S41" s="27"/>
      <c r="T41" s="23"/>
      <c r="U41" s="23"/>
      <c r="V41" s="23"/>
      <c r="W41" s="23"/>
      <c r="X41" s="23"/>
      <c r="Y41" s="23"/>
    </row>
    <row r="42" spans="1:25" s="5" customFormat="1" ht="12.75" x14ac:dyDescent="0.2">
      <c r="A42" s="19"/>
      <c r="B42" s="111"/>
      <c r="C42" s="111"/>
      <c r="D42" s="111"/>
      <c r="E42" s="111"/>
      <c r="F42" s="111"/>
      <c r="G42" s="111"/>
      <c r="H42" s="111"/>
      <c r="I42" s="111"/>
      <c r="J42" s="111"/>
      <c r="K42" s="19"/>
      <c r="M42" s="26"/>
      <c r="N42" s="26"/>
      <c r="O42" s="26"/>
      <c r="P42" s="26"/>
      <c r="Q42" s="26"/>
      <c r="R42" s="27"/>
      <c r="S42" s="27"/>
      <c r="T42" s="23"/>
      <c r="U42" s="23"/>
      <c r="V42" s="23"/>
      <c r="W42" s="23"/>
      <c r="X42" s="23"/>
      <c r="Y42" s="23"/>
    </row>
    <row r="43" spans="1:25" s="5" customFormat="1" ht="12.75" x14ac:dyDescent="0.2">
      <c r="A43" s="19"/>
      <c r="B43" s="111"/>
      <c r="C43" s="111"/>
      <c r="D43" s="111"/>
      <c r="E43" s="111"/>
      <c r="F43" s="111"/>
      <c r="G43" s="111"/>
      <c r="H43" s="111"/>
      <c r="I43" s="111"/>
      <c r="J43" s="111"/>
      <c r="K43" s="19"/>
      <c r="M43" s="26"/>
      <c r="N43" s="26"/>
      <c r="O43" s="26"/>
      <c r="P43" s="26"/>
      <c r="Q43" s="26"/>
      <c r="R43" s="27"/>
      <c r="S43" s="27"/>
      <c r="T43" s="23"/>
      <c r="U43" s="23"/>
      <c r="V43" s="23"/>
      <c r="W43" s="23"/>
      <c r="X43" s="23"/>
      <c r="Y43" s="23"/>
    </row>
    <row r="44" spans="1:25" s="5" customFormat="1" ht="12.75" customHeight="1" x14ac:dyDescent="0.2">
      <c r="A44" s="19"/>
      <c r="B44" s="32"/>
      <c r="C44" s="32"/>
      <c r="D44" s="32"/>
      <c r="E44" s="32"/>
      <c r="F44" s="32"/>
      <c r="G44" s="32"/>
      <c r="H44" s="32"/>
      <c r="I44" s="32"/>
      <c r="J44" s="32"/>
      <c r="K44" s="19"/>
      <c r="M44" s="26"/>
      <c r="N44" s="26"/>
      <c r="O44" s="26"/>
      <c r="P44" s="26"/>
      <c r="Q44" s="26"/>
      <c r="R44" s="27"/>
      <c r="S44" s="27"/>
      <c r="T44" s="23"/>
      <c r="U44" s="23"/>
      <c r="V44" s="23"/>
      <c r="W44" s="23"/>
      <c r="X44" s="23"/>
      <c r="Y44" s="23"/>
    </row>
    <row r="45" spans="1:25" s="5" customFormat="1" ht="12.75" customHeight="1" x14ac:dyDescent="0.2">
      <c r="A45" s="19"/>
      <c r="B45" s="111" t="s">
        <v>17</v>
      </c>
      <c r="C45" s="111"/>
      <c r="D45" s="111"/>
      <c r="E45" s="111"/>
      <c r="F45" s="111"/>
      <c r="G45" s="111"/>
      <c r="H45" s="111"/>
      <c r="I45" s="111"/>
      <c r="J45" s="111"/>
      <c r="K45" s="19"/>
      <c r="M45" s="26"/>
      <c r="N45" s="26"/>
      <c r="O45" s="26"/>
      <c r="P45" s="26"/>
      <c r="Q45" s="26"/>
      <c r="R45" s="27"/>
      <c r="S45" s="27"/>
      <c r="T45" s="23"/>
      <c r="U45" s="23"/>
      <c r="V45" s="23"/>
      <c r="W45" s="23"/>
      <c r="X45" s="23"/>
      <c r="Y45" s="23"/>
    </row>
    <row r="46" spans="1:25" s="5" customFormat="1" ht="12.75" x14ac:dyDescent="0.2">
      <c r="A46" s="19"/>
      <c r="B46" s="111"/>
      <c r="C46" s="111"/>
      <c r="D46" s="111"/>
      <c r="E46" s="111"/>
      <c r="F46" s="111"/>
      <c r="G46" s="111"/>
      <c r="H46" s="111"/>
      <c r="I46" s="111"/>
      <c r="J46" s="111"/>
      <c r="K46" s="19"/>
      <c r="M46" s="26"/>
      <c r="N46" s="26"/>
      <c r="O46" s="26"/>
      <c r="P46" s="26"/>
      <c r="Q46" s="26"/>
      <c r="R46" s="27"/>
      <c r="S46" s="27"/>
      <c r="T46" s="23"/>
      <c r="U46" s="23"/>
      <c r="V46" s="23"/>
      <c r="W46" s="23"/>
      <c r="X46" s="23"/>
      <c r="Y46" s="23"/>
    </row>
    <row r="47" spans="1:25" s="5" customFormat="1" ht="12.75" x14ac:dyDescent="0.2">
      <c r="A47" s="19"/>
      <c r="B47" s="111"/>
      <c r="C47" s="111"/>
      <c r="D47" s="111"/>
      <c r="E47" s="111"/>
      <c r="F47" s="111"/>
      <c r="G47" s="111"/>
      <c r="H47" s="111"/>
      <c r="I47" s="111"/>
      <c r="J47" s="111"/>
      <c r="K47" s="19"/>
      <c r="M47" s="26"/>
      <c r="N47" s="26"/>
      <c r="O47" s="26"/>
      <c r="P47" s="26"/>
      <c r="Q47" s="26"/>
      <c r="R47" s="27"/>
      <c r="S47" s="27"/>
      <c r="T47" s="23"/>
      <c r="U47" s="23"/>
      <c r="V47" s="23"/>
      <c r="W47" s="23"/>
      <c r="X47" s="23"/>
      <c r="Y47" s="23"/>
    </row>
    <row r="48" spans="1:25" s="5" customFormat="1" ht="12.75" customHeight="1" x14ac:dyDescent="0.2">
      <c r="A48" s="19"/>
      <c r="B48" s="111"/>
      <c r="C48" s="111"/>
      <c r="D48" s="111"/>
      <c r="E48" s="111"/>
      <c r="F48" s="111"/>
      <c r="G48" s="111"/>
      <c r="H48" s="111"/>
      <c r="I48" s="111"/>
      <c r="J48" s="111"/>
      <c r="K48" s="19"/>
      <c r="M48" s="26"/>
      <c r="N48" s="26"/>
      <c r="O48" s="26"/>
      <c r="P48" s="26"/>
      <c r="Q48" s="26"/>
      <c r="R48" s="27"/>
      <c r="S48" s="27"/>
      <c r="T48" s="23"/>
      <c r="U48" s="23"/>
      <c r="V48" s="23"/>
      <c r="W48" s="23"/>
      <c r="X48" s="23"/>
      <c r="Y48" s="23"/>
    </row>
    <row r="49" spans="1:25" s="5" customFormat="1" ht="12.75" x14ac:dyDescent="0.2">
      <c r="A49" s="19"/>
      <c r="B49" s="19" t="s">
        <v>25</v>
      </c>
      <c r="C49" s="19"/>
      <c r="D49" s="19"/>
      <c r="E49" s="19"/>
      <c r="F49" s="19"/>
      <c r="G49" s="19"/>
      <c r="H49" s="19"/>
      <c r="I49" s="19"/>
      <c r="J49" s="19"/>
      <c r="K49" s="19"/>
      <c r="M49" s="26"/>
      <c r="N49" s="26"/>
      <c r="O49" s="26"/>
      <c r="P49" s="26"/>
      <c r="Q49" s="26"/>
      <c r="R49" s="27"/>
      <c r="S49" s="27"/>
      <c r="T49" s="23"/>
      <c r="U49" s="23"/>
      <c r="V49" s="23"/>
      <c r="W49" s="23"/>
      <c r="X49" s="23"/>
      <c r="Y49" s="23"/>
    </row>
    <row r="50" spans="1:25" s="5" customFormat="1" ht="12.75" x14ac:dyDescent="0.2">
      <c r="A50" s="19"/>
      <c r="B50" s="19"/>
      <c r="C50" s="19"/>
      <c r="D50" s="19"/>
      <c r="F50" s="31" t="s">
        <v>26</v>
      </c>
      <c r="G50" s="31"/>
      <c r="H50" s="19"/>
      <c r="I50" s="19"/>
      <c r="J50" s="19"/>
      <c r="K50" s="19"/>
      <c r="M50" s="26"/>
      <c r="N50" s="26"/>
      <c r="O50" s="26"/>
      <c r="P50" s="26"/>
      <c r="Q50" s="26"/>
      <c r="R50" s="27"/>
      <c r="S50" s="27"/>
      <c r="T50" s="23"/>
      <c r="U50" s="23"/>
      <c r="V50" s="23"/>
      <c r="W50" s="23"/>
      <c r="X50" s="23"/>
      <c r="Y50" s="23"/>
    </row>
    <row r="51" spans="1:25" s="5" customFormat="1" ht="12.75" x14ac:dyDescent="0.2">
      <c r="A51" s="19"/>
      <c r="B51" s="19"/>
      <c r="C51" s="19"/>
      <c r="D51" s="19"/>
      <c r="E51" s="19"/>
      <c r="F51" s="19"/>
      <c r="G51" s="19"/>
      <c r="H51" s="19"/>
      <c r="I51" s="19"/>
      <c r="J51" s="19"/>
      <c r="K51" s="19"/>
      <c r="M51" s="26"/>
      <c r="N51" s="26"/>
      <c r="O51" s="26"/>
      <c r="P51" s="26"/>
      <c r="Q51" s="26"/>
      <c r="R51" s="27"/>
      <c r="S51" s="27"/>
      <c r="T51" s="23"/>
      <c r="U51" s="23"/>
      <c r="V51" s="23"/>
      <c r="W51" s="23"/>
      <c r="X51" s="23"/>
      <c r="Y51" s="23"/>
    </row>
    <row r="52" spans="1:25" s="5" customFormat="1" ht="12.75" customHeight="1" x14ac:dyDescent="0.2">
      <c r="A52" s="19"/>
      <c r="B52" s="20" t="s">
        <v>27</v>
      </c>
      <c r="C52" s="19"/>
      <c r="D52" s="19"/>
      <c r="E52" s="19"/>
      <c r="F52" s="19"/>
      <c r="G52" s="19"/>
      <c r="H52" s="19"/>
      <c r="I52" s="19"/>
      <c r="J52" s="19"/>
      <c r="K52" s="19"/>
      <c r="M52" s="26"/>
      <c r="N52" s="26"/>
      <c r="O52" s="26"/>
      <c r="P52" s="26"/>
      <c r="Q52" s="26"/>
      <c r="R52" s="27"/>
      <c r="S52" s="27"/>
      <c r="T52" s="23"/>
      <c r="U52" s="23"/>
      <c r="V52" s="23"/>
      <c r="W52" s="23"/>
      <c r="X52" s="23"/>
      <c r="Y52" s="23"/>
    </row>
    <row r="53" spans="1:25" s="5" customFormat="1" ht="12.75" x14ac:dyDescent="0.2">
      <c r="A53" s="19"/>
      <c r="B53" s="19"/>
      <c r="C53" s="19"/>
      <c r="D53" s="19"/>
      <c r="E53" s="19"/>
      <c r="F53" s="19"/>
      <c r="G53" s="19"/>
      <c r="H53" s="19"/>
      <c r="I53" s="19"/>
      <c r="J53" s="19"/>
      <c r="K53" s="19"/>
      <c r="M53" s="26"/>
      <c r="N53" s="26"/>
      <c r="O53" s="26"/>
      <c r="P53" s="26"/>
      <c r="Q53" s="26"/>
      <c r="R53" s="27"/>
      <c r="S53" s="27"/>
      <c r="T53" s="23"/>
      <c r="U53" s="23"/>
      <c r="V53" s="23"/>
      <c r="W53" s="23"/>
      <c r="X53" s="23"/>
      <c r="Y53" s="23"/>
    </row>
    <row r="54" spans="1:25" s="5" customFormat="1" ht="12.75" customHeight="1" x14ac:dyDescent="0.2">
      <c r="A54" s="19"/>
      <c r="B54" s="112" t="s">
        <v>28</v>
      </c>
      <c r="C54" s="112"/>
      <c r="D54" s="112"/>
      <c r="E54" s="112"/>
      <c r="F54" s="112"/>
      <c r="G54" s="112"/>
      <c r="H54" s="112"/>
      <c r="I54" s="112"/>
      <c r="J54" s="112"/>
      <c r="K54" s="19"/>
      <c r="M54" s="26"/>
      <c r="N54" s="26"/>
      <c r="O54" s="26"/>
      <c r="P54" s="26"/>
      <c r="Q54" s="26"/>
      <c r="R54" s="27"/>
      <c r="S54" s="27"/>
      <c r="T54" s="23"/>
      <c r="U54" s="23"/>
      <c r="V54" s="23"/>
      <c r="W54" s="23"/>
      <c r="X54" s="23"/>
      <c r="Y54" s="23"/>
    </row>
    <row r="55" spans="1:25" s="5" customFormat="1" ht="12.75" x14ac:dyDescent="0.2">
      <c r="A55" s="19"/>
      <c r="B55" s="112"/>
      <c r="C55" s="112"/>
      <c r="D55" s="112"/>
      <c r="E55" s="112"/>
      <c r="F55" s="112"/>
      <c r="G55" s="112"/>
      <c r="H55" s="112"/>
      <c r="I55" s="112"/>
      <c r="J55" s="112"/>
      <c r="K55" s="19"/>
      <c r="M55" s="26"/>
      <c r="N55" s="26"/>
      <c r="O55" s="26"/>
      <c r="P55" s="26"/>
      <c r="Q55" s="26"/>
      <c r="R55" s="27"/>
      <c r="S55" s="27"/>
      <c r="T55" s="23"/>
      <c r="U55" s="23"/>
      <c r="V55" s="23"/>
      <c r="W55" s="23"/>
      <c r="X55" s="23"/>
      <c r="Y55" s="23"/>
    </row>
    <row r="56" spans="1:25" s="5" customFormat="1" ht="12.75" x14ac:dyDescent="0.2">
      <c r="A56" s="19"/>
      <c r="B56" s="112"/>
      <c r="C56" s="112"/>
      <c r="D56" s="112"/>
      <c r="E56" s="112"/>
      <c r="F56" s="112"/>
      <c r="G56" s="112"/>
      <c r="H56" s="112"/>
      <c r="I56" s="112"/>
      <c r="J56" s="112"/>
      <c r="K56" s="19"/>
      <c r="M56" s="26"/>
      <c r="N56" s="26"/>
      <c r="O56" s="26"/>
      <c r="P56" s="26"/>
      <c r="Q56" s="26"/>
      <c r="R56" s="27"/>
      <c r="S56" s="27"/>
      <c r="T56" s="23"/>
      <c r="U56" s="23"/>
      <c r="V56" s="23"/>
      <c r="W56" s="23"/>
      <c r="X56" s="23"/>
      <c r="Y56" s="23"/>
    </row>
    <row r="57" spans="1:25" s="5" customFormat="1" ht="12.75" x14ac:dyDescent="0.2">
      <c r="A57" s="19"/>
      <c r="B57" s="19"/>
      <c r="C57" s="19"/>
      <c r="D57" s="19"/>
      <c r="F57" s="31" t="s">
        <v>29</v>
      </c>
      <c r="G57" s="19"/>
      <c r="H57" s="19"/>
      <c r="I57" s="19"/>
      <c r="J57" s="19"/>
      <c r="K57" s="19"/>
      <c r="M57" s="26"/>
      <c r="N57" s="26"/>
      <c r="O57" s="26"/>
      <c r="P57" s="26"/>
      <c r="Q57" s="26"/>
      <c r="R57" s="27"/>
      <c r="S57" s="27"/>
      <c r="T57" s="23"/>
      <c r="U57" s="23"/>
      <c r="V57" s="23"/>
      <c r="W57" s="23"/>
      <c r="X57" s="23"/>
      <c r="Y57" s="23"/>
    </row>
    <row r="58" spans="1:25" s="5" customFormat="1" ht="12.75" x14ac:dyDescent="0.2">
      <c r="A58" s="19"/>
      <c r="B58" s="19"/>
      <c r="C58" s="19"/>
      <c r="D58" s="19"/>
      <c r="E58" s="19"/>
      <c r="F58" s="19"/>
      <c r="G58" s="19"/>
      <c r="H58" s="19"/>
      <c r="I58" s="19"/>
      <c r="J58" s="19"/>
      <c r="K58" s="19"/>
      <c r="M58" s="26"/>
      <c r="N58" s="26"/>
      <c r="O58" s="26"/>
      <c r="P58" s="26"/>
      <c r="Q58" s="26"/>
      <c r="R58" s="27"/>
      <c r="S58" s="27"/>
      <c r="T58" s="23"/>
      <c r="U58" s="23"/>
      <c r="V58" s="23"/>
      <c r="W58" s="23"/>
      <c r="X58" s="23"/>
      <c r="Y58" s="23"/>
    </row>
    <row r="59" spans="1:25" s="5" customFormat="1" ht="12.75" x14ac:dyDescent="0.2">
      <c r="A59" s="19"/>
      <c r="B59" s="19" t="s">
        <v>30</v>
      </c>
      <c r="C59" s="19"/>
      <c r="D59" s="19"/>
      <c r="E59" s="19"/>
      <c r="F59" s="19"/>
      <c r="G59" s="19"/>
      <c r="H59" s="19"/>
      <c r="I59" s="19"/>
      <c r="J59" s="19"/>
      <c r="K59" s="19"/>
      <c r="M59" s="26"/>
      <c r="N59" s="26"/>
      <c r="O59" s="26"/>
      <c r="P59" s="26"/>
      <c r="Q59" s="26"/>
      <c r="R59" s="27"/>
      <c r="S59" s="27"/>
      <c r="T59" s="23"/>
      <c r="U59" s="23"/>
      <c r="V59" s="23"/>
      <c r="W59" s="23"/>
      <c r="X59" s="23"/>
      <c r="Y59" s="23"/>
    </row>
    <row r="60" spans="1:25" s="5" customFormat="1" ht="12.75" x14ac:dyDescent="0.2">
      <c r="A60" s="19"/>
      <c r="C60" s="19"/>
      <c r="D60" s="19"/>
      <c r="F60" s="31" t="s">
        <v>31</v>
      </c>
      <c r="G60" s="21"/>
      <c r="H60" s="19"/>
      <c r="I60" s="19"/>
      <c r="J60" s="19"/>
      <c r="K60" s="19"/>
      <c r="M60" s="26"/>
      <c r="N60" s="26"/>
      <c r="O60" s="26"/>
      <c r="P60" s="26"/>
      <c r="Q60" s="26"/>
      <c r="R60" s="27"/>
      <c r="S60" s="27"/>
      <c r="T60" s="23"/>
      <c r="U60" s="23"/>
      <c r="V60" s="23"/>
      <c r="W60" s="23"/>
      <c r="X60" s="23"/>
      <c r="Y60" s="23"/>
    </row>
    <row r="61" spans="1:25" s="5" customFormat="1" ht="12.75" x14ac:dyDescent="0.2">
      <c r="A61" s="19"/>
      <c r="J61" s="19"/>
      <c r="K61" s="19"/>
      <c r="M61" s="26"/>
      <c r="N61" s="26"/>
      <c r="O61" s="26"/>
      <c r="P61" s="26"/>
      <c r="Q61" s="26"/>
      <c r="R61" s="27"/>
      <c r="S61" s="27"/>
      <c r="T61" s="23"/>
      <c r="U61" s="23"/>
      <c r="V61" s="23"/>
      <c r="W61" s="23"/>
      <c r="X61" s="23"/>
      <c r="Y61" s="23"/>
    </row>
    <row r="62" spans="1:25" s="5" customFormat="1" ht="12.75" x14ac:dyDescent="0.2">
      <c r="A62" s="19"/>
      <c r="B62" s="19"/>
      <c r="C62" s="19"/>
      <c r="D62" s="19"/>
      <c r="E62" s="19"/>
      <c r="F62" s="19"/>
      <c r="G62" s="19"/>
      <c r="H62" s="19"/>
      <c r="I62" s="19"/>
      <c r="J62" s="19"/>
      <c r="K62" s="19"/>
      <c r="M62" s="26"/>
      <c r="N62" s="26"/>
      <c r="O62" s="26"/>
      <c r="P62" s="26"/>
      <c r="Q62" s="26"/>
      <c r="R62" s="27"/>
      <c r="S62" s="27"/>
      <c r="T62" s="23"/>
      <c r="U62" s="23"/>
      <c r="V62" s="23"/>
      <c r="W62" s="23"/>
      <c r="X62" s="23"/>
      <c r="Y62" s="23"/>
    </row>
  </sheetData>
  <sheetProtection selectLockedCells="1"/>
  <mergeCells count="9">
    <mergeCell ref="B41:J43"/>
    <mergeCell ref="B45:J48"/>
    <mergeCell ref="B54:J56"/>
    <mergeCell ref="B16:J19"/>
    <mergeCell ref="B22:J24"/>
    <mergeCell ref="B26:J27"/>
    <mergeCell ref="B29:J33"/>
    <mergeCell ref="D34:H34"/>
    <mergeCell ref="B38:J39"/>
  </mergeCells>
  <hyperlinks>
    <hyperlink ref="D34" r:id="rId1" tooltip="Send E-mail to Abbott Aerospace Inc."/>
    <hyperlink ref="F50" r:id="rId2" display="www.abbottaerospace.com/library/xl-viking"/>
    <hyperlink ref="F60" r:id="rId3"/>
    <hyperlink ref="F57" r:id="rId4" display="www.abbottaerospace.com/library/donate"/>
    <hyperlink ref="F25" r:id="rId5" display="www.abbottaerospace.com/library/subscribe"/>
  </hyperlinks>
  <pageMargins left="0.47244094488188981" right="0.23622047244094491" top="0.31496062992125984" bottom="0.82677165354330717" header="0.31496062992125984" footer="0.47244094488188981"/>
  <pageSetup scale="95" orientation="portrait" r:id="rId6"/>
  <headerFooter alignWithMargins="0">
    <oddFooter>&amp;C&amp;"Arial,Bold"ABBOTT AEROSPACE INC. PROPRIETARY INFORMATION&amp;"Arial,Regular"
Subject to restrictions on the cover or first page</oddFooter>
  </headerFooter>
  <drawing r:id="rId7"/>
  <legacyDrawingHF r:id="rId8"/>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M61"/>
  <sheetViews>
    <sheetView tabSelected="1" view="pageBreakPreview" topLeftCell="A6" zoomScale="160" zoomScaleNormal="100" zoomScaleSheetLayoutView="160" workbookViewId="0">
      <selection activeCell="A13" sqref="A13"/>
    </sheetView>
  </sheetViews>
  <sheetFormatPr defaultColWidth="9.140625" defaultRowHeight="15.75" x14ac:dyDescent="0.25"/>
  <cols>
    <col min="1" max="1" width="9.140625" style="33"/>
    <col min="2" max="2" width="9.28515625" style="33" customWidth="1"/>
    <col min="3" max="3" width="9.5703125" style="33" customWidth="1"/>
    <col min="4" max="11" width="9.140625" style="33"/>
    <col min="12" max="12" width="5.42578125" style="36" customWidth="1"/>
    <col min="13" max="20" width="5.42578125" style="35" customWidth="1"/>
    <col min="21" max="21" width="5.42578125" style="34" customWidth="1"/>
    <col min="22" max="23" width="9.140625" style="33"/>
    <col min="24" max="24" width="10.5703125" style="33" bestFit="1" customWidth="1"/>
    <col min="25" max="26" width="9.140625" style="33"/>
    <col min="27" max="27" width="18.140625" style="33" bestFit="1" customWidth="1"/>
    <col min="28" max="35" width="9.140625" style="33"/>
    <col min="36" max="36" width="10" style="33" bestFit="1" customWidth="1"/>
    <col min="37" max="16384" width="9.140625" style="33"/>
  </cols>
  <sheetData>
    <row r="1" spans="1:39" s="5" customFormat="1" ht="12.75" x14ac:dyDescent="0.2">
      <c r="A1" s="1"/>
      <c r="B1" s="2" t="s">
        <v>1</v>
      </c>
      <c r="C1" s="3" t="s">
        <v>0</v>
      </c>
      <c r="D1" s="1"/>
      <c r="E1" s="1"/>
      <c r="F1" s="2" t="s">
        <v>8</v>
      </c>
      <c r="G1" s="4">
        <f>X1</f>
        <v>1</v>
      </c>
      <c r="H1" s="1"/>
      <c r="I1" s="1"/>
      <c r="J1" s="1"/>
      <c r="K1" s="1"/>
      <c r="M1" s="86" t="s">
        <v>90</v>
      </c>
      <c r="N1" s="86" t="s">
        <v>84</v>
      </c>
      <c r="O1" s="86" t="s">
        <v>89</v>
      </c>
      <c r="P1" s="86" t="s">
        <v>89</v>
      </c>
      <c r="Q1" s="86" t="s">
        <v>89</v>
      </c>
      <c r="R1" s="86" t="s">
        <v>88</v>
      </c>
      <c r="S1" s="85" t="s">
        <v>87</v>
      </c>
      <c r="T1" s="84" t="s">
        <v>86</v>
      </c>
      <c r="W1" s="6" t="s">
        <v>85</v>
      </c>
      <c r="X1" s="7">
        <f>SUM(M:M)</f>
        <v>1</v>
      </c>
    </row>
    <row r="2" spans="1:39" s="5" customFormat="1" ht="12.75" x14ac:dyDescent="0.2">
      <c r="A2" s="1"/>
      <c r="B2" s="2" t="s">
        <v>2</v>
      </c>
      <c r="C2" s="3" t="s">
        <v>7</v>
      </c>
      <c r="D2" s="1"/>
      <c r="E2" s="1"/>
      <c r="F2" s="2" t="s">
        <v>5</v>
      </c>
      <c r="G2" s="3" t="s">
        <v>98</v>
      </c>
      <c r="H2" s="1"/>
      <c r="I2" s="1"/>
      <c r="J2" s="1"/>
      <c r="K2" s="1"/>
      <c r="M2" s="74" t="s">
        <v>83</v>
      </c>
      <c r="N2" s="74" t="s">
        <v>83</v>
      </c>
      <c r="O2" s="74" t="s">
        <v>84</v>
      </c>
      <c r="P2" s="74" t="s">
        <v>84</v>
      </c>
      <c r="Q2" s="74" t="s">
        <v>84</v>
      </c>
      <c r="R2" s="74" t="s">
        <v>83</v>
      </c>
      <c r="S2" s="83" t="s">
        <v>83</v>
      </c>
      <c r="T2" s="79"/>
      <c r="W2" s="6" t="s">
        <v>82</v>
      </c>
      <c r="X2" s="7">
        <f>SUM(N:N)</f>
        <v>0</v>
      </c>
    </row>
    <row r="3" spans="1:39" s="5" customFormat="1" ht="12.75" x14ac:dyDescent="0.2">
      <c r="A3" s="1"/>
      <c r="B3" s="2" t="s">
        <v>3</v>
      </c>
      <c r="C3" s="8" t="s">
        <v>81</v>
      </c>
      <c r="D3" s="1"/>
      <c r="E3" s="1"/>
      <c r="F3" s="2" t="s">
        <v>4</v>
      </c>
      <c r="G3" s="3" t="s">
        <v>80</v>
      </c>
      <c r="H3" s="1"/>
      <c r="I3" s="1"/>
      <c r="J3" s="1"/>
      <c r="K3" s="1"/>
      <c r="M3" s="74"/>
      <c r="N3" s="74"/>
      <c r="O3" s="74"/>
      <c r="P3" s="74"/>
      <c r="Q3" s="74"/>
      <c r="R3" s="74"/>
      <c r="S3" s="83"/>
      <c r="T3" s="79"/>
      <c r="W3" s="6" t="s">
        <v>78</v>
      </c>
      <c r="X3" s="7">
        <f>SUM(O:O)</f>
        <v>0</v>
      </c>
    </row>
    <row r="4" spans="1:39" s="5" customFormat="1" ht="12.75" x14ac:dyDescent="0.2">
      <c r="A4" s="1"/>
      <c r="B4" s="2" t="s">
        <v>9</v>
      </c>
      <c r="C4" s="4"/>
      <c r="D4" s="1"/>
      <c r="E4" s="1"/>
      <c r="F4" s="2" t="s">
        <v>10</v>
      </c>
      <c r="G4" s="3" t="s">
        <v>99</v>
      </c>
      <c r="H4" s="1"/>
      <c r="I4" s="1"/>
      <c r="J4" s="1"/>
      <c r="K4" s="1"/>
      <c r="M4" s="74"/>
      <c r="N4" s="74"/>
      <c r="O4" s="74"/>
      <c r="P4" s="74"/>
      <c r="Q4" s="82"/>
      <c r="R4" s="81"/>
      <c r="S4" s="80"/>
      <c r="T4" s="79"/>
      <c r="W4" s="6" t="s">
        <v>78</v>
      </c>
      <c r="X4" s="7">
        <f>SUM(P:P)</f>
        <v>0</v>
      </c>
    </row>
    <row r="5" spans="1:39" s="5" customFormat="1" ht="12.75" x14ac:dyDescent="0.2">
      <c r="A5" s="1"/>
      <c r="B5" s="2" t="s">
        <v>11</v>
      </c>
      <c r="C5" s="4" t="s">
        <v>79</v>
      </c>
      <c r="D5" s="1"/>
      <c r="E5" s="2"/>
      <c r="F5" s="1"/>
      <c r="G5" s="1"/>
      <c r="H5" s="1"/>
      <c r="I5" s="1"/>
      <c r="J5" s="1"/>
      <c r="K5" s="1"/>
      <c r="M5" s="74"/>
      <c r="N5" s="74"/>
      <c r="O5" s="74"/>
      <c r="P5" s="74"/>
      <c r="Q5" s="82"/>
      <c r="R5" s="81"/>
      <c r="S5" s="80"/>
      <c r="T5" s="79"/>
      <c r="W5" s="6" t="s">
        <v>78</v>
      </c>
      <c r="X5" s="7">
        <f>SUM(Q:Q)</f>
        <v>0</v>
      </c>
    </row>
    <row r="6" spans="1:39" s="5" customFormat="1" ht="12.75" x14ac:dyDescent="0.2">
      <c r="A6" s="1"/>
      <c r="B6" s="1" t="s">
        <v>6</v>
      </c>
      <c r="C6" s="9"/>
      <c r="D6" s="1"/>
      <c r="E6" s="1"/>
      <c r="F6" s="1"/>
      <c r="G6" s="1"/>
      <c r="H6" s="1"/>
      <c r="I6" s="1"/>
      <c r="J6" s="1"/>
      <c r="K6" s="1"/>
      <c r="M6" s="74"/>
      <c r="N6" s="74"/>
      <c r="O6" s="74"/>
      <c r="P6" s="74"/>
      <c r="Q6" s="82"/>
      <c r="R6" s="81"/>
      <c r="S6" s="80"/>
      <c r="T6" s="79"/>
      <c r="W6" s="6" t="s">
        <v>77</v>
      </c>
      <c r="X6" s="7">
        <f>SUM(R:R)</f>
        <v>0</v>
      </c>
      <c r="Y6" s="56"/>
      <c r="Z6" s="37"/>
      <c r="AA6" s="56"/>
      <c r="AB6" s="56"/>
      <c r="AC6" s="68"/>
    </row>
    <row r="7" spans="1:39" s="5" customFormat="1" ht="12.75" x14ac:dyDescent="0.2">
      <c r="A7" s="1"/>
      <c r="B7" s="1"/>
      <c r="C7" s="1"/>
      <c r="D7" s="1"/>
      <c r="E7" s="1"/>
      <c r="F7" s="1"/>
      <c r="G7" s="1"/>
      <c r="H7" s="1"/>
      <c r="I7" s="1"/>
      <c r="J7" s="1"/>
      <c r="K7" s="1"/>
      <c r="M7" s="74"/>
      <c r="N7" s="74"/>
      <c r="O7" s="74"/>
      <c r="P7" s="74"/>
      <c r="Q7" s="82"/>
      <c r="R7" s="81"/>
      <c r="S7" s="80"/>
      <c r="T7" s="79"/>
      <c r="W7" s="6" t="s">
        <v>76</v>
      </c>
      <c r="X7" s="7">
        <f>SUM(S:S)</f>
        <v>0</v>
      </c>
      <c r="Y7" s="68"/>
      <c r="Z7" s="58"/>
      <c r="AA7" s="78"/>
      <c r="AB7" s="77"/>
      <c r="AC7" s="56"/>
    </row>
    <row r="8" spans="1:39" s="5" customFormat="1" ht="12.75" x14ac:dyDescent="0.2">
      <c r="A8" s="16"/>
      <c r="E8" s="6" t="s">
        <v>1</v>
      </c>
      <c r="F8" s="7" t="str">
        <f>$C$1</f>
        <v>R. Abbott</v>
      </c>
      <c r="H8" s="10"/>
      <c r="I8" s="6" t="s">
        <v>75</v>
      </c>
      <c r="J8" s="11" t="str">
        <f>$G$2</f>
        <v>AA-SM-026-027</v>
      </c>
      <c r="K8" s="12"/>
      <c r="L8" s="13"/>
      <c r="M8" s="74"/>
      <c r="N8" s="74"/>
      <c r="O8" s="74"/>
      <c r="P8" s="74"/>
      <c r="Q8" s="74"/>
      <c r="R8" s="74"/>
      <c r="S8" s="74"/>
      <c r="T8" s="74"/>
      <c r="Y8" s="56"/>
      <c r="Z8" s="66"/>
      <c r="AA8" s="37"/>
      <c r="AB8" s="76"/>
      <c r="AC8" s="56"/>
    </row>
    <row r="9" spans="1:39" s="5" customFormat="1" ht="12.75" x14ac:dyDescent="0.2">
      <c r="E9" s="6" t="s">
        <v>2</v>
      </c>
      <c r="F9" s="10" t="str">
        <f>$C$2</f>
        <v xml:space="preserve"> </v>
      </c>
      <c r="H9" s="10"/>
      <c r="I9" s="6" t="s">
        <v>74</v>
      </c>
      <c r="J9" s="12" t="str">
        <f>$G$3</f>
        <v>IR</v>
      </c>
      <c r="K9" s="12"/>
      <c r="L9" s="13"/>
      <c r="M9" s="74">
        <v>1</v>
      </c>
      <c r="N9" s="74"/>
      <c r="O9" s="74"/>
      <c r="P9" s="74"/>
      <c r="Q9" s="74"/>
      <c r="R9" s="74"/>
      <c r="S9" s="74"/>
      <c r="T9" s="74"/>
      <c r="Y9" s="56"/>
      <c r="Z9" s="75"/>
      <c r="AA9" s="56"/>
      <c r="AB9" s="56"/>
      <c r="AC9" s="56"/>
    </row>
    <row r="10" spans="1:39" s="5" customFormat="1" ht="12.75" x14ac:dyDescent="0.2">
      <c r="E10" s="6" t="s">
        <v>3</v>
      </c>
      <c r="F10" s="10" t="str">
        <f>$C$3</f>
        <v>18/09/2016</v>
      </c>
      <c r="H10" s="10"/>
      <c r="I10" s="6" t="s">
        <v>73</v>
      </c>
      <c r="J10" s="7" t="str">
        <f>L10&amp;" of "&amp;$G$1</f>
        <v>1 of 1</v>
      </c>
      <c r="K10" s="10"/>
      <c r="L10" s="13">
        <f>SUM($M$1:M9)</f>
        <v>1</v>
      </c>
      <c r="M10" s="74"/>
      <c r="N10" s="74"/>
      <c r="O10" s="74"/>
      <c r="P10" s="74"/>
      <c r="Q10" s="74"/>
      <c r="R10" s="74"/>
      <c r="S10" s="74"/>
      <c r="T10" s="74"/>
      <c r="Y10" s="56"/>
      <c r="Z10" s="56"/>
      <c r="AA10" s="56"/>
      <c r="AB10" s="56"/>
      <c r="AC10" s="56"/>
    </row>
    <row r="11" spans="1:39" s="5" customFormat="1" ht="14.25" x14ac:dyDescent="0.25">
      <c r="E11" s="6" t="s">
        <v>72</v>
      </c>
      <c r="F11" s="10" t="str">
        <f>$C$5</f>
        <v>STANDARD SPREADSHEET METHOD</v>
      </c>
      <c r="I11" s="14"/>
      <c r="J11" s="7"/>
      <c r="M11" s="74"/>
      <c r="N11" s="74"/>
      <c r="O11" s="74"/>
      <c r="P11" s="74"/>
      <c r="Q11" s="74"/>
      <c r="R11" s="74"/>
      <c r="S11" s="74"/>
      <c r="T11" s="74"/>
      <c r="W11" s="58" t="s">
        <v>71</v>
      </c>
      <c r="X11" s="56">
        <v>0</v>
      </c>
      <c r="Y11" s="56" t="s">
        <v>39</v>
      </c>
      <c r="Z11" s="56"/>
      <c r="AA11" s="56"/>
      <c r="AB11" s="56"/>
      <c r="AC11" s="56"/>
    </row>
    <row r="12" spans="1:39" s="37" customFormat="1" x14ac:dyDescent="0.25">
      <c r="A12" s="39"/>
      <c r="B12" s="15" t="str">
        <f>$G$4</f>
        <v>SIMPLE BEAMS - SINGLE SPAN - FIXED AND SIMPLY SUPPORTED - MOMENT AT SS</v>
      </c>
      <c r="C12" s="39"/>
      <c r="D12" s="39"/>
      <c r="E12" s="39"/>
      <c r="F12" s="5"/>
      <c r="G12" s="5"/>
      <c r="H12" s="5"/>
      <c r="I12" s="14"/>
      <c r="J12" s="7"/>
      <c r="K12" s="5"/>
      <c r="L12" s="5"/>
      <c r="M12" s="74"/>
      <c r="N12" s="74"/>
      <c r="O12" s="73"/>
      <c r="P12" s="73"/>
      <c r="Q12" s="73"/>
      <c r="R12" s="73"/>
      <c r="S12" s="73"/>
      <c r="T12" s="73"/>
      <c r="U12" s="38"/>
      <c r="W12" s="58" t="s">
        <v>70</v>
      </c>
      <c r="X12" s="56">
        <v>0</v>
      </c>
      <c r="Y12" s="56" t="s">
        <v>42</v>
      </c>
      <c r="Z12" s="56"/>
      <c r="AA12" s="56"/>
      <c r="AB12" s="56"/>
      <c r="AC12" s="72"/>
      <c r="AL12" s="40"/>
      <c r="AM12" s="40"/>
    </row>
    <row r="13" spans="1:39" s="36" customFormat="1" ht="14.25" x14ac:dyDescent="0.25">
      <c r="A13" s="70"/>
      <c r="B13" s="114" t="s">
        <v>69</v>
      </c>
      <c r="C13" s="114"/>
      <c r="D13" s="114"/>
      <c r="E13" s="70" t="s">
        <v>68</v>
      </c>
      <c r="F13" s="71"/>
      <c r="G13" s="71"/>
      <c r="H13" s="71"/>
      <c r="I13" s="70"/>
      <c r="J13" s="70"/>
      <c r="K13" s="70"/>
      <c r="M13" s="35"/>
      <c r="N13" s="35"/>
      <c r="O13" s="35"/>
      <c r="P13" s="35"/>
      <c r="Q13" s="35"/>
      <c r="R13" s="35"/>
      <c r="S13" s="35"/>
      <c r="T13" s="35"/>
      <c r="U13" s="34"/>
      <c r="W13" s="58" t="s">
        <v>67</v>
      </c>
      <c r="X13" s="58">
        <v>0</v>
      </c>
      <c r="Y13" s="56" t="s">
        <v>32</v>
      </c>
      <c r="Z13" s="37"/>
      <c r="AA13" s="37"/>
      <c r="AB13" s="37"/>
      <c r="AC13" s="37"/>
    </row>
    <row r="14" spans="1:39" s="37" customFormat="1" ht="14.25" x14ac:dyDescent="0.25">
      <c r="A14" s="56"/>
      <c r="B14" s="69"/>
      <c r="C14" s="56"/>
      <c r="D14" s="56"/>
      <c r="E14" s="68"/>
      <c r="G14" s="56"/>
      <c r="H14" s="56"/>
      <c r="I14" s="55"/>
      <c r="J14" s="55"/>
      <c r="K14" s="55"/>
      <c r="L14" s="38"/>
      <c r="M14" s="35"/>
      <c r="N14" s="35"/>
      <c r="O14" s="35"/>
      <c r="P14" s="35"/>
      <c r="Q14" s="35"/>
      <c r="R14" s="35"/>
      <c r="S14" s="35"/>
      <c r="T14" s="35"/>
      <c r="U14" s="34"/>
      <c r="V14" s="38"/>
      <c r="W14" s="58" t="s">
        <v>66</v>
      </c>
      <c r="X14" s="56">
        <v>0</v>
      </c>
      <c r="Y14" s="56" t="s">
        <v>37</v>
      </c>
    </row>
    <row r="15" spans="1:39" s="37" customFormat="1" ht="12.75" x14ac:dyDescent="0.2">
      <c r="F15" s="67" t="s">
        <v>91</v>
      </c>
      <c r="G15" s="58" t="s">
        <v>65</v>
      </c>
      <c r="H15" s="63">
        <v>10000000</v>
      </c>
      <c r="I15" s="56" t="s">
        <v>64</v>
      </c>
      <c r="J15" s="55"/>
      <c r="K15" s="55"/>
      <c r="L15" s="38"/>
      <c r="M15" s="35"/>
      <c r="N15" s="35"/>
      <c r="O15" s="35"/>
      <c r="P15" s="35"/>
      <c r="Q15" s="35"/>
      <c r="R15" s="35"/>
      <c r="S15" s="35"/>
      <c r="T15" s="35"/>
      <c r="U15" s="34"/>
      <c r="V15" s="38"/>
    </row>
    <row r="16" spans="1:39" s="37" customFormat="1" ht="12.75" x14ac:dyDescent="0.2">
      <c r="G16" s="58" t="s">
        <v>55</v>
      </c>
      <c r="H16" s="65">
        <v>0.01</v>
      </c>
      <c r="I16" s="56" t="s">
        <v>54</v>
      </c>
      <c r="J16" s="55"/>
      <c r="K16" s="55"/>
      <c r="L16" s="38"/>
      <c r="M16" s="35"/>
      <c r="N16" s="35"/>
      <c r="O16" s="35"/>
      <c r="P16" s="35"/>
      <c r="Q16" s="35"/>
      <c r="R16" s="35"/>
      <c r="S16" s="35"/>
      <c r="T16" s="35"/>
      <c r="U16" s="34"/>
      <c r="V16" s="38"/>
      <c r="Y16" s="87">
        <f>H22</f>
        <v>0</v>
      </c>
    </row>
    <row r="17" spans="1:32" s="37" customFormat="1" ht="14.25" x14ac:dyDescent="0.25">
      <c r="G17" s="58" t="s">
        <v>53</v>
      </c>
      <c r="H17" s="108">
        <v>32</v>
      </c>
      <c r="I17" s="56" t="s">
        <v>52</v>
      </c>
      <c r="J17" s="55"/>
      <c r="L17" s="38"/>
      <c r="M17" s="35"/>
      <c r="N17" s="35"/>
      <c r="O17" s="35"/>
      <c r="P17" s="35"/>
      <c r="Q17" s="35"/>
      <c r="R17" s="35"/>
      <c r="S17" s="35"/>
      <c r="T17" s="35"/>
      <c r="U17" s="34"/>
      <c r="V17" s="38"/>
      <c r="W17" s="66" t="s">
        <v>63</v>
      </c>
      <c r="X17" s="66" t="s">
        <v>62</v>
      </c>
      <c r="Y17" s="66" t="s">
        <v>61</v>
      </c>
      <c r="Z17" s="66" t="s">
        <v>60</v>
      </c>
      <c r="AA17" s="66" t="s">
        <v>59</v>
      </c>
      <c r="AB17" s="66" t="s">
        <v>58</v>
      </c>
      <c r="AC17" s="66" t="s">
        <v>57</v>
      </c>
      <c r="AD17" s="66" t="s">
        <v>56</v>
      </c>
    </row>
    <row r="18" spans="1:32" s="37" customFormat="1" ht="12.75" x14ac:dyDescent="0.2">
      <c r="G18" s="58" t="s">
        <v>92</v>
      </c>
      <c r="H18" s="108">
        <v>12</v>
      </c>
      <c r="I18" s="56" t="s">
        <v>93</v>
      </c>
      <c r="J18" s="55"/>
      <c r="L18" s="38"/>
      <c r="M18" s="35"/>
      <c r="N18" s="35"/>
      <c r="O18" s="35"/>
      <c r="P18" s="35"/>
      <c r="Q18" s="35"/>
      <c r="R18" s="35"/>
      <c r="S18" s="35"/>
      <c r="T18" s="35"/>
      <c r="U18" s="34"/>
      <c r="V18" s="38"/>
      <c r="W18" s="43">
        <f>X11</f>
        <v>0</v>
      </c>
      <c r="X18" s="43">
        <f>B27</f>
        <v>11.71875</v>
      </c>
      <c r="Y18" s="43">
        <f>B35</f>
        <v>0</v>
      </c>
      <c r="Z18" s="40">
        <f>X12</f>
        <v>0</v>
      </c>
      <c r="AA18" s="64" t="e">
        <f>#REF!</f>
        <v>#REF!</v>
      </c>
      <c r="AB18" s="40">
        <f>X13</f>
        <v>0</v>
      </c>
      <c r="AC18" s="40">
        <f>X14</f>
        <v>0</v>
      </c>
      <c r="AD18" s="40">
        <f>B31</f>
        <v>0.02</v>
      </c>
    </row>
    <row r="19" spans="1:32" s="37" customFormat="1" ht="12.75" x14ac:dyDescent="0.2">
      <c r="G19" s="58" t="s">
        <v>94</v>
      </c>
      <c r="H19" s="108">
        <v>250</v>
      </c>
      <c r="I19" s="56" t="s">
        <v>95</v>
      </c>
      <c r="J19" s="55"/>
      <c r="K19" s="55"/>
      <c r="L19" s="38"/>
      <c r="M19" s="35"/>
      <c r="N19" s="35"/>
      <c r="O19" s="35"/>
      <c r="P19" s="35"/>
      <c r="Q19" s="35"/>
      <c r="R19" s="35"/>
      <c r="S19" s="35"/>
      <c r="T19" s="35"/>
      <c r="U19" s="34"/>
      <c r="V19" s="38"/>
      <c r="W19" s="38"/>
      <c r="X19" s="38"/>
      <c r="Y19" s="38"/>
      <c r="Z19" s="41"/>
      <c r="AA19" s="41"/>
      <c r="AB19" s="41"/>
      <c r="AC19" s="43" t="s">
        <v>51</v>
      </c>
      <c r="AD19" s="43" t="s">
        <v>50</v>
      </c>
      <c r="AE19" s="49" t="s">
        <v>49</v>
      </c>
      <c r="AF19" s="48" t="s">
        <v>48</v>
      </c>
    </row>
    <row r="20" spans="1:32" s="37" customFormat="1" ht="12.75" x14ac:dyDescent="0.2">
      <c r="G20" s="58"/>
      <c r="H20" s="108"/>
      <c r="I20" s="56"/>
      <c r="K20" s="55"/>
      <c r="L20" s="38"/>
      <c r="M20" s="35"/>
      <c r="N20" s="35"/>
      <c r="O20" s="35"/>
      <c r="P20" s="35"/>
      <c r="Q20" s="35"/>
      <c r="R20" s="35"/>
      <c r="S20" s="35"/>
      <c r="T20" s="35"/>
      <c r="U20" s="34"/>
      <c r="V20" s="38"/>
      <c r="W20" s="38"/>
      <c r="X20" s="43" t="s">
        <v>51</v>
      </c>
      <c r="Y20" s="43" t="s">
        <v>50</v>
      </c>
      <c r="Z20" s="49" t="s">
        <v>49</v>
      </c>
      <c r="AA20" s="48" t="s">
        <v>48</v>
      </c>
      <c r="AB20" s="48"/>
      <c r="AC20" s="40" t="s">
        <v>45</v>
      </c>
      <c r="AD20" s="40" t="s">
        <v>47</v>
      </c>
      <c r="AE20" s="40" t="s">
        <v>46</v>
      </c>
      <c r="AF20" s="62" t="s">
        <v>45</v>
      </c>
    </row>
    <row r="21" spans="1:32" s="37" customFormat="1" ht="12.75" x14ac:dyDescent="0.2">
      <c r="G21" s="58"/>
      <c r="H21" s="106"/>
      <c r="I21" s="56"/>
      <c r="K21" s="55"/>
      <c r="L21" s="38"/>
      <c r="M21" s="35"/>
      <c r="N21" s="35"/>
      <c r="O21" s="35"/>
      <c r="P21" s="35"/>
      <c r="Q21" s="35"/>
      <c r="R21" s="35"/>
      <c r="S21" s="35"/>
      <c r="T21" s="35"/>
      <c r="U21" s="34"/>
      <c r="V21" s="38"/>
      <c r="W21" s="38"/>
      <c r="X21" s="40" t="s">
        <v>45</v>
      </c>
      <c r="Y21" s="40" t="s">
        <v>47</v>
      </c>
      <c r="Z21" s="40" t="s">
        <v>46</v>
      </c>
      <c r="AA21" s="62" t="s">
        <v>45</v>
      </c>
      <c r="AB21" s="48"/>
      <c r="AC21" s="40">
        <v>0</v>
      </c>
      <c r="AD21" s="50">
        <f t="shared" ref="AD21:AD31" si="0">INDEX($Y$22:$Y$56,MATCH(AC21,$X$22:$X$56,0))</f>
        <v>11.71875</v>
      </c>
      <c r="AE21" s="50">
        <f>INDEX($Z$22:$Z$56,MATCH(AC21,$X$22:$X$56,0))</f>
        <v>250</v>
      </c>
    </row>
    <row r="22" spans="1:32" s="37" customFormat="1" ht="12.75" x14ac:dyDescent="0.2">
      <c r="G22" s="58"/>
      <c r="H22" s="107"/>
      <c r="I22" s="56"/>
      <c r="L22" s="38"/>
      <c r="M22" s="35"/>
      <c r="N22" s="35"/>
      <c r="O22" s="35"/>
      <c r="P22" s="35"/>
      <c r="Q22" s="35"/>
      <c r="R22" s="35"/>
      <c r="S22" s="35"/>
      <c r="T22" s="35"/>
      <c r="U22" s="34"/>
      <c r="V22" s="38"/>
      <c r="W22" s="40">
        <v>0</v>
      </c>
      <c r="X22" s="51">
        <f>$H$17/MAX($W$22:$W$55)*W22</f>
        <v>0</v>
      </c>
      <c r="Y22" s="91">
        <f>3*$H$19/(2*$H$17)</f>
        <v>11.71875</v>
      </c>
      <c r="Z22" s="49">
        <f>$H$19/2*(2-3*X22/$H$17)</f>
        <v>250</v>
      </c>
      <c r="AA22" s="90">
        <f>$H$19/(4*$H$15*$H$16)*(2*X22^2-X22^3/$H$17-$H$17*X22)</f>
        <v>0</v>
      </c>
      <c r="AB22" s="48"/>
      <c r="AC22" s="47">
        <f t="array" ref="AC22:AC55">IF(ISERROR(SMALL(X22:X56,ROW()-ROW(X21))),"",SMALL(X22:X56,ROW()-ROW(X21)))</f>
        <v>0</v>
      </c>
      <c r="AD22" s="50">
        <f t="shared" si="0"/>
        <v>11.71875</v>
      </c>
      <c r="AE22" s="50">
        <f>INDEX($Z$22:$Z$56,MATCH(AC22,$X$22:$X$56,0))</f>
        <v>250</v>
      </c>
      <c r="AF22" s="64">
        <f>INDEX($AA$22:$AA$56,MATCH(AC22,$X$22:$X$56,0))</f>
        <v>0</v>
      </c>
    </row>
    <row r="23" spans="1:32" s="37" customFormat="1" ht="12.75" x14ac:dyDescent="0.2">
      <c r="B23" s="61" t="s">
        <v>44</v>
      </c>
      <c r="C23" s="60"/>
      <c r="D23" s="59"/>
      <c r="L23" s="38"/>
      <c r="M23" s="35"/>
      <c r="N23" s="35"/>
      <c r="O23" s="35"/>
      <c r="P23" s="35"/>
      <c r="Q23" s="35"/>
      <c r="R23" s="35"/>
      <c r="S23" s="35"/>
      <c r="T23" s="35"/>
      <c r="U23" s="34"/>
      <c r="V23" s="38"/>
      <c r="W23" s="43">
        <v>1</v>
      </c>
      <c r="X23" s="51">
        <f t="shared" ref="X23:X53" si="1">$H$17/MAX($W$22:$W$55)*W23</f>
        <v>1.0666666666666667</v>
      </c>
      <c r="Y23" s="91">
        <f t="shared" ref="Y23:Y56" si="2">3*$H$19/(2*$H$17)</f>
        <v>11.71875</v>
      </c>
      <c r="Z23" s="49">
        <f t="shared" ref="Z23:Z56" si="3">$H$19/2*(2-3*X23/$H$17)</f>
        <v>237.5</v>
      </c>
      <c r="AA23" s="90">
        <f t="shared" ref="AA23:AA56" si="4">$H$19/(4*$H$15*$H$16)*(2*X23^2-X23^3/$H$17-$H$17*X23)</f>
        <v>-1.9934814814814815E-2</v>
      </c>
      <c r="AB23" s="48"/>
      <c r="AC23" s="47">
        <v>0</v>
      </c>
      <c r="AD23" s="50">
        <f t="shared" si="0"/>
        <v>11.71875</v>
      </c>
      <c r="AE23" s="50">
        <f t="shared" ref="AE23:AE54" si="5">INDEX($Z$22:$Z$56,MATCH(AC23,$X$22:$X$56,0))</f>
        <v>250</v>
      </c>
      <c r="AF23" s="64">
        <f t="shared" ref="AF23:AF55" si="6">INDEX($AA$22:$AA$56,MATCH(AC23,$X$22:$X$56,0))</f>
        <v>0</v>
      </c>
    </row>
    <row r="24" spans="1:32" s="37" customFormat="1" ht="14.25" x14ac:dyDescent="0.25">
      <c r="A24" s="58" t="s">
        <v>71</v>
      </c>
      <c r="B24" s="37" t="str">
        <f ca="1">[1]!xlv(B25)</f>
        <v xml:space="preserve"> - 3 × M₀ / (2 × L)</v>
      </c>
      <c r="G24" s="58"/>
      <c r="H24" s="56"/>
      <c r="L24" s="38"/>
      <c r="M24" s="35"/>
      <c r="N24" s="35"/>
      <c r="O24" s="35"/>
      <c r="P24" s="35"/>
      <c r="Q24" s="35"/>
      <c r="R24" s="35"/>
      <c r="S24" s="35"/>
      <c r="T24" s="35"/>
      <c r="U24" s="34"/>
      <c r="V24" s="38"/>
      <c r="W24" s="43">
        <v>2</v>
      </c>
      <c r="X24" s="51">
        <f t="shared" si="1"/>
        <v>2.1333333333333333</v>
      </c>
      <c r="Y24" s="91">
        <f t="shared" si="2"/>
        <v>11.71875</v>
      </c>
      <c r="Z24" s="49">
        <f t="shared" si="3"/>
        <v>225</v>
      </c>
      <c r="AA24" s="90">
        <f t="shared" si="4"/>
        <v>-3.7167407407407406E-2</v>
      </c>
      <c r="AB24" s="48"/>
      <c r="AC24" s="47">
        <v>1.0666666666666667</v>
      </c>
      <c r="AD24" s="50">
        <f t="shared" si="0"/>
        <v>11.71875</v>
      </c>
      <c r="AE24" s="50">
        <f t="shared" si="5"/>
        <v>237.5</v>
      </c>
      <c r="AF24" s="64">
        <f t="shared" si="6"/>
        <v>-1.9934814814814815E-2</v>
      </c>
    </row>
    <row r="25" spans="1:32" s="37" customFormat="1" ht="14.25" x14ac:dyDescent="0.25">
      <c r="A25" s="58" t="s">
        <v>71</v>
      </c>
      <c r="B25" s="57">
        <f>-3*H19/(2*H17)</f>
        <v>-11.71875</v>
      </c>
      <c r="C25" s="56" t="s">
        <v>39</v>
      </c>
      <c r="G25" s="58"/>
      <c r="L25" s="38"/>
      <c r="M25" s="35"/>
      <c r="N25" s="35"/>
      <c r="O25" s="35"/>
      <c r="P25" s="35"/>
      <c r="Q25" s="35"/>
      <c r="R25" s="35"/>
      <c r="S25" s="35"/>
      <c r="T25" s="35"/>
      <c r="U25" s="34"/>
      <c r="V25" s="38"/>
      <c r="W25" s="43">
        <v>3</v>
      </c>
      <c r="X25" s="51">
        <f t="shared" si="1"/>
        <v>3.2</v>
      </c>
      <c r="Y25" s="91">
        <f t="shared" si="2"/>
        <v>11.71875</v>
      </c>
      <c r="Z25" s="49">
        <f t="shared" si="3"/>
        <v>212.5</v>
      </c>
      <c r="AA25" s="90">
        <f t="shared" si="4"/>
        <v>-5.1840000000000004E-2</v>
      </c>
      <c r="AB25" s="48"/>
      <c r="AC25" s="47">
        <v>2.1333333333333333</v>
      </c>
      <c r="AD25" s="50">
        <f t="shared" si="0"/>
        <v>11.71875</v>
      </c>
      <c r="AE25" s="50">
        <f t="shared" si="5"/>
        <v>225</v>
      </c>
      <c r="AF25" s="64">
        <f t="shared" si="6"/>
        <v>-3.7167407407407406E-2</v>
      </c>
    </row>
    <row r="26" spans="1:32" s="37" customFormat="1" ht="14.25" x14ac:dyDescent="0.25">
      <c r="A26" s="58" t="s">
        <v>96</v>
      </c>
      <c r="B26" s="37" t="str">
        <f ca="1">[1]!xlv(B27)</f>
        <v>3 × M₀ / (2 × L)</v>
      </c>
      <c r="G26" s="58"/>
      <c r="H26" s="109"/>
      <c r="I26" s="56"/>
      <c r="J26" s="102"/>
      <c r="L26" s="38"/>
      <c r="M26" s="35"/>
      <c r="N26" s="35"/>
      <c r="O26" s="35"/>
      <c r="P26" s="35"/>
      <c r="Q26" s="35"/>
      <c r="R26" s="35"/>
      <c r="S26" s="35"/>
      <c r="T26" s="35"/>
      <c r="U26" s="34"/>
      <c r="V26" s="38"/>
      <c r="W26" s="43">
        <v>4</v>
      </c>
      <c r="X26" s="51">
        <f t="shared" si="1"/>
        <v>4.2666666666666666</v>
      </c>
      <c r="Y26" s="91">
        <f t="shared" si="2"/>
        <v>11.71875</v>
      </c>
      <c r="Z26" s="49">
        <f t="shared" si="3"/>
        <v>200</v>
      </c>
      <c r="AA26" s="90">
        <f t="shared" si="4"/>
        <v>-6.4094814814814813E-2</v>
      </c>
      <c r="AB26" s="48"/>
      <c r="AC26" s="47">
        <v>3.2</v>
      </c>
      <c r="AD26" s="50">
        <f t="shared" si="0"/>
        <v>11.71875</v>
      </c>
      <c r="AE26" s="50">
        <f t="shared" si="5"/>
        <v>212.5</v>
      </c>
      <c r="AF26" s="64">
        <f t="shared" si="6"/>
        <v>-5.1840000000000004E-2</v>
      </c>
    </row>
    <row r="27" spans="1:32" s="37" customFormat="1" ht="12.75" x14ac:dyDescent="0.2">
      <c r="A27" s="58" t="s">
        <v>41</v>
      </c>
      <c r="B27" s="57">
        <f>3*H19/(2*H17)</f>
        <v>11.71875</v>
      </c>
      <c r="C27" s="56" t="s">
        <v>39</v>
      </c>
      <c r="L27" s="38"/>
      <c r="M27" s="35"/>
      <c r="N27" s="35"/>
      <c r="O27" s="35"/>
      <c r="P27" s="35"/>
      <c r="Q27" s="35"/>
      <c r="R27" s="35"/>
      <c r="S27" s="35"/>
      <c r="T27" s="35"/>
      <c r="U27" s="34"/>
      <c r="V27" s="38"/>
      <c r="W27" s="43">
        <v>5</v>
      </c>
      <c r="X27" s="51">
        <f t="shared" si="1"/>
        <v>5.333333333333333</v>
      </c>
      <c r="Y27" s="91">
        <f t="shared" si="2"/>
        <v>11.71875</v>
      </c>
      <c r="Z27" s="49">
        <f t="shared" si="3"/>
        <v>187.5</v>
      </c>
      <c r="AA27" s="90">
        <f t="shared" si="4"/>
        <v>-7.407407407407407E-2</v>
      </c>
      <c r="AB27" s="48"/>
      <c r="AC27" s="47">
        <v>4.2666666666666666</v>
      </c>
      <c r="AD27" s="50">
        <f t="shared" si="0"/>
        <v>11.71875</v>
      </c>
      <c r="AE27" s="50">
        <f t="shared" si="5"/>
        <v>200</v>
      </c>
      <c r="AF27" s="64">
        <f t="shared" si="6"/>
        <v>-6.4094814814814813E-2</v>
      </c>
    </row>
    <row r="28" spans="1:32" s="37" customFormat="1" ht="12.75" x14ac:dyDescent="0.2">
      <c r="J28" s="55"/>
      <c r="L28" s="38"/>
      <c r="M28" s="35"/>
      <c r="N28" s="35"/>
      <c r="O28" s="35"/>
      <c r="P28" s="35"/>
      <c r="Q28" s="35"/>
      <c r="R28" s="35"/>
      <c r="S28" s="35"/>
      <c r="T28" s="35"/>
      <c r="U28" s="34"/>
      <c r="V28" s="38"/>
      <c r="W28" s="43">
        <v>6</v>
      </c>
      <c r="X28" s="51">
        <f t="shared" si="1"/>
        <v>6.4</v>
      </c>
      <c r="Y28" s="91">
        <f t="shared" si="2"/>
        <v>11.71875</v>
      </c>
      <c r="Z28" s="49">
        <f t="shared" si="3"/>
        <v>175</v>
      </c>
      <c r="AA28" s="90">
        <f t="shared" si="4"/>
        <v>-8.1920000000000007E-2</v>
      </c>
      <c r="AB28" s="48"/>
      <c r="AC28" s="47">
        <v>5.333333333333333</v>
      </c>
      <c r="AD28" s="50">
        <f t="shared" si="0"/>
        <v>11.71875</v>
      </c>
      <c r="AE28" s="50">
        <f t="shared" si="5"/>
        <v>187.5</v>
      </c>
      <c r="AF28" s="64">
        <f t="shared" si="6"/>
        <v>-7.407407407407407E-2</v>
      </c>
    </row>
    <row r="29" spans="1:32" s="37" customFormat="1" ht="14.25" x14ac:dyDescent="0.25">
      <c r="A29" s="58" t="s">
        <v>43</v>
      </c>
      <c r="B29" s="56" t="str">
        <f ca="1">[1]!xlv(B31)</f>
        <v>M₀ × L / (4 × E × I)</v>
      </c>
      <c r="C29" s="56"/>
      <c r="G29" s="58" t="s">
        <v>97</v>
      </c>
      <c r="H29" s="56" t="str">
        <f ca="1">[1]!xlv(H31)</f>
        <v xml:space="preserve"> - M₀ / 2</v>
      </c>
      <c r="L29" s="38"/>
      <c r="M29" s="35"/>
      <c r="N29" s="35"/>
      <c r="O29" s="35"/>
      <c r="P29" s="35"/>
      <c r="Q29" s="35"/>
      <c r="R29" s="35"/>
      <c r="S29" s="35"/>
      <c r="T29" s="35"/>
      <c r="U29" s="34"/>
      <c r="V29" s="38"/>
      <c r="W29" s="43">
        <v>7</v>
      </c>
      <c r="X29" s="51">
        <f t="shared" si="1"/>
        <v>7.4666666666666668</v>
      </c>
      <c r="Y29" s="91">
        <f t="shared" si="2"/>
        <v>11.71875</v>
      </c>
      <c r="Z29" s="49">
        <f t="shared" si="3"/>
        <v>162.5</v>
      </c>
      <c r="AA29" s="90">
        <f t="shared" si="4"/>
        <v>-8.7774814814814806E-2</v>
      </c>
      <c r="AB29" s="48"/>
      <c r="AC29" s="47">
        <v>6.4</v>
      </c>
      <c r="AD29" s="50">
        <f t="shared" si="0"/>
        <v>11.71875</v>
      </c>
      <c r="AE29" s="50">
        <f t="shared" si="5"/>
        <v>175</v>
      </c>
      <c r="AF29" s="64">
        <f t="shared" si="6"/>
        <v>-8.1920000000000007E-2</v>
      </c>
    </row>
    <row r="30" spans="1:32" s="37" customFormat="1" ht="12.75" x14ac:dyDescent="0.2">
      <c r="A30" s="58" t="s">
        <v>41</v>
      </c>
      <c r="B30" s="37" t="str">
        <f>[1]!xln(B31)</f>
        <v>250 × 32 / (4 × (1E+07) × 0.01)</v>
      </c>
      <c r="C30" s="56"/>
      <c r="G30" s="58" t="s">
        <v>41</v>
      </c>
      <c r="H30" s="37" t="str">
        <f>[1]!xln(H31)</f>
        <v xml:space="preserve"> - 250 / 2</v>
      </c>
      <c r="L30" s="38"/>
      <c r="M30" s="35"/>
      <c r="N30" s="35"/>
      <c r="O30" s="35"/>
      <c r="P30" s="35"/>
      <c r="Q30" s="35"/>
      <c r="R30" s="35"/>
      <c r="S30" s="35"/>
      <c r="T30" s="35"/>
      <c r="U30" s="34"/>
      <c r="V30" s="38"/>
      <c r="W30" s="43">
        <v>8</v>
      </c>
      <c r="X30" s="51">
        <f t="shared" si="1"/>
        <v>8.5333333333333332</v>
      </c>
      <c r="Y30" s="91">
        <f t="shared" si="2"/>
        <v>11.71875</v>
      </c>
      <c r="Z30" s="49">
        <f t="shared" si="3"/>
        <v>150</v>
      </c>
      <c r="AA30" s="90">
        <f t="shared" si="4"/>
        <v>-9.1780740740740732E-2</v>
      </c>
      <c r="AB30" s="48"/>
      <c r="AC30" s="47">
        <v>7.4666666666666668</v>
      </c>
      <c r="AD30" s="50">
        <f t="shared" si="0"/>
        <v>11.71875</v>
      </c>
      <c r="AE30" s="50">
        <f t="shared" si="5"/>
        <v>162.5</v>
      </c>
      <c r="AF30" s="64">
        <f t="shared" si="6"/>
        <v>-8.7774814814814806E-2</v>
      </c>
    </row>
    <row r="31" spans="1:32" s="37" customFormat="1" ht="12.75" x14ac:dyDescent="0.2">
      <c r="A31" s="58" t="s">
        <v>41</v>
      </c>
      <c r="B31" s="109">
        <f>H19*H17/(4*H15*H16)</f>
        <v>0.02</v>
      </c>
      <c r="C31" s="56" t="s">
        <v>42</v>
      </c>
      <c r="G31" s="58" t="s">
        <v>41</v>
      </c>
      <c r="H31" s="57">
        <f>-H19/2</f>
        <v>-125</v>
      </c>
      <c r="I31" s="56" t="s">
        <v>37</v>
      </c>
      <c r="J31" s="102"/>
      <c r="L31" s="38"/>
      <c r="M31" s="35"/>
      <c r="N31" s="35"/>
      <c r="O31" s="35"/>
      <c r="P31" s="35"/>
      <c r="Q31" s="35"/>
      <c r="R31" s="35"/>
      <c r="S31" s="35"/>
      <c r="T31" s="35"/>
      <c r="U31" s="34"/>
      <c r="V31" s="38"/>
      <c r="W31" s="43">
        <v>9</v>
      </c>
      <c r="X31" s="51">
        <f t="shared" si="1"/>
        <v>9.6</v>
      </c>
      <c r="Y31" s="91">
        <f t="shared" si="2"/>
        <v>11.71875</v>
      </c>
      <c r="Z31" s="49">
        <f t="shared" si="3"/>
        <v>137.5</v>
      </c>
      <c r="AA31" s="90">
        <f t="shared" si="4"/>
        <v>-9.4079999999999997E-2</v>
      </c>
      <c r="AB31" s="48"/>
      <c r="AC31" s="47">
        <v>8.5333333333333332</v>
      </c>
      <c r="AD31" s="50">
        <f t="shared" si="0"/>
        <v>11.71875</v>
      </c>
      <c r="AE31" s="50">
        <f t="shared" si="5"/>
        <v>150</v>
      </c>
      <c r="AF31" s="64">
        <f t="shared" si="6"/>
        <v>-9.1780740740740732E-2</v>
      </c>
    </row>
    <row r="32" spans="1:32" s="37" customFormat="1" ht="12.75" x14ac:dyDescent="0.2">
      <c r="A32" s="58"/>
      <c r="B32" s="56"/>
      <c r="C32" s="56"/>
      <c r="L32" s="38"/>
      <c r="M32" s="35"/>
      <c r="N32" s="35"/>
      <c r="O32" s="35"/>
      <c r="P32" s="35"/>
      <c r="Q32" s="35"/>
      <c r="R32" s="35"/>
      <c r="S32" s="35"/>
      <c r="T32" s="35"/>
      <c r="U32" s="34"/>
      <c r="V32" s="38"/>
      <c r="W32" s="43">
        <v>10</v>
      </c>
      <c r="X32" s="51">
        <f t="shared" si="1"/>
        <v>10.666666666666666</v>
      </c>
      <c r="Y32" s="91">
        <f t="shared" si="2"/>
        <v>11.71875</v>
      </c>
      <c r="Z32" s="49">
        <f t="shared" si="3"/>
        <v>125</v>
      </c>
      <c r="AA32" s="90">
        <f t="shared" si="4"/>
        <v>-9.481481481481481E-2</v>
      </c>
      <c r="AB32" s="48"/>
      <c r="AC32" s="47">
        <v>9.6</v>
      </c>
      <c r="AD32" s="50">
        <f>INDEX($Y$22:$Y$56,MATCH(AC32,$X$22:$X$56,0))</f>
        <v>11.71875</v>
      </c>
      <c r="AE32" s="50">
        <f t="shared" si="5"/>
        <v>137.5</v>
      </c>
      <c r="AF32" s="64">
        <f t="shared" si="6"/>
        <v>-9.4079999999999997E-2</v>
      </c>
    </row>
    <row r="33" spans="1:32" s="37" customFormat="1" ht="12.75" x14ac:dyDescent="0.2">
      <c r="A33" s="58"/>
      <c r="C33" s="56"/>
      <c r="L33" s="38"/>
      <c r="M33" s="35"/>
      <c r="N33" s="35"/>
      <c r="O33" s="35"/>
      <c r="P33" s="35"/>
      <c r="Q33" s="35"/>
      <c r="R33" s="35"/>
      <c r="S33" s="35"/>
      <c r="T33" s="35"/>
      <c r="U33" s="34"/>
      <c r="V33" s="38"/>
      <c r="W33" s="43">
        <v>11</v>
      </c>
      <c r="X33" s="51">
        <f t="shared" si="1"/>
        <v>11.733333333333333</v>
      </c>
      <c r="Y33" s="91">
        <f t="shared" si="2"/>
        <v>11.71875</v>
      </c>
      <c r="Z33" s="49">
        <f t="shared" si="3"/>
        <v>112.50000000000001</v>
      </c>
      <c r="AA33" s="90">
        <f t="shared" si="4"/>
        <v>-9.412740740740741E-2</v>
      </c>
      <c r="AB33" s="48"/>
      <c r="AC33" s="47">
        <v>10.666666666666666</v>
      </c>
      <c r="AD33" s="50">
        <f t="shared" ref="AD33:AD55" si="7">INDEX($Y$22:$Y$56,MATCH(AC33,$X$22:$X$56,0))</f>
        <v>11.71875</v>
      </c>
      <c r="AE33" s="50">
        <f t="shared" si="5"/>
        <v>125</v>
      </c>
      <c r="AF33" s="64">
        <f t="shared" si="6"/>
        <v>-9.481481481481481E-2</v>
      </c>
    </row>
    <row r="34" spans="1:32" s="37" customFormat="1" ht="12.75" x14ac:dyDescent="0.2">
      <c r="A34" s="58"/>
      <c r="B34" s="110"/>
      <c r="C34" s="56"/>
      <c r="L34" s="38"/>
      <c r="M34" s="35"/>
      <c r="N34" s="35"/>
      <c r="O34" s="35"/>
      <c r="P34" s="35"/>
      <c r="Q34" s="35"/>
      <c r="R34" s="35"/>
      <c r="S34" s="35"/>
      <c r="T34" s="35"/>
      <c r="U34" s="34"/>
      <c r="V34" s="38"/>
      <c r="W34" s="43">
        <v>12</v>
      </c>
      <c r="X34" s="51">
        <f t="shared" si="1"/>
        <v>12.8</v>
      </c>
      <c r="Y34" s="91">
        <f t="shared" si="2"/>
        <v>11.71875</v>
      </c>
      <c r="Z34" s="49">
        <f t="shared" si="3"/>
        <v>99.999999999999972</v>
      </c>
      <c r="AA34" s="90">
        <f t="shared" si="4"/>
        <v>-9.2159999999999978E-2</v>
      </c>
      <c r="AB34" s="48"/>
      <c r="AC34" s="47">
        <v>11.733333333333333</v>
      </c>
      <c r="AD34" s="50">
        <f t="shared" si="7"/>
        <v>11.71875</v>
      </c>
      <c r="AE34" s="50">
        <f t="shared" si="5"/>
        <v>112.50000000000001</v>
      </c>
      <c r="AF34" s="64">
        <f t="shared" si="6"/>
        <v>-9.412740740740741E-2</v>
      </c>
    </row>
    <row r="35" spans="1:32" s="37" customFormat="1" ht="12.75" x14ac:dyDescent="0.2">
      <c r="A35" s="58"/>
      <c r="B35" s="92"/>
      <c r="C35" s="56"/>
      <c r="D35" s="102"/>
      <c r="F35" s="58"/>
      <c r="G35" s="92"/>
      <c r="H35" s="56"/>
      <c r="L35" s="38"/>
      <c r="M35" s="35"/>
      <c r="N35" s="35"/>
      <c r="O35" s="35"/>
      <c r="P35" s="35"/>
      <c r="Q35" s="35"/>
      <c r="R35" s="35"/>
      <c r="S35" s="35"/>
      <c r="T35" s="35"/>
      <c r="U35" s="34"/>
      <c r="V35" s="38"/>
      <c r="W35" s="43">
        <v>13</v>
      </c>
      <c r="X35" s="51">
        <f t="shared" si="1"/>
        <v>13.866666666666667</v>
      </c>
      <c r="Y35" s="91">
        <f t="shared" si="2"/>
        <v>11.71875</v>
      </c>
      <c r="Z35" s="49">
        <f t="shared" si="3"/>
        <v>87.5</v>
      </c>
      <c r="AA35" s="90">
        <f t="shared" si="4"/>
        <v>-8.9054814814814809E-2</v>
      </c>
      <c r="AB35" s="48"/>
      <c r="AC35" s="47">
        <v>11.99999</v>
      </c>
      <c r="AD35" s="50">
        <f t="shared" si="7"/>
        <v>11.71875</v>
      </c>
      <c r="AE35" s="50">
        <f t="shared" si="5"/>
        <v>109.37511718749998</v>
      </c>
      <c r="AF35" s="64">
        <f t="shared" si="6"/>
        <v>-9.3750015624945324E-2</v>
      </c>
    </row>
    <row r="36" spans="1:32" s="37" customFormat="1" ht="12.75" x14ac:dyDescent="0.2">
      <c r="I36" s="54" t="s">
        <v>40</v>
      </c>
      <c r="J36" s="38"/>
      <c r="K36" s="38"/>
      <c r="L36" s="38"/>
      <c r="M36" s="35"/>
      <c r="N36" s="35"/>
      <c r="O36" s="35"/>
      <c r="P36" s="35"/>
      <c r="Q36" s="35"/>
      <c r="R36" s="35"/>
      <c r="S36" s="35"/>
      <c r="T36" s="35"/>
      <c r="U36" s="34"/>
      <c r="V36" s="38"/>
      <c r="W36" s="43">
        <v>14</v>
      </c>
      <c r="X36" s="51">
        <f t="shared" si="1"/>
        <v>14.933333333333334</v>
      </c>
      <c r="Y36" s="91">
        <f t="shared" si="2"/>
        <v>11.71875</v>
      </c>
      <c r="Z36" s="49">
        <f t="shared" si="3"/>
        <v>75.000000000000014</v>
      </c>
      <c r="AA36" s="90">
        <f t="shared" si="4"/>
        <v>-8.4954074074074057E-2</v>
      </c>
      <c r="AB36" s="48"/>
      <c r="AC36" s="47">
        <v>12.00001</v>
      </c>
      <c r="AD36" s="50">
        <f t="shared" si="7"/>
        <v>11.71875</v>
      </c>
      <c r="AE36" s="50">
        <f t="shared" si="5"/>
        <v>109.37488281250002</v>
      </c>
      <c r="AF36" s="64">
        <f t="shared" si="6"/>
        <v>-9.3749984374945333E-2</v>
      </c>
    </row>
    <row r="37" spans="1:32" s="37" customFormat="1" ht="12.75" x14ac:dyDescent="0.2">
      <c r="I37" s="46" t="s">
        <v>34</v>
      </c>
      <c r="J37" s="88">
        <f>MAX(AD21:AD54)</f>
        <v>11.71875</v>
      </c>
      <c r="K37" s="38" t="s">
        <v>39</v>
      </c>
      <c r="L37" s="38"/>
      <c r="M37" s="35"/>
      <c r="N37" s="35"/>
      <c r="O37" s="35"/>
      <c r="P37" s="35"/>
      <c r="Q37" s="35"/>
      <c r="R37" s="35"/>
      <c r="S37" s="35"/>
      <c r="T37" s="35"/>
      <c r="U37" s="34"/>
      <c r="V37" s="38"/>
      <c r="W37" s="43">
        <v>15</v>
      </c>
      <c r="X37" s="51">
        <f t="shared" si="1"/>
        <v>16</v>
      </c>
      <c r="Y37" s="91">
        <f t="shared" si="2"/>
        <v>11.71875</v>
      </c>
      <c r="Z37" s="49">
        <f t="shared" si="3"/>
        <v>62.5</v>
      </c>
      <c r="AA37" s="90">
        <f t="shared" si="4"/>
        <v>-0.08</v>
      </c>
      <c r="AB37" s="48"/>
      <c r="AC37" s="47">
        <v>12.8</v>
      </c>
      <c r="AD37" s="50">
        <f t="shared" si="7"/>
        <v>11.71875</v>
      </c>
      <c r="AE37" s="50">
        <f t="shared" si="5"/>
        <v>99.999999999999972</v>
      </c>
      <c r="AF37" s="64">
        <f t="shared" si="6"/>
        <v>-9.2159999999999978E-2</v>
      </c>
    </row>
    <row r="38" spans="1:32" s="37" customFormat="1" ht="12.75" x14ac:dyDescent="0.2">
      <c r="I38" s="46" t="s">
        <v>33</v>
      </c>
      <c r="J38" s="88">
        <f>MIN(AD21:AD54)</f>
        <v>11.71875</v>
      </c>
      <c r="K38" s="38" t="s">
        <v>39</v>
      </c>
      <c r="L38" s="38"/>
      <c r="M38" s="35"/>
      <c r="N38" s="35"/>
      <c r="O38" s="35"/>
      <c r="P38" s="35"/>
      <c r="Q38" s="35"/>
      <c r="R38" s="35"/>
      <c r="S38" s="35"/>
      <c r="T38" s="35"/>
      <c r="U38" s="34"/>
      <c r="V38" s="38"/>
      <c r="W38" s="43">
        <v>16</v>
      </c>
      <c r="X38" s="51">
        <f t="shared" si="1"/>
        <v>17.066666666666666</v>
      </c>
      <c r="Y38" s="91">
        <f t="shared" si="2"/>
        <v>11.71875</v>
      </c>
      <c r="Z38" s="49">
        <f t="shared" si="3"/>
        <v>49.999999999999986</v>
      </c>
      <c r="AA38" s="90">
        <f t="shared" si="4"/>
        <v>-7.4334814814814798E-2</v>
      </c>
      <c r="AB38" s="48"/>
      <c r="AC38" s="47">
        <v>13.866666666666667</v>
      </c>
      <c r="AD38" s="50">
        <f t="shared" si="7"/>
        <v>11.71875</v>
      </c>
      <c r="AE38" s="50">
        <f t="shared" si="5"/>
        <v>87.5</v>
      </c>
      <c r="AF38" s="64">
        <f t="shared" si="6"/>
        <v>-8.9054814814814809E-2</v>
      </c>
    </row>
    <row r="39" spans="1:32" s="37" customFormat="1" ht="12.75" x14ac:dyDescent="0.2">
      <c r="I39" s="44" t="s">
        <v>35</v>
      </c>
      <c r="J39" s="38"/>
      <c r="K39" s="38"/>
      <c r="L39" s="38"/>
      <c r="M39" s="35"/>
      <c r="N39" s="35"/>
      <c r="O39" s="35"/>
      <c r="P39" s="35"/>
      <c r="Q39" s="35"/>
      <c r="R39" s="35"/>
      <c r="S39" s="35"/>
      <c r="T39" s="35"/>
      <c r="U39" s="34"/>
      <c r="V39" s="38"/>
      <c r="W39" s="43">
        <v>17</v>
      </c>
      <c r="X39" s="51">
        <f t="shared" si="1"/>
        <v>18.133333333333333</v>
      </c>
      <c r="Y39" s="91">
        <f t="shared" si="2"/>
        <v>11.71875</v>
      </c>
      <c r="Z39" s="49">
        <f t="shared" si="3"/>
        <v>37.500000000000007</v>
      </c>
      <c r="AA39" s="90">
        <f t="shared" si="4"/>
        <v>-6.8100740740740767E-2</v>
      </c>
      <c r="AB39" s="48"/>
      <c r="AC39" s="47">
        <v>14.933333333333334</v>
      </c>
      <c r="AD39" s="50">
        <f t="shared" si="7"/>
        <v>11.71875</v>
      </c>
      <c r="AE39" s="50">
        <f t="shared" si="5"/>
        <v>75.000000000000014</v>
      </c>
      <c r="AF39" s="64">
        <f t="shared" si="6"/>
        <v>-8.4954074074074057E-2</v>
      </c>
    </row>
    <row r="40" spans="1:32" s="37" customFormat="1" ht="12.75" x14ac:dyDescent="0.2">
      <c r="I40" s="46" t="s">
        <v>34</v>
      </c>
      <c r="J40" s="45">
        <f>INDEX(AC21:AC54,MATCH(J37,AD21:AD54,0))</f>
        <v>0</v>
      </c>
      <c r="K40" s="38" t="s">
        <v>32</v>
      </c>
      <c r="L40" s="38"/>
      <c r="M40" s="35"/>
      <c r="N40" s="35"/>
      <c r="O40" s="35"/>
      <c r="P40" s="35"/>
      <c r="Q40" s="35"/>
      <c r="R40" s="35"/>
      <c r="S40" s="35"/>
      <c r="T40" s="35"/>
      <c r="U40" s="34"/>
      <c r="V40" s="38"/>
      <c r="W40" s="43">
        <v>18</v>
      </c>
      <c r="X40" s="51">
        <f t="shared" si="1"/>
        <v>19.2</v>
      </c>
      <c r="Y40" s="91">
        <f t="shared" si="2"/>
        <v>11.71875</v>
      </c>
      <c r="Z40" s="49">
        <f t="shared" si="3"/>
        <v>25.000000000000021</v>
      </c>
      <c r="AA40" s="90">
        <f t="shared" si="4"/>
        <v>-6.1439999999999988E-2</v>
      </c>
      <c r="AB40" s="48"/>
      <c r="AC40" s="47">
        <v>16</v>
      </c>
      <c r="AD40" s="50">
        <f t="shared" si="7"/>
        <v>11.71875</v>
      </c>
      <c r="AE40" s="50">
        <f t="shared" si="5"/>
        <v>62.5</v>
      </c>
      <c r="AF40" s="64">
        <f t="shared" si="6"/>
        <v>-0.08</v>
      </c>
    </row>
    <row r="41" spans="1:32" s="37" customFormat="1" ht="12.75" x14ac:dyDescent="0.2">
      <c r="I41" s="46" t="s">
        <v>33</v>
      </c>
      <c r="J41" s="45">
        <f>INDEX(AC21:AC54,MATCH(J38,AD21:AD54,0))</f>
        <v>0</v>
      </c>
      <c r="K41" s="44" t="s">
        <v>32</v>
      </c>
      <c r="L41" s="38"/>
      <c r="M41" s="35"/>
      <c r="N41" s="35"/>
      <c r="O41" s="35"/>
      <c r="P41" s="35"/>
      <c r="Q41" s="35"/>
      <c r="R41" s="35"/>
      <c r="S41" s="35"/>
      <c r="T41" s="35"/>
      <c r="U41" s="34"/>
      <c r="V41" s="38"/>
      <c r="W41" s="43">
        <v>19</v>
      </c>
      <c r="X41" s="51">
        <f t="shared" si="1"/>
        <v>20.266666666666666</v>
      </c>
      <c r="Y41" s="91">
        <f t="shared" si="2"/>
        <v>11.71875</v>
      </c>
      <c r="Z41" s="49">
        <f t="shared" si="3"/>
        <v>12.500000000000011</v>
      </c>
      <c r="AA41" s="90">
        <f t="shared" si="4"/>
        <v>-5.4494814814814843E-2</v>
      </c>
      <c r="AB41" s="40"/>
      <c r="AC41" s="47">
        <v>17.066666666666666</v>
      </c>
      <c r="AD41" s="50">
        <f t="shared" si="7"/>
        <v>11.71875</v>
      </c>
      <c r="AE41" s="50">
        <f t="shared" si="5"/>
        <v>49.999999999999986</v>
      </c>
      <c r="AF41" s="64">
        <f t="shared" si="6"/>
        <v>-7.4334814814814798E-2</v>
      </c>
    </row>
    <row r="42" spans="1:32" s="37" customFormat="1" ht="12.75" x14ac:dyDescent="0.2">
      <c r="L42" s="38"/>
      <c r="M42" s="35"/>
      <c r="N42" s="35"/>
      <c r="O42" s="35"/>
      <c r="P42" s="35"/>
      <c r="Q42" s="35"/>
      <c r="R42" s="35"/>
      <c r="S42" s="35"/>
      <c r="T42" s="35"/>
      <c r="U42" s="34"/>
      <c r="V42" s="38"/>
      <c r="W42" s="43">
        <v>20</v>
      </c>
      <c r="X42" s="51">
        <f t="shared" si="1"/>
        <v>21.333333333333332</v>
      </c>
      <c r="Y42" s="91">
        <f t="shared" si="2"/>
        <v>11.71875</v>
      </c>
      <c r="Z42" s="49">
        <f t="shared" si="3"/>
        <v>0</v>
      </c>
      <c r="AA42" s="90">
        <f t="shared" si="4"/>
        <v>-4.7407407407407405E-2</v>
      </c>
      <c r="AB42" s="40"/>
      <c r="AC42" s="47">
        <v>18.133333333333333</v>
      </c>
      <c r="AD42" s="50">
        <f t="shared" si="7"/>
        <v>11.71875</v>
      </c>
      <c r="AE42" s="50">
        <f t="shared" si="5"/>
        <v>37.500000000000007</v>
      </c>
      <c r="AF42" s="64">
        <f t="shared" si="6"/>
        <v>-6.8100740740740767E-2</v>
      </c>
    </row>
    <row r="43" spans="1:32" s="37" customFormat="1" ht="12.75" x14ac:dyDescent="0.2">
      <c r="I43" s="53" t="s">
        <v>38</v>
      </c>
      <c r="J43" s="38"/>
      <c r="K43" s="38"/>
      <c r="L43" s="38"/>
      <c r="M43" s="35"/>
      <c r="N43" s="35"/>
      <c r="O43" s="35"/>
      <c r="P43" s="35"/>
      <c r="Q43" s="35"/>
      <c r="R43" s="35"/>
      <c r="S43" s="35"/>
      <c r="T43" s="35"/>
      <c r="U43" s="34"/>
      <c r="V43" s="38"/>
      <c r="W43" s="43">
        <v>21</v>
      </c>
      <c r="X43" s="51">
        <f t="shared" si="1"/>
        <v>22.4</v>
      </c>
      <c r="Y43" s="91">
        <f t="shared" si="2"/>
        <v>11.71875</v>
      </c>
      <c r="Z43" s="49">
        <f t="shared" si="3"/>
        <v>-12.499999999999956</v>
      </c>
      <c r="AA43" s="90">
        <f t="shared" si="4"/>
        <v>-4.0319999999999967E-2</v>
      </c>
      <c r="AB43" s="40"/>
      <c r="AC43" s="47">
        <v>19.2</v>
      </c>
      <c r="AD43" s="50">
        <f t="shared" si="7"/>
        <v>11.71875</v>
      </c>
      <c r="AE43" s="50">
        <f t="shared" si="5"/>
        <v>25.000000000000021</v>
      </c>
      <c r="AF43" s="64">
        <f t="shared" si="6"/>
        <v>-6.1439999999999988E-2</v>
      </c>
    </row>
    <row r="44" spans="1:32" s="37" customFormat="1" ht="12.75" x14ac:dyDescent="0.2">
      <c r="I44" s="46" t="s">
        <v>34</v>
      </c>
      <c r="J44" s="88">
        <f>MAX(AE21:AE54)</f>
        <v>250</v>
      </c>
      <c r="K44" s="38" t="s">
        <v>37</v>
      </c>
      <c r="L44" s="38"/>
      <c r="M44" s="35"/>
      <c r="N44" s="35"/>
      <c r="O44" s="35"/>
      <c r="P44" s="35"/>
      <c r="Q44" s="35"/>
      <c r="R44" s="35"/>
      <c r="S44" s="35"/>
      <c r="T44" s="35"/>
      <c r="U44" s="34"/>
      <c r="V44" s="38"/>
      <c r="W44" s="43">
        <v>22</v>
      </c>
      <c r="X44" s="51">
        <f t="shared" si="1"/>
        <v>23.466666666666665</v>
      </c>
      <c r="Y44" s="91">
        <f t="shared" si="2"/>
        <v>11.71875</v>
      </c>
      <c r="Z44" s="49">
        <f t="shared" si="3"/>
        <v>-24.999999999999968</v>
      </c>
      <c r="AA44" s="90">
        <f t="shared" si="4"/>
        <v>-3.3374814814814829E-2</v>
      </c>
      <c r="AB44" s="40"/>
      <c r="AC44" s="47">
        <v>20.266666666666666</v>
      </c>
      <c r="AD44" s="50">
        <f t="shared" si="7"/>
        <v>11.71875</v>
      </c>
      <c r="AE44" s="50">
        <f t="shared" si="5"/>
        <v>12.500000000000011</v>
      </c>
      <c r="AF44" s="64">
        <f t="shared" si="6"/>
        <v>-5.4494814814814843E-2</v>
      </c>
    </row>
    <row r="45" spans="1:32" s="37" customFormat="1" ht="12.75" x14ac:dyDescent="0.2">
      <c r="I45" s="46" t="s">
        <v>33</v>
      </c>
      <c r="J45" s="88">
        <f>MIN(AE21:AE54)</f>
        <v>-112.49999999999999</v>
      </c>
      <c r="K45" s="38" t="s">
        <v>37</v>
      </c>
      <c r="L45" s="38"/>
      <c r="M45" s="35"/>
      <c r="N45" s="35"/>
      <c r="O45" s="35"/>
      <c r="P45" s="35"/>
      <c r="Q45" s="35"/>
      <c r="R45" s="35"/>
      <c r="S45" s="35"/>
      <c r="T45" s="35"/>
      <c r="U45" s="34"/>
      <c r="V45" s="38"/>
      <c r="W45" s="43">
        <v>23</v>
      </c>
      <c r="X45" s="51">
        <f t="shared" si="1"/>
        <v>24.533333333333331</v>
      </c>
      <c r="Y45" s="91">
        <f t="shared" si="2"/>
        <v>11.71875</v>
      </c>
      <c r="Z45" s="49">
        <f t="shared" si="3"/>
        <v>-37.499999999999979</v>
      </c>
      <c r="AA45" s="90">
        <f t="shared" si="4"/>
        <v>-2.6714074074074005E-2</v>
      </c>
      <c r="AB45" s="40"/>
      <c r="AC45" s="47">
        <v>21.333333333333332</v>
      </c>
      <c r="AD45" s="50">
        <f t="shared" si="7"/>
        <v>11.71875</v>
      </c>
      <c r="AE45" s="50">
        <f t="shared" si="5"/>
        <v>0</v>
      </c>
      <c r="AF45" s="64">
        <f t="shared" si="6"/>
        <v>-4.7407407407407405E-2</v>
      </c>
    </row>
    <row r="46" spans="1:32" s="37" customFormat="1" ht="12.75" x14ac:dyDescent="0.2">
      <c r="I46" s="44" t="s">
        <v>35</v>
      </c>
      <c r="J46" s="38"/>
      <c r="K46" s="38"/>
      <c r="L46" s="38"/>
      <c r="M46" s="35"/>
      <c r="N46" s="35"/>
      <c r="O46" s="35"/>
      <c r="P46" s="35"/>
      <c r="Q46" s="35"/>
      <c r="R46" s="35"/>
      <c r="S46" s="35"/>
      <c r="T46" s="35"/>
      <c r="U46" s="34"/>
      <c r="V46" s="38"/>
      <c r="W46" s="43">
        <v>24</v>
      </c>
      <c r="X46" s="51">
        <f t="shared" si="1"/>
        <v>25.6</v>
      </c>
      <c r="Y46" s="91">
        <f t="shared" si="2"/>
        <v>11.71875</v>
      </c>
      <c r="Z46" s="49">
        <f t="shared" si="3"/>
        <v>-50.000000000000043</v>
      </c>
      <c r="AA46" s="90">
        <f t="shared" si="4"/>
        <v>-2.0479999999999946E-2</v>
      </c>
      <c r="AB46" s="40"/>
      <c r="AC46" s="47">
        <v>22.4</v>
      </c>
      <c r="AD46" s="50">
        <f>INDEX($Y$22:$Y$56,MATCH(AC46,$X$22:$X$56,0))</f>
        <v>11.71875</v>
      </c>
      <c r="AE46" s="50">
        <f t="shared" si="5"/>
        <v>-12.499999999999956</v>
      </c>
      <c r="AF46" s="64">
        <f t="shared" si="6"/>
        <v>-4.0319999999999967E-2</v>
      </c>
    </row>
    <row r="47" spans="1:32" s="37" customFormat="1" ht="12.75" x14ac:dyDescent="0.2">
      <c r="I47" s="46" t="s">
        <v>34</v>
      </c>
      <c r="J47" s="45">
        <f>INDEX(AC21:AC54,MATCH(J44,AE21:AE54,0))</f>
        <v>0</v>
      </c>
      <c r="K47" s="38" t="s">
        <v>32</v>
      </c>
      <c r="L47" s="38"/>
      <c r="M47" s="35"/>
      <c r="N47" s="35"/>
      <c r="O47" s="35"/>
      <c r="P47" s="35"/>
      <c r="Q47" s="35"/>
      <c r="R47" s="35"/>
      <c r="S47" s="35"/>
      <c r="T47" s="35"/>
      <c r="U47" s="34"/>
      <c r="V47" s="38"/>
      <c r="W47" s="43">
        <v>25</v>
      </c>
      <c r="X47" s="51">
        <f t="shared" si="1"/>
        <v>26.666666666666668</v>
      </c>
      <c r="Y47" s="91">
        <f t="shared" si="2"/>
        <v>11.71875</v>
      </c>
      <c r="Z47" s="49">
        <f t="shared" si="3"/>
        <v>-62.5</v>
      </c>
      <c r="AA47" s="90">
        <f t="shared" si="4"/>
        <v>-1.481481481481481E-2</v>
      </c>
      <c r="AB47" s="40"/>
      <c r="AC47" s="47">
        <v>23.466666666666665</v>
      </c>
      <c r="AD47" s="50">
        <f t="shared" si="7"/>
        <v>11.71875</v>
      </c>
      <c r="AE47" s="50">
        <f t="shared" si="5"/>
        <v>-24.999999999999968</v>
      </c>
      <c r="AF47" s="64">
        <f t="shared" si="6"/>
        <v>-3.3374814814814829E-2</v>
      </c>
    </row>
    <row r="48" spans="1:32" s="37" customFormat="1" ht="12.75" x14ac:dyDescent="0.2">
      <c r="I48" s="46" t="s">
        <v>33</v>
      </c>
      <c r="J48" s="45">
        <f>INDEX(AC21:AC54,MATCH(J45,AE21:AE54,0))</f>
        <v>30.933333333333334</v>
      </c>
      <c r="K48" s="44" t="s">
        <v>32</v>
      </c>
      <c r="L48" s="38"/>
      <c r="M48" s="35"/>
      <c r="N48" s="35"/>
      <c r="O48" s="35"/>
      <c r="P48" s="35"/>
      <c r="Q48" s="35"/>
      <c r="R48" s="35"/>
      <c r="S48" s="35"/>
      <c r="T48" s="35"/>
      <c r="U48" s="34"/>
      <c r="V48" s="38"/>
      <c r="W48" s="43">
        <v>26</v>
      </c>
      <c r="X48" s="51">
        <f t="shared" si="1"/>
        <v>27.733333333333334</v>
      </c>
      <c r="Y48" s="91">
        <f t="shared" si="2"/>
        <v>11.71875</v>
      </c>
      <c r="Z48" s="49">
        <f t="shared" si="3"/>
        <v>-75.000000000000014</v>
      </c>
      <c r="AA48" s="90">
        <f t="shared" si="4"/>
        <v>-9.8607407407407515E-3</v>
      </c>
      <c r="AB48" s="40"/>
      <c r="AC48" s="47">
        <v>24.533333333333331</v>
      </c>
      <c r="AD48" s="50">
        <f t="shared" si="7"/>
        <v>11.71875</v>
      </c>
      <c r="AE48" s="50">
        <f t="shared" si="5"/>
        <v>-37.499999999999979</v>
      </c>
      <c r="AF48" s="64">
        <f t="shared" si="6"/>
        <v>-2.6714074074074005E-2</v>
      </c>
    </row>
    <row r="49" spans="1:32" s="37" customFormat="1" ht="12.75" x14ac:dyDescent="0.2">
      <c r="L49" s="38"/>
      <c r="M49" s="35"/>
      <c r="N49" s="35"/>
      <c r="O49" s="35"/>
      <c r="P49" s="35"/>
      <c r="Q49" s="35"/>
      <c r="R49" s="35"/>
      <c r="S49" s="35"/>
      <c r="T49" s="35"/>
      <c r="U49" s="34"/>
      <c r="V49" s="38"/>
      <c r="W49" s="43">
        <v>27</v>
      </c>
      <c r="X49" s="51">
        <f>$H$17/MAX($W$22:$W$55)*W49</f>
        <v>28.8</v>
      </c>
      <c r="Y49" s="91">
        <f t="shared" si="2"/>
        <v>11.71875</v>
      </c>
      <c r="Z49" s="49">
        <f t="shared" si="3"/>
        <v>-87.500000000000028</v>
      </c>
      <c r="AA49" s="90">
        <f t="shared" si="4"/>
        <v>-5.7600000000000056E-3</v>
      </c>
      <c r="AB49" s="40"/>
      <c r="AC49" s="47">
        <v>25.6</v>
      </c>
      <c r="AD49" s="50">
        <f t="shared" si="7"/>
        <v>11.71875</v>
      </c>
      <c r="AE49" s="50">
        <f t="shared" si="5"/>
        <v>-50.000000000000043</v>
      </c>
      <c r="AF49" s="64">
        <f t="shared" si="6"/>
        <v>-2.0479999999999946E-2</v>
      </c>
    </row>
    <row r="50" spans="1:32" s="37" customFormat="1" ht="12.75" x14ac:dyDescent="0.2">
      <c r="L50" s="38"/>
      <c r="M50" s="35"/>
      <c r="N50" s="35"/>
      <c r="O50" s="35"/>
      <c r="P50" s="35"/>
      <c r="Q50" s="35"/>
      <c r="R50" s="35"/>
      <c r="S50" s="35"/>
      <c r="T50" s="35"/>
      <c r="U50" s="34"/>
      <c r="V50" s="38"/>
      <c r="W50" s="43">
        <v>28</v>
      </c>
      <c r="X50" s="51">
        <f t="shared" si="1"/>
        <v>29.866666666666667</v>
      </c>
      <c r="Y50" s="91">
        <f t="shared" si="2"/>
        <v>11.71875</v>
      </c>
      <c r="Z50" s="49">
        <f t="shared" si="3"/>
        <v>-99.999999999999972</v>
      </c>
      <c r="AA50" s="90">
        <f t="shared" si="4"/>
        <v>-2.6548148148147987E-3</v>
      </c>
      <c r="AB50" s="40"/>
      <c r="AC50" s="47">
        <v>26.666666666666668</v>
      </c>
      <c r="AD50" s="50">
        <f t="shared" si="7"/>
        <v>11.71875</v>
      </c>
      <c r="AE50" s="50">
        <f t="shared" si="5"/>
        <v>-62.5</v>
      </c>
      <c r="AF50" s="64">
        <f t="shared" si="6"/>
        <v>-1.481481481481481E-2</v>
      </c>
    </row>
    <row r="51" spans="1:32" s="37" customFormat="1" ht="12.75" x14ac:dyDescent="0.2">
      <c r="I51" s="38"/>
      <c r="J51" s="38"/>
      <c r="K51" s="38"/>
      <c r="L51" s="38"/>
      <c r="M51" s="35"/>
      <c r="N51" s="35"/>
      <c r="O51" s="35"/>
      <c r="P51" s="35"/>
      <c r="Q51" s="35"/>
      <c r="R51" s="35"/>
      <c r="S51" s="35"/>
      <c r="T51" s="35"/>
      <c r="U51" s="34"/>
      <c r="V51" s="38"/>
      <c r="W51" s="43">
        <v>29</v>
      </c>
      <c r="X51" s="51">
        <f t="shared" si="1"/>
        <v>30.933333333333334</v>
      </c>
      <c r="Y51" s="91">
        <f t="shared" si="2"/>
        <v>11.71875</v>
      </c>
      <c r="Z51" s="49">
        <f t="shared" si="3"/>
        <v>-112.49999999999999</v>
      </c>
      <c r="AA51" s="90">
        <f t="shared" si="4"/>
        <v>-6.874074074074343E-4</v>
      </c>
      <c r="AB51" s="40"/>
      <c r="AC51" s="47">
        <v>27.733333333333334</v>
      </c>
      <c r="AD51" s="50">
        <f t="shared" si="7"/>
        <v>11.71875</v>
      </c>
      <c r="AE51" s="50">
        <f t="shared" si="5"/>
        <v>-75.000000000000014</v>
      </c>
      <c r="AF51" s="64">
        <f t="shared" si="6"/>
        <v>-9.8607407407407515E-3</v>
      </c>
    </row>
    <row r="52" spans="1:32" s="37" customFormat="1" ht="12.75" x14ac:dyDescent="0.2">
      <c r="I52" s="53" t="s">
        <v>36</v>
      </c>
      <c r="J52" s="38"/>
      <c r="K52" s="38"/>
      <c r="L52" s="38"/>
      <c r="M52" s="35"/>
      <c r="N52" s="35"/>
      <c r="O52" s="35"/>
      <c r="P52" s="35"/>
      <c r="Q52" s="35"/>
      <c r="R52" s="35"/>
      <c r="S52" s="35"/>
      <c r="T52" s="35"/>
      <c r="U52" s="34"/>
      <c r="V52" s="38"/>
      <c r="W52" s="43">
        <v>30</v>
      </c>
      <c r="X52" s="51">
        <f t="shared" si="1"/>
        <v>32</v>
      </c>
      <c r="Y52" s="91">
        <f t="shared" si="2"/>
        <v>11.71875</v>
      </c>
      <c r="Z52" s="49">
        <f t="shared" si="3"/>
        <v>-125</v>
      </c>
      <c r="AA52" s="90">
        <f t="shared" si="4"/>
        <v>0</v>
      </c>
      <c r="AB52" s="40"/>
      <c r="AC52" s="47">
        <v>28.8</v>
      </c>
      <c r="AD52" s="50">
        <f t="shared" si="7"/>
        <v>11.71875</v>
      </c>
      <c r="AE52" s="50">
        <f t="shared" si="5"/>
        <v>-87.500000000000028</v>
      </c>
      <c r="AF52" s="64">
        <f t="shared" si="6"/>
        <v>-5.7600000000000056E-3</v>
      </c>
    </row>
    <row r="53" spans="1:32" s="37" customFormat="1" ht="12.75" x14ac:dyDescent="0.2">
      <c r="I53" s="46" t="s">
        <v>34</v>
      </c>
      <c r="J53" s="52">
        <f>MAX(AF21:AF54)</f>
        <v>0</v>
      </c>
      <c r="K53" s="38" t="s">
        <v>32</v>
      </c>
      <c r="L53" s="38"/>
      <c r="M53" s="35"/>
      <c r="N53" s="35"/>
      <c r="O53" s="35"/>
      <c r="P53" s="35"/>
      <c r="Q53" s="35"/>
      <c r="R53" s="35"/>
      <c r="S53" s="35"/>
      <c r="T53" s="35"/>
      <c r="U53" s="34"/>
      <c r="V53" s="38"/>
      <c r="W53" s="38"/>
      <c r="X53" s="51">
        <f t="shared" si="1"/>
        <v>0</v>
      </c>
      <c r="Y53" s="91">
        <f t="shared" si="2"/>
        <v>11.71875</v>
      </c>
      <c r="Z53" s="49">
        <f t="shared" si="3"/>
        <v>250</v>
      </c>
      <c r="AA53" s="90">
        <f t="shared" si="4"/>
        <v>0</v>
      </c>
      <c r="AB53" s="40"/>
      <c r="AC53" s="47">
        <v>29.866666666666667</v>
      </c>
      <c r="AD53" s="50">
        <f t="shared" si="7"/>
        <v>11.71875</v>
      </c>
      <c r="AE53" s="50">
        <f t="shared" si="5"/>
        <v>-99.999999999999972</v>
      </c>
      <c r="AF53" s="64">
        <f t="shared" si="6"/>
        <v>-2.6548148148147987E-3</v>
      </c>
    </row>
    <row r="54" spans="1:32" s="37" customFormat="1" ht="12.75" x14ac:dyDescent="0.2">
      <c r="I54" s="46" t="s">
        <v>33</v>
      </c>
      <c r="J54" s="52">
        <f>MIN(AF21:AF54)</f>
        <v>-9.481481481481481E-2</v>
      </c>
      <c r="K54" s="44" t="s">
        <v>32</v>
      </c>
      <c r="L54" s="38"/>
      <c r="M54" s="35"/>
      <c r="N54" s="35"/>
      <c r="O54" s="35"/>
      <c r="P54" s="35"/>
      <c r="Q54" s="35"/>
      <c r="R54" s="35"/>
      <c r="S54" s="35"/>
      <c r="T54" s="35"/>
      <c r="U54" s="34"/>
      <c r="V54" s="38"/>
      <c r="W54" s="38"/>
      <c r="X54" s="43"/>
      <c r="Y54" s="43"/>
      <c r="Z54" s="40"/>
      <c r="AA54" s="40"/>
      <c r="AB54" s="40"/>
      <c r="AC54" s="47">
        <v>30.933333333333334</v>
      </c>
      <c r="AD54" s="50">
        <f t="shared" si="7"/>
        <v>11.71875</v>
      </c>
      <c r="AE54" s="50">
        <f t="shared" si="5"/>
        <v>-112.49999999999999</v>
      </c>
      <c r="AF54" s="64">
        <f t="shared" si="6"/>
        <v>-6.874074074074343E-4</v>
      </c>
    </row>
    <row r="55" spans="1:32" s="37" customFormat="1" ht="12.75" x14ac:dyDescent="0.2">
      <c r="I55" s="44" t="s">
        <v>35</v>
      </c>
      <c r="J55" s="38"/>
      <c r="K55" s="38"/>
      <c r="L55" s="38"/>
      <c r="M55" s="35"/>
      <c r="N55" s="35"/>
      <c r="O55" s="35"/>
      <c r="P55" s="35"/>
      <c r="Q55" s="35"/>
      <c r="R55" s="35"/>
      <c r="S55" s="35"/>
      <c r="T55" s="35"/>
      <c r="U55" s="34"/>
      <c r="V55" s="38"/>
      <c r="W55" s="38"/>
      <c r="X55" s="91">
        <f>H18+0.00001</f>
        <v>12.00001</v>
      </c>
      <c r="Y55" s="91">
        <f t="shared" si="2"/>
        <v>11.71875</v>
      </c>
      <c r="Z55" s="49">
        <f t="shared" si="3"/>
        <v>109.37488281250002</v>
      </c>
      <c r="AA55" s="90">
        <f t="shared" si="4"/>
        <v>-9.3749984374945333E-2</v>
      </c>
      <c r="AB55" s="40"/>
      <c r="AC55" s="47">
        <v>32</v>
      </c>
      <c r="AD55" s="50">
        <f t="shared" si="7"/>
        <v>11.71875</v>
      </c>
      <c r="AE55" s="50">
        <f>INDEX($Z$22:$Z$56,MATCH(AC55,$X$22:$X$56,0))</f>
        <v>-125</v>
      </c>
      <c r="AF55" s="64">
        <f t="shared" si="6"/>
        <v>0</v>
      </c>
    </row>
    <row r="56" spans="1:32" s="37" customFormat="1" ht="12.75" x14ac:dyDescent="0.2">
      <c r="I56" s="46" t="s">
        <v>34</v>
      </c>
      <c r="J56" s="105">
        <f>INDEX(AC21:AC54,MATCH(J53,AF21:AF54,0))</f>
        <v>0</v>
      </c>
      <c r="K56" s="38" t="s">
        <v>32</v>
      </c>
      <c r="L56" s="38"/>
      <c r="M56" s="35"/>
      <c r="N56" s="35"/>
      <c r="O56" s="35"/>
      <c r="P56" s="35"/>
      <c r="Q56" s="35"/>
      <c r="R56" s="35"/>
      <c r="S56" s="35"/>
      <c r="T56" s="35"/>
      <c r="U56" s="34"/>
      <c r="V56" s="38"/>
      <c r="W56" s="38"/>
      <c r="X56" s="89">
        <f>H18-0.00001</f>
        <v>11.99999</v>
      </c>
      <c r="Y56" s="91">
        <f t="shared" si="2"/>
        <v>11.71875</v>
      </c>
      <c r="Z56" s="49">
        <f t="shared" si="3"/>
        <v>109.37511718749998</v>
      </c>
      <c r="AA56" s="90">
        <f t="shared" si="4"/>
        <v>-9.3750015624945324E-2</v>
      </c>
    </row>
    <row r="57" spans="1:32" s="37" customFormat="1" ht="12.75" x14ac:dyDescent="0.2">
      <c r="I57" s="46" t="s">
        <v>33</v>
      </c>
      <c r="J57" s="105">
        <f>INDEX(AC21:AC54,MATCH(J54,AF21:AF54,0))</f>
        <v>10.666666666666666</v>
      </c>
      <c r="K57" s="44" t="s">
        <v>32</v>
      </c>
      <c r="L57" s="38"/>
      <c r="M57" s="35"/>
      <c r="N57" s="35"/>
      <c r="O57" s="35"/>
      <c r="P57" s="35"/>
      <c r="Q57" s="35"/>
      <c r="R57" s="35"/>
      <c r="S57" s="35"/>
      <c r="T57" s="35"/>
      <c r="U57" s="34"/>
      <c r="V57" s="38"/>
      <c r="W57" s="38"/>
      <c r="X57" s="38"/>
      <c r="Y57" s="38"/>
      <c r="Z57" s="49"/>
      <c r="AA57" s="90"/>
      <c r="AD57" s="40">
        <f>MAX(AD21:AD54)</f>
        <v>11.71875</v>
      </c>
      <c r="AE57" s="40">
        <f>MAX(AE21:AE54)</f>
        <v>250</v>
      </c>
      <c r="AF57" s="40">
        <f>MAX(AF21:AF54)</f>
        <v>0</v>
      </c>
    </row>
    <row r="58" spans="1:32" s="37" customFormat="1" ht="12.75" x14ac:dyDescent="0.2">
      <c r="I58" s="38"/>
      <c r="J58" s="38"/>
      <c r="K58" s="38"/>
      <c r="L58" s="38"/>
      <c r="M58" s="35"/>
      <c r="N58" s="35"/>
      <c r="O58" s="35"/>
      <c r="P58" s="35"/>
      <c r="Q58" s="35"/>
      <c r="R58" s="35"/>
      <c r="S58" s="35"/>
      <c r="T58" s="35"/>
      <c r="U58" s="34"/>
      <c r="V58" s="38"/>
      <c r="W58" s="38"/>
      <c r="X58" s="38"/>
      <c r="Y58" s="38"/>
      <c r="AD58" s="40">
        <f>MIN(AD21:AD54)</f>
        <v>11.71875</v>
      </c>
      <c r="AE58" s="40">
        <f>MIN(AE21:AE54)</f>
        <v>-112.49999999999999</v>
      </c>
      <c r="AF58" s="40">
        <f>MIN(AF21:AF54)</f>
        <v>-9.481481481481481E-2</v>
      </c>
    </row>
    <row r="59" spans="1:32" s="37" customFormat="1" ht="12.75" x14ac:dyDescent="0.2">
      <c r="A59" s="38"/>
      <c r="B59" s="42"/>
      <c r="C59" s="43"/>
      <c r="D59" s="42"/>
      <c r="E59" s="38"/>
      <c r="F59" s="38"/>
      <c r="G59" s="38"/>
      <c r="H59" s="38"/>
      <c r="I59" s="38"/>
      <c r="J59" s="38"/>
      <c r="K59" s="38"/>
      <c r="L59" s="38"/>
      <c r="M59" s="35"/>
      <c r="N59" s="35"/>
      <c r="O59" s="35"/>
      <c r="P59" s="35"/>
      <c r="Q59" s="35"/>
      <c r="R59" s="35"/>
      <c r="S59" s="35"/>
      <c r="T59" s="35"/>
      <c r="U59" s="34"/>
      <c r="V59" s="38"/>
      <c r="W59" s="38"/>
      <c r="X59" s="38"/>
      <c r="Y59" s="38"/>
      <c r="AD59" s="40"/>
      <c r="AE59" s="40"/>
      <c r="AF59" s="40"/>
    </row>
    <row r="60" spans="1:32" s="37" customFormat="1" ht="12.75" x14ac:dyDescent="0.2">
      <c r="A60" s="103"/>
      <c r="B60" s="93"/>
      <c r="C60" s="93"/>
      <c r="D60" s="93"/>
      <c r="E60" s="93"/>
      <c r="F60" s="93"/>
      <c r="G60" s="94"/>
      <c r="H60" s="94"/>
      <c r="I60" s="94"/>
      <c r="J60" s="94"/>
      <c r="K60" s="95"/>
      <c r="L60" s="38"/>
      <c r="M60" s="35"/>
      <c r="N60" s="35"/>
      <c r="O60" s="35"/>
      <c r="P60" s="35"/>
      <c r="Q60" s="35"/>
      <c r="R60" s="35"/>
      <c r="S60" s="35"/>
      <c r="T60" s="35"/>
      <c r="U60" s="34"/>
      <c r="V60" s="38"/>
      <c r="W60" s="38"/>
      <c r="X60" s="38"/>
      <c r="Y60" s="38"/>
      <c r="AD60" s="40"/>
      <c r="AE60" s="40"/>
      <c r="AF60" s="40"/>
    </row>
    <row r="61" spans="1:32" s="37" customFormat="1" ht="12.75" x14ac:dyDescent="0.2">
      <c r="A61" s="96"/>
      <c r="B61" s="96"/>
      <c r="C61" s="96"/>
      <c r="D61" s="97"/>
      <c r="E61" s="97"/>
      <c r="F61" s="98"/>
      <c r="G61" s="104"/>
      <c r="H61" s="99"/>
      <c r="I61" s="100"/>
      <c r="J61" s="100"/>
      <c r="K61" s="101"/>
      <c r="L61" s="38"/>
      <c r="M61" s="35"/>
      <c r="N61" s="35"/>
      <c r="O61" s="35"/>
      <c r="P61" s="35"/>
      <c r="Q61" s="35"/>
      <c r="R61" s="35"/>
      <c r="S61" s="35"/>
      <c r="T61" s="35"/>
      <c r="U61" s="34"/>
      <c r="V61" s="38"/>
      <c r="W61" s="38"/>
      <c r="X61" s="38"/>
      <c r="Y61" s="38"/>
    </row>
  </sheetData>
  <mergeCells count="1">
    <mergeCell ref="B13:D13"/>
  </mergeCells>
  <hyperlinks>
    <hyperlink ref="B13" r:id="rId1" display=" (NASA TM X-73305, 1975)"/>
  </hyperlinks>
  <pageMargins left="0.47244094488188981" right="0.23622047244094491" top="0.31496062992125984" bottom="0.59055118110236227" header="0.43307086614173229" footer="0.59055118110236227"/>
  <pageSetup scale="99" orientation="portrait" horizontalDpi="300" r:id="rId2"/>
  <headerFooter alignWithMargins="0">
    <oddFooter>&amp;C&amp;"Arial,Bold"ABBOTT AEROSPACE INC. PROPRIETARY INFORMATION&amp;"Arial,Regular"
Subject to restrictions on the cover or first page</oddFooter>
  </headerFooter>
  <drawing r:id="rId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2</vt:i4>
      </vt:variant>
      <vt:variant>
        <vt:lpstr>Named Ranges</vt:lpstr>
      </vt:variant>
      <vt:variant>
        <vt:i4>2</vt:i4>
      </vt:variant>
    </vt:vector>
  </HeadingPairs>
  <TitlesOfParts>
    <vt:vector size="4" baseType="lpstr">
      <vt:lpstr>READ ME</vt:lpstr>
      <vt:lpstr>POINT LOAD MID SPAN</vt:lpstr>
      <vt:lpstr>'POINT LOAD MID SPAN'!Print_Area</vt:lpstr>
      <vt:lpstr>'READ ME'!Print_Area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subject>Standard Methods</dc:subject>
  <dc:creator>www.abbottaerospace.com;Microsoft Corporation</dc:creator>
  <cp:keywords>Stress; Structures; Analysis</cp:keywords>
  <dc:description>N/A</dc:description>
  <cp:lastModifiedBy>Richard Abbott</cp:lastModifiedBy>
  <cp:lastPrinted>2012-12-20T21:31:38Z</cp:lastPrinted>
  <dcterms:created xsi:type="dcterms:W3CDTF">1996-10-14T23:33:28Z</dcterms:created>
  <dcterms:modified xsi:type="dcterms:W3CDTF">2016-12-27T00:56:10Z</dcterms:modified>
  <cp:category>Engineering Spreadsheets</cp:category>
</cp:coreProperties>
</file>