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mc:AlternateContent xmlns:mc="http://schemas.openxmlformats.org/markup-compatibility/2006">
    <mc:Choice Requires="x15">
      <x15ac:absPath xmlns:x15ac="http://schemas.microsoft.com/office/spreadsheetml/2010/11/ac" url="D:\Dropbox\AA-000 Administration\CANADA 2020\TECHNICAL LIBRARY\SPREADSHEETS\"/>
    </mc:Choice>
  </mc:AlternateContent>
  <xr:revisionPtr revIDLastSave="0" documentId="8_{65C72462-A594-443C-82EE-31613C30D35B}" xr6:coauthVersionLast="47" xr6:coauthVersionMax="47" xr10:uidLastSave="{00000000-0000-0000-0000-000000000000}"/>
  <bookViews>
    <workbookView xWindow="-120" yWindow="-120" windowWidth="29040" windowHeight="15720" tabRatio="797" activeTab="1" xr2:uid="{00000000-000D-0000-FFFF-FFFF00000000}"/>
  </bookViews>
  <sheets>
    <sheet name="READ ME" sheetId="40" r:id="rId1"/>
    <sheet name="POINT LOAD MID SPAN" sheetId="41" r:id="rId2"/>
  </sheets>
  <externalReferences>
    <externalReference r:id="rId3"/>
    <externalReference r:id="rId4"/>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91029" iterate="1" iterateCount="1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1" i="41" l="1"/>
  <c r="J40" i="41"/>
  <c r="J38" i="41"/>
  <c r="J37" i="41"/>
  <c r="J57" i="41"/>
  <c r="J56" i="41"/>
  <c r="J54" i="41"/>
  <c r="J53" i="41"/>
  <c r="J48" i="41"/>
  <c r="J47" i="41"/>
  <c r="J45" i="41"/>
  <c r="J44" i="41"/>
  <c r="X23" i="41"/>
  <c r="X24" i="41"/>
  <c r="X25" i="41"/>
  <c r="X26" i="41"/>
  <c r="X27" i="41"/>
  <c r="X28" i="41"/>
  <c r="Y28" i="41" s="1"/>
  <c r="X29" i="41"/>
  <c r="X30" i="41"/>
  <c r="X31" i="41"/>
  <c r="X32" i="41"/>
  <c r="X33" i="41"/>
  <c r="X34" i="41"/>
  <c r="X35" i="41"/>
  <c r="X36" i="41"/>
  <c r="X37" i="41"/>
  <c r="X38" i="41"/>
  <c r="X39" i="41"/>
  <c r="X40" i="41"/>
  <c r="Y40" i="41" s="1"/>
  <c r="X41" i="41"/>
  <c r="X42" i="41"/>
  <c r="X43" i="41"/>
  <c r="X44" i="41"/>
  <c r="X45" i="41"/>
  <c r="X46" i="41"/>
  <c r="X47" i="41"/>
  <c r="Y47" i="41" s="1"/>
  <c r="X48" i="41"/>
  <c r="X49" i="41"/>
  <c r="X50" i="41"/>
  <c r="X51" i="41"/>
  <c r="Y51" i="41" s="1"/>
  <c r="X52" i="41"/>
  <c r="X53" i="41"/>
  <c r="X22" i="41"/>
  <c r="Y31" i="41"/>
  <c r="Y32" i="41"/>
  <c r="Y36" i="41"/>
  <c r="Y44" i="41"/>
  <c r="Y48" i="41"/>
  <c r="Y50" i="41"/>
  <c r="Y23" i="41"/>
  <c r="Y26" i="41"/>
  <c r="Y27" i="41"/>
  <c r="Y29" i="41"/>
  <c r="Y33" i="41"/>
  <c r="Y34" i="41"/>
  <c r="Y38" i="41"/>
  <c r="Y39" i="41"/>
  <c r="Y41" i="41"/>
  <c r="Y43" i="41"/>
  <c r="Y45" i="41"/>
  <c r="Y49" i="41"/>
  <c r="Y53" i="41"/>
  <c r="B31" i="41"/>
  <c r="J31" i="41"/>
  <c r="X55" i="41" s="1"/>
  <c r="Z55" i="41" s="1"/>
  <c r="H31" i="41"/>
  <c r="J26" i="41"/>
  <c r="H26" i="41"/>
  <c r="B27" i="41"/>
  <c r="B25" i="41"/>
  <c r="H19" i="41"/>
  <c r="AA32" i="41" s="1"/>
  <c r="H30" i="41"/>
  <c r="H29" i="41"/>
  <c r="B30" i="41"/>
  <c r="B29" i="41"/>
  <c r="B26" i="41"/>
  <c r="B24" i="41"/>
  <c r="H25" i="41"/>
  <c r="H24" i="41"/>
  <c r="Z29" i="41" l="1"/>
  <c r="Z47" i="41"/>
  <c r="AA43" i="41"/>
  <c r="AA31" i="41"/>
  <c r="Z28" i="41"/>
  <c r="Z46" i="41"/>
  <c r="AA22" i="41"/>
  <c r="AA42" i="41"/>
  <c r="AA30" i="41"/>
  <c r="Y22" i="41"/>
  <c r="Z27" i="41"/>
  <c r="Z45" i="41"/>
  <c r="AA53" i="41"/>
  <c r="AA41" i="41"/>
  <c r="AA29" i="41"/>
  <c r="Z22" i="41"/>
  <c r="Z26" i="41"/>
  <c r="Z44" i="41"/>
  <c r="AA52" i="41"/>
  <c r="AA40" i="41"/>
  <c r="AA28" i="41"/>
  <c r="Z37" i="41"/>
  <c r="Z25" i="41"/>
  <c r="Z43" i="41"/>
  <c r="AA51" i="41"/>
  <c r="AA39" i="41"/>
  <c r="AA27" i="41"/>
  <c r="Y46" i="41"/>
  <c r="Y25" i="41"/>
  <c r="Y24" i="41"/>
  <c r="Z36" i="41"/>
  <c r="Z24" i="41"/>
  <c r="Z42" i="41"/>
  <c r="AA50" i="41"/>
  <c r="AA38" i="41"/>
  <c r="AA26" i="41"/>
  <c r="Z35" i="41"/>
  <c r="Z23" i="41"/>
  <c r="Z41" i="41"/>
  <c r="AA49" i="41"/>
  <c r="AA37" i="41"/>
  <c r="AA25" i="41"/>
  <c r="Y52" i="41"/>
  <c r="Z34" i="41"/>
  <c r="Z52" i="41"/>
  <c r="Z40" i="41"/>
  <c r="AA48" i="41"/>
  <c r="AA36" i="41"/>
  <c r="AA24" i="41"/>
  <c r="Z33" i="41"/>
  <c r="Z51" i="41"/>
  <c r="Z39" i="41"/>
  <c r="AA47" i="41"/>
  <c r="AA35" i="41"/>
  <c r="AA23" i="41"/>
  <c r="Z32" i="41"/>
  <c r="Z50" i="41"/>
  <c r="Z38" i="41"/>
  <c r="AA46" i="41"/>
  <c r="AA34" i="41"/>
  <c r="Z31" i="41"/>
  <c r="Z49" i="41"/>
  <c r="Z53" i="41"/>
  <c r="AA45" i="41"/>
  <c r="AA33" i="41"/>
  <c r="Y37" i="41"/>
  <c r="Y42" i="41"/>
  <c r="Z30" i="41"/>
  <c r="Z48" i="41"/>
  <c r="AA44" i="41"/>
  <c r="Y55" i="41"/>
  <c r="AA55" i="41"/>
  <c r="Y35" i="41"/>
  <c r="Y30" i="41"/>
  <c r="X56" i="41" l="1"/>
  <c r="AA56" i="41" l="1"/>
  <c r="Z56" i="41"/>
  <c r="Y56" i="41"/>
  <c r="Y16" i="41"/>
  <c r="X1" i="41" l="1"/>
  <c r="G1" i="41" s="1"/>
  <c r="X2" i="41"/>
  <c r="X3" i="41"/>
  <c r="X4" i="41"/>
  <c r="X5" i="41"/>
  <c r="X6" i="41"/>
  <c r="X7" i="41"/>
  <c r="F8" i="41"/>
  <c r="J8" i="41"/>
  <c r="F9" i="41"/>
  <c r="J9" i="41"/>
  <c r="F10" i="41"/>
  <c r="L10" i="41"/>
  <c r="F11" i="41"/>
  <c r="B12" i="41"/>
  <c r="W18" i="41"/>
  <c r="Z18" i="41"/>
  <c r="AB18" i="41"/>
  <c r="AC18" i="41"/>
  <c r="J10" i="41" l="1"/>
  <c r="AD21" i="4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AD57" i="41"/>
  <c r="AD58" i="41"/>
  <c r="AE57" i="41"/>
  <c r="AF58" i="41"/>
  <c r="AF57" i="41"/>
</calcChain>
</file>

<file path=xl/sharedStrings.xml><?xml version="1.0" encoding="utf-8"?>
<sst xmlns="http://schemas.openxmlformats.org/spreadsheetml/2006/main" count="174" uniqueCount="103">
  <si>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</si>
  <si>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</si>
  <si>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</si>
  <si>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</si>
  <si>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</si>
  <si>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</si>
  <si>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</si>
  <si>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</si>
  <si>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</si>
  <si>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</si>
  <si>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</si>
  <si>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</si>
  <si>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</si>
  <si>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</si>
  <si>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</si>
  <si>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</si>
  <si>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</si>
  <si>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</si>
  <si>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</si>
  <si>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</si>
  <si>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</si>
  <si>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</si>
  <si>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</si>
  <si>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</si>
  <si>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</si>
  <si>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</si>
  <si>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</si>
  <si>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</si>
  <si>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</si>
  <si>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</si>
  <si>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</si>
  <si>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</si>
  <si>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</si>
  <si>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</si>
  <si>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</si>
  <si>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</si>
  <si>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</si>
  <si>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</si>
  <si>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</si>
  <si>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</si>
  <si>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</si>
  <si>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</si>
  <si>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</si>
  <si>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</si>
  <si>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</si>
  <si>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</si>
  <si>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</si>
  <si>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</si>
  <si>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</si>
  <si>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</si>
  <si>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</si>
  <si>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</si>
  <si>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</si>
  <si>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</si>
  <si>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</si>
  <si>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</si>
  <si>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</si>
  <si>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</si>
  <si>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</si>
  <si>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</si>
  <si>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</si>
  <si>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</si>
  <si>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</si>
  <si>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</si>
  <si>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</si>
  <si>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</si>
  <si>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</si>
  <si>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</si>
  <si>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</si>
  <si>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</si>
  <si>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</si>
  <si>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</si>
  <si>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</si>
  <si>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</si>
  <si>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</si>
  <si>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</si>
  <si>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</si>
  <si>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</si>
  <si>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</si>
  <si>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</si>
  <si>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18/09/2016</t>
  </si>
  <si>
    <t>Total Title No:</t>
  </si>
  <si>
    <t>No</t>
  </si>
  <si>
    <t>Title</t>
  </si>
  <si>
    <t>Total Sheet Pages:</t>
  </si>
  <si>
    <t>Running Counts</t>
  </si>
  <si>
    <t>Table</t>
  </si>
  <si>
    <t>Fig</t>
  </si>
  <si>
    <t>Sub</t>
  </si>
  <si>
    <t xml:space="preserve">Page </t>
  </si>
  <si>
    <t>Input:</t>
  </si>
  <si>
    <t>W =</t>
  </si>
  <si>
    <t>w =</t>
  </si>
  <si>
    <t>inlb at x =</t>
  </si>
  <si>
    <t>AA-SM-026-024</t>
  </si>
  <si>
    <t>SIMPLE BEAMS - SINGLE SPAN - FIXED AND SIMPLY SUPPORTED - TRIANGLE LOAD WHOLE SPAN</t>
  </si>
  <si>
    <t>lb/in</t>
  </si>
  <si>
    <t>lb (Applied Load)</t>
  </si>
  <si>
    <t>Max y =</t>
  </si>
  <si>
    <r>
      <t>R</t>
    </r>
    <r>
      <rPr>
        <vertAlign val="subscript"/>
        <sz val="10"/>
        <color theme="1"/>
        <rFont val="Calibri"/>
        <family val="2"/>
        <scheme val="minor"/>
      </rPr>
      <t>B</t>
    </r>
    <r>
      <rPr>
        <sz val="10"/>
        <color theme="1"/>
        <rFont val="Calibri"/>
        <family val="2"/>
        <scheme val="minor"/>
      </rPr>
      <t xml:space="preserve"> =</t>
    </r>
  </si>
  <si>
    <t>Max M =</t>
  </si>
  <si>
    <t>in at x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</si>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</sst>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xr:uid="{00000000-0005-0000-0000-000001000000}"/>
    <cellStyle name="Normal" xfId="0" builtinId="0" customBuiltin="1"/>
    <cellStyle name="Normal 2" xfId="1" xr:uid="{00000000-0005-0000-0000-000003000000}"/>
    <cellStyle name="Normal 2 2" xfId="3" xr:uid="{00000000-0005-0000-0000-000004000000}"/>
    <cellStyle name="Normal 2 3" xfId="7" xr:uid="{00000000-0005-0000-0000-000005000000}"/>
    <cellStyle name="Normal 3" xfId="2" xr:uid="{00000000-0005-0000-0000-000006000000}"/>
    <cellStyle name="Normal 4" xfId="4" xr:uid="{00000000-0005-0000-0000-000007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0.5</c:v>
                </c:pt>
                <c:pt idx="4">
                  <c:v>1</c:v>
                </c:pt>
                <c:pt idx="5">
                  <c:v>1.5</c:v>
                </c:pt>
                <c:pt idx="6">
                  <c:v>2</c:v>
                </c:pt>
                <c:pt idx="7">
                  <c:v>2</c:v>
                </c:pt>
                <c:pt idx="8">
                  <c:v>2.5</c:v>
                </c:pt>
                <c:pt idx="9">
                  <c:v>3</c:v>
                </c:pt>
                <c:pt idx="10">
                  <c:v>3.5</c:v>
                </c:pt>
                <c:pt idx="11">
                  <c:v>4</c:v>
                </c:pt>
                <c:pt idx="12">
                  <c:v>4.5</c:v>
                </c:pt>
                <c:pt idx="13">
                  <c:v>5</c:v>
                </c:pt>
                <c:pt idx="14">
                  <c:v>5.5</c:v>
                </c:pt>
                <c:pt idx="15">
                  <c:v>6</c:v>
                </c:pt>
                <c:pt idx="16">
                  <c:v>6.5</c:v>
                </c:pt>
                <c:pt idx="17">
                  <c:v>6.7110000000000003</c:v>
                </c:pt>
                <c:pt idx="18">
                  <c:v>7</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pt idx="34">
                  <c:v>15</c:v>
                </c:pt>
              </c:numCache>
            </c:numRef>
          </c:xVal>
          <c:yVal>
            <c:numRef>
              <c:f>'POINT LOAD MID SPAN'!$AD$21:$AD$55</c:f>
              <c:numCache>
                <c:formatCode>0</c:formatCode>
                <c:ptCount val="35"/>
                <c:pt idx="0">
                  <c:v>3</c:v>
                </c:pt>
                <c:pt idx="1">
                  <c:v>3</c:v>
                </c:pt>
                <c:pt idx="2">
                  <c:v>3</c:v>
                </c:pt>
                <c:pt idx="3">
                  <c:v>2.9833333333333334</c:v>
                </c:pt>
                <c:pt idx="4">
                  <c:v>2.9333333333333336</c:v>
                </c:pt>
                <c:pt idx="5">
                  <c:v>2.85</c:v>
                </c:pt>
                <c:pt idx="6">
                  <c:v>2.7333333333333334</c:v>
                </c:pt>
                <c:pt idx="7">
                  <c:v>2.7333333333333334</c:v>
                </c:pt>
                <c:pt idx="8">
                  <c:v>2.5833333333333335</c:v>
                </c:pt>
                <c:pt idx="9">
                  <c:v>2.4</c:v>
                </c:pt>
                <c:pt idx="10">
                  <c:v>2.1833333333333336</c:v>
                </c:pt>
                <c:pt idx="11">
                  <c:v>1.9333333333333333</c:v>
                </c:pt>
                <c:pt idx="12">
                  <c:v>1.6500000000000001</c:v>
                </c:pt>
                <c:pt idx="13">
                  <c:v>1.3333333333333335</c:v>
                </c:pt>
                <c:pt idx="14">
                  <c:v>0.98333333333333339</c:v>
                </c:pt>
                <c:pt idx="15">
                  <c:v>0.60000000000000009</c:v>
                </c:pt>
                <c:pt idx="16">
                  <c:v>0.18333333333333368</c:v>
                </c:pt>
                <c:pt idx="17">
                  <c:v>-2.5014000000002368E-3</c:v>
                </c:pt>
                <c:pt idx="18">
                  <c:v>-0.26666666666666627</c:v>
                </c:pt>
                <c:pt idx="19">
                  <c:v>-0.74999999999999978</c:v>
                </c:pt>
                <c:pt idx="20">
                  <c:v>-1.2666666666666666</c:v>
                </c:pt>
                <c:pt idx="21">
                  <c:v>-1.8166666666666667</c:v>
                </c:pt>
                <c:pt idx="22">
                  <c:v>-2.3999999999999995</c:v>
                </c:pt>
                <c:pt idx="23">
                  <c:v>-3.0166666666666662</c:v>
                </c:pt>
                <c:pt idx="24">
                  <c:v>-3.6666666666666661</c:v>
                </c:pt>
                <c:pt idx="25">
                  <c:v>-4.3499999999999996</c:v>
                </c:pt>
                <c:pt idx="26">
                  <c:v>-5.0666666666666664</c:v>
                </c:pt>
                <c:pt idx="27">
                  <c:v>-5.8166666666666655</c:v>
                </c:pt>
                <c:pt idx="28">
                  <c:v>-6.6</c:v>
                </c:pt>
                <c:pt idx="29">
                  <c:v>-7.4166666666666661</c:v>
                </c:pt>
                <c:pt idx="30">
                  <c:v>-8.2666666666666657</c:v>
                </c:pt>
                <c:pt idx="31">
                  <c:v>-9.1500000000000021</c:v>
                </c:pt>
                <c:pt idx="32">
                  <c:v>-10.066666666666665</c:v>
                </c:pt>
                <c:pt idx="33">
                  <c:v>-11.016666666666667</c:v>
                </c:pt>
                <c:pt idx="34">
                  <c:v>-12</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0.5</c:v>
                </c:pt>
                <c:pt idx="4">
                  <c:v>1</c:v>
                </c:pt>
                <c:pt idx="5">
                  <c:v>1.5</c:v>
                </c:pt>
                <c:pt idx="6">
                  <c:v>2</c:v>
                </c:pt>
                <c:pt idx="7">
                  <c:v>2</c:v>
                </c:pt>
                <c:pt idx="8">
                  <c:v>2.5</c:v>
                </c:pt>
                <c:pt idx="9">
                  <c:v>3</c:v>
                </c:pt>
                <c:pt idx="10">
                  <c:v>3.5</c:v>
                </c:pt>
                <c:pt idx="11">
                  <c:v>4</c:v>
                </c:pt>
                <c:pt idx="12">
                  <c:v>4.5</c:v>
                </c:pt>
                <c:pt idx="13">
                  <c:v>5</c:v>
                </c:pt>
                <c:pt idx="14">
                  <c:v>5.5</c:v>
                </c:pt>
                <c:pt idx="15">
                  <c:v>6</c:v>
                </c:pt>
                <c:pt idx="16">
                  <c:v>6.5</c:v>
                </c:pt>
                <c:pt idx="17">
                  <c:v>6.7110000000000003</c:v>
                </c:pt>
                <c:pt idx="18">
                  <c:v>7</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numCache>
            </c:numRef>
          </c:xVal>
          <c:yVal>
            <c:numRef>
              <c:f>'POINT LOAD MID SPAN'!$AE$21:$AE$54</c:f>
              <c:numCache>
                <c:formatCode>0</c:formatCode>
                <c:ptCount val="34"/>
                <c:pt idx="0">
                  <c:v>0</c:v>
                </c:pt>
                <c:pt idx="1">
                  <c:v>0</c:v>
                </c:pt>
                <c:pt idx="2">
                  <c:v>0</c:v>
                </c:pt>
                <c:pt idx="3">
                  <c:v>1.4972222222222222</c:v>
                </c:pt>
                <c:pt idx="4">
                  <c:v>2.9777777777777779</c:v>
                </c:pt>
                <c:pt idx="5">
                  <c:v>4.4249999999999998</c:v>
                </c:pt>
                <c:pt idx="6">
                  <c:v>5.8222222222222229</c:v>
                </c:pt>
                <c:pt idx="7">
                  <c:v>5.8222222222222229</c:v>
                </c:pt>
                <c:pt idx="8">
                  <c:v>7.1527777777777777</c:v>
                </c:pt>
                <c:pt idx="9">
                  <c:v>8.3999999999999986</c:v>
                </c:pt>
                <c:pt idx="10">
                  <c:v>9.5472222222222207</c:v>
                </c:pt>
                <c:pt idx="11">
                  <c:v>10.577777777777779</c:v>
                </c:pt>
                <c:pt idx="12">
                  <c:v>11.475</c:v>
                </c:pt>
                <c:pt idx="13">
                  <c:v>12.222222222222223</c:v>
                </c:pt>
                <c:pt idx="14">
                  <c:v>12.802777777777779</c:v>
                </c:pt>
                <c:pt idx="15">
                  <c:v>13.2</c:v>
                </c:pt>
                <c:pt idx="16">
                  <c:v>13.397222222222224</c:v>
                </c:pt>
                <c:pt idx="17">
                  <c:v>13.416404368199998</c:v>
                </c:pt>
                <c:pt idx="18">
                  <c:v>13.377777777777776</c:v>
                </c:pt>
                <c:pt idx="19">
                  <c:v>13.125</c:v>
                </c:pt>
                <c:pt idx="20">
                  <c:v>12.622222222222224</c:v>
                </c:pt>
                <c:pt idx="21">
                  <c:v>11.852777777777776</c:v>
                </c:pt>
                <c:pt idx="22">
                  <c:v>10.799999999999999</c:v>
                </c:pt>
                <c:pt idx="23">
                  <c:v>9.4472222222222229</c:v>
                </c:pt>
                <c:pt idx="24">
                  <c:v>7.7777777777777786</c:v>
                </c:pt>
                <c:pt idx="25">
                  <c:v>5.7750000000000004</c:v>
                </c:pt>
                <c:pt idx="26">
                  <c:v>3.4222222222222265</c:v>
                </c:pt>
                <c:pt idx="27">
                  <c:v>0.70277777777777217</c:v>
                </c:pt>
                <c:pt idx="28">
                  <c:v>-2.4000000000000021</c:v>
                </c:pt>
                <c:pt idx="29">
                  <c:v>-5.9027777777777786</c:v>
                </c:pt>
                <c:pt idx="30">
                  <c:v>-9.8222222222222211</c:v>
                </c:pt>
                <c:pt idx="31">
                  <c:v>-14.174999999999997</c:v>
                </c:pt>
                <c:pt idx="32">
                  <c:v>-18.977777777777778</c:v>
                </c:pt>
                <c:pt idx="33">
                  <c:v>-24.247222222222216</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0.5</c:v>
                </c:pt>
                <c:pt idx="3">
                  <c:v>1</c:v>
                </c:pt>
                <c:pt idx="4">
                  <c:v>1.5</c:v>
                </c:pt>
                <c:pt idx="5">
                  <c:v>2</c:v>
                </c:pt>
                <c:pt idx="6">
                  <c:v>2</c:v>
                </c:pt>
                <c:pt idx="7">
                  <c:v>2.5</c:v>
                </c:pt>
                <c:pt idx="8">
                  <c:v>3</c:v>
                </c:pt>
                <c:pt idx="9">
                  <c:v>3.5</c:v>
                </c:pt>
                <c:pt idx="10">
                  <c:v>4</c:v>
                </c:pt>
                <c:pt idx="11">
                  <c:v>4.5</c:v>
                </c:pt>
                <c:pt idx="12">
                  <c:v>5</c:v>
                </c:pt>
                <c:pt idx="13">
                  <c:v>5.5</c:v>
                </c:pt>
                <c:pt idx="14">
                  <c:v>6</c:v>
                </c:pt>
                <c:pt idx="15">
                  <c:v>6.5</c:v>
                </c:pt>
                <c:pt idx="16">
                  <c:v>6.7110000000000003</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SPAN'!$AF$22:$AF$55</c:f>
              <c:numCache>
                <c:formatCode>0.0000</c:formatCode>
                <c:ptCount val="34"/>
                <c:pt idx="0">
                  <c:v>0</c:v>
                </c:pt>
                <c:pt idx="1">
                  <c:v>0</c:v>
                </c:pt>
                <c:pt idx="2">
                  <c:v>-2.8062534722222222E-4</c:v>
                </c:pt>
                <c:pt idx="3">
                  <c:v>-5.575111111111111E-4</c:v>
                </c:pt>
                <c:pt idx="4">
                  <c:v>-8.2695937500000007E-4</c:v>
                </c:pt>
                <c:pt idx="5">
                  <c:v>-1.0853555555555556E-3</c:v>
                </c:pt>
                <c:pt idx="6">
                  <c:v>-1.0853555555555556E-3</c:v>
                </c:pt>
                <c:pt idx="7">
                  <c:v>-1.3292100694444445E-3</c:v>
                </c:pt>
                <c:pt idx="8">
                  <c:v>-1.5552000000000003E-3</c:v>
                </c:pt>
                <c:pt idx="9">
                  <c:v>-1.7602107638888891E-3</c:v>
                </c:pt>
                <c:pt idx="10">
                  <c:v>-1.9413777777777779E-3</c:v>
                </c:pt>
                <c:pt idx="11">
                  <c:v>-2.096128125E-3</c:v>
                </c:pt>
                <c:pt idx="12">
                  <c:v>-2.2222222222222227E-3</c:v>
                </c:pt>
                <c:pt idx="13">
                  <c:v>-2.3177954861111111E-3</c:v>
                </c:pt>
                <c:pt idx="14">
                  <c:v>-2.3814000000000001E-3</c:v>
                </c:pt>
                <c:pt idx="15">
                  <c:v>-2.4120461805555555E-3</c:v>
                </c:pt>
                <c:pt idx="16">
                  <c:v>-2.4149528912528503E-3</c:v>
                </c:pt>
                <c:pt idx="17">
                  <c:v>-2.4092444444444448E-3</c:v>
                </c:pt>
                <c:pt idx="18">
                  <c:v>-2.3730468750000002E-3</c:v>
                </c:pt>
                <c:pt idx="19">
                  <c:v>-2.3040888888888889E-3</c:v>
                </c:pt>
                <c:pt idx="20">
                  <c:v>-2.2036309027777777E-3</c:v>
                </c:pt>
                <c:pt idx="21">
                  <c:v>-2.0736000000000001E-3</c:v>
                </c:pt>
                <c:pt idx="22">
                  <c:v>-1.9166315972222222E-3</c:v>
                </c:pt>
                <c:pt idx="23">
                  <c:v>-1.7361111111111114E-3</c:v>
                </c:pt>
                <c:pt idx="24">
                  <c:v>-1.5362156250000002E-3</c:v>
                </c:pt>
                <c:pt idx="25">
                  <c:v>-1.3219555555555556E-3</c:v>
                </c:pt>
                <c:pt idx="26">
                  <c:v>-1.0992163194444445E-3</c:v>
                </c:pt>
                <c:pt idx="27">
                  <c:v>-8.747999999999999E-4</c:v>
                </c:pt>
                <c:pt idx="28">
                  <c:v>-6.5646701388888873E-4</c:v>
                </c:pt>
                <c:pt idx="29">
                  <c:v>-4.5297777777777754E-4</c:v>
                </c:pt>
                <c:pt idx="30">
                  <c:v>-2.7413437500000028E-4</c:v>
                </c:pt>
                <c:pt idx="31">
                  <c:v>-1.308222222222224E-4</c:v>
                </c:pt>
                <c:pt idx="32">
                  <c:v>-3.5051736111111194E-5</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379248</xdr:colOff>
      <xdr:row>13</xdr:row>
      <xdr:rowOff>162191</xdr:rowOff>
    </xdr:from>
    <xdr:to>
      <xdr:col>4</xdr:col>
      <xdr:colOff>180826</xdr:colOff>
      <xdr:row>21</xdr:row>
      <xdr:rowOff>92254</xdr:rowOff>
    </xdr:to>
    <xdr:grpSp>
      <xdr:nvGrpSpPr>
        <xdr:cNvPr id="9" name="Group 8">
          <a:extLst>
            <a:ext uri="{FF2B5EF4-FFF2-40B4-BE49-F238E27FC236}">
              <a16:creationId xmlns:a16="http://schemas.microsoft.com/office/drawing/2014/main" id="{F9D28C9C-5ABB-492C-BAC4-E45E6C6ECFCD}"/>
            </a:ext>
          </a:extLst>
        </xdr:cNvPr>
        <xdr:cNvGrpSpPr/>
      </xdr:nvGrpSpPr>
      <xdr:grpSpPr>
        <a:xfrm>
          <a:off x="379248" y="2291309"/>
          <a:ext cx="2266872" cy="1229945"/>
          <a:chOff x="379248" y="2291309"/>
          <a:chExt cx="2266872" cy="1229945"/>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06313" y="3050338"/>
            <a:ext cx="1263873" cy="74865"/>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59614" y="3062165"/>
            <a:ext cx="117914" cy="100415"/>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6676" y="3195870"/>
            <a:ext cx="0" cy="32538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0329" y="3269955"/>
            <a:ext cx="300570" cy="248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27394" y="3071401"/>
            <a:ext cx="252264" cy="253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79248" y="2945816"/>
            <a:ext cx="255088" cy="2552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07925" y="2399332"/>
            <a:ext cx="0" cy="6109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07925" y="2473925"/>
            <a:ext cx="125502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647" y="2300819"/>
            <a:ext cx="237757" cy="239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56325" y="3048730"/>
            <a:ext cx="58302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04364" y="2825782"/>
            <a:ext cx="241756" cy="2423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66568" y="2404874"/>
            <a:ext cx="0" cy="2668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27832" y="2291309"/>
            <a:ext cx="232080" cy="238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0308" y="3048105"/>
            <a:ext cx="1260727" cy="626"/>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18042" y="2734646"/>
            <a:ext cx="262091" cy="2367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15248" y="3016479"/>
            <a:ext cx="249024" cy="2560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75858" y="2930585"/>
            <a:ext cx="0" cy="222711"/>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75858" y="2940110"/>
            <a:ext cx="46279" cy="24604"/>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5858" y="2974237"/>
            <a:ext cx="46279" cy="47620"/>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5858" y="3031380"/>
            <a:ext cx="46279" cy="40170"/>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75858" y="3090599"/>
            <a:ext cx="46279" cy="34126"/>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75858" y="3134248"/>
            <a:ext cx="46279" cy="38096"/>
          </a:xfrm>
          <a:prstGeom prst="line">
            <a:avLst/>
          </a:prstGeom>
          <a:noFill/>
          <a:ln w="9525">
            <a:solidFill>
              <a:srgbClr val="000000"/>
            </a:solidFill>
            <a:round/>
            <a:headEnd/>
            <a:tailEnd/>
          </a:ln>
        </xdr:spPr>
      </xdr: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77930" y="3187777"/>
            <a:ext cx="0" cy="320239"/>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42679" y="3262026"/>
            <a:ext cx="308106" cy="243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52279" y="2878944"/>
            <a:ext cx="326918" cy="34052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1999722" y="3050017"/>
            <a:ext cx="348827" cy="244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grpSp>
        <xdr:nvGrpSpPr>
          <xdr:cNvPr id="100" name="Group 99">
            <a:extLst>
              <a:ext uri="{FF2B5EF4-FFF2-40B4-BE49-F238E27FC236}">
                <a16:creationId xmlns:a16="http://schemas.microsoft.com/office/drawing/2014/main" id="{16ABA869-3D5A-4304-ACDA-4B844F182624}"/>
              </a:ext>
            </a:extLst>
          </xdr:cNvPr>
          <xdr:cNvGrpSpPr/>
        </xdr:nvGrpSpPr>
        <xdr:grpSpPr>
          <a:xfrm>
            <a:off x="609170" y="2571844"/>
            <a:ext cx="1508909" cy="482341"/>
            <a:chOff x="623977" y="2880356"/>
            <a:chExt cx="1548243" cy="549876"/>
          </a:xfrm>
        </xdr:grpSpPr>
        <xdr:sp macro="" textlink="">
          <xdr:nvSpPr>
            <xdr:cNvPr id="110" name="TextBox 109">
              <a:extLst>
                <a:ext uri="{FF2B5EF4-FFF2-40B4-BE49-F238E27FC236}">
                  <a16:creationId xmlns:a16="http://schemas.microsoft.com/office/drawing/2014/main" id="{7A800EE7-CDD0-4F7E-AE43-CC7E4C38CAF9}"/>
                </a:ext>
              </a:extLst>
            </xdr:cNvPr>
            <xdr:cNvSpPr txBox="1"/>
          </xdr:nvSpPr>
          <xdr:spPr>
            <a:xfrm>
              <a:off x="846625" y="2880356"/>
              <a:ext cx="678875" cy="2757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cxnSp macro="">
          <xdr:nvCxnSpPr>
            <xdr:cNvPr id="113" name="Straight Arrow Connector 112">
              <a:extLst>
                <a:ext uri="{FF2B5EF4-FFF2-40B4-BE49-F238E27FC236}">
                  <a16:creationId xmlns:a16="http://schemas.microsoft.com/office/drawing/2014/main" id="{D790D6BC-2C79-47D3-94AE-FCA6363481E5}"/>
                </a:ext>
              </a:extLst>
            </xdr:cNvPr>
            <xdr:cNvCxnSpPr/>
          </xdr:nvCxnSpPr>
          <xdr:spPr bwMode="auto">
            <a:xfrm>
              <a:off x="913425" y="3349719"/>
              <a:ext cx="0" cy="8028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4" name="Straight Arrow Connector 113">
              <a:extLst>
                <a:ext uri="{FF2B5EF4-FFF2-40B4-BE49-F238E27FC236}">
                  <a16:creationId xmlns:a16="http://schemas.microsoft.com/office/drawing/2014/main" id="{9EF7E174-0A15-493D-9652-B30548D0CF39}"/>
                </a:ext>
              </a:extLst>
            </xdr:cNvPr>
            <xdr:cNvCxnSpPr/>
          </xdr:nvCxnSpPr>
          <xdr:spPr bwMode="auto">
            <a:xfrm>
              <a:off x="1056754" y="3306587"/>
              <a:ext cx="0" cy="1234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5" name="Straight Arrow Connector 114">
              <a:extLst>
                <a:ext uri="{FF2B5EF4-FFF2-40B4-BE49-F238E27FC236}">
                  <a16:creationId xmlns:a16="http://schemas.microsoft.com/office/drawing/2014/main" id="{F26B91FE-DC80-4C95-9D2F-5220991A3BDC}"/>
                </a:ext>
              </a:extLst>
            </xdr:cNvPr>
            <xdr:cNvCxnSpPr/>
          </xdr:nvCxnSpPr>
          <xdr:spPr bwMode="auto">
            <a:xfrm>
              <a:off x="1200083" y="3269206"/>
              <a:ext cx="0" cy="16080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6" name="Straight Arrow Connector 115">
              <a:extLst>
                <a:ext uri="{FF2B5EF4-FFF2-40B4-BE49-F238E27FC236}">
                  <a16:creationId xmlns:a16="http://schemas.microsoft.com/office/drawing/2014/main" id="{F5013031-B63B-4521-BCAE-03424B2706C8}"/>
                </a:ext>
              </a:extLst>
            </xdr:cNvPr>
            <xdr:cNvCxnSpPr/>
          </xdr:nvCxnSpPr>
          <xdr:spPr bwMode="auto">
            <a:xfrm>
              <a:off x="1346134" y="3230181"/>
              <a:ext cx="0" cy="1998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7" name="Straight Arrow Connector 116">
              <a:extLst>
                <a:ext uri="{FF2B5EF4-FFF2-40B4-BE49-F238E27FC236}">
                  <a16:creationId xmlns:a16="http://schemas.microsoft.com/office/drawing/2014/main" id="{7771FA68-B161-451F-A8A4-81179A380B7E}"/>
                </a:ext>
              </a:extLst>
            </xdr:cNvPr>
            <xdr:cNvCxnSpPr/>
          </xdr:nvCxnSpPr>
          <xdr:spPr bwMode="auto">
            <a:xfrm>
              <a:off x="1489463" y="3189925"/>
              <a:ext cx="0" cy="240082"/>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8" name="Straight Arrow Connector 117">
              <a:extLst>
                <a:ext uri="{FF2B5EF4-FFF2-40B4-BE49-F238E27FC236}">
                  <a16:creationId xmlns:a16="http://schemas.microsoft.com/office/drawing/2014/main" id="{2B6B9990-1E04-4C13-B4C3-C9F392F3204B}"/>
                </a:ext>
              </a:extLst>
            </xdr:cNvPr>
            <xdr:cNvCxnSpPr/>
          </xdr:nvCxnSpPr>
          <xdr:spPr bwMode="auto">
            <a:xfrm>
              <a:off x="1632792" y="3152544"/>
              <a:ext cx="0" cy="27746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9" name="Straight Arrow Connector 118">
              <a:extLst>
                <a:ext uri="{FF2B5EF4-FFF2-40B4-BE49-F238E27FC236}">
                  <a16:creationId xmlns:a16="http://schemas.microsoft.com/office/drawing/2014/main" id="{75AEFE9C-CBA2-4C5B-BB4B-13194939AAD3}"/>
                </a:ext>
              </a:extLst>
            </xdr:cNvPr>
            <xdr:cNvCxnSpPr/>
          </xdr:nvCxnSpPr>
          <xdr:spPr bwMode="auto">
            <a:xfrm>
              <a:off x="1776121" y="3106536"/>
              <a:ext cx="0" cy="32347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0" name="Straight Arrow Connector 119">
              <a:extLst>
                <a:ext uri="{FF2B5EF4-FFF2-40B4-BE49-F238E27FC236}">
                  <a16:creationId xmlns:a16="http://schemas.microsoft.com/office/drawing/2014/main" id="{F8AC794B-D10D-4CEF-9305-2E654528BBDD}"/>
                </a:ext>
              </a:extLst>
            </xdr:cNvPr>
            <xdr:cNvCxnSpPr/>
          </xdr:nvCxnSpPr>
          <xdr:spPr bwMode="auto">
            <a:xfrm>
              <a:off x="1916724" y="3063281"/>
              <a:ext cx="0" cy="3667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1" name="Straight Connector 120">
              <a:extLst>
                <a:ext uri="{FF2B5EF4-FFF2-40B4-BE49-F238E27FC236}">
                  <a16:creationId xmlns:a16="http://schemas.microsoft.com/office/drawing/2014/main" id="{DBA68ABE-C3CD-4056-AC8D-3A1B6C01A349}"/>
                </a:ext>
              </a:extLst>
            </xdr:cNvPr>
            <xdr:cNvCxnSpPr/>
          </xdr:nvCxnSpPr>
          <xdr:spPr bwMode="auto">
            <a:xfrm flipV="1">
              <a:off x="623977" y="3061607"/>
              <a:ext cx="1294630" cy="3686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2" name="TextBox 121">
              <a:extLst>
                <a:ext uri="{FF2B5EF4-FFF2-40B4-BE49-F238E27FC236}">
                  <a16:creationId xmlns:a16="http://schemas.microsoft.com/office/drawing/2014/main" id="{170BCF41-4DE9-4C27-A1EB-A9703F9259D5}"/>
                </a:ext>
              </a:extLst>
            </xdr:cNvPr>
            <xdr:cNvSpPr txBox="1"/>
          </xdr:nvSpPr>
          <xdr:spPr>
            <a:xfrm>
              <a:off x="1866085" y="2908760"/>
              <a:ext cx="306135" cy="275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E_XLV.xla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Excel_Express_Free.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v"/>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1" t="s">
        <v>18</v>
      </c>
      <c r="C16" s="111"/>
      <c r="D16" s="111"/>
      <c r="E16" s="111"/>
      <c r="F16" s="111"/>
      <c r="G16" s="111"/>
      <c r="H16" s="111"/>
      <c r="I16" s="111"/>
      <c r="J16" s="111"/>
      <c r="M16" s="26"/>
      <c r="N16" s="26"/>
      <c r="O16" s="26"/>
      <c r="P16" s="26"/>
      <c r="Q16" s="26"/>
      <c r="R16" s="27"/>
      <c r="S16" s="27"/>
      <c r="T16" s="23"/>
      <c r="U16" s="23"/>
      <c r="V16" s="23"/>
      <c r="W16" s="23"/>
      <c r="X16" s="23"/>
      <c r="Y16" s="23"/>
    </row>
    <row r="17" spans="1:25" s="5" customFormat="1" ht="12.75" x14ac:dyDescent="0.2">
      <c r="B17" s="111"/>
      <c r="C17" s="111"/>
      <c r="D17" s="111"/>
      <c r="E17" s="111"/>
      <c r="F17" s="111"/>
      <c r="G17" s="111"/>
      <c r="H17" s="111"/>
      <c r="I17" s="111"/>
      <c r="J17" s="111"/>
      <c r="M17" s="26"/>
      <c r="N17" s="26"/>
      <c r="O17" s="26"/>
      <c r="P17" s="26"/>
      <c r="Q17" s="26"/>
      <c r="R17" s="27"/>
      <c r="S17" s="27"/>
      <c r="T17" s="23"/>
      <c r="U17" s="23"/>
      <c r="V17" s="23"/>
      <c r="W17" s="23"/>
      <c r="X17" s="23"/>
      <c r="Y17" s="23"/>
    </row>
    <row r="18" spans="1:25" s="5" customFormat="1" ht="12.75" x14ac:dyDescent="0.2">
      <c r="B18" s="111"/>
      <c r="C18" s="111"/>
      <c r="D18" s="111"/>
      <c r="E18" s="111"/>
      <c r="F18" s="111"/>
      <c r="G18" s="111"/>
      <c r="H18" s="111"/>
      <c r="I18" s="111"/>
      <c r="J18" s="111"/>
      <c r="M18" s="26"/>
      <c r="N18" s="26"/>
      <c r="O18" s="26"/>
      <c r="P18" s="26"/>
      <c r="Q18" s="26"/>
      <c r="R18" s="27"/>
      <c r="S18" s="27"/>
      <c r="T18" s="23"/>
      <c r="U18" s="23"/>
      <c r="V18" s="23"/>
      <c r="W18" s="23"/>
      <c r="X18" s="23"/>
      <c r="Y18" s="23"/>
    </row>
    <row r="19" spans="1:25" s="5" customFormat="1" ht="12.75" x14ac:dyDescent="0.2">
      <c r="B19" s="111"/>
      <c r="C19" s="111"/>
      <c r="D19" s="111"/>
      <c r="E19" s="111"/>
      <c r="F19" s="111"/>
      <c r="G19" s="111"/>
      <c r="H19" s="111"/>
      <c r="I19" s="111"/>
      <c r="J19" s="11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1" t="s">
        <v>19</v>
      </c>
      <c r="C22" s="111"/>
      <c r="D22" s="111"/>
      <c r="E22" s="111"/>
      <c r="F22" s="111"/>
      <c r="G22" s="111"/>
      <c r="H22" s="111"/>
      <c r="I22" s="111"/>
      <c r="J22" s="111"/>
      <c r="K22" s="19"/>
      <c r="M22" s="26"/>
      <c r="N22" s="26"/>
      <c r="O22" s="26"/>
      <c r="P22" s="26"/>
      <c r="Q22" s="26"/>
      <c r="R22" s="27"/>
      <c r="S22" s="27"/>
      <c r="T22" s="23"/>
      <c r="U22" s="23"/>
      <c r="V22" s="23"/>
      <c r="W22" s="23"/>
      <c r="X22" s="23"/>
      <c r="Y22" s="23"/>
    </row>
    <row r="23" spans="1:25" s="5" customFormat="1" ht="12.75" x14ac:dyDescent="0.2">
      <c r="A23" s="19"/>
      <c r="B23" s="111"/>
      <c r="C23" s="111"/>
      <c r="D23" s="111"/>
      <c r="E23" s="111"/>
      <c r="F23" s="111"/>
      <c r="G23" s="111"/>
      <c r="H23" s="111"/>
      <c r="I23" s="111"/>
      <c r="J23" s="111"/>
      <c r="K23" s="19"/>
      <c r="M23" s="26"/>
      <c r="N23" s="26"/>
      <c r="O23" s="26"/>
      <c r="P23" s="26"/>
      <c r="Q23" s="26"/>
      <c r="R23" s="27"/>
      <c r="S23" s="30"/>
      <c r="T23" s="23"/>
      <c r="U23" s="23"/>
      <c r="V23" s="23"/>
      <c r="W23" s="23"/>
      <c r="X23" s="23"/>
      <c r="Y23" s="23"/>
    </row>
    <row r="24" spans="1:25" s="5" customFormat="1" ht="12.75" x14ac:dyDescent="0.2">
      <c r="A24" s="19"/>
      <c r="B24" s="111"/>
      <c r="C24" s="111"/>
      <c r="D24" s="111"/>
      <c r="E24" s="111"/>
      <c r="F24" s="111"/>
      <c r="G24" s="111"/>
      <c r="H24" s="111"/>
      <c r="I24" s="111"/>
      <c r="J24" s="11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1" t="s">
        <v>21</v>
      </c>
      <c r="C26" s="111"/>
      <c r="D26" s="111"/>
      <c r="E26" s="111"/>
      <c r="F26" s="111"/>
      <c r="G26" s="111"/>
      <c r="H26" s="111"/>
      <c r="I26" s="111"/>
      <c r="J26" s="111"/>
      <c r="K26" s="19"/>
      <c r="M26" s="26"/>
      <c r="N26" s="26"/>
      <c r="O26" s="26"/>
      <c r="P26" s="26"/>
      <c r="Q26" s="26"/>
      <c r="R26" s="27"/>
      <c r="S26" s="27"/>
      <c r="T26" s="23"/>
      <c r="U26" s="23"/>
      <c r="V26" s="23"/>
      <c r="W26" s="23"/>
      <c r="X26" s="23"/>
      <c r="Y26" s="23"/>
    </row>
    <row r="27" spans="1:25" s="5" customFormat="1" ht="12.75" x14ac:dyDescent="0.2">
      <c r="A27" s="19"/>
      <c r="B27" s="111"/>
      <c r="C27" s="111"/>
      <c r="D27" s="111"/>
      <c r="E27" s="111"/>
      <c r="F27" s="111"/>
      <c r="G27" s="111"/>
      <c r="H27" s="111"/>
      <c r="I27" s="111"/>
      <c r="J27" s="11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1" t="s">
        <v>22</v>
      </c>
      <c r="C29" s="111"/>
      <c r="D29" s="111"/>
      <c r="E29" s="111"/>
      <c r="F29" s="111"/>
      <c r="G29" s="111"/>
      <c r="H29" s="111"/>
      <c r="I29" s="111"/>
      <c r="J29" s="111"/>
      <c r="K29" s="19"/>
      <c r="M29" s="26"/>
      <c r="N29" s="26"/>
      <c r="O29" s="26"/>
      <c r="P29" s="26"/>
      <c r="Q29" s="26"/>
      <c r="R29" s="27"/>
      <c r="S29" s="27"/>
      <c r="T29" s="23"/>
      <c r="U29" s="23"/>
      <c r="V29" s="23"/>
      <c r="W29" s="23"/>
      <c r="X29" s="23"/>
      <c r="Y29" s="23"/>
    </row>
    <row r="30" spans="1:25" s="5" customFormat="1" ht="12.75" customHeight="1" x14ac:dyDescent="0.2">
      <c r="A30" s="19"/>
      <c r="B30" s="111"/>
      <c r="C30" s="111"/>
      <c r="D30" s="111"/>
      <c r="E30" s="111"/>
      <c r="F30" s="111"/>
      <c r="G30" s="111"/>
      <c r="H30" s="111"/>
      <c r="I30" s="111"/>
      <c r="J30" s="111"/>
      <c r="K30" s="19"/>
      <c r="M30" s="26"/>
      <c r="N30" s="26"/>
      <c r="O30" s="26"/>
      <c r="P30" s="26"/>
      <c r="Q30" s="26"/>
      <c r="R30" s="27"/>
      <c r="S30" s="27"/>
      <c r="T30" s="23"/>
      <c r="U30" s="23"/>
      <c r="V30" s="23"/>
      <c r="W30" s="23"/>
      <c r="X30" s="23"/>
      <c r="Y30" s="23"/>
    </row>
    <row r="31" spans="1:25" s="5" customFormat="1" ht="12.75" customHeight="1" x14ac:dyDescent="0.2">
      <c r="A31" s="19"/>
      <c r="B31" s="111"/>
      <c r="C31" s="111"/>
      <c r="D31" s="111"/>
      <c r="E31" s="111"/>
      <c r="F31" s="111"/>
      <c r="G31" s="111"/>
      <c r="H31" s="111"/>
      <c r="I31" s="111"/>
      <c r="J31" s="111"/>
      <c r="K31" s="19"/>
      <c r="M31" s="26"/>
      <c r="N31" s="26"/>
      <c r="O31" s="26"/>
      <c r="P31" s="26"/>
      <c r="Q31" s="26"/>
      <c r="R31" s="27"/>
      <c r="S31" s="27"/>
      <c r="T31" s="23"/>
      <c r="U31" s="23"/>
      <c r="V31" s="23"/>
      <c r="W31" s="23"/>
      <c r="X31" s="23"/>
      <c r="Y31" s="23"/>
    </row>
    <row r="32" spans="1:25" s="5" customFormat="1" ht="12.75" customHeight="1" x14ac:dyDescent="0.2">
      <c r="A32" s="19"/>
      <c r="B32" s="111"/>
      <c r="C32" s="111"/>
      <c r="D32" s="111"/>
      <c r="E32" s="111"/>
      <c r="F32" s="111"/>
      <c r="G32" s="111"/>
      <c r="H32" s="111"/>
      <c r="I32" s="111"/>
      <c r="J32" s="111"/>
      <c r="K32" s="19"/>
      <c r="M32" s="26"/>
      <c r="N32" s="26"/>
      <c r="O32" s="26"/>
      <c r="P32" s="26"/>
      <c r="Q32" s="26"/>
      <c r="R32" s="27"/>
      <c r="S32" s="27"/>
      <c r="T32" s="23"/>
      <c r="U32" s="23"/>
      <c r="V32" s="23"/>
      <c r="W32" s="23"/>
      <c r="X32" s="23"/>
      <c r="Y32" s="23"/>
    </row>
    <row r="33" spans="1:25" s="5" customFormat="1" ht="12.75" customHeight="1" x14ac:dyDescent="0.2">
      <c r="A33" s="19"/>
      <c r="B33" s="111"/>
      <c r="C33" s="111"/>
      <c r="D33" s="111"/>
      <c r="E33" s="111"/>
      <c r="F33" s="111"/>
      <c r="G33" s="111"/>
      <c r="H33" s="111"/>
      <c r="I33" s="111"/>
      <c r="J33" s="111"/>
      <c r="K33" s="19"/>
      <c r="M33" s="26"/>
      <c r="N33" s="26"/>
      <c r="O33" s="26"/>
      <c r="P33" s="26"/>
      <c r="Q33" s="26"/>
      <c r="R33" s="27"/>
      <c r="S33" s="30"/>
      <c r="T33" s="23"/>
      <c r="U33" s="23"/>
      <c r="V33" s="23"/>
      <c r="W33" s="23"/>
      <c r="X33" s="23"/>
      <c r="Y33" s="23"/>
    </row>
    <row r="34" spans="1:25" s="5" customFormat="1" ht="12.75" x14ac:dyDescent="0.2">
      <c r="A34" s="19"/>
      <c r="B34" s="32"/>
      <c r="C34" s="32"/>
      <c r="D34" s="113" t="s">
        <v>14</v>
      </c>
      <c r="E34" s="113"/>
      <c r="F34" s="113"/>
      <c r="G34" s="113"/>
      <c r="H34" s="11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1" t="s">
        <v>23</v>
      </c>
      <c r="C38" s="111"/>
      <c r="D38" s="111"/>
      <c r="E38" s="111"/>
      <c r="F38" s="111"/>
      <c r="G38" s="111"/>
      <c r="H38" s="111"/>
      <c r="I38" s="111"/>
      <c r="J38" s="111"/>
      <c r="K38" s="19"/>
      <c r="M38" s="26"/>
      <c r="N38" s="26"/>
      <c r="O38" s="26"/>
      <c r="P38" s="26"/>
      <c r="Q38" s="26"/>
      <c r="R38" s="27"/>
      <c r="S38" s="27"/>
      <c r="T38" s="23"/>
      <c r="U38" s="23"/>
      <c r="V38" s="23"/>
      <c r="W38" s="23"/>
      <c r="X38" s="23"/>
      <c r="Y38" s="23"/>
    </row>
    <row r="39" spans="1:25" s="5" customFormat="1" ht="12.75" x14ac:dyDescent="0.2">
      <c r="A39" s="19"/>
      <c r="B39" s="111"/>
      <c r="C39" s="111"/>
      <c r="D39" s="111"/>
      <c r="E39" s="111"/>
      <c r="F39" s="111"/>
      <c r="G39" s="111"/>
      <c r="H39" s="111"/>
      <c r="I39" s="111"/>
      <c r="J39" s="11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1" t="s">
        <v>24</v>
      </c>
      <c r="C41" s="111"/>
      <c r="D41" s="111"/>
      <c r="E41" s="111"/>
      <c r="F41" s="111"/>
      <c r="G41" s="111"/>
      <c r="H41" s="111"/>
      <c r="I41" s="111"/>
      <c r="J41" s="111"/>
      <c r="K41" s="19"/>
      <c r="M41" s="26"/>
      <c r="N41" s="26"/>
      <c r="O41" s="26"/>
      <c r="P41" s="26"/>
      <c r="Q41" s="26"/>
      <c r="R41" s="27"/>
      <c r="S41" s="27"/>
      <c r="T41" s="23"/>
      <c r="U41" s="23"/>
      <c r="V41" s="23"/>
      <c r="W41" s="23"/>
      <c r="X41" s="23"/>
      <c r="Y41" s="23"/>
    </row>
    <row r="42" spans="1:25" s="5" customFormat="1" ht="12.75" x14ac:dyDescent="0.2">
      <c r="A42" s="19"/>
      <c r="B42" s="111"/>
      <c r="C42" s="111"/>
      <c r="D42" s="111"/>
      <c r="E42" s="111"/>
      <c r="F42" s="111"/>
      <c r="G42" s="111"/>
      <c r="H42" s="111"/>
      <c r="I42" s="111"/>
      <c r="J42" s="111"/>
      <c r="K42" s="19"/>
      <c r="M42" s="26"/>
      <c r="N42" s="26"/>
      <c r="O42" s="26"/>
      <c r="P42" s="26"/>
      <c r="Q42" s="26"/>
      <c r="R42" s="27"/>
      <c r="S42" s="27"/>
      <c r="T42" s="23"/>
      <c r="U42" s="23"/>
      <c r="V42" s="23"/>
      <c r="W42" s="23"/>
      <c r="X42" s="23"/>
      <c r="Y42" s="23"/>
    </row>
    <row r="43" spans="1:25" s="5" customFormat="1" ht="12.75" x14ac:dyDescent="0.2">
      <c r="A43" s="19"/>
      <c r="B43" s="111"/>
      <c r="C43" s="111"/>
      <c r="D43" s="111"/>
      <c r="E43" s="111"/>
      <c r="F43" s="111"/>
      <c r="G43" s="111"/>
      <c r="H43" s="111"/>
      <c r="I43" s="111"/>
      <c r="J43" s="11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1" t="s">
        <v>17</v>
      </c>
      <c r="C45" s="111"/>
      <c r="D45" s="111"/>
      <c r="E45" s="111"/>
      <c r="F45" s="111"/>
      <c r="G45" s="111"/>
      <c r="H45" s="111"/>
      <c r="I45" s="111"/>
      <c r="J45" s="111"/>
      <c r="K45" s="19"/>
      <c r="M45" s="26"/>
      <c r="N45" s="26"/>
      <c r="O45" s="26"/>
      <c r="P45" s="26"/>
      <c r="Q45" s="26"/>
      <c r="R45" s="27"/>
      <c r="S45" s="27"/>
      <c r="T45" s="23"/>
      <c r="U45" s="23"/>
      <c r="V45" s="23"/>
      <c r="W45" s="23"/>
      <c r="X45" s="23"/>
      <c r="Y45" s="23"/>
    </row>
    <row r="46" spans="1:25" s="5" customFormat="1" ht="12.75" x14ac:dyDescent="0.2">
      <c r="A46" s="19"/>
      <c r="B46" s="111"/>
      <c r="C46" s="111"/>
      <c r="D46" s="111"/>
      <c r="E46" s="111"/>
      <c r="F46" s="111"/>
      <c r="G46" s="111"/>
      <c r="H46" s="111"/>
      <c r="I46" s="111"/>
      <c r="J46" s="111"/>
      <c r="K46" s="19"/>
      <c r="M46" s="26"/>
      <c r="N46" s="26"/>
      <c r="O46" s="26"/>
      <c r="P46" s="26"/>
      <c r="Q46" s="26"/>
      <c r="R46" s="27"/>
      <c r="S46" s="27"/>
      <c r="T46" s="23"/>
      <c r="U46" s="23"/>
      <c r="V46" s="23"/>
      <c r="W46" s="23"/>
      <c r="X46" s="23"/>
      <c r="Y46" s="23"/>
    </row>
    <row r="47" spans="1:25" s="5" customFormat="1" ht="12.75" x14ac:dyDescent="0.2">
      <c r="A47" s="19"/>
      <c r="B47" s="111"/>
      <c r="C47" s="111"/>
      <c r="D47" s="111"/>
      <c r="E47" s="111"/>
      <c r="F47" s="111"/>
      <c r="G47" s="111"/>
      <c r="H47" s="111"/>
      <c r="I47" s="111"/>
      <c r="J47" s="111"/>
      <c r="K47" s="19"/>
      <c r="M47" s="26"/>
      <c r="N47" s="26"/>
      <c r="O47" s="26"/>
      <c r="P47" s="26"/>
      <c r="Q47" s="26"/>
      <c r="R47" s="27"/>
      <c r="S47" s="27"/>
      <c r="T47" s="23"/>
      <c r="U47" s="23"/>
      <c r="V47" s="23"/>
      <c r="W47" s="23"/>
      <c r="X47" s="23"/>
      <c r="Y47" s="23"/>
    </row>
    <row r="48" spans="1:25" s="5" customFormat="1" ht="12.75" customHeight="1" x14ac:dyDescent="0.2">
      <c r="A48" s="19"/>
      <c r="B48" s="111"/>
      <c r="C48" s="111"/>
      <c r="D48" s="111"/>
      <c r="E48" s="111"/>
      <c r="F48" s="111"/>
      <c r="G48" s="111"/>
      <c r="H48" s="111"/>
      <c r="I48" s="111"/>
      <c r="J48" s="11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2" t="s">
        <v>28</v>
      </c>
      <c r="C54" s="112"/>
      <c r="D54" s="112"/>
      <c r="E54" s="112"/>
      <c r="F54" s="112"/>
      <c r="G54" s="112"/>
      <c r="H54" s="112"/>
      <c r="I54" s="112"/>
      <c r="J54" s="112"/>
      <c r="K54" s="19"/>
      <c r="M54" s="26"/>
      <c r="N54" s="26"/>
      <c r="O54" s="26"/>
      <c r="P54" s="26"/>
      <c r="Q54" s="26"/>
      <c r="R54" s="27"/>
      <c r="S54" s="27"/>
      <c r="T54" s="23"/>
      <c r="U54" s="23"/>
      <c r="V54" s="23"/>
      <c r="W54" s="23"/>
      <c r="X54" s="23"/>
      <c r="Y54" s="23"/>
    </row>
    <row r="55" spans="1:25" s="5" customFormat="1" ht="12.75" x14ac:dyDescent="0.2">
      <c r="A55" s="19"/>
      <c r="B55" s="112"/>
      <c r="C55" s="112"/>
      <c r="D55" s="112"/>
      <c r="E55" s="112"/>
      <c r="F55" s="112"/>
      <c r="G55" s="112"/>
      <c r="H55" s="112"/>
      <c r="I55" s="112"/>
      <c r="J55" s="112"/>
      <c r="K55" s="19"/>
      <c r="M55" s="26"/>
      <c r="N55" s="26"/>
      <c r="O55" s="26"/>
      <c r="P55" s="26"/>
      <c r="Q55" s="26"/>
      <c r="R55" s="27"/>
      <c r="S55" s="27"/>
      <c r="T55" s="23"/>
      <c r="U55" s="23"/>
      <c r="V55" s="23"/>
      <c r="W55" s="23"/>
      <c r="X55" s="23"/>
      <c r="Y55" s="23"/>
    </row>
    <row r="56" spans="1:25" s="5" customFormat="1" ht="12.75" x14ac:dyDescent="0.2">
      <c r="A56" s="19"/>
      <c r="B56" s="112"/>
      <c r="C56" s="112"/>
      <c r="D56" s="112"/>
      <c r="E56" s="112"/>
      <c r="F56" s="112"/>
      <c r="G56" s="112"/>
      <c r="H56" s="112"/>
      <c r="I56" s="112"/>
      <c r="J56" s="11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61"/>
  <sheetViews>
    <sheetView tabSelected="1" view="pageBreakPreview" zoomScale="85" zoomScaleNormal="100" zoomScaleSheetLayoutView="85" workbookViewId="0">
      <selection activeCell="G4" sqref="G4"/>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89</v>
      </c>
      <c r="N1" s="86" t="s">
        <v>83</v>
      </c>
      <c r="O1" s="86" t="s">
        <v>88</v>
      </c>
      <c r="P1" s="86" t="s">
        <v>88</v>
      </c>
      <c r="Q1" s="86" t="s">
        <v>88</v>
      </c>
      <c r="R1" s="86" t="s">
        <v>87</v>
      </c>
      <c r="S1" s="85" t="s">
        <v>86</v>
      </c>
      <c r="T1" s="84" t="s">
        <v>85</v>
      </c>
      <c r="W1" s="6" t="s">
        <v>84</v>
      </c>
      <c r="X1" s="7">
        <f>SUM(M:M)</f>
        <v>1</v>
      </c>
    </row>
    <row r="2" spans="1:39" s="5" customFormat="1" ht="12.75" x14ac:dyDescent="0.2">
      <c r="A2" s="1"/>
      <c r="B2" s="2" t="s">
        <v>2</v>
      </c>
      <c r="C2" s="3" t="s">
        <v>7</v>
      </c>
      <c r="D2" s="1"/>
      <c r="E2" s="1"/>
      <c r="F2" s="2" t="s">
        <v>5</v>
      </c>
      <c r="G2" s="3" t="s">
        <v>94</v>
      </c>
      <c r="H2" s="1"/>
      <c r="I2" s="1"/>
      <c r="J2" s="1"/>
      <c r="K2" s="1"/>
      <c r="M2" s="74" t="s">
        <v>82</v>
      </c>
      <c r="N2" s="74" t="s">
        <v>82</v>
      </c>
      <c r="O2" s="74" t="s">
        <v>83</v>
      </c>
      <c r="P2" s="74" t="s">
        <v>83</v>
      </c>
      <c r="Q2" s="74" t="s">
        <v>83</v>
      </c>
      <c r="R2" s="74" t="s">
        <v>82</v>
      </c>
      <c r="S2" s="83" t="s">
        <v>82</v>
      </c>
      <c r="T2" s="79"/>
      <c r="W2" s="6" t="s">
        <v>81</v>
      </c>
      <c r="X2" s="7">
        <f>SUM(N:N)</f>
        <v>0</v>
      </c>
    </row>
    <row r="3" spans="1:39" s="5" customFormat="1" ht="12.75" x14ac:dyDescent="0.2">
      <c r="A3" s="1"/>
      <c r="B3" s="2" t="s">
        <v>3</v>
      </c>
      <c r="C3" s="8" t="s">
        <v>80</v>
      </c>
      <c r="D3" s="1"/>
      <c r="E3" s="1"/>
      <c r="F3" s="2" t="s">
        <v>4</v>
      </c>
      <c r="G3" s="3" t="s">
        <v>102</v>
      </c>
      <c r="H3" s="1"/>
      <c r="I3" s="1"/>
      <c r="J3" s="1"/>
      <c r="K3" s="1"/>
      <c r="M3" s="74"/>
      <c r="N3" s="74"/>
      <c r="O3" s="74"/>
      <c r="P3" s="74"/>
      <c r="Q3" s="74"/>
      <c r="R3" s="74"/>
      <c r="S3" s="83"/>
      <c r="T3" s="79"/>
      <c r="W3" s="6" t="s">
        <v>78</v>
      </c>
      <c r="X3" s="7">
        <f>SUM(O:O)</f>
        <v>0</v>
      </c>
    </row>
    <row r="4" spans="1:39" s="5" customFormat="1" ht="12.75" x14ac:dyDescent="0.2">
      <c r="A4" s="1"/>
      <c r="B4" s="2" t="s">
        <v>9</v>
      </c>
      <c r="C4" s="4"/>
      <c r="D4" s="1"/>
      <c r="E4" s="1"/>
      <c r="F4" s="2" t="s">
        <v>10</v>
      </c>
      <c r="G4" s="3" t="s">
        <v>95</v>
      </c>
      <c r="H4" s="1"/>
      <c r="I4" s="1"/>
      <c r="J4" s="1"/>
      <c r="K4" s="1"/>
      <c r="M4" s="74"/>
      <c r="N4" s="74"/>
      <c r="O4" s="74"/>
      <c r="P4" s="74"/>
      <c r="Q4" s="82"/>
      <c r="R4" s="81"/>
      <c r="S4" s="80"/>
      <c r="T4" s="79"/>
      <c r="W4" s="6" t="s">
        <v>78</v>
      </c>
      <c r="X4" s="7">
        <f>SUM(P:P)</f>
        <v>0</v>
      </c>
    </row>
    <row r="5" spans="1:39" s="5" customFormat="1" ht="12.75" x14ac:dyDescent="0.2">
      <c r="A5" s="1"/>
      <c r="B5" s="2" t="s">
        <v>11</v>
      </c>
      <c r="C5" s="4" t="s">
        <v>79</v>
      </c>
      <c r="D5" s="1"/>
      <c r="E5" s="2"/>
      <c r="F5" s="1"/>
      <c r="G5" s="1"/>
      <c r="H5" s="1"/>
      <c r="I5" s="1"/>
      <c r="J5" s="1"/>
      <c r="K5" s="1"/>
      <c r="M5" s="74"/>
      <c r="N5" s="74"/>
      <c r="O5" s="74"/>
      <c r="P5" s="74"/>
      <c r="Q5" s="82"/>
      <c r="R5" s="81"/>
      <c r="S5" s="80"/>
      <c r="T5" s="79"/>
      <c r="W5" s="6" t="s">
        <v>78</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77</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76</v>
      </c>
      <c r="X7" s="7">
        <f>SUM(S:S)</f>
        <v>0</v>
      </c>
      <c r="Y7" s="68"/>
      <c r="Z7" s="58"/>
      <c r="AA7" s="78"/>
      <c r="AB7" s="77"/>
      <c r="AC7" s="56"/>
    </row>
    <row r="8" spans="1:39" s="5" customFormat="1" ht="12.75" x14ac:dyDescent="0.2">
      <c r="A8" s="16"/>
      <c r="E8" s="6" t="s">
        <v>1</v>
      </c>
      <c r="F8" s="7" t="str">
        <f>$C$1</f>
        <v>R. Abbott</v>
      </c>
      <c r="H8" s="10"/>
      <c r="I8" s="6" t="s">
        <v>75</v>
      </c>
      <c r="J8" s="11" t="str">
        <f>$G$2</f>
        <v>AA-SM-026-024</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74</v>
      </c>
      <c r="J9" s="12" t="str">
        <f>$G$3</f>
        <v>A</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73</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72</v>
      </c>
      <c r="F11" s="10" t="str">
        <f>$C$5</f>
        <v>STANDARD SPREADSHEET METHOD</v>
      </c>
      <c r="I11" s="14"/>
      <c r="J11" s="7"/>
      <c r="M11" s="74"/>
      <c r="N11" s="74"/>
      <c r="O11" s="74"/>
      <c r="P11" s="74"/>
      <c r="Q11" s="74"/>
      <c r="R11" s="74"/>
      <c r="S11" s="74"/>
      <c r="T11" s="74"/>
      <c r="W11" s="58" t="s">
        <v>71</v>
      </c>
      <c r="X11" s="56">
        <v>0</v>
      </c>
      <c r="Y11" s="56" t="s">
        <v>39</v>
      </c>
      <c r="Z11" s="56"/>
      <c r="AA11" s="56"/>
      <c r="AB11" s="56"/>
      <c r="AC11" s="56"/>
    </row>
    <row r="12" spans="1:39" s="37" customFormat="1" x14ac:dyDescent="0.25">
      <c r="A12" s="39"/>
      <c r="B12" s="15" t="str">
        <f>$G$4</f>
        <v>SIMPLE BEAMS - SINGLE SPAN - FIXED AND SIMPLY SUPPORTED - TRIANGLE LOAD WHOLE SPAN</v>
      </c>
      <c r="C12" s="39"/>
      <c r="D12" s="39"/>
      <c r="E12" s="39"/>
      <c r="F12" s="5"/>
      <c r="G12" s="5"/>
      <c r="H12" s="5"/>
      <c r="I12" s="14"/>
      <c r="J12" s="7"/>
      <c r="K12" s="5"/>
      <c r="L12" s="5"/>
      <c r="M12" s="74"/>
      <c r="N12" s="74"/>
      <c r="O12" s="73"/>
      <c r="P12" s="73"/>
      <c r="Q12" s="73"/>
      <c r="R12" s="73"/>
      <c r="S12" s="73"/>
      <c r="T12" s="73"/>
      <c r="U12" s="38"/>
      <c r="W12" s="58" t="s">
        <v>70</v>
      </c>
      <c r="X12" s="56">
        <v>0</v>
      </c>
      <c r="Y12" s="56" t="s">
        <v>42</v>
      </c>
      <c r="Z12" s="56"/>
      <c r="AA12" s="56"/>
      <c r="AB12" s="56"/>
      <c r="AC12" s="72"/>
      <c r="AL12" s="40"/>
      <c r="AM12" s="40"/>
    </row>
    <row r="13" spans="1:39" s="36" customFormat="1" ht="14.25" x14ac:dyDescent="0.25">
      <c r="A13" s="70"/>
      <c r="B13" s="114" t="s">
        <v>69</v>
      </c>
      <c r="C13" s="114"/>
      <c r="D13" s="114"/>
      <c r="E13" s="70" t="s">
        <v>68</v>
      </c>
      <c r="F13" s="71"/>
      <c r="G13" s="71"/>
      <c r="H13" s="71"/>
      <c r="I13" s="70"/>
      <c r="J13" s="70"/>
      <c r="K13" s="70"/>
      <c r="M13" s="35"/>
      <c r="N13" s="35"/>
      <c r="O13" s="35"/>
      <c r="P13" s="35"/>
      <c r="Q13" s="35"/>
      <c r="R13" s="35"/>
      <c r="S13" s="35"/>
      <c r="T13" s="35"/>
      <c r="U13" s="34"/>
      <c r="W13" s="58" t="s">
        <v>67</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66</v>
      </c>
      <c r="X14" s="56">
        <v>0</v>
      </c>
      <c r="Y14" s="56" t="s">
        <v>37</v>
      </c>
    </row>
    <row r="15" spans="1:39" s="37" customFormat="1" ht="12.75" x14ac:dyDescent="0.2">
      <c r="F15" s="67" t="s">
        <v>90</v>
      </c>
      <c r="G15" s="58" t="s">
        <v>65</v>
      </c>
      <c r="H15" s="63">
        <v>10000000</v>
      </c>
      <c r="I15" s="56" t="s">
        <v>64</v>
      </c>
      <c r="J15" s="55"/>
      <c r="K15" s="55"/>
      <c r="L15" s="38"/>
      <c r="M15" s="35"/>
      <c r="N15" s="35"/>
      <c r="O15" s="35"/>
      <c r="P15" s="35"/>
      <c r="Q15" s="35"/>
      <c r="R15" s="35"/>
      <c r="S15" s="35"/>
      <c r="T15" s="35"/>
      <c r="U15" s="34"/>
      <c r="V15" s="38"/>
    </row>
    <row r="16" spans="1:39" s="37" customFormat="1" ht="12.75" x14ac:dyDescent="0.2">
      <c r="G16" s="58" t="s">
        <v>55</v>
      </c>
      <c r="H16" s="65">
        <v>0.01</v>
      </c>
      <c r="I16" s="56" t="s">
        <v>54</v>
      </c>
      <c r="J16" s="55"/>
      <c r="K16" s="55"/>
      <c r="L16" s="38"/>
      <c r="M16" s="35"/>
      <c r="N16" s="35"/>
      <c r="O16" s="35"/>
      <c r="P16" s="35"/>
      <c r="Q16" s="35"/>
      <c r="R16" s="35"/>
      <c r="S16" s="35"/>
      <c r="T16" s="35"/>
      <c r="U16" s="34"/>
      <c r="V16" s="38"/>
      <c r="Y16" s="87">
        <f>H22</f>
        <v>0</v>
      </c>
    </row>
    <row r="17" spans="1:32" s="37" customFormat="1" ht="14.25" x14ac:dyDescent="0.25">
      <c r="G17" s="58" t="s">
        <v>53</v>
      </c>
      <c r="H17" s="108">
        <v>15</v>
      </c>
      <c r="I17" s="56" t="s">
        <v>52</v>
      </c>
      <c r="J17" s="55"/>
      <c r="L17" s="38"/>
      <c r="M17" s="35"/>
      <c r="N17" s="35"/>
      <c r="O17" s="35"/>
      <c r="P17" s="35"/>
      <c r="Q17" s="35"/>
      <c r="R17" s="35"/>
      <c r="S17" s="35"/>
      <c r="T17" s="35"/>
      <c r="U17" s="34"/>
      <c r="V17" s="38"/>
      <c r="W17" s="66" t="s">
        <v>63</v>
      </c>
      <c r="X17" s="66" t="s">
        <v>62</v>
      </c>
      <c r="Y17" s="66" t="s">
        <v>61</v>
      </c>
      <c r="Z17" s="66" t="s">
        <v>60</v>
      </c>
      <c r="AA17" s="66" t="s">
        <v>59</v>
      </c>
      <c r="AB17" s="66" t="s">
        <v>58</v>
      </c>
      <c r="AC17" s="66" t="s">
        <v>57</v>
      </c>
      <c r="AD17" s="66" t="s">
        <v>56</v>
      </c>
    </row>
    <row r="18" spans="1:32" s="37" customFormat="1" ht="12.75" x14ac:dyDescent="0.2">
      <c r="G18" s="58" t="s">
        <v>92</v>
      </c>
      <c r="H18" s="108">
        <v>2</v>
      </c>
      <c r="I18" s="56" t="s">
        <v>96</v>
      </c>
      <c r="J18" s="55"/>
      <c r="L18" s="38"/>
      <c r="M18" s="35"/>
      <c r="N18" s="35"/>
      <c r="O18" s="35"/>
      <c r="P18" s="35"/>
      <c r="Q18" s="35"/>
      <c r="R18" s="35"/>
      <c r="S18" s="35"/>
      <c r="T18" s="35"/>
      <c r="U18" s="34"/>
      <c r="V18" s="38"/>
      <c r="W18" s="43">
        <f>X11</f>
        <v>0</v>
      </c>
      <c r="X18" s="43">
        <f>B27</f>
        <v>12</v>
      </c>
      <c r="Y18" s="43">
        <f>B35</f>
        <v>0</v>
      </c>
      <c r="Z18" s="40">
        <f>X12</f>
        <v>0</v>
      </c>
      <c r="AA18" s="64" t="e">
        <f>#REF!</f>
        <v>#REF!</v>
      </c>
      <c r="AB18" s="40">
        <f>X13</f>
        <v>0</v>
      </c>
      <c r="AC18" s="40">
        <f>X14</f>
        <v>0</v>
      </c>
      <c r="AD18" s="40">
        <f>B31</f>
        <v>-5.6249999999999996E-4</v>
      </c>
    </row>
    <row r="19" spans="1:32" s="37" customFormat="1" ht="12.75" x14ac:dyDescent="0.2">
      <c r="G19" s="58" t="s">
        <v>91</v>
      </c>
      <c r="H19" s="57">
        <f>H18*H17/2</f>
        <v>15</v>
      </c>
      <c r="I19" s="56" t="s">
        <v>97</v>
      </c>
      <c r="J19" s="55"/>
      <c r="K19" s="55"/>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8"/>
      <c r="H20" s="108"/>
      <c r="I20" s="56"/>
      <c r="K20" s="55"/>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2" t="s">
        <v>45</v>
      </c>
    </row>
    <row r="21" spans="1:32" s="37" customFormat="1" ht="12.75" x14ac:dyDescent="0.2">
      <c r="G21" s="58"/>
      <c r="H21" s="106"/>
      <c r="I21" s="56"/>
      <c r="K21" s="55"/>
      <c r="L21" s="38"/>
      <c r="M21" s="35"/>
      <c r="N21" s="35"/>
      <c r="O21" s="35"/>
      <c r="P21" s="35"/>
      <c r="Q21" s="35"/>
      <c r="R21" s="35"/>
      <c r="S21" s="35"/>
      <c r="T21" s="35"/>
      <c r="U21" s="34"/>
      <c r="V21" s="38"/>
      <c r="W21" s="38"/>
      <c r="X21" s="40" t="s">
        <v>45</v>
      </c>
      <c r="Y21" s="40" t="s">
        <v>47</v>
      </c>
      <c r="Z21" s="40" t="s">
        <v>46</v>
      </c>
      <c r="AA21" s="62" t="s">
        <v>45</v>
      </c>
      <c r="AB21" s="48"/>
      <c r="AC21" s="40">
        <v>0</v>
      </c>
      <c r="AD21" s="50">
        <f t="shared" ref="AD21:AD31" si="0">INDEX($Y$22:$Y$56,MATCH(AC21,$X$22:$X$56,0))</f>
        <v>3</v>
      </c>
      <c r="AE21" s="50">
        <f>INDEX($Z$22:$Z$56,MATCH(AC21,$X$22:$X$56,0))</f>
        <v>0</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$H$19*(1/5-X22^2/$H$17^2)</f>
        <v>3</v>
      </c>
      <c r="Z22" s="49">
        <f>$H$19*(X22/5-X22^3/(3*$H$17^2))</f>
        <v>0</v>
      </c>
      <c r="AA22" s="90">
        <f>($H$19/(60*$H$15*$H$16*$H$17))*(2*$H$17*X22^3-$H$17^3*X22-X22^5/$H$17)</f>
        <v>0</v>
      </c>
      <c r="AB22" s="48"/>
      <c r="AC22" s="47">
        <f t="array" ref="AC22:AC55">IF(ISERROR(SMALL(X22:X56,ROW()-ROW(X21))),"",SMALL(X22:X56,ROW()-ROW(X21)))</f>
        <v>0</v>
      </c>
      <c r="AD22" s="50">
        <f t="shared" si="0"/>
        <v>3</v>
      </c>
      <c r="AE22" s="50">
        <f>INDEX($Z$22:$Z$56,MATCH(AC22,$X$22:$X$56,0))</f>
        <v>0</v>
      </c>
      <c r="AF22" s="64">
        <f>INDEX($AA$22:$AA$56,MATCH(AC22,$X$22:$X$56,0))</f>
        <v>0</v>
      </c>
    </row>
    <row r="23" spans="1:32" s="37" customFormat="1" ht="12.75" x14ac:dyDescent="0.2">
      <c r="B23" s="61" t="s">
        <v>44</v>
      </c>
      <c r="C23" s="60"/>
      <c r="D23" s="59"/>
      <c r="L23" s="38"/>
      <c r="M23" s="35"/>
      <c r="N23" s="35"/>
      <c r="O23" s="35"/>
      <c r="P23" s="35"/>
      <c r="Q23" s="35"/>
      <c r="R23" s="35"/>
      <c r="S23" s="35"/>
      <c r="T23" s="35"/>
      <c r="U23" s="34"/>
      <c r="V23" s="38"/>
      <c r="W23" s="43">
        <v>1</v>
      </c>
      <c r="X23" s="51">
        <f t="shared" ref="X23:X53" si="1">$H$17/MAX($W$22:$W$55)*W23</f>
        <v>0.5</v>
      </c>
      <c r="Y23" s="91">
        <f t="shared" ref="Y23:Y56" si="2">$H$19*(1/5-X23^2/$H$17^2)</f>
        <v>2.9833333333333334</v>
      </c>
      <c r="Z23" s="49">
        <f t="shared" ref="Z23:Z56" si="3">$H$19*(X23/5-X23^3/(3*$H$17^2))</f>
        <v>1.4972222222222222</v>
      </c>
      <c r="AA23" s="90">
        <f t="shared" ref="AA23:AA56" si="4">($H$19/(60*$H$15*$H$16*$H$17))*(2*$H$17*X23^3-$H$17^3*X23-X23^5/$H$17)</f>
        <v>-2.8062534722222222E-4</v>
      </c>
      <c r="AB23" s="48"/>
      <c r="AC23" s="47">
        <v>0</v>
      </c>
      <c r="AD23" s="50">
        <f t="shared" si="0"/>
        <v>3</v>
      </c>
      <c r="AE23" s="50">
        <f t="shared" ref="AE23:AE54" si="5">INDEX($Z$22:$Z$56,MATCH(AC23,$X$22:$X$56,0))</f>
        <v>0</v>
      </c>
      <c r="AF23" s="64">
        <f t="shared" ref="AF23:AF55" si="6">INDEX($AA$22:$AA$56,MATCH(AC23,$X$22:$X$56,0))</f>
        <v>0</v>
      </c>
    </row>
    <row r="24" spans="1:32" s="37" customFormat="1" ht="14.25" x14ac:dyDescent="0.25">
      <c r="A24" s="58" t="s">
        <v>71</v>
      </c>
      <c r="B24" s="37" t="str">
        <f ca="1">[1]!xlv(B25)</f>
        <v>W / 5</v>
      </c>
      <c r="G24" s="58" t="s">
        <v>98</v>
      </c>
      <c r="H24" s="56" t="str">
        <f ca="1">[1]!xlv(H26,5)</f>
        <v xml:space="preserve"> - 0.00477 × W × L³ / (E × I)</v>
      </c>
      <c r="L24" s="38"/>
      <c r="M24" s="35"/>
      <c r="N24" s="35"/>
      <c r="O24" s="35"/>
      <c r="P24" s="35"/>
      <c r="Q24" s="35"/>
      <c r="R24" s="35"/>
      <c r="S24" s="35"/>
      <c r="T24" s="35"/>
      <c r="U24" s="34"/>
      <c r="V24" s="38"/>
      <c r="W24" s="43">
        <v>2</v>
      </c>
      <c r="X24" s="51">
        <f t="shared" si="1"/>
        <v>1</v>
      </c>
      <c r="Y24" s="91">
        <f t="shared" si="2"/>
        <v>2.9333333333333336</v>
      </c>
      <c r="Z24" s="49">
        <f t="shared" si="3"/>
        <v>2.9777777777777779</v>
      </c>
      <c r="AA24" s="90">
        <f t="shared" si="4"/>
        <v>-5.575111111111111E-4</v>
      </c>
      <c r="AB24" s="48"/>
      <c r="AC24" s="47">
        <v>0.5</v>
      </c>
      <c r="AD24" s="50">
        <f t="shared" si="0"/>
        <v>2.9833333333333334</v>
      </c>
      <c r="AE24" s="50">
        <f t="shared" si="5"/>
        <v>1.4972222222222222</v>
      </c>
      <c r="AF24" s="64">
        <f t="shared" si="6"/>
        <v>-2.8062534722222222E-4</v>
      </c>
    </row>
    <row r="25" spans="1:32" s="37" customFormat="1" ht="14.25" x14ac:dyDescent="0.25">
      <c r="A25" s="58" t="s">
        <v>71</v>
      </c>
      <c r="B25" s="57">
        <f>H19/5</f>
        <v>3</v>
      </c>
      <c r="C25" s="56" t="s">
        <v>39</v>
      </c>
      <c r="G25" s="58" t="s">
        <v>41</v>
      </c>
      <c r="H25" s="37" t="str">
        <f>[2]!xln(H26,5)</f>
        <v xml:space="preserve"> - 0.00477 × 15 × 15³ / (10000000 × 0.01)</v>
      </c>
      <c r="L25" s="38"/>
      <c r="M25" s="35"/>
      <c r="N25" s="35"/>
      <c r="O25" s="35"/>
      <c r="P25" s="35"/>
      <c r="Q25" s="35"/>
      <c r="R25" s="35"/>
      <c r="S25" s="35"/>
      <c r="T25" s="35"/>
      <c r="U25" s="34"/>
      <c r="V25" s="38"/>
      <c r="W25" s="43">
        <v>3</v>
      </c>
      <c r="X25" s="51">
        <f t="shared" si="1"/>
        <v>1.5</v>
      </c>
      <c r="Y25" s="91">
        <f t="shared" si="2"/>
        <v>2.85</v>
      </c>
      <c r="Z25" s="49">
        <f t="shared" si="3"/>
        <v>4.4249999999999998</v>
      </c>
      <c r="AA25" s="90">
        <f t="shared" si="4"/>
        <v>-8.2695937500000007E-4</v>
      </c>
      <c r="AB25" s="48"/>
      <c r="AC25" s="47">
        <v>1</v>
      </c>
      <c r="AD25" s="50">
        <f t="shared" si="0"/>
        <v>2.9333333333333336</v>
      </c>
      <c r="AE25" s="50">
        <f t="shared" si="5"/>
        <v>2.9777777777777779</v>
      </c>
      <c r="AF25" s="64">
        <f t="shared" si="6"/>
        <v>-5.575111111111111E-4</v>
      </c>
    </row>
    <row r="26" spans="1:32" s="37" customFormat="1" ht="14.25" x14ac:dyDescent="0.25">
      <c r="A26" s="58" t="s">
        <v>99</v>
      </c>
      <c r="B26" s="37" t="str">
        <f ca="1">[1]!xlv(B27)</f>
        <v>4 × W / 5</v>
      </c>
      <c r="G26" s="58" t="s">
        <v>41</v>
      </c>
      <c r="H26" s="109">
        <f>-0.00477*H19*H17^3/(H15*H16)</f>
        <v>-2.4148125000000003E-3</v>
      </c>
      <c r="I26" s="56" t="s">
        <v>101</v>
      </c>
      <c r="J26" s="102">
        <f>H17*SQRT(1/5)</f>
        <v>6.7082039324993685</v>
      </c>
      <c r="K26" s="37" t="s">
        <v>32</v>
      </c>
      <c r="L26" s="38"/>
      <c r="M26" s="35"/>
      <c r="N26" s="35"/>
      <c r="O26" s="35"/>
      <c r="P26" s="35"/>
      <c r="Q26" s="35"/>
      <c r="R26" s="35"/>
      <c r="S26" s="35"/>
      <c r="T26" s="35"/>
      <c r="U26" s="34"/>
      <c r="V26" s="38"/>
      <c r="W26" s="43">
        <v>4</v>
      </c>
      <c r="X26" s="51">
        <f t="shared" si="1"/>
        <v>2</v>
      </c>
      <c r="Y26" s="91">
        <f t="shared" si="2"/>
        <v>2.7333333333333334</v>
      </c>
      <c r="Z26" s="49">
        <f t="shared" si="3"/>
        <v>5.8222222222222229</v>
      </c>
      <c r="AA26" s="90">
        <f t="shared" si="4"/>
        <v>-1.0853555555555556E-3</v>
      </c>
      <c r="AB26" s="48"/>
      <c r="AC26" s="47">
        <v>1.5</v>
      </c>
      <c r="AD26" s="50">
        <f t="shared" si="0"/>
        <v>2.85</v>
      </c>
      <c r="AE26" s="50">
        <f t="shared" si="5"/>
        <v>4.4249999999999998</v>
      </c>
      <c r="AF26" s="64">
        <f t="shared" si="6"/>
        <v>-8.2695937500000007E-4</v>
      </c>
    </row>
    <row r="27" spans="1:32" s="37" customFormat="1" ht="12.75" x14ac:dyDescent="0.2">
      <c r="A27" s="58" t="s">
        <v>41</v>
      </c>
      <c r="B27" s="57">
        <f>4*H19/5</f>
        <v>12</v>
      </c>
      <c r="C27" s="56" t="s">
        <v>39</v>
      </c>
      <c r="L27" s="38"/>
      <c r="M27" s="35"/>
      <c r="N27" s="35"/>
      <c r="O27" s="35"/>
      <c r="P27" s="35"/>
      <c r="Q27" s="35"/>
      <c r="R27" s="35"/>
      <c r="S27" s="35"/>
      <c r="T27" s="35"/>
      <c r="U27" s="34"/>
      <c r="V27" s="38"/>
      <c r="W27" s="43">
        <v>5</v>
      </c>
      <c r="X27" s="51">
        <f t="shared" si="1"/>
        <v>2.5</v>
      </c>
      <c r="Y27" s="91">
        <f t="shared" si="2"/>
        <v>2.5833333333333335</v>
      </c>
      <c r="Z27" s="49">
        <f t="shared" si="3"/>
        <v>7.1527777777777777</v>
      </c>
      <c r="AA27" s="90">
        <f t="shared" si="4"/>
        <v>-1.3292100694444445E-3</v>
      </c>
      <c r="AB27" s="48"/>
      <c r="AC27" s="47">
        <v>2</v>
      </c>
      <c r="AD27" s="50">
        <f t="shared" si="0"/>
        <v>2.7333333333333334</v>
      </c>
      <c r="AE27" s="50">
        <f t="shared" si="5"/>
        <v>5.8222222222222229</v>
      </c>
      <c r="AF27" s="64">
        <f t="shared" si="6"/>
        <v>-1.0853555555555556E-3</v>
      </c>
    </row>
    <row r="28" spans="1:32" s="37" customFormat="1" ht="12.75" x14ac:dyDescent="0.2">
      <c r="J28" s="55"/>
      <c r="L28" s="38"/>
      <c r="M28" s="35"/>
      <c r="N28" s="35"/>
      <c r="O28" s="35"/>
      <c r="P28" s="35"/>
      <c r="Q28" s="35"/>
      <c r="R28" s="35"/>
      <c r="S28" s="35"/>
      <c r="T28" s="35"/>
      <c r="U28" s="34"/>
      <c r="V28" s="38"/>
      <c r="W28" s="43">
        <v>6</v>
      </c>
      <c r="X28" s="51">
        <f t="shared" si="1"/>
        <v>3</v>
      </c>
      <c r="Y28" s="91">
        <f t="shared" si="2"/>
        <v>2.4</v>
      </c>
      <c r="Z28" s="49">
        <f t="shared" si="3"/>
        <v>8.3999999999999986</v>
      </c>
      <c r="AA28" s="90">
        <f t="shared" si="4"/>
        <v>-1.5552000000000003E-3</v>
      </c>
      <c r="AB28" s="48"/>
      <c r="AC28" s="47">
        <v>2</v>
      </c>
      <c r="AD28" s="50">
        <f t="shared" si="0"/>
        <v>2.7333333333333334</v>
      </c>
      <c r="AE28" s="50">
        <f t="shared" si="5"/>
        <v>5.8222222222222229</v>
      </c>
      <c r="AF28" s="64">
        <f t="shared" si="6"/>
        <v>-1.0853555555555556E-3</v>
      </c>
    </row>
    <row r="29" spans="1:32" s="37" customFormat="1" ht="14.25" x14ac:dyDescent="0.25">
      <c r="A29" s="58" t="s">
        <v>43</v>
      </c>
      <c r="B29" s="56" t="str">
        <f ca="1">[1]!xlv(B31)</f>
        <v xml:space="preserve"> - W × L² / (60 × E × I)</v>
      </c>
      <c r="C29" s="56"/>
      <c r="G29" s="58" t="s">
        <v>100</v>
      </c>
      <c r="H29" s="56" t="str">
        <f ca="1">[1]!xlv(H31)</f>
        <v>0.06 × W × L</v>
      </c>
      <c r="L29" s="38"/>
      <c r="M29" s="35"/>
      <c r="N29" s="35"/>
      <c r="O29" s="35"/>
      <c r="P29" s="35"/>
      <c r="Q29" s="35"/>
      <c r="R29" s="35"/>
      <c r="S29" s="35"/>
      <c r="T29" s="35"/>
      <c r="U29" s="34"/>
      <c r="V29" s="38"/>
      <c r="W29" s="43">
        <v>7</v>
      </c>
      <c r="X29" s="51">
        <f t="shared" si="1"/>
        <v>3.5</v>
      </c>
      <c r="Y29" s="91">
        <f t="shared" si="2"/>
        <v>2.1833333333333336</v>
      </c>
      <c r="Z29" s="49">
        <f t="shared" si="3"/>
        <v>9.5472222222222207</v>
      </c>
      <c r="AA29" s="90">
        <f t="shared" si="4"/>
        <v>-1.7602107638888891E-3</v>
      </c>
      <c r="AB29" s="48"/>
      <c r="AC29" s="47">
        <v>2.5</v>
      </c>
      <c r="AD29" s="50">
        <f t="shared" si="0"/>
        <v>2.5833333333333335</v>
      </c>
      <c r="AE29" s="50">
        <f t="shared" si="5"/>
        <v>7.1527777777777777</v>
      </c>
      <c r="AF29" s="64">
        <f t="shared" si="6"/>
        <v>-1.3292100694444445E-3</v>
      </c>
    </row>
    <row r="30" spans="1:32" s="37" customFormat="1" ht="12.75" x14ac:dyDescent="0.2">
      <c r="A30" s="58" t="s">
        <v>41</v>
      </c>
      <c r="B30" s="37" t="str">
        <f>[2]!xln(B31)</f>
        <v xml:space="preserve"> - 15 × 15² / (60 × (10E+06) × 0.01)</v>
      </c>
      <c r="C30" s="56"/>
      <c r="G30" s="58" t="s">
        <v>41</v>
      </c>
      <c r="H30" s="37" t="str">
        <f>[2]!xln(H31)</f>
        <v>0.06 × 15 × 15</v>
      </c>
      <c r="L30" s="38"/>
      <c r="M30" s="35"/>
      <c r="N30" s="35"/>
      <c r="O30" s="35"/>
      <c r="P30" s="35"/>
      <c r="Q30" s="35"/>
      <c r="R30" s="35"/>
      <c r="S30" s="35"/>
      <c r="T30" s="35"/>
      <c r="U30" s="34"/>
      <c r="V30" s="38"/>
      <c r="W30" s="43">
        <v>8</v>
      </c>
      <c r="X30" s="51">
        <f t="shared" si="1"/>
        <v>4</v>
      </c>
      <c r="Y30" s="91">
        <f t="shared" si="2"/>
        <v>1.9333333333333333</v>
      </c>
      <c r="Z30" s="49">
        <f t="shared" si="3"/>
        <v>10.577777777777779</v>
      </c>
      <c r="AA30" s="90">
        <f t="shared" si="4"/>
        <v>-1.9413777777777779E-3</v>
      </c>
      <c r="AB30" s="48"/>
      <c r="AC30" s="47">
        <v>3</v>
      </c>
      <c r="AD30" s="50">
        <f t="shared" si="0"/>
        <v>2.4</v>
      </c>
      <c r="AE30" s="50">
        <f t="shared" si="5"/>
        <v>8.3999999999999986</v>
      </c>
      <c r="AF30" s="64">
        <f t="shared" si="6"/>
        <v>-1.5552000000000003E-3</v>
      </c>
    </row>
    <row r="31" spans="1:32" s="37" customFormat="1" ht="12.75" x14ac:dyDescent="0.2">
      <c r="A31" s="58" t="s">
        <v>41</v>
      </c>
      <c r="B31" s="110">
        <f>-H19*H17^2/(60*H15*H16)</f>
        <v>-5.6249999999999996E-4</v>
      </c>
      <c r="C31" s="56" t="s">
        <v>42</v>
      </c>
      <c r="G31" s="58" t="s">
        <v>41</v>
      </c>
      <c r="H31" s="57">
        <f>0.06*H19*H17</f>
        <v>13.499999999999998</v>
      </c>
      <c r="I31" s="56" t="s">
        <v>93</v>
      </c>
      <c r="J31" s="102">
        <f>0.4474*H17</f>
        <v>6.7110000000000003</v>
      </c>
      <c r="K31" s="37" t="s">
        <v>32</v>
      </c>
      <c r="L31" s="38"/>
      <c r="M31" s="35"/>
      <c r="N31" s="35"/>
      <c r="O31" s="35"/>
      <c r="P31" s="35"/>
      <c r="Q31" s="35"/>
      <c r="R31" s="35"/>
      <c r="S31" s="35"/>
      <c r="T31" s="35"/>
      <c r="U31" s="34"/>
      <c r="V31" s="38"/>
      <c r="W31" s="43">
        <v>9</v>
      </c>
      <c r="X31" s="51">
        <f t="shared" si="1"/>
        <v>4.5</v>
      </c>
      <c r="Y31" s="91">
        <f t="shared" si="2"/>
        <v>1.6500000000000001</v>
      </c>
      <c r="Z31" s="49">
        <f t="shared" si="3"/>
        <v>11.475</v>
      </c>
      <c r="AA31" s="90">
        <f t="shared" si="4"/>
        <v>-2.096128125E-3</v>
      </c>
      <c r="AB31" s="48"/>
      <c r="AC31" s="47">
        <v>3.5</v>
      </c>
      <c r="AD31" s="50">
        <f t="shared" si="0"/>
        <v>2.1833333333333336</v>
      </c>
      <c r="AE31" s="50">
        <f t="shared" si="5"/>
        <v>9.5472222222222207</v>
      </c>
      <c r="AF31" s="64">
        <f t="shared" si="6"/>
        <v>-1.7602107638888891E-3</v>
      </c>
    </row>
    <row r="32" spans="1:32" s="37" customFormat="1" ht="12.75" x14ac:dyDescent="0.2">
      <c r="A32" s="58"/>
      <c r="B32" s="56"/>
      <c r="C32" s="56"/>
      <c r="L32" s="38"/>
      <c r="M32" s="35"/>
      <c r="N32" s="35"/>
      <c r="O32" s="35"/>
      <c r="P32" s="35"/>
      <c r="Q32" s="35"/>
      <c r="R32" s="35"/>
      <c r="S32" s="35"/>
      <c r="T32" s="35"/>
      <c r="U32" s="34"/>
      <c r="V32" s="38"/>
      <c r="W32" s="43">
        <v>10</v>
      </c>
      <c r="X32" s="51">
        <f t="shared" si="1"/>
        <v>5</v>
      </c>
      <c r="Y32" s="91">
        <f t="shared" si="2"/>
        <v>1.3333333333333335</v>
      </c>
      <c r="Z32" s="49">
        <f t="shared" si="3"/>
        <v>12.222222222222223</v>
      </c>
      <c r="AA32" s="90">
        <f t="shared" si="4"/>
        <v>-2.2222222222222227E-3</v>
      </c>
      <c r="AB32" s="48"/>
      <c r="AC32" s="47">
        <v>4</v>
      </c>
      <c r="AD32" s="50">
        <f>INDEX($Y$22:$Y$56,MATCH(AC32,$X$22:$X$56,0))</f>
        <v>1.9333333333333333</v>
      </c>
      <c r="AE32" s="50">
        <f t="shared" si="5"/>
        <v>10.577777777777779</v>
      </c>
      <c r="AF32" s="64">
        <f t="shared" si="6"/>
        <v>-1.9413777777777779E-3</v>
      </c>
    </row>
    <row r="33" spans="1:32" s="37" customFormat="1" ht="12.75" x14ac:dyDescent="0.2">
      <c r="A33" s="58"/>
      <c r="C33" s="56"/>
      <c r="L33" s="38"/>
      <c r="M33" s="35"/>
      <c r="N33" s="35"/>
      <c r="O33" s="35"/>
      <c r="P33" s="35"/>
      <c r="Q33" s="35"/>
      <c r="R33" s="35"/>
      <c r="S33" s="35"/>
      <c r="T33" s="35"/>
      <c r="U33" s="34"/>
      <c r="V33" s="38"/>
      <c r="W33" s="43">
        <v>11</v>
      </c>
      <c r="X33" s="51">
        <f t="shared" si="1"/>
        <v>5.5</v>
      </c>
      <c r="Y33" s="91">
        <f t="shared" si="2"/>
        <v>0.98333333333333339</v>
      </c>
      <c r="Z33" s="49">
        <f t="shared" si="3"/>
        <v>12.802777777777779</v>
      </c>
      <c r="AA33" s="90">
        <f t="shared" si="4"/>
        <v>-2.3177954861111111E-3</v>
      </c>
      <c r="AB33" s="48"/>
      <c r="AC33" s="47">
        <v>4.5</v>
      </c>
      <c r="AD33" s="50">
        <f t="shared" ref="AD33:AD55" si="7">INDEX($Y$22:$Y$56,MATCH(AC33,$X$22:$X$56,0))</f>
        <v>1.6500000000000001</v>
      </c>
      <c r="AE33" s="50">
        <f t="shared" si="5"/>
        <v>11.475</v>
      </c>
      <c r="AF33" s="64">
        <f t="shared" si="6"/>
        <v>-2.096128125E-3</v>
      </c>
    </row>
    <row r="34" spans="1:32" s="37" customFormat="1" ht="12.75" x14ac:dyDescent="0.2">
      <c r="A34" s="58"/>
      <c r="B34" s="110"/>
      <c r="C34" s="56"/>
      <c r="L34" s="38"/>
      <c r="M34" s="35"/>
      <c r="N34" s="35"/>
      <c r="O34" s="35"/>
      <c r="P34" s="35"/>
      <c r="Q34" s="35"/>
      <c r="R34" s="35"/>
      <c r="S34" s="35"/>
      <c r="T34" s="35"/>
      <c r="U34" s="34"/>
      <c r="V34" s="38"/>
      <c r="W34" s="43">
        <v>12</v>
      </c>
      <c r="X34" s="51">
        <f t="shared" si="1"/>
        <v>6</v>
      </c>
      <c r="Y34" s="91">
        <f t="shared" si="2"/>
        <v>0.60000000000000009</v>
      </c>
      <c r="Z34" s="49">
        <f t="shared" si="3"/>
        <v>13.2</v>
      </c>
      <c r="AA34" s="90">
        <f t="shared" si="4"/>
        <v>-2.3814000000000001E-3</v>
      </c>
      <c r="AB34" s="48"/>
      <c r="AC34" s="47">
        <v>5</v>
      </c>
      <c r="AD34" s="50">
        <f t="shared" si="7"/>
        <v>1.3333333333333335</v>
      </c>
      <c r="AE34" s="50">
        <f t="shared" si="5"/>
        <v>12.222222222222223</v>
      </c>
      <c r="AF34" s="64">
        <f t="shared" si="6"/>
        <v>-2.2222222222222227E-3</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6.5</v>
      </c>
      <c r="Y35" s="91">
        <f t="shared" si="2"/>
        <v>0.18333333333333368</v>
      </c>
      <c r="Z35" s="49">
        <f t="shared" si="3"/>
        <v>13.397222222222224</v>
      </c>
      <c r="AA35" s="90">
        <f t="shared" si="4"/>
        <v>-2.4120461805555555E-3</v>
      </c>
      <c r="AB35" s="48"/>
      <c r="AC35" s="47">
        <v>5.5</v>
      </c>
      <c r="AD35" s="50">
        <f t="shared" si="7"/>
        <v>0.98333333333333339</v>
      </c>
      <c r="AE35" s="50">
        <f t="shared" si="5"/>
        <v>12.802777777777779</v>
      </c>
      <c r="AF35" s="64">
        <f t="shared" si="6"/>
        <v>-2.3177954861111111E-3</v>
      </c>
    </row>
    <row r="36" spans="1:32" s="37" customFormat="1" ht="12.75" x14ac:dyDescent="0.2">
      <c r="I36" s="54" t="s">
        <v>40</v>
      </c>
      <c r="J36" s="38"/>
      <c r="K36" s="38"/>
      <c r="L36" s="38"/>
      <c r="M36" s="35"/>
      <c r="N36" s="35"/>
      <c r="O36" s="35"/>
      <c r="P36" s="35"/>
      <c r="Q36" s="35"/>
      <c r="R36" s="35"/>
      <c r="S36" s="35"/>
      <c r="T36" s="35"/>
      <c r="U36" s="34"/>
      <c r="V36" s="38"/>
      <c r="W36" s="43">
        <v>14</v>
      </c>
      <c r="X36" s="51">
        <f t="shared" si="1"/>
        <v>7</v>
      </c>
      <c r="Y36" s="91">
        <f t="shared" si="2"/>
        <v>-0.26666666666666627</v>
      </c>
      <c r="Z36" s="49">
        <f t="shared" si="3"/>
        <v>13.377777777777776</v>
      </c>
      <c r="AA36" s="90">
        <f t="shared" si="4"/>
        <v>-2.4092444444444448E-3</v>
      </c>
      <c r="AB36" s="48"/>
      <c r="AC36" s="47">
        <v>6</v>
      </c>
      <c r="AD36" s="50">
        <f t="shared" si="7"/>
        <v>0.60000000000000009</v>
      </c>
      <c r="AE36" s="50">
        <f t="shared" si="5"/>
        <v>13.2</v>
      </c>
      <c r="AF36" s="64">
        <f t="shared" si="6"/>
        <v>-2.3814000000000001E-3</v>
      </c>
    </row>
    <row r="37" spans="1:32" s="37" customFormat="1" ht="12.75" x14ac:dyDescent="0.2">
      <c r="I37" s="46" t="s">
        <v>34</v>
      </c>
      <c r="J37" s="88">
        <f>MAX(AD21:AD55)</f>
        <v>3</v>
      </c>
      <c r="K37" s="38" t="s">
        <v>39</v>
      </c>
      <c r="L37" s="38"/>
      <c r="M37" s="35"/>
      <c r="N37" s="35"/>
      <c r="O37" s="35"/>
      <c r="P37" s="35"/>
      <c r="Q37" s="35"/>
      <c r="R37" s="35"/>
      <c r="S37" s="35"/>
      <c r="T37" s="35"/>
      <c r="U37" s="34"/>
      <c r="V37" s="38"/>
      <c r="W37" s="43">
        <v>15</v>
      </c>
      <c r="X37" s="51">
        <f t="shared" si="1"/>
        <v>7.5</v>
      </c>
      <c r="Y37" s="91">
        <f t="shared" si="2"/>
        <v>-0.74999999999999978</v>
      </c>
      <c r="Z37" s="49">
        <f t="shared" si="3"/>
        <v>13.125</v>
      </c>
      <c r="AA37" s="90">
        <f t="shared" si="4"/>
        <v>-2.3730468750000002E-3</v>
      </c>
      <c r="AB37" s="48"/>
      <c r="AC37" s="47">
        <v>6.5</v>
      </c>
      <c r="AD37" s="50">
        <f t="shared" si="7"/>
        <v>0.18333333333333368</v>
      </c>
      <c r="AE37" s="50">
        <f t="shared" si="5"/>
        <v>13.397222222222224</v>
      </c>
      <c r="AF37" s="64">
        <f t="shared" si="6"/>
        <v>-2.4120461805555555E-3</v>
      </c>
    </row>
    <row r="38" spans="1:32" s="37" customFormat="1" ht="12.75" x14ac:dyDescent="0.2">
      <c r="I38" s="46" t="s">
        <v>33</v>
      </c>
      <c r="J38" s="88">
        <f>MIN(AD21:AD55)</f>
        <v>-12</v>
      </c>
      <c r="K38" s="38" t="s">
        <v>39</v>
      </c>
      <c r="L38" s="38"/>
      <c r="M38" s="35"/>
      <c r="N38" s="35"/>
      <c r="O38" s="35"/>
      <c r="P38" s="35"/>
      <c r="Q38" s="35"/>
      <c r="R38" s="35"/>
      <c r="S38" s="35"/>
      <c r="T38" s="35"/>
      <c r="U38" s="34"/>
      <c r="V38" s="38"/>
      <c r="W38" s="43">
        <v>16</v>
      </c>
      <c r="X38" s="51">
        <f t="shared" si="1"/>
        <v>8</v>
      </c>
      <c r="Y38" s="91">
        <f t="shared" si="2"/>
        <v>-1.2666666666666666</v>
      </c>
      <c r="Z38" s="49">
        <f>$H$19*(X38/5-X38^3/(3*$H$17^2))</f>
        <v>12.622222222222224</v>
      </c>
      <c r="AA38" s="90">
        <f t="shared" si="4"/>
        <v>-2.3040888888888889E-3</v>
      </c>
      <c r="AB38" s="48"/>
      <c r="AC38" s="47">
        <v>6.7110000000000003</v>
      </c>
      <c r="AD38" s="50">
        <f t="shared" si="7"/>
        <v>-2.5014000000002368E-3</v>
      </c>
      <c r="AE38" s="50">
        <f t="shared" si="5"/>
        <v>13.416404368199998</v>
      </c>
      <c r="AF38" s="64">
        <f t="shared" si="6"/>
        <v>-2.4149528912528503E-3</v>
      </c>
    </row>
    <row r="39" spans="1:32" s="37" customFormat="1" ht="12.75" x14ac:dyDescent="0.2">
      <c r="I39" s="44" t="s">
        <v>35</v>
      </c>
      <c r="J39" s="38"/>
      <c r="K39" s="38"/>
      <c r="L39" s="38"/>
      <c r="M39" s="35"/>
      <c r="N39" s="35"/>
      <c r="O39" s="35"/>
      <c r="P39" s="35"/>
      <c r="Q39" s="35"/>
      <c r="R39" s="35"/>
      <c r="S39" s="35"/>
      <c r="T39" s="35"/>
      <c r="U39" s="34"/>
      <c r="V39" s="38"/>
      <c r="W39" s="43">
        <v>17</v>
      </c>
      <c r="X39" s="51">
        <f t="shared" si="1"/>
        <v>8.5</v>
      </c>
      <c r="Y39" s="91">
        <f t="shared" si="2"/>
        <v>-1.8166666666666667</v>
      </c>
      <c r="Z39" s="49">
        <f t="shared" si="3"/>
        <v>11.852777777777776</v>
      </c>
      <c r="AA39" s="90">
        <f t="shared" si="4"/>
        <v>-2.2036309027777777E-3</v>
      </c>
      <c r="AB39" s="48"/>
      <c r="AC39" s="47">
        <v>7</v>
      </c>
      <c r="AD39" s="50">
        <f t="shared" si="7"/>
        <v>-0.26666666666666627</v>
      </c>
      <c r="AE39" s="50">
        <f t="shared" si="5"/>
        <v>13.377777777777776</v>
      </c>
      <c r="AF39" s="64">
        <f t="shared" si="6"/>
        <v>-2.4092444444444448E-3</v>
      </c>
    </row>
    <row r="40" spans="1:32" s="37" customFormat="1" ht="12.75" x14ac:dyDescent="0.2">
      <c r="I40" s="46" t="s">
        <v>34</v>
      </c>
      <c r="J40" s="45">
        <f>INDEX(AC21:AC55,MATCH(J37,AD21:AD55,0))</f>
        <v>0</v>
      </c>
      <c r="K40" s="38" t="s">
        <v>32</v>
      </c>
      <c r="L40" s="38"/>
      <c r="M40" s="35"/>
      <c r="N40" s="35"/>
      <c r="O40" s="35"/>
      <c r="P40" s="35"/>
      <c r="Q40" s="35"/>
      <c r="R40" s="35"/>
      <c r="S40" s="35"/>
      <c r="T40" s="35"/>
      <c r="U40" s="34"/>
      <c r="V40" s="38"/>
      <c r="W40" s="43">
        <v>18</v>
      </c>
      <c r="X40" s="51">
        <f t="shared" si="1"/>
        <v>9</v>
      </c>
      <c r="Y40" s="91">
        <f t="shared" si="2"/>
        <v>-2.3999999999999995</v>
      </c>
      <c r="Z40" s="49">
        <f t="shared" si="3"/>
        <v>10.799999999999999</v>
      </c>
      <c r="AA40" s="90">
        <f t="shared" si="4"/>
        <v>-2.0736000000000001E-3</v>
      </c>
      <c r="AB40" s="48"/>
      <c r="AC40" s="47">
        <v>7.5</v>
      </c>
      <c r="AD40" s="50">
        <f t="shared" si="7"/>
        <v>-0.74999999999999978</v>
      </c>
      <c r="AE40" s="50">
        <f t="shared" si="5"/>
        <v>13.125</v>
      </c>
      <c r="AF40" s="64">
        <f t="shared" si="6"/>
        <v>-2.3730468750000002E-3</v>
      </c>
    </row>
    <row r="41" spans="1:32" s="37" customFormat="1" ht="12.75" x14ac:dyDescent="0.2">
      <c r="I41" s="46" t="s">
        <v>33</v>
      </c>
      <c r="J41" s="45">
        <f>INDEX(AC21:AC55,MATCH(J38,AD21:AD55,0))</f>
        <v>15</v>
      </c>
      <c r="K41" s="44" t="s">
        <v>32</v>
      </c>
      <c r="L41" s="38"/>
      <c r="M41" s="35"/>
      <c r="N41" s="35"/>
      <c r="O41" s="35"/>
      <c r="P41" s="35"/>
      <c r="Q41" s="35"/>
      <c r="R41" s="35"/>
      <c r="S41" s="35"/>
      <c r="T41" s="35"/>
      <c r="U41" s="34"/>
      <c r="V41" s="38"/>
      <c r="W41" s="43">
        <v>19</v>
      </c>
      <c r="X41" s="51">
        <f t="shared" si="1"/>
        <v>9.5</v>
      </c>
      <c r="Y41" s="91">
        <f t="shared" si="2"/>
        <v>-3.0166666666666662</v>
      </c>
      <c r="Z41" s="49">
        <f t="shared" si="3"/>
        <v>9.4472222222222229</v>
      </c>
      <c r="AA41" s="90">
        <f t="shared" si="4"/>
        <v>-1.9166315972222222E-3</v>
      </c>
      <c r="AB41" s="40"/>
      <c r="AC41" s="47">
        <v>8</v>
      </c>
      <c r="AD41" s="50">
        <f t="shared" si="7"/>
        <v>-1.2666666666666666</v>
      </c>
      <c r="AE41" s="50">
        <f t="shared" si="5"/>
        <v>12.622222222222224</v>
      </c>
      <c r="AF41" s="64">
        <f t="shared" si="6"/>
        <v>-2.3040888888888889E-3</v>
      </c>
    </row>
    <row r="42" spans="1:32" s="37" customFormat="1" ht="12.75" x14ac:dyDescent="0.2">
      <c r="L42" s="38"/>
      <c r="M42" s="35"/>
      <c r="N42" s="35"/>
      <c r="O42" s="35"/>
      <c r="P42" s="35"/>
      <c r="Q42" s="35"/>
      <c r="R42" s="35"/>
      <c r="S42" s="35"/>
      <c r="T42" s="35"/>
      <c r="U42" s="34"/>
      <c r="V42" s="38"/>
      <c r="W42" s="43">
        <v>20</v>
      </c>
      <c r="X42" s="51">
        <f t="shared" si="1"/>
        <v>10</v>
      </c>
      <c r="Y42" s="91">
        <f t="shared" si="2"/>
        <v>-3.6666666666666661</v>
      </c>
      <c r="Z42" s="49">
        <f t="shared" si="3"/>
        <v>7.7777777777777786</v>
      </c>
      <c r="AA42" s="90">
        <f t="shared" si="4"/>
        <v>-1.7361111111111114E-3</v>
      </c>
      <c r="AB42" s="40"/>
      <c r="AC42" s="47">
        <v>8.5</v>
      </c>
      <c r="AD42" s="50">
        <f t="shared" si="7"/>
        <v>-1.8166666666666667</v>
      </c>
      <c r="AE42" s="50">
        <f t="shared" si="5"/>
        <v>11.852777777777776</v>
      </c>
      <c r="AF42" s="64">
        <f t="shared" si="6"/>
        <v>-2.2036309027777777E-3</v>
      </c>
    </row>
    <row r="43" spans="1:32" s="37" customFormat="1" ht="12.75" x14ac:dyDescent="0.2">
      <c r="I43" s="53" t="s">
        <v>38</v>
      </c>
      <c r="J43" s="38"/>
      <c r="K43" s="38"/>
      <c r="L43" s="38"/>
      <c r="M43" s="35"/>
      <c r="N43" s="35"/>
      <c r="O43" s="35"/>
      <c r="P43" s="35"/>
      <c r="Q43" s="35"/>
      <c r="R43" s="35"/>
      <c r="S43" s="35"/>
      <c r="T43" s="35"/>
      <c r="U43" s="34"/>
      <c r="V43" s="38"/>
      <c r="W43" s="43">
        <v>21</v>
      </c>
      <c r="X43" s="51">
        <f t="shared" si="1"/>
        <v>10.5</v>
      </c>
      <c r="Y43" s="91">
        <f t="shared" si="2"/>
        <v>-4.3499999999999996</v>
      </c>
      <c r="Z43" s="49">
        <f t="shared" si="3"/>
        <v>5.7750000000000004</v>
      </c>
      <c r="AA43" s="90">
        <f t="shared" si="4"/>
        <v>-1.5362156250000002E-3</v>
      </c>
      <c r="AB43" s="40"/>
      <c r="AC43" s="47">
        <v>9</v>
      </c>
      <c r="AD43" s="50">
        <f t="shared" si="7"/>
        <v>-2.3999999999999995</v>
      </c>
      <c r="AE43" s="50">
        <f t="shared" si="5"/>
        <v>10.799999999999999</v>
      </c>
      <c r="AF43" s="64">
        <f t="shared" si="6"/>
        <v>-2.0736000000000001E-3</v>
      </c>
    </row>
    <row r="44" spans="1:32" s="37" customFormat="1" ht="12.75" x14ac:dyDescent="0.2">
      <c r="I44" s="46" t="s">
        <v>34</v>
      </c>
      <c r="J44" s="88">
        <f>MAX(AE21:AE55)</f>
        <v>13.416404368199998</v>
      </c>
      <c r="K44" s="38" t="s">
        <v>37</v>
      </c>
      <c r="L44" s="38"/>
      <c r="M44" s="35"/>
      <c r="N44" s="35"/>
      <c r="O44" s="35"/>
      <c r="P44" s="35"/>
      <c r="Q44" s="35"/>
      <c r="R44" s="35"/>
      <c r="S44" s="35"/>
      <c r="T44" s="35"/>
      <c r="U44" s="34"/>
      <c r="V44" s="38"/>
      <c r="W44" s="43">
        <v>22</v>
      </c>
      <c r="X44" s="51">
        <f t="shared" si="1"/>
        <v>11</v>
      </c>
      <c r="Y44" s="91">
        <f t="shared" si="2"/>
        <v>-5.0666666666666664</v>
      </c>
      <c r="Z44" s="49">
        <f t="shared" si="3"/>
        <v>3.4222222222222265</v>
      </c>
      <c r="AA44" s="90">
        <f t="shared" si="4"/>
        <v>-1.3219555555555556E-3</v>
      </c>
      <c r="AB44" s="40"/>
      <c r="AC44" s="47">
        <v>9.5</v>
      </c>
      <c r="AD44" s="50">
        <f t="shared" si="7"/>
        <v>-3.0166666666666662</v>
      </c>
      <c r="AE44" s="50">
        <f t="shared" si="5"/>
        <v>9.4472222222222229</v>
      </c>
      <c r="AF44" s="64">
        <f t="shared" si="6"/>
        <v>-1.9166315972222222E-3</v>
      </c>
    </row>
    <row r="45" spans="1:32" s="37" customFormat="1" ht="12.75" x14ac:dyDescent="0.2">
      <c r="I45" s="46" t="s">
        <v>33</v>
      </c>
      <c r="J45" s="88">
        <f>MIN(AE21:AE55)</f>
        <v>-30</v>
      </c>
      <c r="K45" s="38" t="s">
        <v>37</v>
      </c>
      <c r="L45" s="38"/>
      <c r="M45" s="35"/>
      <c r="N45" s="35"/>
      <c r="O45" s="35"/>
      <c r="P45" s="35"/>
      <c r="Q45" s="35"/>
      <c r="R45" s="35"/>
      <c r="S45" s="35"/>
      <c r="T45" s="35"/>
      <c r="U45" s="34"/>
      <c r="V45" s="38"/>
      <c r="W45" s="43">
        <v>23</v>
      </c>
      <c r="X45" s="51">
        <f t="shared" si="1"/>
        <v>11.5</v>
      </c>
      <c r="Y45" s="91">
        <f t="shared" si="2"/>
        <v>-5.8166666666666655</v>
      </c>
      <c r="Z45" s="49">
        <f t="shared" si="3"/>
        <v>0.70277777777777217</v>
      </c>
      <c r="AA45" s="90">
        <f t="shared" si="4"/>
        <v>-1.0992163194444445E-3</v>
      </c>
      <c r="AB45" s="40"/>
      <c r="AC45" s="47">
        <v>10</v>
      </c>
      <c r="AD45" s="50">
        <f t="shared" si="7"/>
        <v>-3.6666666666666661</v>
      </c>
      <c r="AE45" s="50">
        <f t="shared" si="5"/>
        <v>7.7777777777777786</v>
      </c>
      <c r="AF45" s="64">
        <f t="shared" si="6"/>
        <v>-1.7361111111111114E-3</v>
      </c>
    </row>
    <row r="46" spans="1:32" s="37" customFormat="1" ht="12.75" x14ac:dyDescent="0.2">
      <c r="I46" s="44" t="s">
        <v>35</v>
      </c>
      <c r="J46" s="38"/>
      <c r="K46" s="38"/>
      <c r="L46" s="38"/>
      <c r="M46" s="35"/>
      <c r="N46" s="35"/>
      <c r="O46" s="35"/>
      <c r="P46" s="35"/>
      <c r="Q46" s="35"/>
      <c r="R46" s="35"/>
      <c r="S46" s="35"/>
      <c r="T46" s="35"/>
      <c r="U46" s="34"/>
      <c r="V46" s="38"/>
      <c r="W46" s="43">
        <v>24</v>
      </c>
      <c r="X46" s="51">
        <f t="shared" si="1"/>
        <v>12</v>
      </c>
      <c r="Y46" s="91">
        <f t="shared" si="2"/>
        <v>-6.6</v>
      </c>
      <c r="Z46" s="49">
        <f t="shared" si="3"/>
        <v>-2.4000000000000021</v>
      </c>
      <c r="AA46" s="90">
        <f t="shared" si="4"/>
        <v>-8.747999999999999E-4</v>
      </c>
      <c r="AB46" s="40"/>
      <c r="AC46" s="47">
        <v>10.5</v>
      </c>
      <c r="AD46" s="50">
        <f>INDEX($Y$22:$Y$56,MATCH(AC46,$X$22:$X$56,0))</f>
        <v>-4.3499999999999996</v>
      </c>
      <c r="AE46" s="50">
        <f t="shared" si="5"/>
        <v>5.7750000000000004</v>
      </c>
      <c r="AF46" s="64">
        <f t="shared" si="6"/>
        <v>-1.5362156250000002E-3</v>
      </c>
    </row>
    <row r="47" spans="1:32" s="37" customFormat="1" ht="12.75" x14ac:dyDescent="0.2">
      <c r="I47" s="46" t="s">
        <v>34</v>
      </c>
      <c r="J47" s="45">
        <f>INDEX(AC21:AC55,MATCH(J44,AE21:AE55,0))</f>
        <v>6.7110000000000003</v>
      </c>
      <c r="K47" s="38" t="s">
        <v>32</v>
      </c>
      <c r="L47" s="38"/>
      <c r="M47" s="35"/>
      <c r="N47" s="35"/>
      <c r="O47" s="35"/>
      <c r="P47" s="35"/>
      <c r="Q47" s="35"/>
      <c r="R47" s="35"/>
      <c r="S47" s="35"/>
      <c r="T47" s="35"/>
      <c r="U47" s="34"/>
      <c r="V47" s="38"/>
      <c r="W47" s="43">
        <v>25</v>
      </c>
      <c r="X47" s="51">
        <f t="shared" si="1"/>
        <v>12.5</v>
      </c>
      <c r="Y47" s="91">
        <f t="shared" si="2"/>
        <v>-7.4166666666666661</v>
      </c>
      <c r="Z47" s="49">
        <f t="shared" si="3"/>
        <v>-5.9027777777777786</v>
      </c>
      <c r="AA47" s="90">
        <f t="shared" si="4"/>
        <v>-6.5646701388888873E-4</v>
      </c>
      <c r="AB47" s="40"/>
      <c r="AC47" s="47">
        <v>11</v>
      </c>
      <c r="AD47" s="50">
        <f t="shared" si="7"/>
        <v>-5.0666666666666664</v>
      </c>
      <c r="AE47" s="50">
        <f t="shared" si="5"/>
        <v>3.4222222222222265</v>
      </c>
      <c r="AF47" s="64">
        <f t="shared" si="6"/>
        <v>-1.3219555555555556E-3</v>
      </c>
    </row>
    <row r="48" spans="1:32" s="37" customFormat="1" ht="12.75" x14ac:dyDescent="0.2">
      <c r="I48" s="46" t="s">
        <v>33</v>
      </c>
      <c r="J48" s="45">
        <f>INDEX(AC21:AC55,MATCH(J45,AE21:AE55,0))</f>
        <v>15</v>
      </c>
      <c r="K48" s="44" t="s">
        <v>32</v>
      </c>
      <c r="L48" s="38"/>
      <c r="M48" s="35"/>
      <c r="N48" s="35"/>
      <c r="O48" s="35"/>
      <c r="P48" s="35"/>
      <c r="Q48" s="35"/>
      <c r="R48" s="35"/>
      <c r="S48" s="35"/>
      <c r="T48" s="35"/>
      <c r="U48" s="34"/>
      <c r="V48" s="38"/>
      <c r="W48" s="43">
        <v>26</v>
      </c>
      <c r="X48" s="51">
        <f t="shared" si="1"/>
        <v>13</v>
      </c>
      <c r="Y48" s="91">
        <f t="shared" si="2"/>
        <v>-8.2666666666666657</v>
      </c>
      <c r="Z48" s="49">
        <f t="shared" si="3"/>
        <v>-9.8222222222222211</v>
      </c>
      <c r="AA48" s="90">
        <f t="shared" si="4"/>
        <v>-4.5297777777777754E-4</v>
      </c>
      <c r="AB48" s="40"/>
      <c r="AC48" s="47">
        <v>11.5</v>
      </c>
      <c r="AD48" s="50">
        <f t="shared" si="7"/>
        <v>-5.8166666666666655</v>
      </c>
      <c r="AE48" s="50">
        <f t="shared" si="5"/>
        <v>0.70277777777777217</v>
      </c>
      <c r="AF48" s="64">
        <f t="shared" si="6"/>
        <v>-1.0992163194444445E-3</v>
      </c>
    </row>
    <row r="49" spans="1:32" s="37" customFormat="1" ht="12.75" x14ac:dyDescent="0.2">
      <c r="L49" s="38"/>
      <c r="M49" s="35"/>
      <c r="N49" s="35"/>
      <c r="O49" s="35"/>
      <c r="P49" s="35"/>
      <c r="Q49" s="35"/>
      <c r="R49" s="35"/>
      <c r="S49" s="35"/>
      <c r="T49" s="35"/>
      <c r="U49" s="34"/>
      <c r="V49" s="38"/>
      <c r="W49" s="43">
        <v>27</v>
      </c>
      <c r="X49" s="51">
        <f t="shared" si="1"/>
        <v>13.5</v>
      </c>
      <c r="Y49" s="91">
        <f t="shared" si="2"/>
        <v>-9.1500000000000021</v>
      </c>
      <c r="Z49" s="49">
        <f t="shared" si="3"/>
        <v>-14.174999999999997</v>
      </c>
      <c r="AA49" s="90">
        <f t="shared" si="4"/>
        <v>-2.7413437500000028E-4</v>
      </c>
      <c r="AB49" s="40"/>
      <c r="AC49" s="47">
        <v>12</v>
      </c>
      <c r="AD49" s="50">
        <f t="shared" si="7"/>
        <v>-6.6</v>
      </c>
      <c r="AE49" s="50">
        <f t="shared" si="5"/>
        <v>-2.4000000000000021</v>
      </c>
      <c r="AF49" s="64">
        <f t="shared" si="6"/>
        <v>-8.747999999999999E-4</v>
      </c>
    </row>
    <row r="50" spans="1:32" s="37" customFormat="1" ht="12.75" x14ac:dyDescent="0.2">
      <c r="L50" s="38"/>
      <c r="M50" s="35"/>
      <c r="N50" s="35"/>
      <c r="O50" s="35"/>
      <c r="P50" s="35"/>
      <c r="Q50" s="35"/>
      <c r="R50" s="35"/>
      <c r="S50" s="35"/>
      <c r="T50" s="35"/>
      <c r="U50" s="34"/>
      <c r="V50" s="38"/>
      <c r="W50" s="43">
        <v>28</v>
      </c>
      <c r="X50" s="51">
        <f t="shared" si="1"/>
        <v>14</v>
      </c>
      <c r="Y50" s="91">
        <f t="shared" si="2"/>
        <v>-10.066666666666665</v>
      </c>
      <c r="Z50" s="49">
        <f t="shared" si="3"/>
        <v>-18.977777777777778</v>
      </c>
      <c r="AA50" s="90">
        <f t="shared" si="4"/>
        <v>-1.308222222222224E-4</v>
      </c>
      <c r="AB50" s="40"/>
      <c r="AC50" s="47">
        <v>12.5</v>
      </c>
      <c r="AD50" s="50">
        <f t="shared" si="7"/>
        <v>-7.4166666666666661</v>
      </c>
      <c r="AE50" s="50">
        <f t="shared" si="5"/>
        <v>-5.9027777777777786</v>
      </c>
      <c r="AF50" s="64">
        <f t="shared" si="6"/>
        <v>-6.5646701388888873E-4</v>
      </c>
    </row>
    <row r="51" spans="1:32" s="37" customFormat="1" ht="12.75" x14ac:dyDescent="0.2">
      <c r="I51" s="38"/>
      <c r="J51" s="38"/>
      <c r="K51" s="38"/>
      <c r="L51" s="38"/>
      <c r="M51" s="35"/>
      <c r="N51" s="35"/>
      <c r="O51" s="35"/>
      <c r="P51" s="35"/>
      <c r="Q51" s="35"/>
      <c r="R51" s="35"/>
      <c r="S51" s="35"/>
      <c r="T51" s="35"/>
      <c r="U51" s="34"/>
      <c r="V51" s="38"/>
      <c r="W51" s="43">
        <v>29</v>
      </c>
      <c r="X51" s="51">
        <f t="shared" si="1"/>
        <v>14.5</v>
      </c>
      <c r="Y51" s="91">
        <f t="shared" si="2"/>
        <v>-11.016666666666667</v>
      </c>
      <c r="Z51" s="49">
        <f t="shared" si="3"/>
        <v>-24.247222222222216</v>
      </c>
      <c r="AA51" s="90">
        <f t="shared" si="4"/>
        <v>-3.5051736111111194E-5</v>
      </c>
      <c r="AB51" s="40"/>
      <c r="AC51" s="47">
        <v>13</v>
      </c>
      <c r="AD51" s="50">
        <f t="shared" si="7"/>
        <v>-8.2666666666666657</v>
      </c>
      <c r="AE51" s="50">
        <f t="shared" si="5"/>
        <v>-9.8222222222222211</v>
      </c>
      <c r="AF51" s="64">
        <f t="shared" si="6"/>
        <v>-4.5297777777777754E-4</v>
      </c>
    </row>
    <row r="52" spans="1:32" s="37" customFormat="1" ht="12.75" x14ac:dyDescent="0.2">
      <c r="I52" s="53" t="s">
        <v>36</v>
      </c>
      <c r="J52" s="38"/>
      <c r="K52" s="38"/>
      <c r="L52" s="38"/>
      <c r="M52" s="35"/>
      <c r="N52" s="35"/>
      <c r="O52" s="35"/>
      <c r="P52" s="35"/>
      <c r="Q52" s="35"/>
      <c r="R52" s="35"/>
      <c r="S52" s="35"/>
      <c r="T52" s="35"/>
      <c r="U52" s="34"/>
      <c r="V52" s="38"/>
      <c r="W52" s="43">
        <v>30</v>
      </c>
      <c r="X52" s="51">
        <f t="shared" si="1"/>
        <v>15</v>
      </c>
      <c r="Y52" s="91">
        <f t="shared" si="2"/>
        <v>-12</v>
      </c>
      <c r="Z52" s="49">
        <f t="shared" si="3"/>
        <v>-30</v>
      </c>
      <c r="AA52" s="90">
        <f t="shared" si="4"/>
        <v>0</v>
      </c>
      <c r="AB52" s="40"/>
      <c r="AC52" s="47">
        <v>13.5</v>
      </c>
      <c r="AD52" s="50">
        <f t="shared" si="7"/>
        <v>-9.1500000000000021</v>
      </c>
      <c r="AE52" s="50">
        <f t="shared" si="5"/>
        <v>-14.174999999999997</v>
      </c>
      <c r="AF52" s="64">
        <f t="shared" si="6"/>
        <v>-2.7413437500000028E-4</v>
      </c>
    </row>
    <row r="53" spans="1:32" s="37" customFormat="1" ht="12.75" x14ac:dyDescent="0.2">
      <c r="I53" s="46" t="s">
        <v>34</v>
      </c>
      <c r="J53" s="52">
        <f>MAX(AF21:AF55)</f>
        <v>0</v>
      </c>
      <c r="K53" s="38" t="s">
        <v>32</v>
      </c>
      <c r="L53" s="38"/>
      <c r="M53" s="35"/>
      <c r="N53" s="35"/>
      <c r="O53" s="35"/>
      <c r="P53" s="35"/>
      <c r="Q53" s="35"/>
      <c r="R53" s="35"/>
      <c r="S53" s="35"/>
      <c r="T53" s="35"/>
      <c r="U53" s="34"/>
      <c r="V53" s="38"/>
      <c r="W53" s="38"/>
      <c r="X53" s="51">
        <f t="shared" si="1"/>
        <v>0</v>
      </c>
      <c r="Y53" s="91">
        <f t="shared" si="2"/>
        <v>3</v>
      </c>
      <c r="Z53" s="49">
        <f t="shared" si="3"/>
        <v>0</v>
      </c>
      <c r="AA53" s="90">
        <f t="shared" si="4"/>
        <v>0</v>
      </c>
      <c r="AB53" s="40"/>
      <c r="AC53" s="47">
        <v>14</v>
      </c>
      <c r="AD53" s="50">
        <f t="shared" si="7"/>
        <v>-10.066666666666665</v>
      </c>
      <c r="AE53" s="50">
        <f t="shared" si="5"/>
        <v>-18.977777777777778</v>
      </c>
      <c r="AF53" s="64">
        <f t="shared" si="6"/>
        <v>-1.308222222222224E-4</v>
      </c>
    </row>
    <row r="54" spans="1:32" s="37" customFormat="1" ht="12.75" x14ac:dyDescent="0.2">
      <c r="I54" s="46" t="s">
        <v>33</v>
      </c>
      <c r="J54" s="52">
        <f>MIN(AF21:AF55)</f>
        <v>-2.4149528912528503E-3</v>
      </c>
      <c r="K54" s="44" t="s">
        <v>32</v>
      </c>
      <c r="L54" s="38"/>
      <c r="M54" s="35"/>
      <c r="N54" s="35"/>
      <c r="O54" s="35"/>
      <c r="P54" s="35"/>
      <c r="Q54" s="35"/>
      <c r="R54" s="35"/>
      <c r="S54" s="35"/>
      <c r="T54" s="35"/>
      <c r="U54" s="34"/>
      <c r="V54" s="38"/>
      <c r="W54" s="38"/>
      <c r="X54" s="43"/>
      <c r="Y54" s="43"/>
      <c r="Z54" s="40"/>
      <c r="AA54" s="40"/>
      <c r="AB54" s="40"/>
      <c r="AC54" s="47">
        <v>14.5</v>
      </c>
      <c r="AD54" s="50">
        <f t="shared" si="7"/>
        <v>-11.016666666666667</v>
      </c>
      <c r="AE54" s="50">
        <f t="shared" si="5"/>
        <v>-24.247222222222216</v>
      </c>
      <c r="AF54" s="64">
        <f t="shared" si="6"/>
        <v>-3.5051736111111194E-5</v>
      </c>
    </row>
    <row r="55" spans="1:32" s="37" customFormat="1" ht="12.75" x14ac:dyDescent="0.2">
      <c r="I55" s="44" t="s">
        <v>35</v>
      </c>
      <c r="J55" s="38"/>
      <c r="K55" s="38"/>
      <c r="L55" s="38"/>
      <c r="M55" s="35"/>
      <c r="N55" s="35"/>
      <c r="O55" s="35"/>
      <c r="P55" s="35"/>
      <c r="Q55" s="35"/>
      <c r="R55" s="35"/>
      <c r="S55" s="35"/>
      <c r="T55" s="35"/>
      <c r="U55" s="34"/>
      <c r="V55" s="38"/>
      <c r="W55" s="38"/>
      <c r="X55" s="91">
        <f>J31</f>
        <v>6.7110000000000003</v>
      </c>
      <c r="Y55" s="91">
        <f t="shared" si="2"/>
        <v>-2.5014000000002368E-3</v>
      </c>
      <c r="Z55" s="49">
        <f t="shared" si="3"/>
        <v>13.416404368199998</v>
      </c>
      <c r="AA55" s="90">
        <f t="shared" si="4"/>
        <v>-2.4149528912528503E-3</v>
      </c>
      <c r="AB55" s="40"/>
      <c r="AC55" s="47">
        <v>15</v>
      </c>
      <c r="AD55" s="50">
        <f t="shared" si="7"/>
        <v>-12</v>
      </c>
      <c r="AE55" s="50">
        <f>INDEX($Z$22:$Z$56,MATCH(AC55,$X$22:$X$56,0))</f>
        <v>-30</v>
      </c>
      <c r="AF55" s="64">
        <f t="shared" si="6"/>
        <v>0</v>
      </c>
    </row>
    <row r="56" spans="1:32" s="37" customFormat="1" ht="12.75" x14ac:dyDescent="0.2">
      <c r="I56" s="46" t="s">
        <v>34</v>
      </c>
      <c r="J56" s="105">
        <f>INDEX(AC21:AC55,MATCH(J53,AF21:AF55,0))</f>
        <v>0</v>
      </c>
      <c r="K56" s="38" t="s">
        <v>32</v>
      </c>
      <c r="L56" s="38"/>
      <c r="M56" s="35"/>
      <c r="N56" s="35"/>
      <c r="O56" s="35"/>
      <c r="P56" s="35"/>
      <c r="Q56" s="35"/>
      <c r="R56" s="35"/>
      <c r="S56" s="35"/>
      <c r="T56" s="35"/>
      <c r="U56" s="34"/>
      <c r="V56" s="38"/>
      <c r="W56" s="38"/>
      <c r="X56" s="89">
        <f>H18</f>
        <v>2</v>
      </c>
      <c r="Y56" s="91">
        <f t="shared" si="2"/>
        <v>2.7333333333333334</v>
      </c>
      <c r="Z56" s="49">
        <f t="shared" si="3"/>
        <v>5.8222222222222229</v>
      </c>
      <c r="AA56" s="90">
        <f t="shared" si="4"/>
        <v>-1.0853555555555556E-3</v>
      </c>
    </row>
    <row r="57" spans="1:32" s="37" customFormat="1" ht="12.75" x14ac:dyDescent="0.2">
      <c r="I57" s="46" t="s">
        <v>33</v>
      </c>
      <c r="J57" s="105">
        <f>INDEX(AC21:AC55,MATCH(J54,AF21:AF55,0))</f>
        <v>6.7110000000000003</v>
      </c>
      <c r="K57" s="44" t="s">
        <v>32</v>
      </c>
      <c r="L57" s="38"/>
      <c r="M57" s="35"/>
      <c r="N57" s="35"/>
      <c r="O57" s="35"/>
      <c r="P57" s="35"/>
      <c r="Q57" s="35"/>
      <c r="R57" s="35"/>
      <c r="S57" s="35"/>
      <c r="T57" s="35"/>
      <c r="U57" s="34"/>
      <c r="V57" s="38"/>
      <c r="W57" s="38"/>
      <c r="X57" s="38"/>
      <c r="Y57" s="38"/>
      <c r="Z57" s="49"/>
      <c r="AD57" s="40">
        <f>MAX(AD21:AD54)</f>
        <v>3</v>
      </c>
      <c r="AE57" s="40">
        <f>MAX(AE21:AE54)</f>
        <v>13.416404368199998</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-11.016666666666667</v>
      </c>
      <c r="AE58" s="40">
        <f>MIN(AE21:AE54)</f>
        <v>-24.247222222222216</v>
      </c>
      <c r="AF58" s="40">
        <f>MIN(AF21:AF54)</f>
        <v>-2.4149528912528503E-3</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xr:uid="{00000000-0004-0000-0100-000000000000}"/>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2022-05-13T08:41:23Z</dcterms:modified>
  <cp:category>Engineering Spreadsheets</cp:category>
</cp:coreProperties>
</file>