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G32" i="41" l="1"/>
  <c r="G29" i="41"/>
  <c r="G26" i="41"/>
  <c r="AA55"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22" i="41"/>
  <c r="X56" i="41"/>
  <c r="Z56" i="41" s="1"/>
  <c r="Y56" i="41"/>
  <c r="Y55" i="41"/>
  <c r="Z55"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Z22" i="41"/>
  <c r="Y23"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Y22" i="41"/>
  <c r="G27" i="41"/>
  <c r="G28" i="41"/>
  <c r="AA56" i="41" l="1"/>
  <c r="X55" i="41"/>
  <c r="B29" i="41"/>
  <c r="B27" i="41"/>
  <c r="B25" i="4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X25" i="41" l="1"/>
  <c r="X26" i="41"/>
  <c r="X27" i="41"/>
  <c r="B26" i="41"/>
  <c r="AA18" i="41" l="1"/>
  <c r="X18" i="41"/>
  <c r="X28" i="41"/>
  <c r="G31" i="41"/>
  <c r="G30" i="41"/>
  <c r="X29" i="41" l="1"/>
  <c r="X30" i="41"/>
  <c r="X31" i="41"/>
  <c r="X32" i="41"/>
  <c r="X33" i="41"/>
  <c r="X34" i="41"/>
  <c r="X35" i="41"/>
  <c r="X36" i="41"/>
  <c r="X37" i="41"/>
  <c r="X38" i="41"/>
  <c r="X39" i="41"/>
  <c r="X40" i="41"/>
  <c r="X41" i="41"/>
  <c r="X42" i="41"/>
  <c r="X43" i="41"/>
  <c r="X44" i="41"/>
  <c r="X45" i="41"/>
  <c r="X46" i="41"/>
  <c r="X47" i="41"/>
  <c r="X48" i="41"/>
  <c r="X49" i="41"/>
  <c r="X50" i="41"/>
  <c r="X51" i="41"/>
  <c r="X52" i="41"/>
  <c r="X53" i="41"/>
  <c r="G25" i="41"/>
  <c r="G24" i="41"/>
  <c r="AC22" i="41" l="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6" i="41"/>
  <c r="J39" i="41" s="1"/>
  <c r="J43" i="41"/>
  <c r="J46" i="41" s="1"/>
  <c r="AD57" i="41"/>
  <c r="AD58" i="41"/>
  <c r="J44" i="41"/>
  <c r="J47" i="41" s="1"/>
  <c r="AE57" i="41"/>
  <c r="J37" i="41"/>
  <c r="J40" i="41" s="1"/>
  <c r="AF58" i="41"/>
  <c r="AF57" i="41"/>
  <c r="J53" i="41"/>
  <c r="J56" i="41" s="1"/>
  <c r="J52" i="41"/>
  <c r="J55" i="41" s="1"/>
</calcChain>
</file>

<file path=xl/sharedStrings.xml><?xml version="1.0" encoding="utf-8"?>
<sst xmlns="http://schemas.openxmlformats.org/spreadsheetml/2006/main" count="176" uniqueCount="103">
  <si>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</si>
  <si>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</si>
  <si>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</si>
  <si>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</si>
  <si>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</si>
  <si>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</si>
  <si>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</si>
  <si>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</si>
  <si>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</si>
  <si>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</si>
  <si>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</si>
  <si>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</si>
  <si>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</si>
  <si>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</si>
  <si>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</si>
  <si>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</si>
  <si>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</si>
  <si>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</si>
  <si>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</si>
  <si>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</si>
  <si>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</si>
  <si>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</si>
  <si>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</si>
  <si>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</si>
  <si>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</si>
  <si>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</si>
  <si>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</si>
  <si>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</si>
  <si>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</si>
  <si>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</si>
  <si>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</si>
  <si>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</si>
  <si>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</si>
  <si>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</si>
  <si>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</si>
  <si>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</si>
  <si>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</si>
  <si>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</si>
  <si>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</si>
  <si>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</si>
  <si>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</si>
  <si>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</si>
  <si>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</si>
  <si>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</si>
  <si>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</si>
  <si>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</si>
  <si>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</si>
  <si>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</si>
  <si>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</si>
  <si>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</si>
  <si>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</si>
  <si>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</si>
  <si>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</si>
  <si>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</si>
  <si>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</si>
  <si>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</si>
  <si>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</si>
  <si>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</si>
  <si>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</si>
  <si>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</si>
  <si>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</si>
  <si>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</si>
  <si>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</si>
  <si>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</si>
  <si>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</si>
  <si>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</si>
  <si>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</si>
  <si>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</si>
  <si>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</si>
  <si>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</si>
  <si>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</si>
  <si>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</si>
  <si>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</si>
  <si>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</si>
  <si>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</si>
  <si>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</si>
  <si>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</si>
  <si>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</si>
  <si>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</si>
  <si>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</si>
  <si>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</si>
  <si>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</si>
  <si>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</si>
  <si>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</si>
  <si>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</si>
  <si>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</si>
  <si>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</si>
  <si>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</si>
  <si>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</si>
  <si>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</si>
  <si>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</si>
  <si>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</si>
  <si>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</si>
  <si>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Max M =</t>
  </si>
  <si>
    <t>Input:</t>
  </si>
  <si>
    <t>M₀ =</t>
  </si>
  <si>
    <t>inlb (applied Moment)</t>
  </si>
  <si>
    <t>AA-SM-026-019</t>
  </si>
  <si>
    <t>SIMPLE BEAMS - SINGLE SPAN - Moment Anywhere</t>
  </si>
  <si>
    <t>a =</t>
  </si>
  <si>
    <t>in (Location of Applied Moment)</t>
  </si>
  <si>
    <r>
      <t>R</t>
    </r>
    <r>
      <rPr>
        <vertAlign val="subscript"/>
        <sz val="10"/>
        <color theme="1"/>
        <rFont val="Calibri"/>
        <family val="2"/>
        <scheme val="minor"/>
      </rPr>
      <t>C</t>
    </r>
    <r>
      <rPr>
        <sz val="10"/>
        <color theme="1"/>
        <rFont val="Calibri"/>
        <family val="2"/>
        <scheme val="minor"/>
      </rPr>
      <t xml:space="preserve"> =</t>
    </r>
  </si>
  <si>
    <r>
      <t>θ</t>
    </r>
    <r>
      <rPr>
        <vertAlign val="subscript"/>
        <sz val="10"/>
        <color theme="1"/>
        <rFont val="Calibri"/>
        <family val="2"/>
        <scheme val="minor"/>
      </rPr>
      <t>C</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</si>
</sst>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xf numFmtId="167" fontId="15" fillId="0" borderId="0" xfId="0" applyNumberFormat="1" applyFont="1"/>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6.4999900000000004</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c:v>-3.3333333333333335</c:v>
                </c:pt>
                <c:pt idx="1">
                  <c:v>-3.3333333333333335</c:v>
                </c:pt>
                <c:pt idx="2">
                  <c:v>-3.3333333333333335</c:v>
                </c:pt>
                <c:pt idx="3">
                  <c:v>-3.3333333333333335</c:v>
                </c:pt>
                <c:pt idx="4">
                  <c:v>-3.3333333333333335</c:v>
                </c:pt>
                <c:pt idx="5">
                  <c:v>-3.3333333333333335</c:v>
                </c:pt>
                <c:pt idx="6">
                  <c:v>-3.3333333333333335</c:v>
                </c:pt>
                <c:pt idx="7">
                  <c:v>-3.3333333333333335</c:v>
                </c:pt>
                <c:pt idx="8">
                  <c:v>-3.3333333333333335</c:v>
                </c:pt>
                <c:pt idx="9">
                  <c:v>-3.3333333333333335</c:v>
                </c:pt>
                <c:pt idx="10">
                  <c:v>-3.3333333333333335</c:v>
                </c:pt>
                <c:pt idx="11">
                  <c:v>-3.3333333333333335</c:v>
                </c:pt>
                <c:pt idx="12">
                  <c:v>-3.3333333333333335</c:v>
                </c:pt>
                <c:pt idx="13">
                  <c:v>-3.3333333333333335</c:v>
                </c:pt>
                <c:pt idx="14">
                  <c:v>-3.3333333333333335</c:v>
                </c:pt>
                <c:pt idx="15">
                  <c:v>-3.3333333333333335</c:v>
                </c:pt>
                <c:pt idx="16">
                  <c:v>-3.3333333333333335</c:v>
                </c:pt>
                <c:pt idx="17">
                  <c:v>-3.3333333333333335</c:v>
                </c:pt>
                <c:pt idx="18">
                  <c:v>-3.3333333333333335</c:v>
                </c:pt>
                <c:pt idx="19">
                  <c:v>-3.3333333333333335</c:v>
                </c:pt>
                <c:pt idx="20">
                  <c:v>-3.3333333333333335</c:v>
                </c:pt>
                <c:pt idx="21">
                  <c:v>-3.3333333333333335</c:v>
                </c:pt>
                <c:pt idx="22">
                  <c:v>-3.3333333333333335</c:v>
                </c:pt>
                <c:pt idx="23">
                  <c:v>-3.3333333333333335</c:v>
                </c:pt>
                <c:pt idx="24">
                  <c:v>-3.3333333333333335</c:v>
                </c:pt>
                <c:pt idx="25">
                  <c:v>-3.3333333333333335</c:v>
                </c:pt>
                <c:pt idx="26">
                  <c:v>-3.3333333333333335</c:v>
                </c:pt>
                <c:pt idx="27">
                  <c:v>-3.3333333333333335</c:v>
                </c:pt>
                <c:pt idx="28">
                  <c:v>-3.3333333333333335</c:v>
                </c:pt>
                <c:pt idx="29">
                  <c:v>-3.3333333333333335</c:v>
                </c:pt>
                <c:pt idx="30">
                  <c:v>-3.3333333333333335</c:v>
                </c:pt>
                <c:pt idx="31">
                  <c:v>-3.3333333333333335</c:v>
                </c:pt>
                <c:pt idx="32">
                  <c:v>-3.3333333333333335</c:v>
                </c:pt>
                <c:pt idx="33">
                  <c:v>-3.3333333333333335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6.4999900000000004</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c:v>0</c:v>
                </c:pt>
                <c:pt idx="1">
                  <c:v>0</c:v>
                </c:pt>
                <c:pt idx="2">
                  <c:v>-1.6666666666666667</c:v>
                </c:pt>
                <c:pt idx="3">
                  <c:v>-3.3333333333333335</c:v>
                </c:pt>
                <c:pt idx="4">
                  <c:v>-5</c:v>
                </c:pt>
                <c:pt idx="5">
                  <c:v>-6.666666666666667</c:v>
                </c:pt>
                <c:pt idx="6">
                  <c:v>-8.3333333333333339</c:v>
                </c:pt>
                <c:pt idx="7">
                  <c:v>-10</c:v>
                </c:pt>
                <c:pt idx="8">
                  <c:v>-11.666666666666668</c:v>
                </c:pt>
                <c:pt idx="9">
                  <c:v>-13.333333333333334</c:v>
                </c:pt>
                <c:pt idx="10">
                  <c:v>-15</c:v>
                </c:pt>
                <c:pt idx="11">
                  <c:v>-16.666666666666668</c:v>
                </c:pt>
                <c:pt idx="12">
                  <c:v>-18.333333333333336</c:v>
                </c:pt>
                <c:pt idx="13">
                  <c:v>-20</c:v>
                </c:pt>
                <c:pt idx="14">
                  <c:v>-21.666633333333337</c:v>
                </c:pt>
                <c:pt idx="15">
                  <c:v>28.333333333333332</c:v>
                </c:pt>
                <c:pt idx="16">
                  <c:v>26.666666666666664</c:v>
                </c:pt>
                <c:pt idx="17">
                  <c:v>25</c:v>
                </c:pt>
                <c:pt idx="18">
                  <c:v>23.333333333333332</c:v>
                </c:pt>
                <c:pt idx="19">
                  <c:v>21.666666666666664</c:v>
                </c:pt>
                <c:pt idx="20">
                  <c:v>20</c:v>
                </c:pt>
                <c:pt idx="21">
                  <c:v>18.333333333333332</c:v>
                </c:pt>
                <c:pt idx="22">
                  <c:v>16.666666666666664</c:v>
                </c:pt>
                <c:pt idx="23">
                  <c:v>15</c:v>
                </c:pt>
                <c:pt idx="24">
                  <c:v>13.333333333333329</c:v>
                </c:pt>
                <c:pt idx="25">
                  <c:v>11.666666666666664</c:v>
                </c:pt>
                <c:pt idx="26">
                  <c:v>10</c:v>
                </c:pt>
                <c:pt idx="27">
                  <c:v>8.3333333333333286</c:v>
                </c:pt>
                <c:pt idx="28">
                  <c:v>6.6666666666666643</c:v>
                </c:pt>
                <c:pt idx="29">
                  <c:v>5</c:v>
                </c:pt>
                <c:pt idx="30">
                  <c:v>3.3333333333333286</c:v>
                </c:pt>
                <c:pt idx="31">
                  <c:v>1.6666666666666643</c:v>
                </c:pt>
                <c:pt idx="32">
                  <c:v>0</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0.5</c:v>
                </c:pt>
                <c:pt idx="2">
                  <c:v>1</c:v>
                </c:pt>
                <c:pt idx="3">
                  <c:v>1.5</c:v>
                </c:pt>
                <c:pt idx="4">
                  <c:v>2</c:v>
                </c:pt>
                <c:pt idx="5">
                  <c:v>2.5</c:v>
                </c:pt>
                <c:pt idx="6">
                  <c:v>3</c:v>
                </c:pt>
                <c:pt idx="7">
                  <c:v>3.5</c:v>
                </c:pt>
                <c:pt idx="8">
                  <c:v>4</c:v>
                </c:pt>
                <c:pt idx="9">
                  <c:v>4.5</c:v>
                </c:pt>
                <c:pt idx="10">
                  <c:v>5</c:v>
                </c:pt>
                <c:pt idx="11">
                  <c:v>5.5</c:v>
                </c:pt>
                <c:pt idx="12">
                  <c:v>6</c:v>
                </c:pt>
                <c:pt idx="13">
                  <c:v>6.4999900000000004</c:v>
                </c:pt>
                <c:pt idx="14">
                  <c:v>6.5</c:v>
                </c:pt>
                <c:pt idx="15">
                  <c:v>7</c:v>
                </c:pt>
                <c:pt idx="16">
                  <c:v>7.5</c:v>
                </c:pt>
                <c:pt idx="17">
                  <c:v>8</c:v>
                </c:pt>
                <c:pt idx="18">
                  <c:v>8.5</c:v>
                </c:pt>
                <c:pt idx="19">
                  <c:v>9</c:v>
                </c:pt>
                <c:pt idx="20">
                  <c:v>9.5</c:v>
                </c:pt>
                <c:pt idx="21">
                  <c:v>10</c:v>
                </c:pt>
                <c:pt idx="22">
                  <c:v>10.5</c:v>
                </c:pt>
                <c:pt idx="23">
                  <c:v>11</c:v>
                </c:pt>
                <c:pt idx="24">
                  <c:v>11.5</c:v>
                </c:pt>
                <c:pt idx="25">
                  <c:v>12</c:v>
                </c:pt>
                <c:pt idx="26">
                  <c:v>12.5</c:v>
                </c:pt>
                <c:pt idx="27">
                  <c:v>13</c:v>
                </c:pt>
                <c:pt idx="28">
                  <c:v>13.5</c:v>
                </c:pt>
                <c:pt idx="29">
                  <c:v>14</c:v>
                </c:pt>
                <c:pt idx="30">
                  <c:v>14.5</c:v>
                </c:pt>
                <c:pt idx="31">
                  <c:v>15</c:v>
                </c:pt>
                <c:pt idx="32">
                  <c:v>15</c:v>
                </c:pt>
              </c:numCache>
            </c:numRef>
          </c:xVal>
          <c:yVal>
            <c:numRef>
              <c:f>'POINT LOAD MID SPAN'!$AF$22:$AF$54</c:f>
              <c:numCache>
                <c:formatCode>0.0000</c:formatCode>
                <c:ptCount val="33"/>
                <c:pt idx="0">
                  <c:v>0</c:v>
                </c:pt>
                <c:pt idx="1">
                  <c:v>2.222222222222225E-5</c:v>
                </c:pt>
                <c:pt idx="2">
                  <c:v>4.0277777777777839E-5</c:v>
                </c:pt>
                <c:pt idx="3">
                  <c:v>5.000000000000009E-5</c:v>
                </c:pt>
                <c:pt idx="4">
                  <c:v>4.7222222222222343E-5</c:v>
                </c:pt>
                <c:pt idx="5">
                  <c:v>2.7777777777777918E-5</c:v>
                </c:pt>
                <c:pt idx="6">
                  <c:v>-1.2499999999999826E-5</c:v>
                </c:pt>
                <c:pt idx="7">
                  <c:v>-7.7777777777777578E-5</c:v>
                </c:pt>
                <c:pt idx="8">
                  <c:v>-1.7222222222222197E-4</c:v>
                </c:pt>
                <c:pt idx="9">
                  <c:v>-2.9999999999999976E-4</c:v>
                </c:pt>
                <c:pt idx="10">
                  <c:v>-4.6527777777777751E-4</c:v>
                </c:pt>
                <c:pt idx="11">
                  <c:v>-6.7222222222222184E-4</c:v>
                </c:pt>
                <c:pt idx="12">
                  <c:v>-9.2499999999999961E-4</c:v>
                </c:pt>
                <c:pt idx="13">
                  <c:v>-1.2277711944552775E-3</c:v>
                </c:pt>
                <c:pt idx="14">
                  <c:v>-1.227777777777779E-3</c:v>
                </c:pt>
                <c:pt idx="15">
                  <c:v>-1.5222222222222256E-3</c:v>
                </c:pt>
                <c:pt idx="16">
                  <c:v>-1.75E-3</c:v>
                </c:pt>
                <c:pt idx="17">
                  <c:v>-1.915277777777779E-3</c:v>
                </c:pt>
                <c:pt idx="18">
                  <c:v>-2.0222222222222256E-3</c:v>
                </c:pt>
                <c:pt idx="19">
                  <c:v>-2.0750000000000026E-3</c:v>
                </c:pt>
                <c:pt idx="20">
                  <c:v>-2.0777777777777782E-3</c:v>
                </c:pt>
                <c:pt idx="21">
                  <c:v>-2.0347222222222238E-3</c:v>
                </c:pt>
                <c:pt idx="22">
                  <c:v>-1.9500000000000027E-3</c:v>
                </c:pt>
                <c:pt idx="23">
                  <c:v>-1.8277777777777828E-3</c:v>
                </c:pt>
                <c:pt idx="24">
                  <c:v>-1.6722222222222219E-3</c:v>
                </c:pt>
                <c:pt idx="25">
                  <c:v>-1.4875000000000018E-3</c:v>
                </c:pt>
                <c:pt idx="26">
                  <c:v>-1.2777777777777857E-3</c:v>
                </c:pt>
                <c:pt idx="27">
                  <c:v>-1.0472222222222265E-3</c:v>
                </c:pt>
                <c:pt idx="28">
                  <c:v>-8.0000000000000188E-4</c:v>
                </c:pt>
                <c:pt idx="29">
                  <c:v>-5.4027777777778849E-4</c:v>
                </c:pt>
                <c:pt idx="30">
                  <c:v>-2.7222222222223044E-4</c:v>
                </c:pt>
                <c:pt idx="31">
                  <c:v>0</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74296"/>
          <a:ext cx="2502353" cy="590190"/>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522783</xdr:colOff>
      <xdr:row>18</xdr:row>
      <xdr:rowOff>18576</xdr:rowOff>
    </xdr:from>
    <xdr:to>
      <xdr:col>2</xdr:col>
      <xdr:colOff>556658</xdr:colOff>
      <xdr:row>18</xdr:row>
      <xdr:rowOff>162322</xdr:rowOff>
    </xdr:to>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2783" y="3063174"/>
          <a:ext cx="1261920" cy="14374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000" h="344355">
              <a:moveTo>
                <a:pt x="10000" y="131472"/>
              </a:moveTo>
              <a:cubicBezTo>
                <a:pt x="9477" y="230273"/>
                <a:pt x="8363" y="354136"/>
                <a:pt x="7270" y="343742"/>
              </a:cubicBezTo>
              <a:cubicBezTo>
                <a:pt x="6364" y="357876"/>
                <a:pt x="3602" y="-21656"/>
                <a:pt x="2543" y="12541"/>
              </a:cubicBezTo>
              <a:cubicBezTo>
                <a:pt x="1409" y="-27718"/>
                <a:pt x="1053" y="39951"/>
                <a:pt x="629" y="61439"/>
              </a:cubicBezTo>
              <a:cubicBezTo>
                <a:pt x="205" y="82927"/>
                <a:pt x="78" y="134924"/>
                <a:pt x="0" y="141472"/>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469553</xdr:colOff>
      <xdr:row>18</xdr:row>
      <xdr:rowOff>84147</xdr:rowOff>
    </xdr:from>
    <xdr:to>
      <xdr:col>0</xdr:col>
      <xdr:colOff>593646</xdr:colOff>
      <xdr:row>19</xdr:row>
      <xdr:rowOff>27675</xdr:rowOff>
    </xdr:to>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553" y="3128745"/>
          <a:ext cx="124093" cy="106814"/>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2</xdr:col>
      <xdr:colOff>491491</xdr:colOff>
      <xdr:row>18</xdr:row>
      <xdr:rowOff>84147</xdr:rowOff>
    </xdr:from>
    <xdr:to>
      <xdr:col>2</xdr:col>
      <xdr:colOff>611821</xdr:colOff>
      <xdr:row>19</xdr:row>
      <xdr:rowOff>27675</xdr:rowOff>
    </xdr:to>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719536" y="3128745"/>
          <a:ext cx="120330" cy="106814"/>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0</xdr:col>
      <xdr:colOff>523144</xdr:colOff>
      <xdr:row>19</xdr:row>
      <xdr:rowOff>61370</xdr:rowOff>
    </xdr:from>
    <xdr:to>
      <xdr:col>0</xdr:col>
      <xdr:colOff>523144</xdr:colOff>
      <xdr:row>21</xdr:row>
      <xdr:rowOff>72283</xdr:rowOff>
    </xdr:to>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144" y="3269254"/>
          <a:ext cx="0" cy="33748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480215</xdr:colOff>
      <xdr:row>19</xdr:row>
      <xdr:rowOff>135250</xdr:rowOff>
    </xdr:from>
    <xdr:to>
      <xdr:col>1</xdr:col>
      <xdr:colOff>178083</xdr:colOff>
      <xdr:row>21</xdr:row>
      <xdr:rowOff>69798</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215" y="3343134"/>
          <a:ext cx="306788" cy="261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0</xdr:col>
      <xdr:colOff>543760</xdr:colOff>
      <xdr:row>18</xdr:row>
      <xdr:rowOff>93495</xdr:rowOff>
    </xdr:from>
    <xdr:to>
      <xdr:col>1</xdr:col>
      <xdr:colOff>186799</xdr:colOff>
      <xdr:row>20</xdr:row>
      <xdr:rowOff>32465</xdr:rowOff>
    </xdr:to>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3760" y="3138093"/>
          <a:ext cx="251959" cy="265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clientData/>
  </xdr:twoCellAnchor>
  <xdr:twoCellAnchor>
    <xdr:from>
      <xdr:col>0</xdr:col>
      <xdr:colOff>290078</xdr:colOff>
      <xdr:row>17</xdr:row>
      <xdr:rowOff>125596</xdr:rowOff>
    </xdr:from>
    <xdr:to>
      <xdr:col>0</xdr:col>
      <xdr:colOff>550668</xdr:colOff>
      <xdr:row>19</xdr:row>
      <xdr:rowOff>66661</xdr:rowOff>
    </xdr:to>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290078" y="2990423"/>
          <a:ext cx="260590" cy="263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270198</xdr:colOff>
      <xdr:row>18</xdr:row>
      <xdr:rowOff>118620</xdr:rowOff>
    </xdr:from>
    <xdr:to>
      <xdr:col>2</xdr:col>
      <xdr:colOff>521031</xdr:colOff>
      <xdr:row>20</xdr:row>
      <xdr:rowOff>57590</xdr:rowOff>
    </xdr:to>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498243" y="3163218"/>
          <a:ext cx="250833" cy="265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clientData/>
  </xdr:twoCellAnchor>
  <xdr:twoCellAnchor>
    <xdr:from>
      <xdr:col>0</xdr:col>
      <xdr:colOff>524387</xdr:colOff>
      <xdr:row>14</xdr:row>
      <xdr:rowOff>58566</xdr:rowOff>
    </xdr:from>
    <xdr:to>
      <xdr:col>0</xdr:col>
      <xdr:colOff>524387</xdr:colOff>
      <xdr:row>18</xdr:row>
      <xdr:rowOff>30616</xdr:rowOff>
    </xdr:to>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387" y="2433012"/>
          <a:ext cx="0" cy="64220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549921</xdr:colOff>
      <xdr:row>19</xdr:row>
      <xdr:rowOff>73768</xdr:rowOff>
    </xdr:from>
    <xdr:to>
      <xdr:col>2</xdr:col>
      <xdr:colOff>549921</xdr:colOff>
      <xdr:row>21</xdr:row>
      <xdr:rowOff>71076</xdr:rowOff>
    </xdr:to>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777966" y="3281652"/>
          <a:ext cx="0" cy="32387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515159</xdr:colOff>
      <xdr:row>19</xdr:row>
      <xdr:rowOff>124712</xdr:rowOff>
    </xdr:from>
    <xdr:to>
      <xdr:col>3</xdr:col>
      <xdr:colOff>182268</xdr:colOff>
      <xdr:row>21</xdr:row>
      <xdr:rowOff>47218</xdr:rowOff>
    </xdr:to>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743204" y="3332596"/>
          <a:ext cx="306644" cy="249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lientData/>
  </xdr:twoCellAnchor>
  <xdr:twoCellAnchor>
    <xdr:from>
      <xdr:col>0</xdr:col>
      <xdr:colOff>524387</xdr:colOff>
      <xdr:row>15</xdr:row>
      <xdr:rowOff>77008</xdr:rowOff>
    </xdr:from>
    <xdr:to>
      <xdr:col>2</xdr:col>
      <xdr:colOff>549921</xdr:colOff>
      <xdr:row>15</xdr:row>
      <xdr:rowOff>77008</xdr:rowOff>
    </xdr:to>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387" y="2614740"/>
          <a:ext cx="1253579"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0</xdr:col>
      <xdr:colOff>303410</xdr:colOff>
      <xdr:row>14</xdr:row>
      <xdr:rowOff>17721</xdr:rowOff>
    </xdr:from>
    <xdr:to>
      <xdr:col>0</xdr:col>
      <xdr:colOff>546754</xdr:colOff>
      <xdr:row>15</xdr:row>
      <xdr:rowOff>103677</xdr:rowOff>
    </xdr:to>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92167"/>
          <a:ext cx="243344" cy="24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6486</xdr:colOff>
      <xdr:row>18</xdr:row>
      <xdr:rowOff>71654</xdr:rowOff>
    </xdr:from>
    <xdr:to>
      <xdr:col>3</xdr:col>
      <xdr:colOff>593397</xdr:colOff>
      <xdr:row>18</xdr:row>
      <xdr:rowOff>71654</xdr:rowOff>
    </xdr:to>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4066" y="3116252"/>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452312</xdr:colOff>
      <xdr:row>17</xdr:row>
      <xdr:rowOff>4193</xdr:rowOff>
    </xdr:from>
    <xdr:to>
      <xdr:col>4</xdr:col>
      <xdr:colOff>91656</xdr:colOff>
      <xdr:row>18</xdr:row>
      <xdr:rowOff>90151</xdr:rowOff>
    </xdr:to>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19892" y="2885506"/>
          <a:ext cx="248264" cy="2492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553523</xdr:colOff>
      <xdr:row>14</xdr:row>
      <xdr:rowOff>58566</xdr:rowOff>
    </xdr:from>
    <xdr:to>
      <xdr:col>2</xdr:col>
      <xdr:colOff>553523</xdr:colOff>
      <xdr:row>18</xdr:row>
      <xdr:rowOff>27215</xdr:rowOff>
    </xdr:to>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1568" y="2433012"/>
          <a:ext cx="0" cy="63880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433747</xdr:colOff>
      <xdr:row>14</xdr:row>
      <xdr:rowOff>5258</xdr:rowOff>
    </xdr:from>
    <xdr:to>
      <xdr:col>2</xdr:col>
      <xdr:colOff>49773</xdr:colOff>
      <xdr:row>15</xdr:row>
      <xdr:rowOff>91214</xdr:rowOff>
    </xdr:to>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2667" y="2379704"/>
          <a:ext cx="235151" cy="24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0</xdr:col>
      <xdr:colOff>520245</xdr:colOff>
      <xdr:row>18</xdr:row>
      <xdr:rowOff>71021</xdr:rowOff>
    </xdr:from>
    <xdr:to>
      <xdr:col>2</xdr:col>
      <xdr:colOff>557968</xdr:colOff>
      <xdr:row>18</xdr:row>
      <xdr:rowOff>71654</xdr:rowOff>
    </xdr:to>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245" y="3115619"/>
          <a:ext cx="1265768"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393885</xdr:colOff>
      <xdr:row>16</xdr:row>
      <xdr:rowOff>146622</xdr:rowOff>
    </xdr:from>
    <xdr:to>
      <xdr:col>2</xdr:col>
      <xdr:colOff>32581</xdr:colOff>
      <xdr:row>18</xdr:row>
      <xdr:rowOff>46147</xdr:rowOff>
    </xdr:to>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002020" y="2828276"/>
          <a:ext cx="261484" cy="243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323461</xdr:colOff>
      <xdr:row>17</xdr:row>
      <xdr:rowOff>23128</xdr:rowOff>
    </xdr:from>
    <xdr:to>
      <xdr:col>2</xdr:col>
      <xdr:colOff>32267</xdr:colOff>
      <xdr:row>19</xdr:row>
      <xdr:rowOff>48774</xdr:rowOff>
    </xdr:to>
    <xdr:sp macro="" textlink="">
      <xdr:nvSpPr>
        <xdr:cNvPr id="47" name="Arc 46">
          <a:extLst>
            <a:ext uri="{FF2B5EF4-FFF2-40B4-BE49-F238E27FC236}">
              <a16:creationId xmlns:a16="http://schemas.microsoft.com/office/drawing/2014/main" id="{0AD1FBD3-1B46-40CD-BF7D-B558ED634633}"/>
            </a:ext>
          </a:extLst>
        </xdr:cNvPr>
        <xdr:cNvSpPr/>
      </xdr:nvSpPr>
      <xdr:spPr bwMode="auto">
        <a:xfrm flipH="1" flipV="1">
          <a:off x="932381" y="2904441"/>
          <a:ext cx="327931" cy="352217"/>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1</xdr:col>
      <xdr:colOff>144540</xdr:colOff>
      <xdr:row>18</xdr:row>
      <xdr:rowOff>107312</xdr:rowOff>
    </xdr:from>
    <xdr:to>
      <xdr:col>1</xdr:col>
      <xdr:colOff>490102</xdr:colOff>
      <xdr:row>20</xdr:row>
      <xdr:rowOff>42187</xdr:rowOff>
    </xdr:to>
    <xdr:sp macro="" textlink="">
      <xdr:nvSpPr>
        <xdr:cNvPr id="59" name="TextBox 58">
          <a:extLst>
            <a:ext uri="{FF2B5EF4-FFF2-40B4-BE49-F238E27FC236}">
              <a16:creationId xmlns:a16="http://schemas.microsoft.com/office/drawing/2014/main" id="{0F8B3952-59D7-475D-8E79-E6D07C6C42D8}"/>
            </a:ext>
          </a:extLst>
        </xdr:cNvPr>
        <xdr:cNvSpPr txBox="1"/>
      </xdr:nvSpPr>
      <xdr:spPr>
        <a:xfrm>
          <a:off x="752675" y="3133331"/>
          <a:ext cx="345562" cy="2572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clientData/>
  </xdr:twoCellAnchor>
  <xdr:twoCellAnchor>
    <xdr:from>
      <xdr:col>1</xdr:col>
      <xdr:colOff>448140</xdr:colOff>
      <xdr:row>16</xdr:row>
      <xdr:rowOff>12160</xdr:rowOff>
    </xdr:from>
    <xdr:to>
      <xdr:col>1</xdr:col>
      <xdr:colOff>448140</xdr:colOff>
      <xdr:row>19</xdr:row>
      <xdr:rowOff>2892</xdr:rowOff>
    </xdr:to>
    <xdr:cxnSp macro="">
      <xdr:nvCxnSpPr>
        <xdr:cNvPr id="29" name="Straight Connector 28">
          <a:extLst>
            <a:ext uri="{FF2B5EF4-FFF2-40B4-BE49-F238E27FC236}">
              <a16:creationId xmlns:a16="http://schemas.microsoft.com/office/drawing/2014/main" id="{EFE7AE11-D336-40C3-9335-03B8F4200986}"/>
            </a:ext>
          </a:extLst>
        </xdr:cNvPr>
        <xdr:cNvCxnSpPr/>
      </xdr:nvCxnSpPr>
      <xdr:spPr bwMode="auto">
        <a:xfrm>
          <a:off x="1056119" y="2703479"/>
          <a:ext cx="0" cy="49738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527538</xdr:colOff>
      <xdr:row>16</xdr:row>
      <xdr:rowOff>101326</xdr:rowOff>
    </xdr:from>
    <xdr:to>
      <xdr:col>1</xdr:col>
      <xdr:colOff>437748</xdr:colOff>
      <xdr:row>16</xdr:row>
      <xdr:rowOff>101326</xdr:rowOff>
    </xdr:to>
    <xdr:cxnSp macro="">
      <xdr:nvCxnSpPr>
        <xdr:cNvPr id="31" name="Straight Arrow Connector 30">
          <a:extLst>
            <a:ext uri="{FF2B5EF4-FFF2-40B4-BE49-F238E27FC236}">
              <a16:creationId xmlns:a16="http://schemas.microsoft.com/office/drawing/2014/main" id="{ADF2A093-9649-40A3-A59C-0358DC596743}"/>
            </a:ext>
          </a:extLst>
        </xdr:cNvPr>
        <xdr:cNvCxnSpPr/>
      </xdr:nvCxnSpPr>
      <xdr:spPr bwMode="auto">
        <a:xfrm flipH="1">
          <a:off x="527538" y="2782980"/>
          <a:ext cx="5183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1</xdr:col>
      <xdr:colOff>83458</xdr:colOff>
      <xdr:row>15</xdr:row>
      <xdr:rowOff>46571</xdr:rowOff>
    </xdr:from>
    <xdr:to>
      <xdr:col>1</xdr:col>
      <xdr:colOff>319622</xdr:colOff>
      <xdr:row>16</xdr:row>
      <xdr:rowOff>132526</xdr:rowOff>
    </xdr:to>
    <xdr:sp macro="" textlink="">
      <xdr:nvSpPr>
        <xdr:cNvPr id="35" name="TextBox 34">
          <a:extLst>
            <a:ext uri="{FF2B5EF4-FFF2-40B4-BE49-F238E27FC236}">
              <a16:creationId xmlns:a16="http://schemas.microsoft.com/office/drawing/2014/main" id="{44678A68-C84D-4891-BE95-2996D06C4012}"/>
            </a:ext>
          </a:extLst>
        </xdr:cNvPr>
        <xdr:cNvSpPr txBox="1"/>
      </xdr:nvSpPr>
      <xdr:spPr>
        <a:xfrm>
          <a:off x="691593" y="2567033"/>
          <a:ext cx="236164" cy="247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496462</xdr:colOff>
      <xdr:row>17</xdr:row>
      <xdr:rowOff>7411</xdr:rowOff>
    </xdr:from>
    <xdr:to>
      <xdr:col>3</xdr:col>
      <xdr:colOff>120504</xdr:colOff>
      <xdr:row>18</xdr:row>
      <xdr:rowOff>90109</xdr:rowOff>
    </xdr:to>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727385" y="2872238"/>
          <a:ext cx="261484" cy="243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9" t="s">
        <v>18</v>
      </c>
      <c r="C16" s="99"/>
      <c r="D16" s="99"/>
      <c r="E16" s="99"/>
      <c r="F16" s="99"/>
      <c r="G16" s="99"/>
      <c r="H16" s="99"/>
      <c r="I16" s="99"/>
      <c r="J16" s="99"/>
      <c r="M16" s="26"/>
      <c r="N16" s="26"/>
      <c r="O16" s="26"/>
      <c r="P16" s="26"/>
      <c r="Q16" s="26"/>
      <c r="R16" s="27"/>
      <c r="S16" s="27"/>
      <c r="T16" s="23"/>
      <c r="U16" s="23"/>
      <c r="V16" s="23"/>
      <c r="W16" s="23"/>
      <c r="X16" s="23"/>
      <c r="Y16" s="23"/>
    </row>
    <row r="17" spans="1:25" s="5" customFormat="1" ht="12.75" x14ac:dyDescent="0.2">
      <c r="B17" s="99"/>
      <c r="C17" s="99"/>
      <c r="D17" s="99"/>
      <c r="E17" s="99"/>
      <c r="F17" s="99"/>
      <c r="G17" s="99"/>
      <c r="H17" s="99"/>
      <c r="I17" s="99"/>
      <c r="J17" s="99"/>
      <c r="M17" s="26"/>
      <c r="N17" s="26"/>
      <c r="O17" s="26"/>
      <c r="P17" s="26"/>
      <c r="Q17" s="26"/>
      <c r="R17" s="27"/>
      <c r="S17" s="27"/>
      <c r="T17" s="23"/>
      <c r="U17" s="23"/>
      <c r="V17" s="23"/>
      <c r="W17" s="23"/>
      <c r="X17" s="23"/>
      <c r="Y17" s="23"/>
    </row>
    <row r="18" spans="1:25" s="5" customFormat="1" ht="12.75" x14ac:dyDescent="0.2">
      <c r="B18" s="99"/>
      <c r="C18" s="99"/>
      <c r="D18" s="99"/>
      <c r="E18" s="99"/>
      <c r="F18" s="99"/>
      <c r="G18" s="99"/>
      <c r="H18" s="99"/>
      <c r="I18" s="99"/>
      <c r="J18" s="99"/>
      <c r="M18" s="26"/>
      <c r="N18" s="26"/>
      <c r="O18" s="26"/>
      <c r="P18" s="26"/>
      <c r="Q18" s="26"/>
      <c r="R18" s="27"/>
      <c r="S18" s="27"/>
      <c r="T18" s="23"/>
      <c r="U18" s="23"/>
      <c r="V18" s="23"/>
      <c r="W18" s="23"/>
      <c r="X18" s="23"/>
      <c r="Y18" s="23"/>
    </row>
    <row r="19" spans="1:25" s="5" customFormat="1" ht="12.75" x14ac:dyDescent="0.2">
      <c r="B19" s="99"/>
      <c r="C19" s="99"/>
      <c r="D19" s="99"/>
      <c r="E19" s="99"/>
      <c r="F19" s="99"/>
      <c r="G19" s="99"/>
      <c r="H19" s="99"/>
      <c r="I19" s="99"/>
      <c r="J19" s="99"/>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9" t="s">
        <v>19</v>
      </c>
      <c r="C22" s="99"/>
      <c r="D22" s="99"/>
      <c r="E22" s="99"/>
      <c r="F22" s="99"/>
      <c r="G22" s="99"/>
      <c r="H22" s="99"/>
      <c r="I22" s="99"/>
      <c r="J22" s="99"/>
      <c r="K22" s="19"/>
      <c r="M22" s="26"/>
      <c r="N22" s="26"/>
      <c r="O22" s="26"/>
      <c r="P22" s="26"/>
      <c r="Q22" s="26"/>
      <c r="R22" s="27"/>
      <c r="S22" s="27"/>
      <c r="T22" s="23"/>
      <c r="U22" s="23"/>
      <c r="V22" s="23"/>
      <c r="W22" s="23"/>
      <c r="X22" s="23"/>
      <c r="Y22" s="23"/>
    </row>
    <row r="23" spans="1:25" s="5" customFormat="1" ht="12.75" x14ac:dyDescent="0.2">
      <c r="A23" s="19"/>
      <c r="B23" s="99"/>
      <c r="C23" s="99"/>
      <c r="D23" s="99"/>
      <c r="E23" s="99"/>
      <c r="F23" s="99"/>
      <c r="G23" s="99"/>
      <c r="H23" s="99"/>
      <c r="I23" s="99"/>
      <c r="J23" s="99"/>
      <c r="K23" s="19"/>
      <c r="M23" s="26"/>
      <c r="N23" s="26"/>
      <c r="O23" s="26"/>
      <c r="P23" s="26"/>
      <c r="Q23" s="26"/>
      <c r="R23" s="27"/>
      <c r="S23" s="30"/>
      <c r="T23" s="23"/>
      <c r="U23" s="23"/>
      <c r="V23" s="23"/>
      <c r="W23" s="23"/>
      <c r="X23" s="23"/>
      <c r="Y23" s="23"/>
    </row>
    <row r="24" spans="1:25" s="5" customFormat="1" ht="12.75" x14ac:dyDescent="0.2">
      <c r="A24" s="19"/>
      <c r="B24" s="99"/>
      <c r="C24" s="99"/>
      <c r="D24" s="99"/>
      <c r="E24" s="99"/>
      <c r="F24" s="99"/>
      <c r="G24" s="99"/>
      <c r="H24" s="99"/>
      <c r="I24" s="99"/>
      <c r="J24" s="99"/>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9" t="s">
        <v>21</v>
      </c>
      <c r="C26" s="99"/>
      <c r="D26" s="99"/>
      <c r="E26" s="99"/>
      <c r="F26" s="99"/>
      <c r="G26" s="99"/>
      <c r="H26" s="99"/>
      <c r="I26" s="99"/>
      <c r="J26" s="99"/>
      <c r="K26" s="19"/>
      <c r="M26" s="26"/>
      <c r="N26" s="26"/>
      <c r="O26" s="26"/>
      <c r="P26" s="26"/>
      <c r="Q26" s="26"/>
      <c r="R26" s="27"/>
      <c r="S26" s="27"/>
      <c r="T26" s="23"/>
      <c r="U26" s="23"/>
      <c r="V26" s="23"/>
      <c r="W26" s="23"/>
      <c r="X26" s="23"/>
      <c r="Y26" s="23"/>
    </row>
    <row r="27" spans="1:25" s="5" customFormat="1" ht="12.75" x14ac:dyDescent="0.2">
      <c r="A27" s="19"/>
      <c r="B27" s="99"/>
      <c r="C27" s="99"/>
      <c r="D27" s="99"/>
      <c r="E27" s="99"/>
      <c r="F27" s="99"/>
      <c r="G27" s="99"/>
      <c r="H27" s="99"/>
      <c r="I27" s="99"/>
      <c r="J27" s="99"/>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9" t="s">
        <v>22</v>
      </c>
      <c r="C29" s="99"/>
      <c r="D29" s="99"/>
      <c r="E29" s="99"/>
      <c r="F29" s="99"/>
      <c r="G29" s="99"/>
      <c r="H29" s="99"/>
      <c r="I29" s="99"/>
      <c r="J29" s="99"/>
      <c r="K29" s="19"/>
      <c r="M29" s="26"/>
      <c r="N29" s="26"/>
      <c r="O29" s="26"/>
      <c r="P29" s="26"/>
      <c r="Q29" s="26"/>
      <c r="R29" s="27"/>
      <c r="S29" s="27"/>
      <c r="T29" s="23"/>
      <c r="U29" s="23"/>
      <c r="V29" s="23"/>
      <c r="W29" s="23"/>
      <c r="X29" s="23"/>
      <c r="Y29" s="23"/>
    </row>
    <row r="30" spans="1:25" s="5" customFormat="1" ht="12.75" customHeight="1" x14ac:dyDescent="0.2">
      <c r="A30" s="19"/>
      <c r="B30" s="99"/>
      <c r="C30" s="99"/>
      <c r="D30" s="99"/>
      <c r="E30" s="99"/>
      <c r="F30" s="99"/>
      <c r="G30" s="99"/>
      <c r="H30" s="99"/>
      <c r="I30" s="99"/>
      <c r="J30" s="99"/>
      <c r="K30" s="19"/>
      <c r="M30" s="26"/>
      <c r="N30" s="26"/>
      <c r="O30" s="26"/>
      <c r="P30" s="26"/>
      <c r="Q30" s="26"/>
      <c r="R30" s="27"/>
      <c r="S30" s="27"/>
      <c r="T30" s="23"/>
      <c r="U30" s="23"/>
      <c r="V30" s="23"/>
      <c r="W30" s="23"/>
      <c r="X30" s="23"/>
      <c r="Y30" s="23"/>
    </row>
    <row r="31" spans="1:25" s="5" customFormat="1" ht="12.75" customHeight="1" x14ac:dyDescent="0.2">
      <c r="A31" s="19"/>
      <c r="B31" s="99"/>
      <c r="C31" s="99"/>
      <c r="D31" s="99"/>
      <c r="E31" s="99"/>
      <c r="F31" s="99"/>
      <c r="G31" s="99"/>
      <c r="H31" s="99"/>
      <c r="I31" s="99"/>
      <c r="J31" s="99"/>
      <c r="K31" s="19"/>
      <c r="M31" s="26"/>
      <c r="N31" s="26"/>
      <c r="O31" s="26"/>
      <c r="P31" s="26"/>
      <c r="Q31" s="26"/>
      <c r="R31" s="27"/>
      <c r="S31" s="27"/>
      <c r="T31" s="23"/>
      <c r="U31" s="23"/>
      <c r="V31" s="23"/>
      <c r="W31" s="23"/>
      <c r="X31" s="23"/>
      <c r="Y31" s="23"/>
    </row>
    <row r="32" spans="1:25" s="5" customFormat="1" ht="12.75" customHeight="1" x14ac:dyDescent="0.2">
      <c r="A32" s="19"/>
      <c r="B32" s="99"/>
      <c r="C32" s="99"/>
      <c r="D32" s="99"/>
      <c r="E32" s="99"/>
      <c r="F32" s="99"/>
      <c r="G32" s="99"/>
      <c r="H32" s="99"/>
      <c r="I32" s="99"/>
      <c r="J32" s="99"/>
      <c r="K32" s="19"/>
      <c r="M32" s="26"/>
      <c r="N32" s="26"/>
      <c r="O32" s="26"/>
      <c r="P32" s="26"/>
      <c r="Q32" s="26"/>
      <c r="R32" s="27"/>
      <c r="S32" s="27"/>
      <c r="T32" s="23"/>
      <c r="U32" s="23"/>
      <c r="V32" s="23"/>
      <c r="W32" s="23"/>
      <c r="X32" s="23"/>
      <c r="Y32" s="23"/>
    </row>
    <row r="33" spans="1:25" s="5" customFormat="1" ht="12.75" customHeight="1" x14ac:dyDescent="0.2">
      <c r="A33" s="19"/>
      <c r="B33" s="99"/>
      <c r="C33" s="99"/>
      <c r="D33" s="99"/>
      <c r="E33" s="99"/>
      <c r="F33" s="99"/>
      <c r="G33" s="99"/>
      <c r="H33" s="99"/>
      <c r="I33" s="99"/>
      <c r="J33" s="99"/>
      <c r="K33" s="19"/>
      <c r="M33" s="26"/>
      <c r="N33" s="26"/>
      <c r="O33" s="26"/>
      <c r="P33" s="26"/>
      <c r="Q33" s="26"/>
      <c r="R33" s="27"/>
      <c r="S33" s="30"/>
      <c r="T33" s="23"/>
      <c r="U33" s="23"/>
      <c r="V33" s="23"/>
      <c r="W33" s="23"/>
      <c r="X33" s="23"/>
      <c r="Y33" s="23"/>
    </row>
    <row r="34" spans="1:25" s="5" customFormat="1" ht="12.75" x14ac:dyDescent="0.2">
      <c r="A34" s="19"/>
      <c r="B34" s="32"/>
      <c r="C34" s="32"/>
      <c r="D34" s="101" t="s">
        <v>14</v>
      </c>
      <c r="E34" s="101"/>
      <c r="F34" s="101"/>
      <c r="G34" s="101"/>
      <c r="H34" s="101"/>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9" t="s">
        <v>23</v>
      </c>
      <c r="C38" s="99"/>
      <c r="D38" s="99"/>
      <c r="E38" s="99"/>
      <c r="F38" s="99"/>
      <c r="G38" s="99"/>
      <c r="H38" s="99"/>
      <c r="I38" s="99"/>
      <c r="J38" s="99"/>
      <c r="K38" s="19"/>
      <c r="M38" s="26"/>
      <c r="N38" s="26"/>
      <c r="O38" s="26"/>
      <c r="P38" s="26"/>
      <c r="Q38" s="26"/>
      <c r="R38" s="27"/>
      <c r="S38" s="27"/>
      <c r="T38" s="23"/>
      <c r="U38" s="23"/>
      <c r="V38" s="23"/>
      <c r="W38" s="23"/>
      <c r="X38" s="23"/>
      <c r="Y38" s="23"/>
    </row>
    <row r="39" spans="1:25" s="5" customFormat="1" ht="12.75" x14ac:dyDescent="0.2">
      <c r="A39" s="19"/>
      <c r="B39" s="99"/>
      <c r="C39" s="99"/>
      <c r="D39" s="99"/>
      <c r="E39" s="99"/>
      <c r="F39" s="99"/>
      <c r="G39" s="99"/>
      <c r="H39" s="99"/>
      <c r="I39" s="99"/>
      <c r="J39" s="99"/>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9" t="s">
        <v>24</v>
      </c>
      <c r="C41" s="99"/>
      <c r="D41" s="99"/>
      <c r="E41" s="99"/>
      <c r="F41" s="99"/>
      <c r="G41" s="99"/>
      <c r="H41" s="99"/>
      <c r="I41" s="99"/>
      <c r="J41" s="99"/>
      <c r="K41" s="19"/>
      <c r="M41" s="26"/>
      <c r="N41" s="26"/>
      <c r="O41" s="26"/>
      <c r="P41" s="26"/>
      <c r="Q41" s="26"/>
      <c r="R41" s="27"/>
      <c r="S41" s="27"/>
      <c r="T41" s="23"/>
      <c r="U41" s="23"/>
      <c r="V41" s="23"/>
      <c r="W41" s="23"/>
      <c r="X41" s="23"/>
      <c r="Y41" s="23"/>
    </row>
    <row r="42" spans="1:25" s="5" customFormat="1" ht="12.75" x14ac:dyDescent="0.2">
      <c r="A42" s="19"/>
      <c r="B42" s="99"/>
      <c r="C42" s="99"/>
      <c r="D42" s="99"/>
      <c r="E42" s="99"/>
      <c r="F42" s="99"/>
      <c r="G42" s="99"/>
      <c r="H42" s="99"/>
      <c r="I42" s="99"/>
      <c r="J42" s="99"/>
      <c r="K42" s="19"/>
      <c r="M42" s="26"/>
      <c r="N42" s="26"/>
      <c r="O42" s="26"/>
      <c r="P42" s="26"/>
      <c r="Q42" s="26"/>
      <c r="R42" s="27"/>
      <c r="S42" s="27"/>
      <c r="T42" s="23"/>
      <c r="U42" s="23"/>
      <c r="V42" s="23"/>
      <c r="W42" s="23"/>
      <c r="X42" s="23"/>
      <c r="Y42" s="23"/>
    </row>
    <row r="43" spans="1:25" s="5" customFormat="1" ht="12.75" x14ac:dyDescent="0.2">
      <c r="A43" s="19"/>
      <c r="B43" s="99"/>
      <c r="C43" s="99"/>
      <c r="D43" s="99"/>
      <c r="E43" s="99"/>
      <c r="F43" s="99"/>
      <c r="G43" s="99"/>
      <c r="H43" s="99"/>
      <c r="I43" s="99"/>
      <c r="J43" s="99"/>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9" t="s">
        <v>17</v>
      </c>
      <c r="C45" s="99"/>
      <c r="D45" s="99"/>
      <c r="E45" s="99"/>
      <c r="F45" s="99"/>
      <c r="G45" s="99"/>
      <c r="H45" s="99"/>
      <c r="I45" s="99"/>
      <c r="J45" s="99"/>
      <c r="K45" s="19"/>
      <c r="M45" s="26"/>
      <c r="N45" s="26"/>
      <c r="O45" s="26"/>
      <c r="P45" s="26"/>
      <c r="Q45" s="26"/>
      <c r="R45" s="27"/>
      <c r="S45" s="27"/>
      <c r="T45" s="23"/>
      <c r="U45" s="23"/>
      <c r="V45" s="23"/>
      <c r="W45" s="23"/>
      <c r="X45" s="23"/>
      <c r="Y45" s="23"/>
    </row>
    <row r="46" spans="1:25" s="5" customFormat="1" ht="12.75" x14ac:dyDescent="0.2">
      <c r="A46" s="19"/>
      <c r="B46" s="99"/>
      <c r="C46" s="99"/>
      <c r="D46" s="99"/>
      <c r="E46" s="99"/>
      <c r="F46" s="99"/>
      <c r="G46" s="99"/>
      <c r="H46" s="99"/>
      <c r="I46" s="99"/>
      <c r="J46" s="99"/>
      <c r="K46" s="19"/>
      <c r="M46" s="26"/>
      <c r="N46" s="26"/>
      <c r="O46" s="26"/>
      <c r="P46" s="26"/>
      <c r="Q46" s="26"/>
      <c r="R46" s="27"/>
      <c r="S46" s="27"/>
      <c r="T46" s="23"/>
      <c r="U46" s="23"/>
      <c r="V46" s="23"/>
      <c r="W46" s="23"/>
      <c r="X46" s="23"/>
      <c r="Y46" s="23"/>
    </row>
    <row r="47" spans="1:25" s="5" customFormat="1" ht="12.75" x14ac:dyDescent="0.2">
      <c r="A47" s="19"/>
      <c r="B47" s="99"/>
      <c r="C47" s="99"/>
      <c r="D47" s="99"/>
      <c r="E47" s="99"/>
      <c r="F47" s="99"/>
      <c r="G47" s="99"/>
      <c r="H47" s="99"/>
      <c r="I47" s="99"/>
      <c r="J47" s="99"/>
      <c r="K47" s="19"/>
      <c r="M47" s="26"/>
      <c r="N47" s="26"/>
      <c r="O47" s="26"/>
      <c r="P47" s="26"/>
      <c r="Q47" s="26"/>
      <c r="R47" s="27"/>
      <c r="S47" s="27"/>
      <c r="T47" s="23"/>
      <c r="U47" s="23"/>
      <c r="V47" s="23"/>
      <c r="W47" s="23"/>
      <c r="X47" s="23"/>
      <c r="Y47" s="23"/>
    </row>
    <row r="48" spans="1:25" s="5" customFormat="1" ht="12.75" customHeight="1" x14ac:dyDescent="0.2">
      <c r="A48" s="19"/>
      <c r="B48" s="99"/>
      <c r="C48" s="99"/>
      <c r="D48" s="99"/>
      <c r="E48" s="99"/>
      <c r="F48" s="99"/>
      <c r="G48" s="99"/>
      <c r="H48" s="99"/>
      <c r="I48" s="99"/>
      <c r="J48" s="99"/>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0" t="s">
        <v>28</v>
      </c>
      <c r="C54" s="100"/>
      <c r="D54" s="100"/>
      <c r="E54" s="100"/>
      <c r="F54" s="100"/>
      <c r="G54" s="100"/>
      <c r="H54" s="100"/>
      <c r="I54" s="100"/>
      <c r="J54" s="100"/>
      <c r="K54" s="19"/>
      <c r="M54" s="26"/>
      <c r="N54" s="26"/>
      <c r="O54" s="26"/>
      <c r="P54" s="26"/>
      <c r="Q54" s="26"/>
      <c r="R54" s="27"/>
      <c r="S54" s="27"/>
      <c r="T54" s="23"/>
      <c r="U54" s="23"/>
      <c r="V54" s="23"/>
      <c r="W54" s="23"/>
      <c r="X54" s="23"/>
      <c r="Y54" s="23"/>
    </row>
    <row r="55" spans="1:25" s="5" customFormat="1" ht="12.75" x14ac:dyDescent="0.2">
      <c r="A55" s="19"/>
      <c r="B55" s="100"/>
      <c r="C55" s="100"/>
      <c r="D55" s="100"/>
      <c r="E55" s="100"/>
      <c r="F55" s="100"/>
      <c r="G55" s="100"/>
      <c r="H55" s="100"/>
      <c r="I55" s="100"/>
      <c r="J55" s="100"/>
      <c r="K55" s="19"/>
      <c r="M55" s="26"/>
      <c r="N55" s="26"/>
      <c r="O55" s="26"/>
      <c r="P55" s="26"/>
      <c r="Q55" s="26"/>
      <c r="R55" s="27"/>
      <c r="S55" s="27"/>
      <c r="T55" s="23"/>
      <c r="U55" s="23"/>
      <c r="V55" s="23"/>
      <c r="W55" s="23"/>
      <c r="X55" s="23"/>
      <c r="Y55" s="23"/>
    </row>
    <row r="56" spans="1:25" s="5" customFormat="1" ht="12.75" x14ac:dyDescent="0.2">
      <c r="A56" s="19"/>
      <c r="B56" s="100"/>
      <c r="C56" s="100"/>
      <c r="D56" s="100"/>
      <c r="E56" s="100"/>
      <c r="F56" s="100"/>
      <c r="G56" s="100"/>
      <c r="H56" s="100"/>
      <c r="I56" s="100"/>
      <c r="J56" s="100"/>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4" zoomScaleNormal="100" zoomScaleSheetLayoutView="100" workbookViewId="0">
      <selection activeCell="O38" sqref="O38"/>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91" t="s">
        <v>92</v>
      </c>
      <c r="N1" s="91" t="s">
        <v>86</v>
      </c>
      <c r="O1" s="91" t="s">
        <v>91</v>
      </c>
      <c r="P1" s="91" t="s">
        <v>91</v>
      </c>
      <c r="Q1" s="91" t="s">
        <v>91</v>
      </c>
      <c r="R1" s="91" t="s">
        <v>90</v>
      </c>
      <c r="S1" s="90" t="s">
        <v>89</v>
      </c>
      <c r="T1" s="89" t="s">
        <v>88</v>
      </c>
      <c r="W1" s="6" t="s">
        <v>87</v>
      </c>
      <c r="X1" s="7">
        <f>SUM(M:M)</f>
        <v>1</v>
      </c>
    </row>
    <row r="2" spans="1:39" s="5" customFormat="1" ht="12.75" x14ac:dyDescent="0.2">
      <c r="A2" s="1"/>
      <c r="B2" s="2" t="s">
        <v>2</v>
      </c>
      <c r="C2" s="3" t="s">
        <v>7</v>
      </c>
      <c r="D2" s="1"/>
      <c r="E2" s="1"/>
      <c r="F2" s="2" t="s">
        <v>5</v>
      </c>
      <c r="G2" s="3" t="s">
        <v>97</v>
      </c>
      <c r="H2" s="1"/>
      <c r="I2" s="1"/>
      <c r="J2" s="1"/>
      <c r="K2" s="1"/>
      <c r="M2" s="79" t="s">
        <v>85</v>
      </c>
      <c r="N2" s="79" t="s">
        <v>85</v>
      </c>
      <c r="O2" s="79" t="s">
        <v>86</v>
      </c>
      <c r="P2" s="79" t="s">
        <v>86</v>
      </c>
      <c r="Q2" s="79" t="s">
        <v>86</v>
      </c>
      <c r="R2" s="79" t="s">
        <v>85</v>
      </c>
      <c r="S2" s="88" t="s">
        <v>85</v>
      </c>
      <c r="T2" s="84"/>
      <c r="W2" s="6" t="s">
        <v>84</v>
      </c>
      <c r="X2" s="7">
        <f>SUM(N:N)</f>
        <v>0</v>
      </c>
    </row>
    <row r="3" spans="1:39" s="5" customFormat="1" ht="12.75" x14ac:dyDescent="0.2">
      <c r="A3" s="1"/>
      <c r="B3" s="2" t="s">
        <v>3</v>
      </c>
      <c r="C3" s="8" t="s">
        <v>83</v>
      </c>
      <c r="D3" s="1"/>
      <c r="E3" s="1"/>
      <c r="F3" s="2" t="s">
        <v>4</v>
      </c>
      <c r="G3" s="3" t="s">
        <v>82</v>
      </c>
      <c r="H3" s="1"/>
      <c r="I3" s="1"/>
      <c r="J3" s="1"/>
      <c r="K3" s="1"/>
      <c r="M3" s="79"/>
      <c r="N3" s="79"/>
      <c r="O3" s="79"/>
      <c r="P3" s="79"/>
      <c r="Q3" s="79"/>
      <c r="R3" s="79"/>
      <c r="S3" s="88"/>
      <c r="T3" s="84"/>
      <c r="W3" s="6" t="s">
        <v>80</v>
      </c>
      <c r="X3" s="7">
        <f>SUM(O:O)</f>
        <v>0</v>
      </c>
    </row>
    <row r="4" spans="1:39" s="5" customFormat="1" ht="12.75" x14ac:dyDescent="0.2">
      <c r="A4" s="1"/>
      <c r="B4" s="2" t="s">
        <v>9</v>
      </c>
      <c r="C4" s="4"/>
      <c r="D4" s="1"/>
      <c r="E4" s="1"/>
      <c r="F4" s="2" t="s">
        <v>10</v>
      </c>
      <c r="G4" s="3" t="s">
        <v>98</v>
      </c>
      <c r="H4" s="1"/>
      <c r="I4" s="1"/>
      <c r="J4" s="1"/>
      <c r="K4" s="1"/>
      <c r="M4" s="79"/>
      <c r="N4" s="79"/>
      <c r="O4" s="79"/>
      <c r="P4" s="79"/>
      <c r="Q4" s="87"/>
      <c r="R4" s="86"/>
      <c r="S4" s="85"/>
      <c r="T4" s="84"/>
      <c r="W4" s="6" t="s">
        <v>80</v>
      </c>
      <c r="X4" s="7">
        <f>SUM(P:P)</f>
        <v>0</v>
      </c>
    </row>
    <row r="5" spans="1:39" s="5" customFormat="1" ht="12.75" x14ac:dyDescent="0.2">
      <c r="A5" s="1"/>
      <c r="B5" s="2" t="s">
        <v>11</v>
      </c>
      <c r="C5" s="4" t="s">
        <v>81</v>
      </c>
      <c r="D5" s="1"/>
      <c r="E5" s="2"/>
      <c r="F5" s="1"/>
      <c r="G5" s="1"/>
      <c r="H5" s="1"/>
      <c r="I5" s="1"/>
      <c r="J5" s="1"/>
      <c r="K5" s="1"/>
      <c r="M5" s="79"/>
      <c r="N5" s="79"/>
      <c r="O5" s="79"/>
      <c r="P5" s="79"/>
      <c r="Q5" s="87"/>
      <c r="R5" s="86"/>
      <c r="S5" s="85"/>
      <c r="T5" s="84"/>
      <c r="W5" s="6" t="s">
        <v>80</v>
      </c>
      <c r="X5" s="7">
        <f>SUM(Q:Q)</f>
        <v>0</v>
      </c>
    </row>
    <row r="6" spans="1:39" s="5" customFormat="1" ht="12.75" x14ac:dyDescent="0.2">
      <c r="A6" s="1"/>
      <c r="B6" s="1" t="s">
        <v>6</v>
      </c>
      <c r="C6" s="9"/>
      <c r="D6" s="1"/>
      <c r="E6" s="1"/>
      <c r="F6" s="1"/>
      <c r="G6" s="1"/>
      <c r="H6" s="1"/>
      <c r="I6" s="1"/>
      <c r="J6" s="1"/>
      <c r="K6" s="1"/>
      <c r="M6" s="79"/>
      <c r="N6" s="79"/>
      <c r="O6" s="79"/>
      <c r="P6" s="79"/>
      <c r="Q6" s="87"/>
      <c r="R6" s="86"/>
      <c r="S6" s="85"/>
      <c r="T6" s="84"/>
      <c r="W6" s="6" t="s">
        <v>79</v>
      </c>
      <c r="X6" s="7">
        <f>SUM(R:R)</f>
        <v>0</v>
      </c>
      <c r="Y6" s="61"/>
      <c r="Z6" s="37"/>
      <c r="AA6" s="61"/>
      <c r="AB6" s="61"/>
      <c r="AC6" s="73"/>
    </row>
    <row r="7" spans="1:39" s="5" customFormat="1" ht="12.75" x14ac:dyDescent="0.2">
      <c r="A7" s="1"/>
      <c r="B7" s="1"/>
      <c r="C7" s="1"/>
      <c r="D7" s="1"/>
      <c r="E7" s="1"/>
      <c r="F7" s="1"/>
      <c r="G7" s="1"/>
      <c r="H7" s="1"/>
      <c r="I7" s="1"/>
      <c r="J7" s="1"/>
      <c r="K7" s="1"/>
      <c r="M7" s="79"/>
      <c r="N7" s="79"/>
      <c r="O7" s="79"/>
      <c r="P7" s="79"/>
      <c r="Q7" s="87"/>
      <c r="R7" s="86"/>
      <c r="S7" s="85"/>
      <c r="T7" s="84"/>
      <c r="W7" s="6" t="s">
        <v>78</v>
      </c>
      <c r="X7" s="7">
        <f>SUM(S:S)</f>
        <v>0</v>
      </c>
      <c r="Y7" s="73"/>
      <c r="Z7" s="63"/>
      <c r="AA7" s="83"/>
      <c r="AB7" s="82"/>
      <c r="AC7" s="61"/>
    </row>
    <row r="8" spans="1:39" s="5" customFormat="1" ht="12.75" x14ac:dyDescent="0.2">
      <c r="A8" s="16"/>
      <c r="E8" s="6" t="s">
        <v>1</v>
      </c>
      <c r="F8" s="7" t="str">
        <f>$C$1</f>
        <v>R. Abbott</v>
      </c>
      <c r="H8" s="10"/>
      <c r="I8" s="6" t="s">
        <v>77</v>
      </c>
      <c r="J8" s="11" t="str">
        <f>$G$2</f>
        <v>AA-SM-026-019</v>
      </c>
      <c r="K8" s="12"/>
      <c r="L8" s="13"/>
      <c r="M8" s="79"/>
      <c r="N8" s="79"/>
      <c r="O8" s="79"/>
      <c r="P8" s="79"/>
      <c r="Q8" s="79"/>
      <c r="R8" s="79"/>
      <c r="S8" s="79"/>
      <c r="T8" s="79"/>
      <c r="Y8" s="61"/>
      <c r="Z8" s="71"/>
      <c r="AA8" s="37"/>
      <c r="AB8" s="81"/>
      <c r="AC8" s="61"/>
    </row>
    <row r="9" spans="1:39" s="5" customFormat="1" ht="12.75" x14ac:dyDescent="0.2">
      <c r="E9" s="6" t="s">
        <v>2</v>
      </c>
      <c r="F9" s="10" t="str">
        <f>$C$2</f>
        <v xml:space="preserve"> </v>
      </c>
      <c r="H9" s="10"/>
      <c r="I9" s="6" t="s">
        <v>76</v>
      </c>
      <c r="J9" s="12" t="str">
        <f>$G$3</f>
        <v>IR</v>
      </c>
      <c r="K9" s="12"/>
      <c r="L9" s="13"/>
      <c r="M9" s="79">
        <v>1</v>
      </c>
      <c r="N9" s="79"/>
      <c r="O9" s="79"/>
      <c r="P9" s="79"/>
      <c r="Q9" s="79"/>
      <c r="R9" s="79"/>
      <c r="S9" s="79"/>
      <c r="T9" s="79"/>
      <c r="Y9" s="61"/>
      <c r="Z9" s="80"/>
      <c r="AA9" s="61"/>
      <c r="AB9" s="61"/>
      <c r="AC9" s="61"/>
    </row>
    <row r="10" spans="1:39" s="5" customFormat="1" ht="12.75" x14ac:dyDescent="0.2">
      <c r="E10" s="6" t="s">
        <v>3</v>
      </c>
      <c r="F10" s="10" t="str">
        <f>$C$3</f>
        <v>18/09/2016</v>
      </c>
      <c r="H10" s="10"/>
      <c r="I10" s="6" t="s">
        <v>75</v>
      </c>
      <c r="J10" s="7" t="str">
        <f>L10&amp;" of "&amp;$G$1</f>
        <v>1 of 1</v>
      </c>
      <c r="K10" s="10"/>
      <c r="L10" s="13">
        <f>SUM($M$1:M9)</f>
        <v>1</v>
      </c>
      <c r="M10" s="79"/>
      <c r="N10" s="79"/>
      <c r="O10" s="79"/>
      <c r="P10" s="79"/>
      <c r="Q10" s="79"/>
      <c r="R10" s="79"/>
      <c r="S10" s="79"/>
      <c r="T10" s="79"/>
      <c r="Y10" s="61"/>
      <c r="Z10" s="61"/>
      <c r="AA10" s="61"/>
      <c r="AB10" s="61"/>
      <c r="AC10" s="61"/>
    </row>
    <row r="11" spans="1:39" s="5" customFormat="1" ht="14.25" x14ac:dyDescent="0.25">
      <c r="E11" s="6" t="s">
        <v>74</v>
      </c>
      <c r="F11" s="10" t="str">
        <f>$C$5</f>
        <v>STANDARD SPREADSHEET METHOD</v>
      </c>
      <c r="I11" s="14"/>
      <c r="J11" s="7"/>
      <c r="M11" s="79"/>
      <c r="N11" s="79"/>
      <c r="O11" s="79"/>
      <c r="P11" s="79"/>
      <c r="Q11" s="79"/>
      <c r="R11" s="79"/>
      <c r="S11" s="79"/>
      <c r="T11" s="79"/>
      <c r="W11" s="63" t="s">
        <v>73</v>
      </c>
      <c r="X11" s="61">
        <v>0</v>
      </c>
      <c r="Y11" s="61" t="s">
        <v>41</v>
      </c>
      <c r="Z11" s="61"/>
      <c r="AA11" s="61"/>
      <c r="AB11" s="61"/>
      <c r="AC11" s="61"/>
    </row>
    <row r="12" spans="1:39" s="37" customFormat="1" x14ac:dyDescent="0.25">
      <c r="A12" s="39"/>
      <c r="B12" s="15" t="str">
        <f>$G$4</f>
        <v>SIMPLE BEAMS - SINGLE SPAN - Moment Anywhere</v>
      </c>
      <c r="C12" s="39"/>
      <c r="D12" s="39"/>
      <c r="E12" s="39"/>
      <c r="F12" s="5"/>
      <c r="G12" s="5"/>
      <c r="H12" s="5"/>
      <c r="I12" s="14"/>
      <c r="J12" s="7"/>
      <c r="K12" s="5"/>
      <c r="L12" s="5"/>
      <c r="M12" s="79"/>
      <c r="N12" s="79"/>
      <c r="O12" s="78"/>
      <c r="P12" s="78"/>
      <c r="Q12" s="78"/>
      <c r="R12" s="78"/>
      <c r="S12" s="78"/>
      <c r="T12" s="78"/>
      <c r="U12" s="38"/>
      <c r="W12" s="63" t="s">
        <v>72</v>
      </c>
      <c r="X12" s="61">
        <v>0</v>
      </c>
      <c r="Y12" s="61" t="s">
        <v>44</v>
      </c>
      <c r="Z12" s="61"/>
      <c r="AA12" s="61"/>
      <c r="AB12" s="61"/>
      <c r="AC12" s="77"/>
      <c r="AL12" s="42"/>
      <c r="AM12" s="42"/>
    </row>
    <row r="13" spans="1:39" s="36" customFormat="1" ht="14.25" x14ac:dyDescent="0.25">
      <c r="A13" s="75"/>
      <c r="B13" s="102" t="s">
        <v>71</v>
      </c>
      <c r="C13" s="102"/>
      <c r="D13" s="102"/>
      <c r="E13" s="75" t="s">
        <v>70</v>
      </c>
      <c r="F13" s="76"/>
      <c r="G13" s="76"/>
      <c r="H13" s="76"/>
      <c r="I13" s="75"/>
      <c r="J13" s="75"/>
      <c r="K13" s="75"/>
      <c r="M13" s="35"/>
      <c r="N13" s="35"/>
      <c r="O13" s="35"/>
      <c r="P13" s="35"/>
      <c r="Q13" s="35"/>
      <c r="R13" s="35"/>
      <c r="S13" s="35"/>
      <c r="T13" s="35"/>
      <c r="U13" s="34"/>
      <c r="W13" s="63" t="s">
        <v>69</v>
      </c>
      <c r="X13" s="63">
        <v>0</v>
      </c>
      <c r="Y13" s="61" t="s">
        <v>34</v>
      </c>
      <c r="Z13" s="37"/>
      <c r="AA13" s="37"/>
      <c r="AB13" s="37"/>
      <c r="AC13" s="37"/>
    </row>
    <row r="14" spans="1:39" s="37" customFormat="1" ht="14.25" x14ac:dyDescent="0.25">
      <c r="A14" s="61"/>
      <c r="B14" s="74"/>
      <c r="C14" s="61"/>
      <c r="D14" s="61"/>
      <c r="E14" s="73"/>
      <c r="G14" s="61"/>
      <c r="H14" s="61"/>
      <c r="I14" s="60"/>
      <c r="J14" s="60"/>
      <c r="K14" s="60"/>
      <c r="L14" s="38"/>
      <c r="M14" s="35"/>
      <c r="N14" s="35"/>
      <c r="O14" s="35"/>
      <c r="P14" s="35"/>
      <c r="Q14" s="35"/>
      <c r="R14" s="35"/>
      <c r="S14" s="35"/>
      <c r="T14" s="35"/>
      <c r="U14" s="34"/>
      <c r="V14" s="38"/>
      <c r="W14" s="63" t="s">
        <v>68</v>
      </c>
      <c r="X14" s="61">
        <v>0</v>
      </c>
      <c r="Y14" s="61" t="s">
        <v>39</v>
      </c>
    </row>
    <row r="15" spans="1:39" s="37" customFormat="1" ht="12.75" x14ac:dyDescent="0.2">
      <c r="F15" s="72" t="s">
        <v>94</v>
      </c>
      <c r="G15" s="63" t="s">
        <v>67</v>
      </c>
      <c r="H15" s="68">
        <v>10000000</v>
      </c>
      <c r="I15" s="61" t="s">
        <v>66</v>
      </c>
      <c r="J15" s="60"/>
      <c r="K15" s="60"/>
      <c r="L15" s="38"/>
      <c r="M15" s="35"/>
      <c r="N15" s="35"/>
      <c r="O15" s="35"/>
      <c r="P15" s="35"/>
      <c r="Q15" s="35"/>
      <c r="R15" s="35"/>
      <c r="S15" s="35"/>
      <c r="T15" s="35"/>
      <c r="U15" s="34"/>
      <c r="V15" s="38"/>
    </row>
    <row r="16" spans="1:39" s="37" customFormat="1" ht="12.75" x14ac:dyDescent="0.2">
      <c r="G16" s="63" t="s">
        <v>57</v>
      </c>
      <c r="H16" s="70">
        <v>0.01</v>
      </c>
      <c r="I16" s="61" t="s">
        <v>56</v>
      </c>
      <c r="J16" s="60"/>
      <c r="K16" s="60"/>
      <c r="L16" s="38"/>
      <c r="M16" s="35"/>
      <c r="N16" s="35"/>
      <c r="O16" s="35"/>
      <c r="P16" s="35"/>
      <c r="Q16" s="35"/>
      <c r="R16" s="35"/>
      <c r="S16" s="35"/>
      <c r="T16" s="35"/>
      <c r="U16" s="34"/>
      <c r="V16" s="38"/>
      <c r="Y16" s="93">
        <f>H19</f>
        <v>50</v>
      </c>
    </row>
    <row r="17" spans="1:32" s="37" customFormat="1" ht="14.25" x14ac:dyDescent="0.25">
      <c r="G17" s="63" t="s">
        <v>55</v>
      </c>
      <c r="H17" s="92">
        <v>15</v>
      </c>
      <c r="I17" s="61" t="s">
        <v>54</v>
      </c>
      <c r="J17" s="60"/>
      <c r="L17" s="38"/>
      <c r="M17" s="35"/>
      <c r="N17" s="35"/>
      <c r="O17" s="35"/>
      <c r="P17" s="35"/>
      <c r="Q17" s="35"/>
      <c r="R17" s="35"/>
      <c r="S17" s="35"/>
      <c r="T17" s="35"/>
      <c r="U17" s="34"/>
      <c r="V17" s="38"/>
      <c r="W17" s="71" t="s">
        <v>65</v>
      </c>
      <c r="X17" s="71" t="s">
        <v>64</v>
      </c>
      <c r="Y17" s="71" t="s">
        <v>63</v>
      </c>
      <c r="Z17" s="71" t="s">
        <v>62</v>
      </c>
      <c r="AA17" s="71" t="s">
        <v>61</v>
      </c>
      <c r="AB17" s="71" t="s">
        <v>60</v>
      </c>
      <c r="AC17" s="71" t="s">
        <v>59</v>
      </c>
      <c r="AD17" s="71" t="s">
        <v>58</v>
      </c>
    </row>
    <row r="18" spans="1:32" s="37" customFormat="1" ht="12.75" x14ac:dyDescent="0.2">
      <c r="G18" s="63" t="s">
        <v>99</v>
      </c>
      <c r="H18" s="92">
        <v>6.5</v>
      </c>
      <c r="I18" s="61" t="s">
        <v>100</v>
      </c>
      <c r="J18" s="60"/>
      <c r="L18" s="38"/>
      <c r="M18" s="35"/>
      <c r="N18" s="35"/>
      <c r="O18" s="35"/>
      <c r="P18" s="35"/>
      <c r="Q18" s="35"/>
      <c r="R18" s="35"/>
      <c r="S18" s="35"/>
      <c r="T18" s="35"/>
      <c r="U18" s="34"/>
      <c r="V18" s="38"/>
      <c r="W18" s="47">
        <f>X11</f>
        <v>0</v>
      </c>
      <c r="X18" s="47">
        <f>B27</f>
        <v>3.3333333333333335</v>
      </c>
      <c r="Y18" s="47">
        <f>G26</f>
        <v>4.5833333333333388E-5</v>
      </c>
      <c r="Z18" s="42">
        <f>X12</f>
        <v>0</v>
      </c>
      <c r="AA18" s="69" t="e">
        <f>#REF!</f>
        <v>#REF!</v>
      </c>
      <c r="AB18" s="42">
        <f>X13</f>
        <v>0</v>
      </c>
      <c r="AC18" s="42">
        <f>X14</f>
        <v>0</v>
      </c>
      <c r="AD18" s="42">
        <f>B29</f>
        <v>50</v>
      </c>
    </row>
    <row r="19" spans="1:32" s="37" customFormat="1" ht="12.75" x14ac:dyDescent="0.2">
      <c r="G19" s="63" t="s">
        <v>95</v>
      </c>
      <c r="H19" s="92">
        <v>50</v>
      </c>
      <c r="I19" s="61" t="s">
        <v>96</v>
      </c>
      <c r="J19" s="60"/>
      <c r="K19" s="60"/>
      <c r="L19" s="38"/>
      <c r="M19" s="35"/>
      <c r="N19" s="35"/>
      <c r="O19" s="35"/>
      <c r="P19" s="35"/>
      <c r="Q19" s="35"/>
      <c r="R19" s="35"/>
      <c r="S19" s="35"/>
      <c r="T19" s="35"/>
      <c r="U19" s="34"/>
      <c r="V19" s="38"/>
      <c r="W19" s="38"/>
      <c r="X19" s="38"/>
      <c r="Y19" s="38"/>
      <c r="Z19" s="45"/>
      <c r="AA19" s="45"/>
      <c r="AB19" s="45"/>
      <c r="AC19" s="47" t="s">
        <v>53</v>
      </c>
      <c r="AD19" s="47" t="s">
        <v>52</v>
      </c>
      <c r="AE19" s="53" t="s">
        <v>51</v>
      </c>
      <c r="AF19" s="52" t="s">
        <v>50</v>
      </c>
    </row>
    <row r="20" spans="1:32" s="37" customFormat="1" ht="12.75" x14ac:dyDescent="0.2">
      <c r="G20" s="63"/>
      <c r="H20" s="92"/>
      <c r="I20" s="61"/>
      <c r="K20" s="60"/>
      <c r="L20" s="38"/>
      <c r="M20" s="35"/>
      <c r="N20" s="35"/>
      <c r="O20" s="35"/>
      <c r="P20" s="35"/>
      <c r="Q20" s="35"/>
      <c r="R20" s="35"/>
      <c r="S20" s="35"/>
      <c r="T20" s="35"/>
      <c r="U20" s="34"/>
      <c r="V20" s="38"/>
      <c r="W20" s="38"/>
      <c r="X20" s="47" t="s">
        <v>53</v>
      </c>
      <c r="Y20" s="47" t="s">
        <v>52</v>
      </c>
      <c r="Z20" s="53" t="s">
        <v>51</v>
      </c>
      <c r="AA20" s="52" t="s">
        <v>50</v>
      </c>
      <c r="AB20" s="52"/>
      <c r="AC20" s="42" t="s">
        <v>47</v>
      </c>
      <c r="AD20" s="42" t="s">
        <v>49</v>
      </c>
      <c r="AE20" s="42" t="s">
        <v>48</v>
      </c>
      <c r="AF20" s="67" t="s">
        <v>47</v>
      </c>
    </row>
    <row r="21" spans="1:32" s="37" customFormat="1" ht="12.75" x14ac:dyDescent="0.2">
      <c r="K21" s="60"/>
      <c r="L21" s="38"/>
      <c r="M21" s="35"/>
      <c r="N21" s="35"/>
      <c r="O21" s="35"/>
      <c r="P21" s="35"/>
      <c r="Q21" s="35"/>
      <c r="R21" s="35"/>
      <c r="S21" s="35"/>
      <c r="T21" s="35"/>
      <c r="U21" s="34"/>
      <c r="V21" s="38"/>
      <c r="W21" s="38"/>
      <c r="X21" s="42" t="s">
        <v>47</v>
      </c>
      <c r="Y21" s="42" t="s">
        <v>49</v>
      </c>
      <c r="Z21" s="42" t="s">
        <v>48</v>
      </c>
      <c r="AA21" s="67" t="s">
        <v>47</v>
      </c>
      <c r="AB21" s="52"/>
      <c r="AC21" s="42">
        <v>0</v>
      </c>
      <c r="AD21" s="54">
        <f t="shared" ref="AD21:AD31" si="0">INDEX($Y$22:$Y$56,MATCH(AC21,$X$22:$X$56,0))</f>
        <v>-3.3333333333333335</v>
      </c>
      <c r="AE21" s="54">
        <f>INDEX($Z$22:$Z$56,MATCH(AC21,$X$22:$X$56,0))</f>
        <v>0</v>
      </c>
    </row>
    <row r="22" spans="1:32" s="37" customFormat="1" ht="12.75" x14ac:dyDescent="0.2">
      <c r="G22" s="63"/>
      <c r="H22" s="93"/>
      <c r="I22" s="61"/>
      <c r="L22" s="38"/>
      <c r="M22" s="35"/>
      <c r="N22" s="35"/>
      <c r="O22" s="35"/>
      <c r="P22" s="35"/>
      <c r="Q22" s="35"/>
      <c r="R22" s="35"/>
      <c r="S22" s="35"/>
      <c r="T22" s="35"/>
      <c r="U22" s="34"/>
      <c r="V22" s="38"/>
      <c r="W22" s="42">
        <v>0</v>
      </c>
      <c r="X22" s="42">
        <v>0</v>
      </c>
      <c r="Y22" s="98">
        <f>$B$25</f>
        <v>-3.3333333333333335</v>
      </c>
      <c r="Z22" s="53">
        <f>IF(X22&lt;$H$18,X22*$B$25,X22*$B$25+$H$19)</f>
        <v>0</v>
      </c>
      <c r="AA22" s="97">
        <f>IF(X22&lt;$H$18,$H$19/(6*$H$15*$H$16)*((6*$H$18-3*$H$18^2/$H$17-2*$H$17)*X22-X22^3/$H$17),$H$19/(6*$H$15*$H$16)*(3*$H$18^2+3*X22^2-X22^3/$H$17-(2*$H$17+3*$H$18^2/$H$17)*X22))</f>
        <v>0</v>
      </c>
      <c r="AB22" s="52"/>
      <c r="AC22" s="51">
        <f t="array" ref="AC22:AC55">IF(ISERROR(SMALL(X22:X56,ROW()-ROW(X21))),"",SMALL(X22:X56,ROW()-ROW(X21)))</f>
        <v>0</v>
      </c>
      <c r="AD22" s="54">
        <f t="shared" si="0"/>
        <v>-3.3333333333333335</v>
      </c>
      <c r="AE22" s="54">
        <f>INDEX($Z$22:$Z$56,MATCH(AC22,$X$22:$X$56,0))</f>
        <v>0</v>
      </c>
      <c r="AF22" s="69">
        <f>INDEX($AA$22:$AA$56,MATCH(AC22,$X$22:$X$56,0))</f>
        <v>0</v>
      </c>
    </row>
    <row r="23" spans="1:32" s="37" customFormat="1" ht="12.75" x14ac:dyDescent="0.2">
      <c r="B23" s="66" t="s">
        <v>46</v>
      </c>
      <c r="C23" s="65"/>
      <c r="D23" s="64"/>
      <c r="L23" s="38"/>
      <c r="M23" s="35"/>
      <c r="N23" s="35"/>
      <c r="O23" s="35"/>
      <c r="P23" s="35"/>
      <c r="Q23" s="35"/>
      <c r="R23" s="35"/>
      <c r="S23" s="35"/>
      <c r="T23" s="35"/>
      <c r="U23" s="34"/>
      <c r="V23" s="38"/>
      <c r="W23" s="47">
        <v>1</v>
      </c>
      <c r="X23" s="55">
        <f>H17/MAX(W22:W55)*W23</f>
        <v>0.5</v>
      </c>
      <c r="Y23" s="98">
        <f t="shared" ref="Y23:Y56" si="1">$B$25</f>
        <v>-3.3333333333333335</v>
      </c>
      <c r="Z23" s="53">
        <f t="shared" ref="Z23:Z56" si="2">IF(X23&lt;$H$18,X23*$B$25,X23*$B$25+$H$19)</f>
        <v>-1.6666666666666667</v>
      </c>
      <c r="AA23" s="97">
        <f t="shared" ref="AA23:AA56" si="3">IF(X23&lt;$H$18,$H$19/(6*$H$15*$H$16)*((6*$H$18-3*$H$18^2/$H$17-2*$H$17)*X23-X23^3/$H$17),$H$19/(6*$H$15*$H$16)*(3*$H$18^2+3*X23^2-X23^3/$H$17-(2*$H$17+3*$H$18^2/$H$17)*X23))</f>
        <v>2.222222222222225E-5</v>
      </c>
      <c r="AB23" s="52"/>
      <c r="AC23" s="51">
        <v>0.5</v>
      </c>
      <c r="AD23" s="54">
        <f t="shared" si="0"/>
        <v>-3.3333333333333335</v>
      </c>
      <c r="AE23" s="54">
        <f t="shared" ref="AE23:AE54" si="4">INDEX($Z$22:$Z$56,MATCH(AC23,$X$22:$X$56,0))</f>
        <v>-1.6666666666666667</v>
      </c>
      <c r="AF23" s="69">
        <f t="shared" ref="AF23:AF55" si="5">INDEX($AA$22:$AA$56,MATCH(AC23,$X$22:$X$56,0))</f>
        <v>2.222222222222225E-5</v>
      </c>
    </row>
    <row r="24" spans="1:32" s="37" customFormat="1" ht="14.25" x14ac:dyDescent="0.25">
      <c r="A24" s="63" t="s">
        <v>73</v>
      </c>
      <c r="B24" s="37" t="str">
        <f ca="1">[1]!xlv(B25)</f>
        <v xml:space="preserve"> - M₀ / L</v>
      </c>
      <c r="F24" s="63" t="s">
        <v>45</v>
      </c>
      <c r="G24" s="61" t="str">
        <f ca="1">[1]!xlv(G26)</f>
        <v xml:space="preserve"> - M₀ / (6 × E × I) × (2 × L - 6 × a + 3 × a² / L)</v>
      </c>
      <c r="H24" s="61"/>
      <c r="L24" s="38"/>
      <c r="M24" s="35"/>
      <c r="N24" s="35"/>
      <c r="O24" s="35"/>
      <c r="P24" s="35"/>
      <c r="Q24" s="35"/>
      <c r="R24" s="35"/>
      <c r="S24" s="35"/>
      <c r="T24" s="35"/>
      <c r="U24" s="34"/>
      <c r="V24" s="38"/>
      <c r="W24" s="47">
        <v>2</v>
      </c>
      <c r="X24" s="55">
        <f>H17/MAX(W22:W55)*W24</f>
        <v>1</v>
      </c>
      <c r="Y24" s="98">
        <f t="shared" si="1"/>
        <v>-3.3333333333333335</v>
      </c>
      <c r="Z24" s="53">
        <f t="shared" si="2"/>
        <v>-3.3333333333333335</v>
      </c>
      <c r="AA24" s="97">
        <f t="shared" si="3"/>
        <v>4.0277777777777839E-5</v>
      </c>
      <c r="AB24" s="52"/>
      <c r="AC24" s="51">
        <v>1</v>
      </c>
      <c r="AD24" s="54">
        <f t="shared" si="0"/>
        <v>-3.3333333333333335</v>
      </c>
      <c r="AE24" s="54">
        <f t="shared" si="4"/>
        <v>-3.3333333333333335</v>
      </c>
      <c r="AF24" s="69">
        <f t="shared" si="5"/>
        <v>4.0277777777777839E-5</v>
      </c>
    </row>
    <row r="25" spans="1:32" s="37" customFormat="1" ht="12.75" x14ac:dyDescent="0.2">
      <c r="A25" s="63" t="s">
        <v>43</v>
      </c>
      <c r="B25" s="62">
        <f>-H19/H17</f>
        <v>-3.3333333333333335</v>
      </c>
      <c r="C25" s="61" t="s">
        <v>41</v>
      </c>
      <c r="F25" s="63" t="s">
        <v>43</v>
      </c>
      <c r="G25" s="37" t="str">
        <f>[1]!xln(G26)</f>
        <v xml:space="preserve"> - 50 / (6 × (1E+07) × 0.01) × (2 × 15 - 6 × 6.5 + 3 × 6.5² / 15)</v>
      </c>
      <c r="H25" s="61"/>
      <c r="L25" s="38"/>
      <c r="M25" s="35"/>
      <c r="N25" s="35"/>
      <c r="O25" s="35"/>
      <c r="P25" s="35"/>
      <c r="Q25" s="35"/>
      <c r="R25" s="35"/>
      <c r="S25" s="35"/>
      <c r="T25" s="35"/>
      <c r="U25" s="34"/>
      <c r="V25" s="38"/>
      <c r="W25" s="47">
        <v>3</v>
      </c>
      <c r="X25" s="55">
        <f>H17/MAX(W22:W55)*W25</f>
        <v>1.5</v>
      </c>
      <c r="Y25" s="98">
        <f t="shared" si="1"/>
        <v>-3.3333333333333335</v>
      </c>
      <c r="Z25" s="53">
        <f t="shared" si="2"/>
        <v>-5</v>
      </c>
      <c r="AA25" s="97">
        <f t="shared" si="3"/>
        <v>5.000000000000009E-5</v>
      </c>
      <c r="AB25" s="52"/>
      <c r="AC25" s="51">
        <v>1.5</v>
      </c>
      <c r="AD25" s="54">
        <f t="shared" si="0"/>
        <v>-3.3333333333333335</v>
      </c>
      <c r="AE25" s="54">
        <f t="shared" si="4"/>
        <v>-5</v>
      </c>
      <c r="AF25" s="69">
        <f t="shared" si="5"/>
        <v>5.000000000000009E-5</v>
      </c>
    </row>
    <row r="26" spans="1:32" s="37" customFormat="1" ht="14.25" x14ac:dyDescent="0.25">
      <c r="A26" s="63" t="s">
        <v>101</v>
      </c>
      <c r="B26" s="37" t="str">
        <f ca="1">[1]!xlv(B27)</f>
        <v>M₀ / L</v>
      </c>
      <c r="F26" s="63" t="s">
        <v>43</v>
      </c>
      <c r="G26" s="103">
        <f>-H19/(6*H15*H16)*(2*H17-6*H18+3*H18^2/H17)</f>
        <v>4.5833333333333388E-5</v>
      </c>
      <c r="H26" s="61" t="s">
        <v>44</v>
      </c>
      <c r="L26" s="38"/>
      <c r="M26" s="35"/>
      <c r="N26" s="35"/>
      <c r="O26" s="35"/>
      <c r="P26" s="35"/>
      <c r="Q26" s="35"/>
      <c r="R26" s="35"/>
      <c r="S26" s="35"/>
      <c r="T26" s="35"/>
      <c r="U26" s="34"/>
      <c r="V26" s="38"/>
      <c r="W26" s="47">
        <v>4</v>
      </c>
      <c r="X26" s="55">
        <f>H17/MAX(W22:W55)*W26</f>
        <v>2</v>
      </c>
      <c r="Y26" s="98">
        <f t="shared" si="1"/>
        <v>-3.3333333333333335</v>
      </c>
      <c r="Z26" s="53">
        <f t="shared" si="2"/>
        <v>-6.666666666666667</v>
      </c>
      <c r="AA26" s="97">
        <f t="shared" si="3"/>
        <v>4.7222222222222343E-5</v>
      </c>
      <c r="AB26" s="52"/>
      <c r="AC26" s="51">
        <v>2</v>
      </c>
      <c r="AD26" s="54">
        <f t="shared" si="0"/>
        <v>-3.3333333333333335</v>
      </c>
      <c r="AE26" s="54">
        <f t="shared" si="4"/>
        <v>-6.666666666666667</v>
      </c>
      <c r="AF26" s="69">
        <f t="shared" si="5"/>
        <v>4.7222222222222343E-5</v>
      </c>
    </row>
    <row r="27" spans="1:32" s="37" customFormat="1" ht="14.25" x14ac:dyDescent="0.25">
      <c r="A27" s="63" t="s">
        <v>43</v>
      </c>
      <c r="B27" s="62">
        <f>H19/H17</f>
        <v>3.3333333333333335</v>
      </c>
      <c r="C27" s="61" t="s">
        <v>41</v>
      </c>
      <c r="F27" s="63" t="s">
        <v>72</v>
      </c>
      <c r="G27" s="61" t="str">
        <f ca="1">[1]!xlv(G29)</f>
        <v>M₀ / (6 × E × I) × (a - a² / L - L / 3)</v>
      </c>
      <c r="H27" s="61"/>
      <c r="L27" s="38"/>
      <c r="M27" s="35"/>
      <c r="N27" s="35"/>
      <c r="O27" s="35"/>
      <c r="P27" s="35"/>
      <c r="Q27" s="35"/>
      <c r="R27" s="35"/>
      <c r="S27" s="35"/>
      <c r="T27" s="35"/>
      <c r="U27" s="34"/>
      <c r="V27" s="38"/>
      <c r="W27" s="47">
        <v>5</v>
      </c>
      <c r="X27" s="55">
        <f>H17/MAX(W22:W55)*W27</f>
        <v>2.5</v>
      </c>
      <c r="Y27" s="98">
        <f t="shared" si="1"/>
        <v>-3.3333333333333335</v>
      </c>
      <c r="Z27" s="53">
        <f t="shared" si="2"/>
        <v>-8.3333333333333339</v>
      </c>
      <c r="AA27" s="97">
        <f t="shared" si="3"/>
        <v>2.7777777777777918E-5</v>
      </c>
      <c r="AB27" s="52"/>
      <c r="AC27" s="51">
        <v>2.5</v>
      </c>
      <c r="AD27" s="54">
        <f t="shared" si="0"/>
        <v>-3.3333333333333335</v>
      </c>
      <c r="AE27" s="54">
        <f t="shared" si="4"/>
        <v>-8.3333333333333339</v>
      </c>
      <c r="AF27" s="69">
        <f t="shared" si="5"/>
        <v>2.7777777777777918E-5</v>
      </c>
    </row>
    <row r="28" spans="1:32" s="37" customFormat="1" ht="12.75" x14ac:dyDescent="0.2">
      <c r="F28" s="63" t="s">
        <v>43</v>
      </c>
      <c r="G28" s="37" t="str">
        <f>[1]!xln(G29)</f>
        <v>50 / (6 × (1E+07) × 0.01) × (6.5 - 6.5² / 15 - 15 / 3)</v>
      </c>
      <c r="H28" s="61"/>
      <c r="L28" s="38"/>
      <c r="M28" s="35"/>
      <c r="N28" s="35"/>
      <c r="O28" s="35"/>
      <c r="P28" s="35"/>
      <c r="Q28" s="35"/>
      <c r="R28" s="35"/>
      <c r="S28" s="35"/>
      <c r="T28" s="35"/>
      <c r="U28" s="34"/>
      <c r="V28" s="38"/>
      <c r="W28" s="47">
        <v>6</v>
      </c>
      <c r="X28" s="55">
        <f>H17/MAX(W22:W55)*W28</f>
        <v>3</v>
      </c>
      <c r="Y28" s="98">
        <f t="shared" si="1"/>
        <v>-3.3333333333333335</v>
      </c>
      <c r="Z28" s="53">
        <f t="shared" si="2"/>
        <v>-10</v>
      </c>
      <c r="AA28" s="97">
        <f t="shared" si="3"/>
        <v>-1.2499999999999826E-5</v>
      </c>
      <c r="AB28" s="52"/>
      <c r="AC28" s="51">
        <v>3</v>
      </c>
      <c r="AD28" s="54">
        <f t="shared" si="0"/>
        <v>-3.3333333333333335</v>
      </c>
      <c r="AE28" s="54">
        <f t="shared" si="4"/>
        <v>-10</v>
      </c>
      <c r="AF28" s="69">
        <f t="shared" si="5"/>
        <v>-1.2499999999999826E-5</v>
      </c>
    </row>
    <row r="29" spans="1:32" s="37" customFormat="1" ht="12.75" x14ac:dyDescent="0.2">
      <c r="A29" s="63" t="s">
        <v>93</v>
      </c>
      <c r="B29" s="62">
        <f>H19</f>
        <v>50</v>
      </c>
      <c r="C29" s="61" t="s">
        <v>39</v>
      </c>
      <c r="F29" s="63" t="s">
        <v>43</v>
      </c>
      <c r="G29" s="103">
        <f>H19/(6*H15*H16)*(H18-H18^2/H17-H17/3)</f>
        <v>-1.0972222222222224E-4</v>
      </c>
      <c r="H29" s="61" t="s">
        <v>44</v>
      </c>
      <c r="L29" s="38"/>
      <c r="M29" s="35"/>
      <c r="N29" s="35"/>
      <c r="O29" s="35"/>
      <c r="P29" s="35"/>
      <c r="Q29" s="35"/>
      <c r="R29" s="35"/>
      <c r="S29" s="35"/>
      <c r="T29" s="35"/>
      <c r="U29" s="34"/>
      <c r="V29" s="38"/>
      <c r="W29" s="47">
        <v>7</v>
      </c>
      <c r="X29" s="55">
        <f>H17/MAX(W22:W55)*W29</f>
        <v>3.5</v>
      </c>
      <c r="Y29" s="98">
        <f t="shared" si="1"/>
        <v>-3.3333333333333335</v>
      </c>
      <c r="Z29" s="53">
        <f t="shared" si="2"/>
        <v>-11.666666666666668</v>
      </c>
      <c r="AA29" s="97">
        <f t="shared" si="3"/>
        <v>-7.7777777777777578E-5</v>
      </c>
      <c r="AB29" s="52"/>
      <c r="AC29" s="51">
        <v>3.5</v>
      </c>
      <c r="AD29" s="54">
        <f t="shared" si="0"/>
        <v>-3.3333333333333335</v>
      </c>
      <c r="AE29" s="54">
        <f t="shared" si="4"/>
        <v>-11.666666666666668</v>
      </c>
      <c r="AF29" s="69">
        <f t="shared" si="5"/>
        <v>-7.7777777777777578E-5</v>
      </c>
    </row>
    <row r="30" spans="1:32" s="37" customFormat="1" ht="14.25" x14ac:dyDescent="0.25">
      <c r="F30" s="63" t="s">
        <v>102</v>
      </c>
      <c r="G30" s="61" t="str">
        <f ca="1">[1]!xlv(G32)</f>
        <v>M₀ / (6 × E × I) × (L - 3 × a² / L)</v>
      </c>
      <c r="H30" s="61"/>
      <c r="L30" s="38"/>
      <c r="M30" s="35"/>
      <c r="N30" s="35"/>
      <c r="O30" s="35"/>
      <c r="P30" s="35"/>
      <c r="Q30" s="35"/>
      <c r="R30" s="35"/>
      <c r="S30" s="35"/>
      <c r="T30" s="35"/>
      <c r="U30" s="34"/>
      <c r="V30" s="38"/>
      <c r="W30" s="47">
        <v>8</v>
      </c>
      <c r="X30" s="55">
        <f>H17/MAX(W22:W55)*W30</f>
        <v>4</v>
      </c>
      <c r="Y30" s="98">
        <f t="shared" si="1"/>
        <v>-3.3333333333333335</v>
      </c>
      <c r="Z30" s="53">
        <f t="shared" si="2"/>
        <v>-13.333333333333334</v>
      </c>
      <c r="AA30" s="97">
        <f t="shared" si="3"/>
        <v>-1.7222222222222197E-4</v>
      </c>
      <c r="AB30" s="52"/>
      <c r="AC30" s="51">
        <v>4</v>
      </c>
      <c r="AD30" s="54">
        <f t="shared" si="0"/>
        <v>-3.3333333333333335</v>
      </c>
      <c r="AE30" s="54">
        <f t="shared" si="4"/>
        <v>-13.333333333333334</v>
      </c>
      <c r="AF30" s="69">
        <f t="shared" si="5"/>
        <v>-1.7222222222222197E-4</v>
      </c>
    </row>
    <row r="31" spans="1:32" s="37" customFormat="1" ht="12.75" x14ac:dyDescent="0.2">
      <c r="F31" s="63" t="s">
        <v>43</v>
      </c>
      <c r="G31" s="37" t="str">
        <f>[1]!xln(G32)</f>
        <v>50 / (6 × (1E+07) × 0.01) × (15 - 3 × 6.5² / 15)</v>
      </c>
      <c r="H31" s="61"/>
      <c r="L31" s="38"/>
      <c r="M31" s="35"/>
      <c r="N31" s="35"/>
      <c r="O31" s="35"/>
      <c r="P31" s="35"/>
      <c r="Q31" s="35"/>
      <c r="R31" s="35"/>
      <c r="S31" s="35"/>
      <c r="T31" s="35"/>
      <c r="U31" s="34"/>
      <c r="V31" s="38"/>
      <c r="W31" s="47">
        <v>9</v>
      </c>
      <c r="X31" s="55">
        <f>H17/MAX(W22:W55)*W31</f>
        <v>4.5</v>
      </c>
      <c r="Y31" s="98">
        <f t="shared" si="1"/>
        <v>-3.3333333333333335</v>
      </c>
      <c r="Z31" s="53">
        <f t="shared" si="2"/>
        <v>-15</v>
      </c>
      <c r="AA31" s="97">
        <f t="shared" si="3"/>
        <v>-2.9999999999999976E-4</v>
      </c>
      <c r="AB31" s="52"/>
      <c r="AC31" s="51">
        <v>4.5</v>
      </c>
      <c r="AD31" s="54">
        <f t="shared" si="0"/>
        <v>-3.3333333333333335</v>
      </c>
      <c r="AE31" s="54">
        <f t="shared" si="4"/>
        <v>-15</v>
      </c>
      <c r="AF31" s="69">
        <f t="shared" si="5"/>
        <v>-2.9999999999999976E-4</v>
      </c>
    </row>
    <row r="32" spans="1:32" s="37" customFormat="1" ht="12.75" x14ac:dyDescent="0.2">
      <c r="F32" s="63" t="s">
        <v>43</v>
      </c>
      <c r="G32" s="103">
        <f>H19/(6*H15*H16)*(H17-3*H18^2/H17)</f>
        <v>5.4583333333333339E-4</v>
      </c>
      <c r="H32" s="61" t="s">
        <v>44</v>
      </c>
      <c r="L32" s="38"/>
      <c r="M32" s="35"/>
      <c r="N32" s="35"/>
      <c r="O32" s="35"/>
      <c r="P32" s="35"/>
      <c r="Q32" s="35"/>
      <c r="R32" s="35"/>
      <c r="S32" s="35"/>
      <c r="T32" s="35"/>
      <c r="U32" s="34"/>
      <c r="V32" s="38"/>
      <c r="W32" s="47">
        <v>10</v>
      </c>
      <c r="X32" s="55">
        <f>H17/MAX(W22:W55)*W32</f>
        <v>5</v>
      </c>
      <c r="Y32" s="98">
        <f t="shared" si="1"/>
        <v>-3.3333333333333335</v>
      </c>
      <c r="Z32" s="53">
        <f t="shared" si="2"/>
        <v>-16.666666666666668</v>
      </c>
      <c r="AA32" s="97">
        <f t="shared" si="3"/>
        <v>-4.6527777777777751E-4</v>
      </c>
      <c r="AB32" s="52"/>
      <c r="AC32" s="51">
        <v>5</v>
      </c>
      <c r="AD32" s="54">
        <f>INDEX($Y$22:$Y$56,MATCH(AC32,$X$22:$X$56,0))</f>
        <v>-3.3333333333333335</v>
      </c>
      <c r="AE32" s="54">
        <f t="shared" si="4"/>
        <v>-16.666666666666668</v>
      </c>
      <c r="AF32" s="69">
        <f t="shared" si="5"/>
        <v>-4.6527777777777751E-4</v>
      </c>
    </row>
    <row r="33" spans="9:32" s="37" customFormat="1" ht="12.75" x14ac:dyDescent="0.2">
      <c r="L33" s="38"/>
      <c r="M33" s="35"/>
      <c r="N33" s="35"/>
      <c r="O33" s="35"/>
      <c r="P33" s="35"/>
      <c r="Q33" s="35"/>
      <c r="R33" s="35"/>
      <c r="S33" s="35"/>
      <c r="T33" s="35"/>
      <c r="U33" s="34"/>
      <c r="V33" s="38"/>
      <c r="W33" s="47">
        <v>11</v>
      </c>
      <c r="X33" s="55">
        <f>H17/MAX(W22:W55)*W33</f>
        <v>5.5</v>
      </c>
      <c r="Y33" s="98">
        <f t="shared" si="1"/>
        <v>-3.3333333333333335</v>
      </c>
      <c r="Z33" s="53">
        <f t="shared" si="2"/>
        <v>-18.333333333333336</v>
      </c>
      <c r="AA33" s="97">
        <f t="shared" si="3"/>
        <v>-6.7222222222222184E-4</v>
      </c>
      <c r="AB33" s="52"/>
      <c r="AC33" s="51">
        <v>5.5</v>
      </c>
      <c r="AD33" s="54">
        <f t="shared" ref="AD33:AD55" si="6">INDEX($Y$22:$Y$56,MATCH(AC33,$X$22:$X$56,0))</f>
        <v>-3.3333333333333335</v>
      </c>
      <c r="AE33" s="54">
        <f t="shared" si="4"/>
        <v>-18.333333333333336</v>
      </c>
      <c r="AF33" s="69">
        <f t="shared" si="5"/>
        <v>-6.7222222222222184E-4</v>
      </c>
    </row>
    <row r="34" spans="9:32" s="37" customFormat="1" ht="12.75" x14ac:dyDescent="0.2">
      <c r="L34" s="38"/>
      <c r="M34" s="35"/>
      <c r="N34" s="35"/>
      <c r="O34" s="35"/>
      <c r="P34" s="35"/>
      <c r="Q34" s="35"/>
      <c r="R34" s="35"/>
      <c r="S34" s="35"/>
      <c r="T34" s="35"/>
      <c r="U34" s="34"/>
      <c r="V34" s="38"/>
      <c r="W34" s="47">
        <v>12</v>
      </c>
      <c r="X34" s="55">
        <f>H17/MAX(W22:W55)*W34</f>
        <v>6</v>
      </c>
      <c r="Y34" s="98">
        <f t="shared" si="1"/>
        <v>-3.3333333333333335</v>
      </c>
      <c r="Z34" s="53">
        <f t="shared" si="2"/>
        <v>-20</v>
      </c>
      <c r="AA34" s="97">
        <f t="shared" si="3"/>
        <v>-9.2499999999999961E-4</v>
      </c>
      <c r="AB34" s="52"/>
      <c r="AC34" s="51">
        <v>6</v>
      </c>
      <c r="AD34" s="54">
        <f t="shared" si="6"/>
        <v>-3.3333333333333335</v>
      </c>
      <c r="AE34" s="54">
        <f t="shared" si="4"/>
        <v>-20</v>
      </c>
      <c r="AF34" s="69">
        <f t="shared" si="5"/>
        <v>-9.2499999999999961E-4</v>
      </c>
    </row>
    <row r="35" spans="9:32" s="37" customFormat="1" ht="12.75" x14ac:dyDescent="0.2">
      <c r="I35" s="59" t="s">
        <v>42</v>
      </c>
      <c r="J35" s="38"/>
      <c r="K35" s="38"/>
      <c r="L35" s="38"/>
      <c r="M35" s="35"/>
      <c r="N35" s="35"/>
      <c r="O35" s="35"/>
      <c r="P35" s="35"/>
      <c r="Q35" s="35"/>
      <c r="R35" s="35"/>
      <c r="S35" s="35"/>
      <c r="T35" s="35"/>
      <c r="U35" s="34"/>
      <c r="V35" s="38"/>
      <c r="W35" s="47">
        <v>13</v>
      </c>
      <c r="X35" s="55">
        <f>H17/MAX(W22:W55)*W35</f>
        <v>6.5</v>
      </c>
      <c r="Y35" s="98">
        <f t="shared" si="1"/>
        <v>-3.3333333333333335</v>
      </c>
      <c r="Z35" s="53">
        <f t="shared" si="2"/>
        <v>28.333333333333332</v>
      </c>
      <c r="AA35" s="97">
        <f t="shared" si="3"/>
        <v>-1.227777777777779E-3</v>
      </c>
      <c r="AB35" s="52"/>
      <c r="AC35" s="51">
        <v>6.4999900000000004</v>
      </c>
      <c r="AD35" s="54">
        <f t="shared" si="6"/>
        <v>-3.3333333333333335</v>
      </c>
      <c r="AE35" s="54">
        <f t="shared" si="4"/>
        <v>-21.666633333333337</v>
      </c>
      <c r="AF35" s="69">
        <f t="shared" si="5"/>
        <v>-1.2277711944552775E-3</v>
      </c>
    </row>
    <row r="36" spans="9:32" s="37" customFormat="1" ht="12.75" x14ac:dyDescent="0.2">
      <c r="I36" s="50" t="s">
        <v>36</v>
      </c>
      <c r="J36" s="94">
        <f>MAX(AD21:AD54)</f>
        <v>-3.3333333333333335</v>
      </c>
      <c r="K36" s="38" t="s">
        <v>41</v>
      </c>
      <c r="L36" s="38"/>
      <c r="M36" s="35"/>
      <c r="N36" s="35"/>
      <c r="O36" s="35"/>
      <c r="P36" s="35"/>
      <c r="Q36" s="35"/>
      <c r="R36" s="35"/>
      <c r="S36" s="35"/>
      <c r="T36" s="35"/>
      <c r="U36" s="34"/>
      <c r="V36" s="38"/>
      <c r="W36" s="47">
        <v>14</v>
      </c>
      <c r="X36" s="55">
        <f>H17/MAX(W22:W55)*W36</f>
        <v>7</v>
      </c>
      <c r="Y36" s="98">
        <f t="shared" si="1"/>
        <v>-3.3333333333333335</v>
      </c>
      <c r="Z36" s="53">
        <f t="shared" si="2"/>
        <v>26.666666666666664</v>
      </c>
      <c r="AA36" s="97">
        <f t="shared" si="3"/>
        <v>-1.5222222222222256E-3</v>
      </c>
      <c r="AB36" s="52"/>
      <c r="AC36" s="51">
        <v>6.5</v>
      </c>
      <c r="AD36" s="54">
        <f t="shared" si="6"/>
        <v>-3.3333333333333335</v>
      </c>
      <c r="AE36" s="54">
        <f t="shared" si="4"/>
        <v>28.333333333333332</v>
      </c>
      <c r="AF36" s="69">
        <f t="shared" si="5"/>
        <v>-1.227777777777779E-3</v>
      </c>
    </row>
    <row r="37" spans="9:32" s="37" customFormat="1" ht="12.75" x14ac:dyDescent="0.2">
      <c r="I37" s="50" t="s">
        <v>35</v>
      </c>
      <c r="J37" s="94">
        <f>MIN(AD21:AD54)</f>
        <v>-3.3333333333333335</v>
      </c>
      <c r="K37" s="38" t="s">
        <v>41</v>
      </c>
      <c r="L37" s="38"/>
      <c r="M37" s="35"/>
      <c r="N37" s="35"/>
      <c r="O37" s="35"/>
      <c r="P37" s="35"/>
      <c r="Q37" s="35"/>
      <c r="R37" s="35"/>
      <c r="S37" s="35"/>
      <c r="T37" s="35"/>
      <c r="U37" s="34"/>
      <c r="V37" s="38"/>
      <c r="W37" s="47">
        <v>15</v>
      </c>
      <c r="X37" s="55">
        <f>H17/MAX(W22:W55)*W37</f>
        <v>7.5</v>
      </c>
      <c r="Y37" s="98">
        <f t="shared" si="1"/>
        <v>-3.3333333333333335</v>
      </c>
      <c r="Z37" s="53">
        <f t="shared" si="2"/>
        <v>25</v>
      </c>
      <c r="AA37" s="97">
        <f t="shared" si="3"/>
        <v>-1.75E-3</v>
      </c>
      <c r="AB37" s="52"/>
      <c r="AC37" s="51">
        <v>7</v>
      </c>
      <c r="AD37" s="54">
        <f t="shared" si="6"/>
        <v>-3.3333333333333335</v>
      </c>
      <c r="AE37" s="54">
        <f t="shared" si="4"/>
        <v>26.666666666666664</v>
      </c>
      <c r="AF37" s="69">
        <f t="shared" si="5"/>
        <v>-1.5222222222222256E-3</v>
      </c>
    </row>
    <row r="38" spans="9:32" s="37" customFormat="1" ht="12.75" x14ac:dyDescent="0.2">
      <c r="I38" s="48" t="s">
        <v>37</v>
      </c>
      <c r="J38" s="38"/>
      <c r="K38" s="38"/>
      <c r="L38" s="38"/>
      <c r="M38" s="35"/>
      <c r="N38" s="35"/>
      <c r="O38" s="35"/>
      <c r="P38" s="35"/>
      <c r="Q38" s="35"/>
      <c r="R38" s="35"/>
      <c r="S38" s="35"/>
      <c r="T38" s="35"/>
      <c r="U38" s="34"/>
      <c r="V38" s="38"/>
      <c r="W38" s="47">
        <v>16</v>
      </c>
      <c r="X38" s="55">
        <f>H17/MAX(W22:W55)*W38</f>
        <v>8</v>
      </c>
      <c r="Y38" s="98">
        <f t="shared" si="1"/>
        <v>-3.3333333333333335</v>
      </c>
      <c r="Z38" s="53">
        <f t="shared" si="2"/>
        <v>23.333333333333332</v>
      </c>
      <c r="AA38" s="97">
        <f t="shared" si="3"/>
        <v>-1.915277777777779E-3</v>
      </c>
      <c r="AB38" s="52"/>
      <c r="AC38" s="51">
        <v>7.5</v>
      </c>
      <c r="AD38" s="54">
        <f t="shared" si="6"/>
        <v>-3.3333333333333335</v>
      </c>
      <c r="AE38" s="54">
        <f t="shared" si="4"/>
        <v>25</v>
      </c>
      <c r="AF38" s="69">
        <f t="shared" si="5"/>
        <v>-1.75E-3</v>
      </c>
    </row>
    <row r="39" spans="9:32" s="37" customFormat="1" ht="12.75" x14ac:dyDescent="0.2">
      <c r="I39" s="50" t="s">
        <v>36</v>
      </c>
      <c r="J39" s="49">
        <f>INDEX(AC21:AC54,MATCH(J36,AD21:AD54,0))</f>
        <v>0</v>
      </c>
      <c r="K39" s="38" t="s">
        <v>34</v>
      </c>
      <c r="L39" s="38"/>
      <c r="M39" s="35"/>
      <c r="N39" s="35"/>
      <c r="O39" s="35"/>
      <c r="P39" s="35"/>
      <c r="Q39" s="35"/>
      <c r="R39" s="35"/>
      <c r="S39" s="35"/>
      <c r="T39" s="35"/>
      <c r="U39" s="34"/>
      <c r="V39" s="38"/>
      <c r="W39" s="47">
        <v>17</v>
      </c>
      <c r="X39" s="55">
        <f>H17/MAX(W22:W55)*W39</f>
        <v>8.5</v>
      </c>
      <c r="Y39" s="98">
        <f t="shared" si="1"/>
        <v>-3.3333333333333335</v>
      </c>
      <c r="Z39" s="53">
        <f t="shared" si="2"/>
        <v>21.666666666666664</v>
      </c>
      <c r="AA39" s="97">
        <f t="shared" si="3"/>
        <v>-2.0222222222222256E-3</v>
      </c>
      <c r="AB39" s="52"/>
      <c r="AC39" s="51">
        <v>8</v>
      </c>
      <c r="AD39" s="54">
        <f t="shared" si="6"/>
        <v>-3.3333333333333335</v>
      </c>
      <c r="AE39" s="54">
        <f t="shared" si="4"/>
        <v>23.333333333333332</v>
      </c>
      <c r="AF39" s="69">
        <f t="shared" si="5"/>
        <v>-1.915277777777779E-3</v>
      </c>
    </row>
    <row r="40" spans="9:32" s="37" customFormat="1" ht="12.75" x14ac:dyDescent="0.2">
      <c r="I40" s="50" t="s">
        <v>35</v>
      </c>
      <c r="J40" s="49">
        <f>INDEX(AC21:AC54,MATCH(J37,AD21:AD54,0))</f>
        <v>0</v>
      </c>
      <c r="K40" s="48" t="s">
        <v>34</v>
      </c>
      <c r="L40" s="38"/>
      <c r="M40" s="35"/>
      <c r="N40" s="35"/>
      <c r="O40" s="35"/>
      <c r="P40" s="35"/>
      <c r="Q40" s="35"/>
      <c r="R40" s="35"/>
      <c r="S40" s="35"/>
      <c r="T40" s="35"/>
      <c r="U40" s="34"/>
      <c r="V40" s="38"/>
      <c r="W40" s="47">
        <v>18</v>
      </c>
      <c r="X40" s="55">
        <f>H17/MAX(W22:W55)*W40</f>
        <v>9</v>
      </c>
      <c r="Y40" s="98">
        <f t="shared" si="1"/>
        <v>-3.3333333333333335</v>
      </c>
      <c r="Z40" s="53">
        <f t="shared" si="2"/>
        <v>20</v>
      </c>
      <c r="AA40" s="97">
        <f t="shared" si="3"/>
        <v>-2.0750000000000026E-3</v>
      </c>
      <c r="AB40" s="52"/>
      <c r="AC40" s="51">
        <v>8.5</v>
      </c>
      <c r="AD40" s="54">
        <f t="shared" si="6"/>
        <v>-3.3333333333333335</v>
      </c>
      <c r="AE40" s="54">
        <f t="shared" si="4"/>
        <v>21.666666666666664</v>
      </c>
      <c r="AF40" s="69">
        <f t="shared" si="5"/>
        <v>-2.0222222222222256E-3</v>
      </c>
    </row>
    <row r="41" spans="9:32" s="37" customFormat="1" ht="12.75" x14ac:dyDescent="0.2">
      <c r="L41" s="38"/>
      <c r="M41" s="35"/>
      <c r="N41" s="35"/>
      <c r="O41" s="35"/>
      <c r="P41" s="35"/>
      <c r="Q41" s="35"/>
      <c r="R41" s="35"/>
      <c r="S41" s="35"/>
      <c r="T41" s="35"/>
      <c r="U41" s="34"/>
      <c r="V41" s="38"/>
      <c r="W41" s="47">
        <v>19</v>
      </c>
      <c r="X41" s="55">
        <f>H17/MAX(W22:W55)*W41</f>
        <v>9.5</v>
      </c>
      <c r="Y41" s="98">
        <f t="shared" si="1"/>
        <v>-3.3333333333333335</v>
      </c>
      <c r="Z41" s="53">
        <f t="shared" si="2"/>
        <v>18.333333333333332</v>
      </c>
      <c r="AA41" s="97">
        <f t="shared" si="3"/>
        <v>-2.0777777777777782E-3</v>
      </c>
      <c r="AB41" s="42"/>
      <c r="AC41" s="51">
        <v>9</v>
      </c>
      <c r="AD41" s="54">
        <f t="shared" si="6"/>
        <v>-3.3333333333333335</v>
      </c>
      <c r="AE41" s="54">
        <f t="shared" si="4"/>
        <v>20</v>
      </c>
      <c r="AF41" s="69">
        <f t="shared" si="5"/>
        <v>-2.0750000000000026E-3</v>
      </c>
    </row>
    <row r="42" spans="9:32" s="37" customFormat="1" ht="12.75" x14ac:dyDescent="0.2">
      <c r="I42" s="57" t="s">
        <v>40</v>
      </c>
      <c r="J42" s="38"/>
      <c r="K42" s="38"/>
      <c r="L42" s="38"/>
      <c r="M42" s="35"/>
      <c r="N42" s="35"/>
      <c r="O42" s="35"/>
      <c r="P42" s="35"/>
      <c r="Q42" s="35"/>
      <c r="R42" s="35"/>
      <c r="S42" s="35"/>
      <c r="T42" s="35"/>
      <c r="U42" s="34"/>
      <c r="V42" s="38"/>
      <c r="W42" s="47">
        <v>20</v>
      </c>
      <c r="X42" s="55">
        <f>H17/MAX(W22:W55)*W42</f>
        <v>10</v>
      </c>
      <c r="Y42" s="98">
        <f t="shared" si="1"/>
        <v>-3.3333333333333335</v>
      </c>
      <c r="Z42" s="53">
        <f t="shared" si="2"/>
        <v>16.666666666666664</v>
      </c>
      <c r="AA42" s="97">
        <f t="shared" si="3"/>
        <v>-2.0347222222222238E-3</v>
      </c>
      <c r="AB42" s="42"/>
      <c r="AC42" s="51">
        <v>9.5</v>
      </c>
      <c r="AD42" s="54">
        <f t="shared" si="6"/>
        <v>-3.3333333333333335</v>
      </c>
      <c r="AE42" s="54">
        <f t="shared" si="4"/>
        <v>18.333333333333332</v>
      </c>
      <c r="AF42" s="69">
        <f t="shared" si="5"/>
        <v>-2.0777777777777782E-3</v>
      </c>
    </row>
    <row r="43" spans="9:32" s="37" customFormat="1" ht="12.75" x14ac:dyDescent="0.2">
      <c r="I43" s="50" t="s">
        <v>36</v>
      </c>
      <c r="J43" s="95">
        <f>MAX(AE21:AE54)</f>
        <v>28.333333333333332</v>
      </c>
      <c r="K43" s="38" t="s">
        <v>39</v>
      </c>
      <c r="L43" s="38"/>
      <c r="M43" s="35"/>
      <c r="N43" s="35"/>
      <c r="O43" s="35"/>
      <c r="P43" s="35"/>
      <c r="Q43" s="35"/>
      <c r="R43" s="35"/>
      <c r="S43" s="35"/>
      <c r="T43" s="35"/>
      <c r="U43" s="34"/>
      <c r="V43" s="38"/>
      <c r="W43" s="47">
        <v>21</v>
      </c>
      <c r="X43" s="55">
        <f>H17/MAX(W22:W55)*W43</f>
        <v>10.5</v>
      </c>
      <c r="Y43" s="98">
        <f t="shared" si="1"/>
        <v>-3.3333333333333335</v>
      </c>
      <c r="Z43" s="53">
        <f t="shared" si="2"/>
        <v>15</v>
      </c>
      <c r="AA43" s="97">
        <f t="shared" si="3"/>
        <v>-1.9500000000000027E-3</v>
      </c>
      <c r="AB43" s="42"/>
      <c r="AC43" s="51">
        <v>10</v>
      </c>
      <c r="AD43" s="54">
        <f t="shared" si="6"/>
        <v>-3.3333333333333335</v>
      </c>
      <c r="AE43" s="54">
        <f t="shared" si="4"/>
        <v>16.666666666666664</v>
      </c>
      <c r="AF43" s="69">
        <f t="shared" si="5"/>
        <v>-2.0347222222222238E-3</v>
      </c>
    </row>
    <row r="44" spans="9:32" s="37" customFormat="1" ht="12.75" x14ac:dyDescent="0.2">
      <c r="I44" s="50" t="s">
        <v>35</v>
      </c>
      <c r="J44" s="58">
        <f>MIN(AE21:AE54)</f>
        <v>-21.666633333333337</v>
      </c>
      <c r="K44" s="38" t="s">
        <v>39</v>
      </c>
      <c r="L44" s="38"/>
      <c r="M44" s="35"/>
      <c r="N44" s="35"/>
      <c r="O44" s="35"/>
      <c r="P44" s="35"/>
      <c r="Q44" s="35"/>
      <c r="R44" s="35"/>
      <c r="S44" s="35"/>
      <c r="T44" s="35"/>
      <c r="U44" s="34"/>
      <c r="V44" s="38"/>
      <c r="W44" s="47">
        <v>22</v>
      </c>
      <c r="X44" s="55">
        <f>H17/MAX(W22:W55)*W44</f>
        <v>11</v>
      </c>
      <c r="Y44" s="98">
        <f t="shared" si="1"/>
        <v>-3.3333333333333335</v>
      </c>
      <c r="Z44" s="53">
        <f t="shared" si="2"/>
        <v>13.333333333333329</v>
      </c>
      <c r="AA44" s="97">
        <f t="shared" si="3"/>
        <v>-1.8277777777777828E-3</v>
      </c>
      <c r="AB44" s="42"/>
      <c r="AC44" s="51">
        <v>10.5</v>
      </c>
      <c r="AD44" s="54">
        <f t="shared" si="6"/>
        <v>-3.3333333333333335</v>
      </c>
      <c r="AE44" s="54">
        <f t="shared" si="4"/>
        <v>15</v>
      </c>
      <c r="AF44" s="69">
        <f t="shared" si="5"/>
        <v>-1.9500000000000027E-3</v>
      </c>
    </row>
    <row r="45" spans="9:32" s="37" customFormat="1" ht="12.75" x14ac:dyDescent="0.2">
      <c r="I45" s="48" t="s">
        <v>37</v>
      </c>
      <c r="J45" s="38"/>
      <c r="K45" s="38"/>
      <c r="L45" s="38"/>
      <c r="M45" s="35"/>
      <c r="N45" s="35"/>
      <c r="O45" s="35"/>
      <c r="P45" s="35"/>
      <c r="Q45" s="35"/>
      <c r="R45" s="35"/>
      <c r="S45" s="35"/>
      <c r="T45" s="35"/>
      <c r="U45" s="34"/>
      <c r="V45" s="38"/>
      <c r="W45" s="47">
        <v>23</v>
      </c>
      <c r="X45" s="55">
        <f>H17/MAX(W22:W55)*W45</f>
        <v>11.5</v>
      </c>
      <c r="Y45" s="98">
        <f t="shared" si="1"/>
        <v>-3.3333333333333335</v>
      </c>
      <c r="Z45" s="53">
        <f t="shared" si="2"/>
        <v>11.666666666666664</v>
      </c>
      <c r="AA45" s="97">
        <f t="shared" si="3"/>
        <v>-1.6722222222222219E-3</v>
      </c>
      <c r="AB45" s="42"/>
      <c r="AC45" s="51">
        <v>11</v>
      </c>
      <c r="AD45" s="54">
        <f t="shared" si="6"/>
        <v>-3.3333333333333335</v>
      </c>
      <c r="AE45" s="54">
        <f t="shared" si="4"/>
        <v>13.333333333333329</v>
      </c>
      <c r="AF45" s="69">
        <f t="shared" si="5"/>
        <v>-1.8277777777777828E-3</v>
      </c>
    </row>
    <row r="46" spans="9:32" s="37" customFormat="1" ht="12.75" x14ac:dyDescent="0.2">
      <c r="I46" s="50" t="s">
        <v>36</v>
      </c>
      <c r="J46" s="49">
        <f>INDEX(AC21:AC54,MATCH(J43,AE21:AE54,0))</f>
        <v>6.5</v>
      </c>
      <c r="K46" s="38" t="s">
        <v>34</v>
      </c>
      <c r="L46" s="38"/>
      <c r="M46" s="35"/>
      <c r="N46" s="35"/>
      <c r="O46" s="35"/>
      <c r="P46" s="35"/>
      <c r="Q46" s="35"/>
      <c r="R46" s="35"/>
      <c r="S46" s="35"/>
      <c r="T46" s="35"/>
      <c r="U46" s="34"/>
      <c r="V46" s="38"/>
      <c r="W46" s="47">
        <v>24</v>
      </c>
      <c r="X46" s="55">
        <f>H17/MAX(W22:W55)*W46</f>
        <v>12</v>
      </c>
      <c r="Y46" s="98">
        <f t="shared" si="1"/>
        <v>-3.3333333333333335</v>
      </c>
      <c r="Z46" s="53">
        <f t="shared" si="2"/>
        <v>10</v>
      </c>
      <c r="AA46" s="97">
        <f t="shared" si="3"/>
        <v>-1.4875000000000018E-3</v>
      </c>
      <c r="AB46" s="42"/>
      <c r="AC46" s="51">
        <v>11.5</v>
      </c>
      <c r="AD46" s="54">
        <f t="shared" si="6"/>
        <v>-3.3333333333333335</v>
      </c>
      <c r="AE46" s="54">
        <f t="shared" si="4"/>
        <v>11.666666666666664</v>
      </c>
      <c r="AF46" s="69">
        <f t="shared" si="5"/>
        <v>-1.6722222222222219E-3</v>
      </c>
    </row>
    <row r="47" spans="9:32" s="37" customFormat="1" ht="12.75" x14ac:dyDescent="0.2">
      <c r="I47" s="50" t="s">
        <v>35</v>
      </c>
      <c r="J47" s="49">
        <f>INDEX(AC21:AC54,MATCH(J44,AE21:AE54,0))</f>
        <v>6.4999900000000004</v>
      </c>
      <c r="K47" s="48" t="s">
        <v>34</v>
      </c>
      <c r="L47" s="38"/>
      <c r="M47" s="35"/>
      <c r="N47" s="35"/>
      <c r="O47" s="35"/>
      <c r="P47" s="35"/>
      <c r="Q47" s="35"/>
      <c r="R47" s="35"/>
      <c r="S47" s="35"/>
      <c r="T47" s="35"/>
      <c r="U47" s="34"/>
      <c r="V47" s="38"/>
      <c r="W47" s="47">
        <v>25</v>
      </c>
      <c r="X47" s="55">
        <f>H17/MAX(W22:W55)*W47</f>
        <v>12.5</v>
      </c>
      <c r="Y47" s="98">
        <f t="shared" si="1"/>
        <v>-3.3333333333333335</v>
      </c>
      <c r="Z47" s="53">
        <f t="shared" si="2"/>
        <v>8.3333333333333286</v>
      </c>
      <c r="AA47" s="97">
        <f t="shared" si="3"/>
        <v>-1.2777777777777857E-3</v>
      </c>
      <c r="AB47" s="42"/>
      <c r="AC47" s="51">
        <v>12</v>
      </c>
      <c r="AD47" s="54">
        <f t="shared" si="6"/>
        <v>-3.3333333333333335</v>
      </c>
      <c r="AE47" s="54">
        <f t="shared" si="4"/>
        <v>10</v>
      </c>
      <c r="AF47" s="69">
        <f t="shared" si="5"/>
        <v>-1.4875000000000018E-3</v>
      </c>
    </row>
    <row r="48" spans="9:32" s="37" customFormat="1" ht="12.75" x14ac:dyDescent="0.2">
      <c r="L48" s="38"/>
      <c r="M48" s="35"/>
      <c r="N48" s="35"/>
      <c r="O48" s="35"/>
      <c r="P48" s="35"/>
      <c r="Q48" s="35"/>
      <c r="R48" s="35"/>
      <c r="S48" s="35"/>
      <c r="T48" s="35"/>
      <c r="U48" s="34"/>
      <c r="V48" s="38"/>
      <c r="W48" s="47">
        <v>26</v>
      </c>
      <c r="X48" s="55">
        <f>H17/MAX(W22:W55)*W48</f>
        <v>13</v>
      </c>
      <c r="Y48" s="98">
        <f t="shared" si="1"/>
        <v>-3.3333333333333335</v>
      </c>
      <c r="Z48" s="53">
        <f t="shared" si="2"/>
        <v>6.6666666666666643</v>
      </c>
      <c r="AA48" s="97">
        <f t="shared" si="3"/>
        <v>-1.0472222222222265E-3</v>
      </c>
      <c r="AB48" s="42"/>
      <c r="AC48" s="51">
        <v>12.5</v>
      </c>
      <c r="AD48" s="54">
        <f t="shared" si="6"/>
        <v>-3.3333333333333335</v>
      </c>
      <c r="AE48" s="54">
        <f t="shared" si="4"/>
        <v>8.3333333333333286</v>
      </c>
      <c r="AF48" s="69">
        <f t="shared" si="5"/>
        <v>-1.2777777777777857E-3</v>
      </c>
    </row>
    <row r="49" spans="1:32" s="37" customFormat="1" ht="12.75" x14ac:dyDescent="0.2">
      <c r="L49" s="38"/>
      <c r="M49" s="35"/>
      <c r="N49" s="35"/>
      <c r="O49" s="35"/>
      <c r="P49" s="35"/>
      <c r="Q49" s="35"/>
      <c r="R49" s="35"/>
      <c r="S49" s="35"/>
      <c r="T49" s="35"/>
      <c r="U49" s="34"/>
      <c r="V49" s="38"/>
      <c r="W49" s="47">
        <v>27</v>
      </c>
      <c r="X49" s="55">
        <f>H17/MAX(W22:W55)*W49</f>
        <v>13.5</v>
      </c>
      <c r="Y49" s="98">
        <f t="shared" si="1"/>
        <v>-3.3333333333333335</v>
      </c>
      <c r="Z49" s="53">
        <f t="shared" si="2"/>
        <v>5</v>
      </c>
      <c r="AA49" s="97">
        <f t="shared" si="3"/>
        <v>-8.0000000000000188E-4</v>
      </c>
      <c r="AB49" s="42"/>
      <c r="AC49" s="51">
        <v>13</v>
      </c>
      <c r="AD49" s="54">
        <f t="shared" si="6"/>
        <v>-3.3333333333333335</v>
      </c>
      <c r="AE49" s="54">
        <f t="shared" si="4"/>
        <v>6.6666666666666643</v>
      </c>
      <c r="AF49" s="69">
        <f t="shared" si="5"/>
        <v>-1.0472222222222265E-3</v>
      </c>
    </row>
    <row r="50" spans="1:32" s="37" customFormat="1" ht="12.75" x14ac:dyDescent="0.2">
      <c r="I50" s="38"/>
      <c r="J50" s="38"/>
      <c r="K50" s="38"/>
      <c r="L50" s="38"/>
      <c r="M50" s="35"/>
      <c r="N50" s="35"/>
      <c r="O50" s="35"/>
      <c r="P50" s="35"/>
      <c r="Q50" s="35"/>
      <c r="R50" s="35"/>
      <c r="S50" s="35"/>
      <c r="T50" s="35"/>
      <c r="U50" s="34"/>
      <c r="V50" s="38"/>
      <c r="W50" s="47">
        <v>28</v>
      </c>
      <c r="X50" s="55">
        <f>H17/MAX(W22:W55)*W50</f>
        <v>14</v>
      </c>
      <c r="Y50" s="98">
        <f t="shared" si="1"/>
        <v>-3.3333333333333335</v>
      </c>
      <c r="Z50" s="53">
        <f t="shared" si="2"/>
        <v>3.3333333333333286</v>
      </c>
      <c r="AA50" s="97">
        <f t="shared" si="3"/>
        <v>-5.4027777777778849E-4</v>
      </c>
      <c r="AB50" s="42"/>
      <c r="AC50" s="51">
        <v>13.5</v>
      </c>
      <c r="AD50" s="54">
        <f t="shared" si="6"/>
        <v>-3.3333333333333335</v>
      </c>
      <c r="AE50" s="54">
        <f t="shared" si="4"/>
        <v>5</v>
      </c>
      <c r="AF50" s="69">
        <f t="shared" si="5"/>
        <v>-8.0000000000000188E-4</v>
      </c>
    </row>
    <row r="51" spans="1:32" s="37" customFormat="1" ht="12.75" x14ac:dyDescent="0.2">
      <c r="I51" s="57" t="s">
        <v>38</v>
      </c>
      <c r="J51" s="38"/>
      <c r="K51" s="38"/>
      <c r="L51" s="38"/>
      <c r="M51" s="35"/>
      <c r="N51" s="35"/>
      <c r="O51" s="35"/>
      <c r="P51" s="35"/>
      <c r="Q51" s="35"/>
      <c r="R51" s="35"/>
      <c r="S51" s="35"/>
      <c r="T51" s="35"/>
      <c r="U51" s="34"/>
      <c r="V51" s="38"/>
      <c r="W51" s="47">
        <v>29</v>
      </c>
      <c r="X51" s="55">
        <f>H17/MAX(W22:W55)*W51</f>
        <v>14.5</v>
      </c>
      <c r="Y51" s="98">
        <f t="shared" si="1"/>
        <v>-3.3333333333333335</v>
      </c>
      <c r="Z51" s="53">
        <f t="shared" si="2"/>
        <v>1.6666666666666643</v>
      </c>
      <c r="AA51" s="97">
        <f t="shared" si="3"/>
        <v>-2.7222222222223044E-4</v>
      </c>
      <c r="AB51" s="42"/>
      <c r="AC51" s="51">
        <v>14</v>
      </c>
      <c r="AD51" s="54">
        <f t="shared" si="6"/>
        <v>-3.3333333333333335</v>
      </c>
      <c r="AE51" s="54">
        <f t="shared" si="4"/>
        <v>3.3333333333333286</v>
      </c>
      <c r="AF51" s="69">
        <f t="shared" si="5"/>
        <v>-5.4027777777778849E-4</v>
      </c>
    </row>
    <row r="52" spans="1:32" s="37" customFormat="1" ht="12.75" x14ac:dyDescent="0.2">
      <c r="I52" s="50" t="s">
        <v>36</v>
      </c>
      <c r="J52" s="56">
        <f>MAX(AF21:AF54)</f>
        <v>5.000000000000009E-5</v>
      </c>
      <c r="K52" s="38" t="s">
        <v>34</v>
      </c>
      <c r="L52" s="38"/>
      <c r="M52" s="35"/>
      <c r="N52" s="35"/>
      <c r="O52" s="35"/>
      <c r="P52" s="35"/>
      <c r="Q52" s="35"/>
      <c r="R52" s="35"/>
      <c r="S52" s="35"/>
      <c r="T52" s="35"/>
      <c r="U52" s="34"/>
      <c r="V52" s="38"/>
      <c r="W52" s="47">
        <v>30</v>
      </c>
      <c r="X52" s="55">
        <f>H17/MAX(W22:W55)*W52</f>
        <v>15</v>
      </c>
      <c r="Y52" s="98">
        <f t="shared" si="1"/>
        <v>-3.3333333333333335</v>
      </c>
      <c r="Z52" s="53">
        <f t="shared" si="2"/>
        <v>0</v>
      </c>
      <c r="AA52" s="97">
        <f t="shared" si="3"/>
        <v>0</v>
      </c>
      <c r="AB52" s="42"/>
      <c r="AC52" s="51">
        <v>14.5</v>
      </c>
      <c r="AD52" s="54">
        <f t="shared" si="6"/>
        <v>-3.3333333333333335</v>
      </c>
      <c r="AE52" s="54">
        <f t="shared" si="4"/>
        <v>1.6666666666666643</v>
      </c>
      <c r="AF52" s="69">
        <f t="shared" si="5"/>
        <v>-2.7222222222223044E-4</v>
      </c>
    </row>
    <row r="53" spans="1:32" s="37" customFormat="1" ht="12.75" x14ac:dyDescent="0.2">
      <c r="I53" s="50" t="s">
        <v>35</v>
      </c>
      <c r="J53" s="56">
        <f>MIN(AF21:AF54)</f>
        <v>-2.0777777777777782E-3</v>
      </c>
      <c r="K53" s="48" t="s">
        <v>34</v>
      </c>
      <c r="L53" s="38"/>
      <c r="M53" s="35"/>
      <c r="N53" s="35"/>
      <c r="O53" s="35"/>
      <c r="P53" s="35"/>
      <c r="Q53" s="35"/>
      <c r="R53" s="35"/>
      <c r="S53" s="35"/>
      <c r="T53" s="35"/>
      <c r="U53" s="34"/>
      <c r="V53" s="38"/>
      <c r="W53" s="38"/>
      <c r="X53" s="55">
        <f>H17</f>
        <v>15</v>
      </c>
      <c r="Y53" s="98">
        <f t="shared" si="1"/>
        <v>-3.3333333333333335</v>
      </c>
      <c r="Z53" s="53">
        <f t="shared" si="2"/>
        <v>0</v>
      </c>
      <c r="AA53" s="97">
        <f t="shared" si="3"/>
        <v>0</v>
      </c>
      <c r="AB53" s="42"/>
      <c r="AC53" s="51">
        <v>15</v>
      </c>
      <c r="AD53" s="54">
        <f t="shared" si="6"/>
        <v>-3.3333333333333335</v>
      </c>
      <c r="AE53" s="54">
        <f t="shared" si="4"/>
        <v>0</v>
      </c>
      <c r="AF53" s="69">
        <f t="shared" si="5"/>
        <v>0</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f t="shared" si="6"/>
        <v>-3.3333333333333335</v>
      </c>
      <c r="AE54" s="54">
        <f t="shared" si="4"/>
        <v>0</v>
      </c>
      <c r="AF54" s="69">
        <f t="shared" si="5"/>
        <v>0</v>
      </c>
    </row>
    <row r="55" spans="1:32" s="37" customFormat="1" ht="12.75" x14ac:dyDescent="0.2">
      <c r="I55" s="50" t="s">
        <v>36</v>
      </c>
      <c r="J55" s="49">
        <f>INDEX(AC21:AC54,MATCH(J52,AF21:AF54,0))</f>
        <v>1.5</v>
      </c>
      <c r="K55" s="38" t="s">
        <v>34</v>
      </c>
      <c r="L55" s="38"/>
      <c r="M55" s="35"/>
      <c r="N55" s="35"/>
      <c r="O55" s="35"/>
      <c r="P55" s="35"/>
      <c r="Q55" s="35"/>
      <c r="R55" s="35"/>
      <c r="S55" s="35"/>
      <c r="T55" s="35"/>
      <c r="U55" s="34"/>
      <c r="V55" s="38"/>
      <c r="W55" s="38"/>
      <c r="X55" s="98">
        <f>H17+0.000001</f>
        <v>15.000000999999999</v>
      </c>
      <c r="Y55" s="98">
        <f t="shared" si="1"/>
        <v>-3.3333333333333335</v>
      </c>
      <c r="Z55" s="53">
        <f t="shared" si="2"/>
        <v>-3.3333333320229031E-6</v>
      </c>
      <c r="AA55" s="97">
        <f t="shared" si="3"/>
        <v>5.4583333053415117E-10</v>
      </c>
      <c r="AB55" s="42"/>
      <c r="AC55" s="51">
        <v>15.000000999999999</v>
      </c>
      <c r="AD55" s="54">
        <f t="shared" si="6"/>
        <v>-3.3333333333333335</v>
      </c>
      <c r="AE55" s="54">
        <f>INDEX($Z$22:$Z$56,MATCH(AC55,$X$22:$X$56,0))</f>
        <v>-3.3333333320229031E-6</v>
      </c>
      <c r="AF55" s="69">
        <f t="shared" si="5"/>
        <v>5.4583333053415117E-10</v>
      </c>
    </row>
    <row r="56" spans="1:32" s="37" customFormat="1" ht="12.75" x14ac:dyDescent="0.2">
      <c r="I56" s="50" t="s">
        <v>35</v>
      </c>
      <c r="J56" s="49">
        <f>INDEX(AC21:AC54,MATCH(J53,AF21:AF54,0))</f>
        <v>9.5</v>
      </c>
      <c r="K56" s="48" t="s">
        <v>34</v>
      </c>
      <c r="L56" s="38"/>
      <c r="M56" s="35"/>
      <c r="N56" s="35"/>
      <c r="O56" s="35"/>
      <c r="P56" s="35"/>
      <c r="Q56" s="35"/>
      <c r="R56" s="35"/>
      <c r="S56" s="35"/>
      <c r="T56" s="35"/>
      <c r="U56" s="34"/>
      <c r="V56" s="38"/>
      <c r="W56" s="38"/>
      <c r="X56" s="96">
        <f>H18-0.00001</f>
        <v>6.4999900000000004</v>
      </c>
      <c r="Y56" s="98">
        <f t="shared" si="1"/>
        <v>-3.3333333333333335</v>
      </c>
      <c r="Z56" s="53">
        <f t="shared" si="2"/>
        <v>-21.666633333333337</v>
      </c>
      <c r="AA56" s="97">
        <f t="shared" si="3"/>
        <v>-1.2277711944552775E-3</v>
      </c>
    </row>
    <row r="57" spans="1:32" s="37" customFormat="1" ht="12.75" x14ac:dyDescent="0.2">
      <c r="I57" s="38"/>
      <c r="J57" s="38"/>
      <c r="K57" s="38"/>
      <c r="L57" s="38"/>
      <c r="M57" s="35"/>
      <c r="N57" s="35"/>
      <c r="O57" s="35"/>
      <c r="P57" s="35"/>
      <c r="Q57" s="35"/>
      <c r="R57" s="35"/>
      <c r="S57" s="35"/>
      <c r="T57" s="35"/>
      <c r="U57" s="34"/>
      <c r="V57" s="38"/>
      <c r="W57" s="38"/>
      <c r="X57" s="38"/>
      <c r="Y57" s="38"/>
      <c r="AD57" s="42">
        <f>MAX(AD21:AD54)</f>
        <v>-3.3333333333333335</v>
      </c>
      <c r="AE57" s="42">
        <f>MAX(AE21:AE54)</f>
        <v>28.333333333333332</v>
      </c>
      <c r="AF57" s="42">
        <f>MAX(AF21:AF54)</f>
        <v>5.000000000000009E-5</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-3.3333333333333335</v>
      </c>
      <c r="AE58" s="42">
        <f>MIN(AE21:AE54)</f>
        <v>-21.666633333333337</v>
      </c>
      <c r="AF58" s="42">
        <f>MIN(AF21:AF54)</f>
        <v>-2.0777777777777782E-3</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2016-11-07T18:25:20Z</dcterms:modified>
  <cp:category>Engineering Spreadsheets</cp:category>
</cp:coreProperties>
</file>