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329"/>
  <workbookPr codeName="ThisWorkbook"/>
  <mc:AlternateContent xmlns:mc="http://schemas.openxmlformats.org/markup-compatibility/2006">
    <mc:Choice Requires="x15">
      <x15ac:absPath xmlns:x15ac="http://schemas.microsoft.com/office/spreadsheetml/2010/11/ac" url="D:\Dropbox\AA-000 Administration\TECHNICAL LIBRARY\SPREADSHEETS\"/>
    </mc:Choice>
  </mc:AlternateContent>
  <bookViews>
    <workbookView xWindow="150" yWindow="-105" windowWidth="20415" windowHeight="12315" tabRatio="797" activeTab="1"/>
  </bookViews>
  <sheets>
    <sheet name="READ ME" sheetId="40" r:id="rId1"/>
    <sheet name="POINT LOAD MID SPAN" sheetId="41" r:id="rId2"/>
  </sheets>
  <externalReferences>
    <externalReference r:id="rId3"/>
  </externalReferences>
  <definedNames>
    <definedName name="_xlnm.Print_Area" localSheetId="1">'POINT LOAD MID SPAN'!$A$8:$K$61</definedName>
    <definedName name="_xlnm.Print_Area" localSheetId="0">'READ ME'!$A$8:$K$63</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AA56" i="41" l="1"/>
  <c r="AA55" i="41"/>
  <c r="AA23" i="41"/>
  <c r="AA25" i="41"/>
  <c r="AA26" i="41"/>
  <c r="AA27" i="41"/>
  <c r="AA28" i="41"/>
  <c r="AA30" i="41"/>
  <c r="AA31" i="41"/>
  <c r="AA33" i="41"/>
  <c r="AA34" i="41"/>
  <c r="AA35" i="41"/>
  <c r="AA36" i="41"/>
  <c r="AA37" i="41"/>
  <c r="AA38" i="41"/>
  <c r="AA39" i="41"/>
  <c r="AA40" i="41"/>
  <c r="AA41" i="41"/>
  <c r="AA42" i="41"/>
  <c r="AA43" i="41"/>
  <c r="AA44" i="41"/>
  <c r="AA45" i="41"/>
  <c r="AA46" i="41"/>
  <c r="AA47" i="41"/>
  <c r="AA48" i="41"/>
  <c r="AA49" i="41"/>
  <c r="AA50" i="41"/>
  <c r="AA51" i="41"/>
  <c r="AA52" i="41"/>
  <c r="AA53" i="41"/>
  <c r="AA22" i="41"/>
  <c r="Z56" i="41"/>
  <c r="Z55" i="41"/>
  <c r="Z23" i="41"/>
  <c r="Z25" i="41"/>
  <c r="Z26" i="41"/>
  <c r="Z27" i="41"/>
  <c r="Z28" i="41"/>
  <c r="Z30" i="41"/>
  <c r="Z31" i="41"/>
  <c r="Z33" i="41"/>
  <c r="Z34" i="41"/>
  <c r="Z35" i="41"/>
  <c r="Z36" i="41"/>
  <c r="Z37" i="41"/>
  <c r="Z38" i="41"/>
  <c r="Z39" i="41"/>
  <c r="Z40" i="41"/>
  <c r="Z41" i="41"/>
  <c r="Z42" i="41"/>
  <c r="Z43" i="41"/>
  <c r="Z44" i="41"/>
  <c r="Z45" i="41"/>
  <c r="Z46" i="41"/>
  <c r="Z47" i="41"/>
  <c r="Z48" i="41"/>
  <c r="Z49" i="41"/>
  <c r="Z50" i="41"/>
  <c r="Z51" i="41"/>
  <c r="Z52" i="41"/>
  <c r="Z53" i="41"/>
  <c r="Z22" i="41"/>
  <c r="Y23" i="41"/>
  <c r="Y56" i="41"/>
  <c r="Y55" i="41"/>
  <c r="Y25" i="41"/>
  <c r="Y26" i="41"/>
  <c r="Y27" i="41"/>
  <c r="Y28" i="41"/>
  <c r="Y30" i="41"/>
  <c r="Y31" i="41"/>
  <c r="Y33" i="41"/>
  <c r="Y34" i="41"/>
  <c r="Y35" i="41"/>
  <c r="Y36" i="41"/>
  <c r="Y37" i="41"/>
  <c r="Y38" i="41"/>
  <c r="Y39" i="41"/>
  <c r="Y40" i="41"/>
  <c r="Y41" i="41"/>
  <c r="Y42" i="41"/>
  <c r="Y43" i="41"/>
  <c r="Y44" i="41"/>
  <c r="Y45" i="41"/>
  <c r="Y46" i="41"/>
  <c r="Y47" i="41"/>
  <c r="Y48" i="41"/>
  <c r="Y49" i="41"/>
  <c r="Y50" i="41"/>
  <c r="Y51" i="41"/>
  <c r="Y52" i="41"/>
  <c r="Y53" i="41"/>
  <c r="Y22" i="41"/>
  <c r="H31" i="41"/>
  <c r="H26" i="41"/>
  <c r="B34" i="41"/>
  <c r="B31" i="41"/>
  <c r="B27" i="41"/>
  <c r="B25" i="41"/>
  <c r="H29" i="41"/>
  <c r="H30" i="41"/>
  <c r="H19" i="41" l="1"/>
  <c r="X56" i="41" l="1"/>
  <c r="Y16" i="41" l="1"/>
  <c r="B24" i="41"/>
  <c r="X1" i="41" l="1"/>
  <c r="G1" i="41" s="1"/>
  <c r="J10" i="41" s="1"/>
  <c r="X2" i="41"/>
  <c r="X3" i="41"/>
  <c r="X4" i="41"/>
  <c r="X5" i="41"/>
  <c r="X6" i="41"/>
  <c r="X7" i="41"/>
  <c r="F8" i="41"/>
  <c r="J8" i="41"/>
  <c r="F9" i="41"/>
  <c r="J9" i="41"/>
  <c r="F10" i="41"/>
  <c r="L10" i="41"/>
  <c r="F11" i="41"/>
  <c r="B12" i="41"/>
  <c r="W18" i="41"/>
  <c r="Z18" i="41"/>
  <c r="AB18" i="41"/>
  <c r="AC18" i="41"/>
  <c r="X23" i="41"/>
  <c r="AD21" i="41" l="1"/>
  <c r="AE21" i="41"/>
  <c r="X24" i="41"/>
  <c r="Y24" i="41" l="1"/>
  <c r="AA24" i="41"/>
  <c r="Z24" i="41"/>
  <c r="X25" i="41"/>
  <c r="X26" i="41"/>
  <c r="X27" i="41"/>
  <c r="B26" i="41"/>
  <c r="AA18" i="41" l="1"/>
  <c r="X18" i="41"/>
  <c r="X28" i="41"/>
  <c r="B33" i="41"/>
  <c r="B32" i="41"/>
  <c r="X29" i="41" l="1"/>
  <c r="X30" i="41"/>
  <c r="X31" i="41"/>
  <c r="X32" i="41"/>
  <c r="X33" i="41"/>
  <c r="X34" i="41"/>
  <c r="X35" i="41"/>
  <c r="X36" i="41"/>
  <c r="X37" i="41"/>
  <c r="X38" i="41"/>
  <c r="X39" i="41"/>
  <c r="X40" i="41"/>
  <c r="X41" i="41"/>
  <c r="X42" i="41"/>
  <c r="X43" i="41"/>
  <c r="X44" i="41"/>
  <c r="X45" i="41"/>
  <c r="X46" i="41"/>
  <c r="X47" i="41"/>
  <c r="X48" i="41"/>
  <c r="X49" i="41"/>
  <c r="X50" i="41"/>
  <c r="X51" i="41"/>
  <c r="X52" i="41"/>
  <c r="X53" i="41"/>
  <c r="X55" i="41"/>
  <c r="B30" i="41"/>
  <c r="H24" i="41"/>
  <c r="H25" i="41"/>
  <c r="B29" i="41"/>
  <c r="AA32" i="41" l="1"/>
  <c r="Z32" i="41"/>
  <c r="Y32" i="41"/>
  <c r="AA29" i="41"/>
  <c r="Z29" i="41"/>
  <c r="Y29" i="41"/>
  <c r="AC22" i="41" a="1"/>
  <c r="Y18" i="41"/>
  <c r="AD18" i="41"/>
  <c r="C12" i="40"/>
  <c r="AC22" i="41" l="1"/>
  <c r="AF22" i="41" s="1"/>
  <c r="AC37" i="41"/>
  <c r="AF37" i="41" s="1"/>
  <c r="AC34" i="41"/>
  <c r="AF34" i="41" s="1"/>
  <c r="AC32" i="41"/>
  <c r="AF32" i="41" s="1"/>
  <c r="AC46" i="41"/>
  <c r="AF46" i="41" s="1"/>
  <c r="AC26" i="41"/>
  <c r="AF26" i="41" s="1"/>
  <c r="AC24" i="41"/>
  <c r="AF24" i="41" s="1"/>
  <c r="AC38" i="41"/>
  <c r="AF38" i="41" s="1"/>
  <c r="AC51" i="41"/>
  <c r="AF51" i="41" s="1"/>
  <c r="AC49" i="41"/>
  <c r="AF49" i="41" s="1"/>
  <c r="AC55" i="41"/>
  <c r="AF55" i="41" s="1"/>
  <c r="AC30" i="41"/>
  <c r="AC39" i="41"/>
  <c r="AF39" i="41" s="1"/>
  <c r="AC29" i="41"/>
  <c r="AF29" i="41" s="1"/>
  <c r="AC52" i="41"/>
  <c r="AF52" i="41" s="1"/>
  <c r="AC44" i="41"/>
  <c r="AF44" i="41" s="1"/>
  <c r="AC43" i="41"/>
  <c r="AF43" i="41" s="1"/>
  <c r="AC41" i="41"/>
  <c r="AF41" i="41" s="1"/>
  <c r="AC47" i="41"/>
  <c r="AF47" i="41" s="1"/>
  <c r="AC36" i="41"/>
  <c r="AF36" i="41" s="1"/>
  <c r="AC35" i="41"/>
  <c r="AF35" i="41" s="1"/>
  <c r="AC33" i="41"/>
  <c r="AF33" i="41" s="1"/>
  <c r="AC28" i="41"/>
  <c r="AF28" i="41" s="1"/>
  <c r="AC27" i="41"/>
  <c r="AF27" i="41" s="1"/>
  <c r="AC25" i="41"/>
  <c r="AF25" i="41" s="1"/>
  <c r="AC31" i="41"/>
  <c r="AC53" i="41"/>
  <c r="AF53" i="41" s="1"/>
  <c r="AC50" i="41"/>
  <c r="AF50" i="41" s="1"/>
  <c r="AC48" i="41"/>
  <c r="AF48" i="41" s="1"/>
  <c r="AC23" i="41"/>
  <c r="AF23" i="41" s="1"/>
  <c r="AC42" i="41"/>
  <c r="AF42" i="41" s="1"/>
  <c r="AC40" i="41"/>
  <c r="AF40" i="41" s="1"/>
  <c r="AC54" i="41"/>
  <c r="AF54" i="41" s="1"/>
  <c r="AC45" i="41"/>
  <c r="AF45" i="41" s="1"/>
  <c r="AE30" i="41"/>
  <c r="AE31" i="41" l="1"/>
  <c r="AF31" i="41"/>
  <c r="AD30" i="41"/>
  <c r="AF30" i="41"/>
  <c r="AE54" i="41"/>
  <c r="AD54" i="41"/>
  <c r="AE25" i="41"/>
  <c r="AD25" i="41"/>
  <c r="AE27" i="41"/>
  <c r="AD27" i="41"/>
  <c r="AD44" i="41"/>
  <c r="AE44" i="41"/>
  <c r="AD38" i="41"/>
  <c r="AE38" i="41"/>
  <c r="AD53" i="41"/>
  <c r="AE53" i="41"/>
  <c r="AD40" i="41"/>
  <c r="AE40" i="41"/>
  <c r="AE52" i="41"/>
  <c r="AD52" i="41"/>
  <c r="AD24" i="41"/>
  <c r="AE24" i="41"/>
  <c r="AD45" i="41"/>
  <c r="AE45" i="41"/>
  <c r="AD42" i="41"/>
  <c r="AE42" i="41"/>
  <c r="AD28" i="41"/>
  <c r="AE28" i="41"/>
  <c r="AD23" i="41"/>
  <c r="AE23" i="41"/>
  <c r="AD33" i="41"/>
  <c r="AE33" i="41"/>
  <c r="AD29" i="41"/>
  <c r="AE29" i="41"/>
  <c r="AE26" i="41"/>
  <c r="AD26" i="41"/>
  <c r="AD48" i="41"/>
  <c r="AE48" i="41"/>
  <c r="AD35" i="41"/>
  <c r="AE35" i="41"/>
  <c r="AE39" i="41"/>
  <c r="AD39" i="41"/>
  <c r="AD46" i="41"/>
  <c r="AE46" i="41"/>
  <c r="AD31" i="41"/>
  <c r="AD50" i="41"/>
  <c r="AE50" i="41"/>
  <c r="AD36" i="41"/>
  <c r="AE36" i="41"/>
  <c r="AD32" i="41"/>
  <c r="AE32" i="41"/>
  <c r="AE47" i="41"/>
  <c r="AD47" i="41"/>
  <c r="AD55" i="41"/>
  <c r="AE55" i="41"/>
  <c r="AD34" i="41"/>
  <c r="AE34" i="41"/>
  <c r="AE41" i="41"/>
  <c r="AD41" i="41"/>
  <c r="AE49" i="41"/>
  <c r="AD49" i="41"/>
  <c r="AD37" i="41"/>
  <c r="AE37" i="41"/>
  <c r="AD43" i="41"/>
  <c r="AE43" i="41"/>
  <c r="AD51" i="41"/>
  <c r="AE51" i="41"/>
  <c r="AD22" i="41"/>
  <c r="AE22" i="41"/>
  <c r="AE58" i="41" l="1"/>
  <c r="J36" i="41"/>
  <c r="J39" i="41" s="1"/>
  <c r="J43" i="41"/>
  <c r="J46" i="41" s="1"/>
  <c r="AD57" i="41"/>
  <c r="AD58" i="41"/>
  <c r="J44" i="41"/>
  <c r="J47" i="41" s="1"/>
  <c r="AE57" i="41"/>
  <c r="J37" i="41"/>
  <c r="J40" i="41" s="1"/>
  <c r="AF58" i="41"/>
  <c r="AF57" i="41"/>
  <c r="J53" i="41"/>
  <c r="J56" i="41" s="1"/>
  <c r="J52" i="41"/>
  <c r="J55" i="41" s="1"/>
</calcChain>
</file>

<file path=xl/sharedStrings.xml><?xml version="1.0" encoding="utf-8"?>
<sst xmlns="http://schemas.openxmlformats.org/spreadsheetml/2006/main" count="178" uniqueCount="104">
  <si>
    <t>R. Abbott</t>
  </si>
  <si>
    <t>Author:</t>
  </si>
  <si>
    <t>Check:</t>
  </si>
  <si>
    <t>Date:</t>
  </si>
  <si>
    <t>Revision:</t>
  </si>
  <si>
    <t>Report:</t>
  </si>
  <si>
    <t>Section:</t>
  </si>
  <si>
    <t xml:space="preserve"> </t>
  </si>
  <si>
    <t>Total Report Pages:</t>
  </si>
  <si>
    <t>Section Number:</t>
  </si>
  <si>
    <t>Sheet Name</t>
  </si>
  <si>
    <t>Report Title:</t>
  </si>
  <si>
    <t>IMPORTANT INFORMATION</t>
  </si>
  <si>
    <t>About us:</t>
  </si>
  <si>
    <t xml:space="preserve"> spreadsheets@abbottaerospace.com</t>
  </si>
  <si>
    <t>Proprietary information:</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</si>
  <si>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</si>
  <si>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</si>
  <si>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</si>
  <si>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</si>
  <si>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library.abbottaerospace.com/subscribe</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</si>
  <si>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</si>
  <si>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</si>
  <si>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</si>
  <si>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</si>
  <si>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</si>
  <si>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library.abbottaerospace.com/xl-viking</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</si>
  <si>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</si>
  <si>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</si>
  <si>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library.abbottaerospace.com/donate</t>
  </si>
  <si>
    <t>Find out more about the Design and Analysis services provided by Abbott Aerospace</t>
  </si>
  <si>
    <t>www.abbottaerospace.com/services/</t>
  </si>
  <si>
    <t>www.XL-Viking.com</t>
  </si>
  <si>
    <t>If you see errors on this spreadsheet it is because you do not have the XL-Viking Plugin, to find out more:</t>
  </si>
  <si>
    <t>in</t>
  </si>
  <si>
    <t>Min. =</t>
  </si>
  <si>
    <t>Max. =</t>
  </si>
  <si>
    <t>Location:</t>
  </si>
  <si>
    <t>Deflection Summary</t>
  </si>
  <si>
    <t>inlb</t>
  </si>
  <si>
    <t>Bending Moment Summary</t>
  </si>
  <si>
    <t>lb</t>
  </si>
  <si>
    <t>Shear Load Summary</t>
  </si>
  <si>
    <t>=</t>
  </si>
  <si>
    <t>rad</t>
  </si>
  <si>
    <r>
      <t>θ</t>
    </r>
    <r>
      <rPr>
        <vertAlign val="subscript"/>
        <sz val="10"/>
        <color theme="1"/>
        <rFont val="Calibri"/>
        <family val="2"/>
        <scheme val="minor"/>
      </rPr>
      <t>A</t>
    </r>
    <r>
      <rPr>
        <sz val="10"/>
        <color theme="1"/>
        <rFont val="Calibri"/>
        <family val="2"/>
        <scheme val="minor"/>
      </rPr>
      <t xml:space="preserve"> =</t>
    </r>
  </si>
  <si>
    <r>
      <t>R</t>
    </r>
    <r>
      <rPr>
        <vertAlign val="subscript"/>
        <sz val="10"/>
        <color theme="1"/>
        <rFont val="Calibri"/>
        <family val="2"/>
        <scheme val="minor"/>
      </rPr>
      <t>C</t>
    </r>
    <r>
      <rPr>
        <sz val="10"/>
        <color theme="1"/>
        <rFont val="Calibri"/>
        <family val="2"/>
        <scheme val="minor"/>
      </rPr>
      <t xml:space="preserve"> =</t>
    </r>
  </si>
  <si>
    <t>Results</t>
  </si>
  <si>
    <t>(in)</t>
  </si>
  <si>
    <t>(inlb)</t>
  </si>
  <si>
    <t>(lb)</t>
  </si>
  <si>
    <t>lb (Applied Load)</t>
  </si>
  <si>
    <t>W =</t>
  </si>
  <si>
    <t>y</t>
  </si>
  <si>
    <t>M</t>
  </si>
  <si>
    <t>V</t>
  </si>
  <si>
    <t>L</t>
  </si>
  <si>
    <t>in (Total Length of Beam)</t>
  </si>
  <si>
    <t>L =</t>
  </si>
  <si>
    <t>in⁴ (Beam 2nd Moment of Area)</t>
  </si>
  <si>
    <t>I =</t>
  </si>
  <si>
    <r>
      <t>M</t>
    </r>
    <r>
      <rPr>
        <vertAlign val="subscript"/>
        <sz val="10"/>
        <color theme="1"/>
        <rFont val="Calibri"/>
        <family val="2"/>
        <scheme val="minor"/>
      </rPr>
      <t>B</t>
    </r>
  </si>
  <si>
    <r>
      <t>M</t>
    </r>
    <r>
      <rPr>
        <vertAlign val="subscript"/>
        <sz val="10"/>
        <color theme="1"/>
        <rFont val="Calibri"/>
        <family val="2"/>
        <scheme val="minor"/>
      </rPr>
      <t>A</t>
    </r>
  </si>
  <si>
    <r>
      <t>y</t>
    </r>
    <r>
      <rPr>
        <vertAlign val="subscript"/>
        <sz val="10"/>
        <color theme="1"/>
        <rFont val="Calibri"/>
        <family val="2"/>
        <scheme val="minor"/>
      </rPr>
      <t>B</t>
    </r>
  </si>
  <si>
    <r>
      <t>y</t>
    </r>
    <r>
      <rPr>
        <vertAlign val="subscript"/>
        <sz val="10"/>
        <color theme="1"/>
        <rFont val="Calibri"/>
        <family val="2"/>
        <scheme val="minor"/>
      </rPr>
      <t>A</t>
    </r>
  </si>
  <si>
    <r>
      <t>θ</t>
    </r>
    <r>
      <rPr>
        <vertAlign val="subscript"/>
        <sz val="10"/>
        <color theme="1"/>
        <rFont val="Calibri"/>
        <family val="2"/>
        <scheme val="minor"/>
      </rPr>
      <t>B</t>
    </r>
  </si>
  <si>
    <r>
      <t>θ</t>
    </r>
    <r>
      <rPr>
        <vertAlign val="subscript"/>
        <sz val="10"/>
        <color theme="1"/>
        <rFont val="Calibri"/>
        <family val="2"/>
        <scheme val="minor"/>
      </rPr>
      <t>A</t>
    </r>
  </si>
  <si>
    <r>
      <t>R</t>
    </r>
    <r>
      <rPr>
        <vertAlign val="subscript"/>
        <sz val="10"/>
        <color theme="1"/>
        <rFont val="Calibri"/>
        <family val="2"/>
        <scheme val="minor"/>
      </rPr>
      <t>B</t>
    </r>
  </si>
  <si>
    <r>
      <t>R</t>
    </r>
    <r>
      <rPr>
        <vertAlign val="subscript"/>
        <sz val="10"/>
        <color theme="1"/>
        <rFont val="Calibri"/>
        <family val="2"/>
        <scheme val="minor"/>
      </rPr>
      <t>A</t>
    </r>
  </si>
  <si>
    <t>psi (young's modulus)</t>
  </si>
  <si>
    <t>E =</t>
  </si>
  <si>
    <r>
      <t>M</t>
    </r>
    <r>
      <rPr>
        <vertAlign val="subscript"/>
        <sz val="10"/>
        <color theme="1"/>
        <rFont val="Calibri"/>
        <family val="2"/>
        <scheme val="minor"/>
      </rPr>
      <t>A</t>
    </r>
    <r>
      <rPr>
        <sz val="10"/>
        <color theme="1"/>
        <rFont val="Calibri"/>
        <family val="2"/>
        <scheme val="minor"/>
      </rPr>
      <t xml:space="preserve"> =</t>
    </r>
  </si>
  <si>
    <r>
      <t>y</t>
    </r>
    <r>
      <rPr>
        <vertAlign val="subscript"/>
        <sz val="10"/>
        <color theme="1"/>
        <rFont val="Calibri"/>
        <family val="2"/>
        <scheme val="minor"/>
      </rPr>
      <t>B</t>
    </r>
    <r>
      <rPr>
        <sz val="10"/>
        <color theme="1"/>
        <rFont val="Calibri"/>
        <family val="2"/>
        <scheme val="minor"/>
      </rPr>
      <t xml:space="preserve"> =</t>
    </r>
  </si>
  <si>
    <t>Table B 4.1.1-2</t>
  </si>
  <si>
    <t>(NASA TM X-73305, 1975)</t>
  </si>
  <si>
    <r>
      <t>θ</t>
    </r>
    <r>
      <rPr>
        <vertAlign val="subscript"/>
        <sz val="10"/>
        <color theme="1"/>
        <rFont val="Calibri"/>
        <family val="2"/>
        <scheme val="minor"/>
      </rPr>
      <t>B</t>
    </r>
    <r>
      <rPr>
        <sz val="10"/>
        <color theme="1"/>
        <rFont val="Calibri"/>
        <family val="2"/>
        <scheme val="minor"/>
      </rPr>
      <t xml:space="preserve"> =</t>
    </r>
  </si>
  <si>
    <r>
      <t>R</t>
    </r>
    <r>
      <rPr>
        <vertAlign val="subscript"/>
        <sz val="10"/>
        <color theme="1"/>
        <rFont val="Calibri"/>
        <family val="2"/>
        <scheme val="minor"/>
      </rPr>
      <t>A</t>
    </r>
    <r>
      <rPr>
        <sz val="10"/>
        <color theme="1"/>
        <rFont val="Calibri"/>
        <family val="2"/>
        <scheme val="minor"/>
      </rPr>
      <t xml:space="preserve"> =</t>
    </r>
  </si>
  <si>
    <t>Title:</t>
  </si>
  <si>
    <t>Page:</t>
  </si>
  <si>
    <t>Revision Level :</t>
  </si>
  <si>
    <t>Document Number:</t>
  </si>
  <si>
    <t>Total Table No:</t>
  </si>
  <si>
    <t>Total Fig No:</t>
  </si>
  <si>
    <t>Total Sub No:</t>
  </si>
  <si>
    <t>STANDARD SPREADSHEET METHOD</t>
  </si>
  <si>
    <t>IR</t>
  </si>
  <si>
    <t>18/09/2016</t>
  </si>
  <si>
    <t>Total Title No:</t>
  </si>
  <si>
    <t>No</t>
  </si>
  <si>
    <t>Title</t>
  </si>
  <si>
    <t>Total Sheet Pages:</t>
  </si>
  <si>
    <t>Running Counts</t>
  </si>
  <si>
    <t>Table</t>
  </si>
  <si>
    <t>Fig</t>
  </si>
  <si>
    <t>Sub</t>
  </si>
  <si>
    <t xml:space="preserve">Page </t>
  </si>
  <si>
    <r>
      <t>θ</t>
    </r>
    <r>
      <rPr>
        <vertAlign val="subscript"/>
        <sz val="10"/>
        <color theme="1"/>
        <rFont val="Calibri"/>
        <family val="2"/>
        <scheme val="minor"/>
      </rPr>
      <t>C</t>
    </r>
    <r>
      <rPr>
        <sz val="10"/>
        <color theme="1"/>
        <rFont val="Calibri"/>
        <family val="2"/>
        <scheme val="minor"/>
      </rPr>
      <t xml:space="preserve"> =</t>
    </r>
  </si>
  <si>
    <t>w =</t>
  </si>
  <si>
    <t>lb/in</t>
  </si>
  <si>
    <t>Max M =</t>
  </si>
  <si>
    <t>Input:</t>
  </si>
  <si>
    <t>Max y =</t>
  </si>
  <si>
    <t>AA-SM-026-016</t>
  </si>
  <si>
    <t>SIMPLE BEAMS - SINGLE SPAN - Triangle Load Peak at Center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</si>
</sst>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
    <numFmt numFmtId="165" formatCode="0.000"/>
    <numFmt numFmtId="166" formatCode="0.0000"/>
    <numFmt numFmtId="167" formatCode="0.00000"/>
  </numFmts>
  <fonts count="21" x14ac:knownFonts="1">
    <font>
      <sz val="10"/>
      <name val="Calibri"/>
      <family val="2"/>
    </font>
    <font>
      <sz val="10"/>
      <name val="Arial"/>
      <family val="2"/>
    </font>
    <font>
      <sz val="10"/>
      <name val="Calibri"/>
      <family val="2"/>
    </font>
    <font>
      <sz val="12"/>
      <name val="Calibri"/>
      <family val="2"/>
      <scheme val="minor"/>
    </font>
    <font>
      <b/>
      <sz val="12"/>
      <name val="Calibri"/>
      <family val="2"/>
      <scheme val="minor"/>
    </font>
    <font>
      <sz val="10"/>
      <name val="Calibri"/>
      <family val="2"/>
      <scheme val="minor"/>
    </font>
    <font>
      <b/>
      <sz val="10"/>
      <name val="Calibri"/>
      <family val="2"/>
      <scheme val="minor"/>
    </font>
    <font>
      <sz val="11"/>
      <color theme="1"/>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b/>
      <i/>
      <u/>
      <sz val="10"/>
      <color theme="10"/>
      <name val="Calibri"/>
      <family val="2"/>
    </font>
    <font>
      <b/>
      <i/>
      <sz val="10"/>
      <name val="Calibri"/>
      <family val="2"/>
      <scheme val="minor"/>
    </font>
    <font>
      <i/>
      <sz val="10"/>
      <name val="Calibri"/>
      <family val="2"/>
      <scheme val="minor"/>
    </font>
    <font>
      <sz val="10"/>
      <color theme="1"/>
      <name val="Calibri"/>
      <family val="2"/>
      <scheme val="minor"/>
    </font>
    <font>
      <vertAlign val="subscript"/>
      <sz val="10"/>
      <color theme="1"/>
      <name val="Calibri"/>
      <family val="2"/>
      <scheme val="minor"/>
    </font>
    <font>
      <b/>
      <sz val="10"/>
      <color theme="1"/>
      <name val="Calibri"/>
      <family val="2"/>
      <scheme val="minor"/>
    </font>
    <font>
      <sz val="10"/>
      <color rgb="FF0000FF"/>
      <name val="Calibri"/>
      <family val="2"/>
      <scheme val="minor"/>
    </font>
    <font>
      <i/>
      <sz val="10"/>
      <color theme="1"/>
      <name val="Calibri"/>
      <family val="2"/>
      <scheme val="minor"/>
    </font>
    <font>
      <sz val="10"/>
      <color theme="10"/>
      <name val="Calibri"/>
      <family val="2"/>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7">
    <xf numFmtId="0" fontId="0" fillId="0" borderId="0"/>
    <xf numFmtId="0" fontId="2" fillId="0" borderId="0"/>
    <xf numFmtId="0" fontId="7" fillId="0" borderId="0"/>
    <xf numFmtId="0" fontId="1" fillId="0" borderId="0"/>
    <xf numFmtId="0" fontId="1" fillId="0" borderId="0"/>
    <xf numFmtId="0" fontId="11" fillId="0" borderId="0" applyNumberFormat="0" applyFill="0" applyBorder="0" applyAlignment="0" applyProtection="0">
      <alignment vertical="top"/>
      <protection locked="0"/>
    </xf>
    <xf numFmtId="0" fontId="11" fillId="0" borderId="0" applyNumberFormat="0" applyFill="0" applyBorder="0" applyAlignment="0" applyProtection="0"/>
  </cellStyleXfs>
  <cellXfs count="104">
    <xf numFmtId="0" fontId="0" fillId="0" borderId="0" xfId="0"/>
    <xf numFmtId="0" fontId="5" fillId="0" borderId="0" xfId="3" applyFont="1" applyProtection="1">
      <protection locked="0"/>
    </xf>
    <xf numFmtId="0" fontId="5" fillId="0" borderId="0" xfId="3" applyFont="1" applyAlignment="1" applyProtection="1">
      <alignment horizontal="right"/>
      <protection locked="0"/>
    </xf>
    <xf numFmtId="0" fontId="8" fillId="0" borderId="0" xfId="3" applyFont="1" applyProtection="1">
      <protection locked="0"/>
    </xf>
    <xf numFmtId="0" fontId="8" fillId="0" borderId="0" xfId="3" applyFont="1" applyAlignment="1" applyProtection="1">
      <alignment horizontal="left"/>
      <protection locked="0"/>
    </xf>
    <xf numFmtId="0" fontId="5" fillId="0" borderId="0" xfId="3" applyFont="1"/>
    <xf numFmtId="0" fontId="5" fillId="0" borderId="0" xfId="3" applyFont="1" applyAlignment="1">
      <alignment horizontal="right"/>
    </xf>
    <xf numFmtId="0" fontId="6" fillId="0" borderId="0" xfId="3" applyFont="1" applyAlignment="1">
      <alignment horizontal="left"/>
    </xf>
    <xf numFmtId="14" fontId="8" fillId="0" borderId="0" xfId="3" quotePrefix="1" applyNumberFormat="1" applyFont="1" applyProtection="1">
      <protection locked="0"/>
    </xf>
    <xf numFmtId="0" fontId="9" fillId="0" borderId="0" xfId="3" applyFont="1" applyAlignment="1" applyProtection="1">
      <alignment horizontal="left"/>
      <protection locked="0"/>
    </xf>
    <xf numFmtId="0" fontId="6" fillId="0" borderId="0" xfId="3" applyFont="1"/>
    <xf numFmtId="0" fontId="6" fillId="0" borderId="0" xfId="3" quotePrefix="1" applyFont="1" applyAlignment="1">
      <alignment vertical="center"/>
    </xf>
    <xf numFmtId="0" fontId="6" fillId="0" borderId="0" xfId="3" applyFont="1" applyAlignment="1">
      <alignment vertical="center"/>
    </xf>
    <xf numFmtId="0" fontId="5" fillId="0" borderId="0" xfId="3" applyFont="1" applyAlignment="1">
      <alignment horizontal="center"/>
    </xf>
    <xf numFmtId="0" fontId="6" fillId="0" borderId="0" xfId="3" applyFont="1" applyAlignment="1">
      <alignment horizontal="right"/>
    </xf>
    <xf numFmtId="0" fontId="4" fillId="0" borderId="0" xfId="3" applyFont="1"/>
    <xf numFmtId="0" fontId="5" fillId="0" borderId="0" xfId="4" applyFont="1"/>
    <xf numFmtId="0" fontId="3" fillId="0" borderId="0" xfId="3" applyFont="1"/>
    <xf numFmtId="0" fontId="10" fillId="0" borderId="0" xfId="3" applyFont="1"/>
    <xf numFmtId="0" fontId="5" fillId="0" borderId="0" xfId="3" applyFont="1" applyBorder="1" applyAlignment="1"/>
    <xf numFmtId="0" fontId="10" fillId="0" borderId="0" xfId="3" applyFont="1" applyBorder="1" applyAlignment="1"/>
    <xf numFmtId="0" fontId="11" fillId="0" borderId="0" xfId="5" applyFont="1" applyBorder="1" applyAlignment="1" applyProtection="1">
      <alignment horizontal="center"/>
    </xf>
    <xf numFmtId="0" fontId="5" fillId="0" borderId="0" xfId="3" applyFont="1" applyBorder="1" applyAlignment="1">
      <alignment horizontal="center"/>
    </xf>
    <xf numFmtId="0" fontId="5" fillId="0" borderId="0" xfId="3" applyFont="1" applyBorder="1"/>
    <xf numFmtId="0" fontId="5" fillId="0" borderId="0" xfId="3" applyFont="1" applyBorder="1" applyAlignment="1">
      <alignment horizontal="right"/>
    </xf>
    <xf numFmtId="0" fontId="6" fillId="0" borderId="0" xfId="3" applyFont="1" applyBorder="1" applyAlignment="1">
      <alignment horizontal="left"/>
    </xf>
    <xf numFmtId="0" fontId="5" fillId="0" borderId="0" xfId="4" applyFont="1" applyBorder="1" applyAlignment="1">
      <alignment horizontal="center"/>
    </xf>
    <xf numFmtId="1" fontId="5" fillId="0" borderId="0" xfId="4" applyNumberFormat="1" applyFont="1" applyBorder="1" applyAlignment="1">
      <alignment horizontal="center"/>
    </xf>
    <xf numFmtId="0" fontId="3" fillId="0" borderId="0" xfId="3" applyFont="1" applyBorder="1" applyAlignment="1">
      <alignment horizontal="center"/>
    </xf>
    <xf numFmtId="0" fontId="3" fillId="0" borderId="0" xfId="3" applyFont="1" applyBorder="1"/>
    <xf numFmtId="164" fontId="5" fillId="0" borderId="0" xfId="4" applyNumberFormat="1" applyFont="1" applyBorder="1" applyAlignment="1">
      <alignment horizontal="center"/>
    </xf>
    <xf numFmtId="0" fontId="11" fillId="0" borderId="0" xfId="5" applyBorder="1" applyAlignment="1" applyProtection="1">
      <alignment horizontal="center"/>
    </xf>
    <xf numFmtId="0" fontId="5" fillId="0" borderId="0" xfId="3" applyFont="1" applyBorder="1" applyAlignment="1">
      <alignment horizontal="left" vertical="top" wrapText="1"/>
    </xf>
    <xf numFmtId="0" fontId="3" fillId="0" borderId="0" xfId="1" applyFont="1"/>
    <xf numFmtId="0" fontId="5" fillId="0" borderId="0" xfId="1" applyFont="1" applyBorder="1" applyAlignment="1">
      <alignment horizontal="center"/>
    </xf>
    <xf numFmtId="0" fontId="5" fillId="0" borderId="1" xfId="1" applyFont="1" applyBorder="1" applyAlignment="1">
      <alignment horizontal="center"/>
    </xf>
    <xf numFmtId="0" fontId="5" fillId="0" borderId="0" xfId="1" applyFont="1"/>
    <xf numFmtId="0" fontId="5" fillId="0" borderId="0" xfId="0" applyFont="1"/>
    <xf numFmtId="0" fontId="5" fillId="0" borderId="0" xfId="0" applyFont="1" applyBorder="1"/>
    <xf numFmtId="0" fontId="5" fillId="0" borderId="0" xfId="0" applyFont="1" applyBorder="1" applyProtection="1">
      <protection locked="0"/>
    </xf>
    <xf numFmtId="0" fontId="6" fillId="0" borderId="0" xfId="0" applyFont="1" applyBorder="1" applyProtection="1">
      <protection locked="0"/>
    </xf>
    <xf numFmtId="0" fontId="12" fillId="0" borderId="0" xfId="5" applyFont="1" applyBorder="1" applyAlignment="1" applyProtection="1">
      <alignment horizontal="center"/>
      <protection locked="0"/>
    </xf>
    <xf numFmtId="0" fontId="5" fillId="0" borderId="0" xfId="0" applyFont="1" applyAlignment="1">
      <alignment horizontal="center"/>
    </xf>
    <xf numFmtId="1" fontId="6" fillId="0" borderId="0" xfId="0" applyNumberFormat="1" applyFont="1" applyBorder="1" applyAlignment="1" applyProtection="1">
      <alignment horizontal="right"/>
      <protection locked="0"/>
    </xf>
    <xf numFmtId="0" fontId="13" fillId="0" borderId="0" xfId="0" applyFont="1" applyAlignment="1">
      <alignment horizontal="center"/>
    </xf>
    <xf numFmtId="0" fontId="6" fillId="0" borderId="0" xfId="0" applyFont="1" applyAlignment="1">
      <alignment horizontal="center"/>
    </xf>
    <xf numFmtId="0" fontId="5" fillId="0" borderId="0" xfId="0" applyFont="1" applyBorder="1" applyAlignment="1">
      <alignment horizontal="left"/>
    </xf>
    <xf numFmtId="0" fontId="5" fillId="0" borderId="0" xfId="0" applyFont="1" applyBorder="1" applyAlignment="1">
      <alignment horizontal="center"/>
    </xf>
    <xf numFmtId="0" fontId="5" fillId="0" borderId="0" xfId="0" applyFont="1" applyFill="1" applyBorder="1"/>
    <xf numFmtId="2" fontId="5" fillId="0" borderId="0" xfId="0" applyNumberFormat="1" applyFont="1" applyBorder="1"/>
    <xf numFmtId="0" fontId="5" fillId="0" borderId="0" xfId="0" applyFont="1" applyBorder="1" applyAlignment="1">
      <alignment horizontal="right"/>
    </xf>
    <xf numFmtId="2" fontId="2" fillId="0" borderId="0" xfId="1" applyNumberFormat="1" applyBorder="1" applyAlignment="1">
      <alignment horizontal="center"/>
    </xf>
    <xf numFmtId="165" fontId="5" fillId="0" borderId="0" xfId="0" applyNumberFormat="1" applyFont="1" applyAlignment="1">
      <alignment horizontal="center"/>
    </xf>
    <xf numFmtId="2" fontId="5" fillId="0" borderId="0" xfId="0" applyNumberFormat="1" applyFont="1" applyAlignment="1">
      <alignment horizontal="center"/>
    </xf>
    <xf numFmtId="1" fontId="5" fillId="0" borderId="0" xfId="0" applyNumberFormat="1" applyFont="1" applyAlignment="1">
      <alignment horizontal="center"/>
    </xf>
    <xf numFmtId="2" fontId="5" fillId="0" borderId="0" xfId="0" applyNumberFormat="1" applyFont="1" applyBorder="1" applyAlignment="1">
      <alignment horizontal="center"/>
    </xf>
    <xf numFmtId="166" fontId="5" fillId="0" borderId="0" xfId="0" applyNumberFormat="1" applyFont="1" applyAlignment="1">
      <alignment horizontal="right"/>
    </xf>
    <xf numFmtId="0" fontId="14" fillId="0" borderId="0" xfId="0" applyFont="1" applyFill="1" applyBorder="1" applyAlignment="1">
      <alignment horizontal="left"/>
    </xf>
    <xf numFmtId="0" fontId="5" fillId="0" borderId="0" xfId="0" applyFont="1" applyAlignment="1">
      <alignment horizontal="right"/>
    </xf>
    <xf numFmtId="0" fontId="14" fillId="0" borderId="0" xfId="0" applyFont="1" applyBorder="1"/>
    <xf numFmtId="0" fontId="15" fillId="0" borderId="0" xfId="0" applyFont="1" applyBorder="1"/>
    <xf numFmtId="0" fontId="15" fillId="0" borderId="0" xfId="0" applyFont="1"/>
    <xf numFmtId="164" fontId="15" fillId="0" borderId="0" xfId="0" applyNumberFormat="1" applyFont="1"/>
    <xf numFmtId="0" fontId="15" fillId="0" borderId="0" xfId="0" applyFont="1" applyAlignment="1">
      <alignment horizontal="right"/>
    </xf>
    <xf numFmtId="165" fontId="15" fillId="0" borderId="0" xfId="0" applyNumberFormat="1" applyFont="1"/>
    <xf numFmtId="0" fontId="15" fillId="0" borderId="0" xfId="0" applyFont="1" applyFill="1" applyAlignment="1">
      <alignment horizontal="left" vertical="center"/>
    </xf>
    <xf numFmtId="2" fontId="15" fillId="0" borderId="0" xfId="0" applyNumberFormat="1" applyFont="1" applyFill="1" applyAlignment="1" applyProtection="1">
      <alignment horizontal="center"/>
      <protection locked="0"/>
    </xf>
    <xf numFmtId="0" fontId="17" fillId="0" borderId="0" xfId="0" applyFont="1" applyAlignment="1">
      <alignment horizontal="left"/>
    </xf>
    <xf numFmtId="0" fontId="5" fillId="0" borderId="0" xfId="0" applyFont="1" applyFill="1" applyBorder="1" applyAlignment="1">
      <alignment horizontal="center"/>
    </xf>
    <xf numFmtId="0" fontId="18" fillId="0" borderId="0" xfId="0" applyFont="1"/>
    <xf numFmtId="166" fontId="5" fillId="0" borderId="0" xfId="0" applyNumberFormat="1" applyFont="1" applyAlignment="1">
      <alignment horizontal="center"/>
    </xf>
    <xf numFmtId="165" fontId="18" fillId="0" borderId="0" xfId="0" applyNumberFormat="1" applyFont="1"/>
    <xf numFmtId="0" fontId="15" fillId="0" borderId="0" xfId="0" applyFont="1" applyAlignment="1">
      <alignment horizontal="center"/>
    </xf>
    <xf numFmtId="0" fontId="17" fillId="0" borderId="0" xfId="0" applyFont="1"/>
    <xf numFmtId="0" fontId="15" fillId="0" borderId="0" xfId="0" applyFont="1" applyFill="1"/>
    <xf numFmtId="0" fontId="19" fillId="0" borderId="0" xfId="0" applyFont="1"/>
    <xf numFmtId="0" fontId="15" fillId="0" borderId="0" xfId="1" applyFont="1"/>
    <xf numFmtId="0" fontId="17" fillId="0" borderId="0" xfId="1" applyFont="1"/>
    <xf numFmtId="0" fontId="15" fillId="0" borderId="0" xfId="0" applyFont="1" applyFill="1" applyBorder="1" applyAlignment="1">
      <alignment horizontal="left"/>
    </xf>
    <xf numFmtId="0" fontId="5" fillId="0" borderId="1" xfId="0" applyFont="1" applyBorder="1"/>
    <xf numFmtId="0" fontId="5" fillId="0" borderId="1" xfId="3" applyFont="1" applyBorder="1" applyAlignment="1">
      <alignment horizontal="center"/>
    </xf>
    <xf numFmtId="0" fontId="5" fillId="0" borderId="0" xfId="0" applyFont="1" applyAlignment="1">
      <alignment horizontal="left"/>
    </xf>
    <xf numFmtId="0" fontId="15" fillId="0" borderId="0" xfId="0" applyFont="1" applyAlignment="1">
      <alignment horizontal="left"/>
    </xf>
    <xf numFmtId="0" fontId="15" fillId="0" borderId="0" xfId="0" applyFont="1" applyAlignment="1">
      <alignment vertical="center"/>
    </xf>
    <xf numFmtId="2" fontId="15" fillId="0" borderId="0" xfId="0" applyNumberFormat="1" applyFont="1" applyFill="1" applyAlignment="1" applyProtection="1">
      <alignment horizontal="left"/>
      <protection locked="0"/>
    </xf>
    <xf numFmtId="0" fontId="5" fillId="0" borderId="1" xfId="3" applyFont="1" applyBorder="1"/>
    <xf numFmtId="1" fontId="5" fillId="0" borderId="2" xfId="4" applyNumberFormat="1" applyFont="1" applyBorder="1" applyAlignment="1">
      <alignment horizontal="center"/>
    </xf>
    <xf numFmtId="1" fontId="5" fillId="0" borderId="1" xfId="4" applyNumberFormat="1" applyFont="1" applyBorder="1" applyAlignment="1">
      <alignment horizontal="center"/>
    </xf>
    <xf numFmtId="0" fontId="5" fillId="0" borderId="1" xfId="4" applyFont="1" applyBorder="1" applyAlignment="1">
      <alignment horizontal="center"/>
    </xf>
    <xf numFmtId="0" fontId="5" fillId="0" borderId="2" xfId="3" applyFont="1" applyBorder="1" applyAlignment="1">
      <alignment horizontal="center"/>
    </xf>
    <xf numFmtId="0" fontId="5" fillId="0" borderId="3" xfId="3" applyFont="1" applyBorder="1"/>
    <xf numFmtId="0" fontId="5" fillId="0" borderId="4" xfId="3" applyFont="1" applyBorder="1" applyAlignment="1">
      <alignment horizontal="center"/>
    </xf>
    <xf numFmtId="0" fontId="5" fillId="0" borderId="3" xfId="3" applyFont="1" applyBorder="1" applyAlignment="1">
      <alignment horizontal="center"/>
    </xf>
    <xf numFmtId="164" fontId="18" fillId="0" borderId="0" xfId="0" applyNumberFormat="1" applyFont="1"/>
    <xf numFmtId="164" fontId="5" fillId="0" borderId="0" xfId="0" applyNumberFormat="1" applyFont="1"/>
    <xf numFmtId="2" fontId="5" fillId="0" borderId="0" xfId="0" applyNumberFormat="1" applyFont="1" applyAlignment="1">
      <alignment horizontal="right"/>
    </xf>
    <xf numFmtId="164" fontId="5" fillId="0" borderId="0" xfId="0" applyNumberFormat="1" applyFont="1" applyAlignment="1">
      <alignment horizontal="right"/>
    </xf>
    <xf numFmtId="167" fontId="5" fillId="0" borderId="0" xfId="0" applyNumberFormat="1" applyFont="1" applyBorder="1" applyAlignment="1">
      <alignment horizontal="center"/>
    </xf>
    <xf numFmtId="167" fontId="5" fillId="0" borderId="0" xfId="0" applyNumberFormat="1" applyFont="1" applyAlignment="1">
      <alignment horizontal="center"/>
    </xf>
    <xf numFmtId="166" fontId="15" fillId="0" borderId="0" xfId="0" applyNumberFormat="1" applyFont="1"/>
    <xf numFmtId="0" fontId="5" fillId="0" borderId="0" xfId="3" applyFont="1" applyBorder="1" applyAlignment="1">
      <alignment horizontal="left" vertical="top" wrapText="1"/>
    </xf>
    <xf numFmtId="0" fontId="5" fillId="0" borderId="0" xfId="3" applyFont="1" applyBorder="1" applyAlignment="1">
      <alignment horizontal="left" wrapText="1"/>
    </xf>
    <xf numFmtId="0" fontId="11" fillId="0" borderId="0" xfId="5" applyBorder="1" applyAlignment="1" applyProtection="1">
      <alignment horizontal="center"/>
    </xf>
    <xf numFmtId="0" fontId="20" fillId="0" borderId="0" xfId="6" applyFont="1" applyAlignment="1">
      <alignment horizontal="left"/>
    </xf>
  </cellXfs>
  <cellStyles count="7">
    <cellStyle name="Hyperlink" xfId="6" builtinId="8"/>
    <cellStyle name="Hyperlink 2" xfId="5"/>
    <cellStyle name="Normal" xfId="0" builtinId="0" customBuiltin="1"/>
    <cellStyle name="Normal 2" xfId="1"/>
    <cellStyle name="Normal 2 2" xfId="3"/>
    <cellStyle name="Normal 3" xfId="2"/>
    <cellStyle name="Normal 4" xfId="4"/>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tx>
            <c:strRef>
              <c:f>'POINT LOAD MID SPAN'!$AD$19:$AD$20</c:f>
              <c:strCache>
                <c:ptCount val="2"/>
                <c:pt idx="0">
                  <c:v>V</c:v>
                </c:pt>
                <c:pt idx="1">
                  <c:v>(lb)</c:v>
                </c:pt>
              </c:strCache>
            </c:strRef>
          </c:tx>
          <c:spPr>
            <a:ln w="15875">
              <a:solidFill>
                <a:schemeClr val="tx1"/>
              </a:solidFill>
            </a:ln>
          </c:spPr>
          <c:marker>
            <c:symbol val="none"/>
          </c:marker>
          <c:xVal>
            <c:numRef>
              <c:f>'POINT LOAD MID SPAN'!$AC$21:$AC$54</c:f>
              <c:numCache>
                <c:formatCode>0.00</c:formatCode>
                <c:ptCount val="34"/>
                <c:pt idx="0" formatCode="General">
                  <c:v>0</c:v>
                </c:pt>
                <c:pt idx="1">
                  <c:v>0</c:v>
                </c:pt>
                <c:pt idx="2">
                  <c:v>1.0000000000000001E-5</c:v>
                </c:pt>
                <c:pt idx="3">
                  <c:v>0.5</c:v>
                </c:pt>
                <c:pt idx="4">
                  <c:v>1</c:v>
                </c:pt>
                <c:pt idx="5">
                  <c:v>1.5</c:v>
                </c:pt>
                <c:pt idx="6">
                  <c:v>2</c:v>
                </c:pt>
                <c:pt idx="7">
                  <c:v>2.0000100000000001</c:v>
                </c:pt>
                <c:pt idx="8">
                  <c:v>2.5</c:v>
                </c:pt>
                <c:pt idx="9">
                  <c:v>3</c:v>
                </c:pt>
                <c:pt idx="10">
                  <c:v>3.5</c:v>
                </c:pt>
                <c:pt idx="11">
                  <c:v>4</c:v>
                </c:pt>
                <c:pt idx="12">
                  <c:v>4.5</c:v>
                </c:pt>
                <c:pt idx="13">
                  <c:v>5</c:v>
                </c:pt>
                <c:pt idx="14">
                  <c:v>5.5</c:v>
                </c:pt>
                <c:pt idx="15">
                  <c:v>6</c:v>
                </c:pt>
                <c:pt idx="16">
                  <c:v>6.5</c:v>
                </c:pt>
                <c:pt idx="17">
                  <c:v>7</c:v>
                </c:pt>
                <c:pt idx="18">
                  <c:v>7.5</c:v>
                </c:pt>
                <c:pt idx="19">
                  <c:v>8</c:v>
                </c:pt>
                <c:pt idx="20">
                  <c:v>8.5</c:v>
                </c:pt>
                <c:pt idx="21">
                  <c:v>9</c:v>
                </c:pt>
                <c:pt idx="22">
                  <c:v>9.5</c:v>
                </c:pt>
                <c:pt idx="23">
                  <c:v>10</c:v>
                </c:pt>
                <c:pt idx="24">
                  <c:v>10.5</c:v>
                </c:pt>
                <c:pt idx="25">
                  <c:v>11</c:v>
                </c:pt>
                <c:pt idx="26">
                  <c:v>11.5</c:v>
                </c:pt>
                <c:pt idx="27">
                  <c:v>12</c:v>
                </c:pt>
                <c:pt idx="28">
                  <c:v>12.5</c:v>
                </c:pt>
                <c:pt idx="29">
                  <c:v>13</c:v>
                </c:pt>
                <c:pt idx="30">
                  <c:v>13.5</c:v>
                </c:pt>
                <c:pt idx="31">
                  <c:v>14</c:v>
                </c:pt>
                <c:pt idx="32">
                  <c:v>14.5</c:v>
                </c:pt>
                <c:pt idx="33">
                  <c:v>15</c:v>
                </c:pt>
              </c:numCache>
            </c:numRef>
          </c:xVal>
          <c:yVal>
            <c:numRef>
              <c:f>'POINT LOAD MID SPAN'!$AD$21:$AD$54</c:f>
              <c:numCache>
                <c:formatCode>0</c:formatCode>
                <c:ptCount val="34"/>
                <c:pt idx="0">
                  <c:v>7.5</c:v>
                </c:pt>
                <c:pt idx="1">
                  <c:v>7.5</c:v>
                </c:pt>
                <c:pt idx="2">
                  <c:v>7.4999999999866667</c:v>
                </c:pt>
                <c:pt idx="3">
                  <c:v>7.4666666666666668</c:v>
                </c:pt>
                <c:pt idx="4">
                  <c:v>7.3666666666666663</c:v>
                </c:pt>
                <c:pt idx="5">
                  <c:v>7.1999999999999993</c:v>
                </c:pt>
                <c:pt idx="6">
                  <c:v>6.9666666666666668</c:v>
                </c:pt>
                <c:pt idx="7">
                  <c:v>6.9666613333199994</c:v>
                </c:pt>
                <c:pt idx="8">
                  <c:v>6.6666666666666661</c:v>
                </c:pt>
                <c:pt idx="9">
                  <c:v>6.3</c:v>
                </c:pt>
                <c:pt idx="10">
                  <c:v>5.8666666666666671</c:v>
                </c:pt>
                <c:pt idx="11">
                  <c:v>5.3666666666666663</c:v>
                </c:pt>
                <c:pt idx="12">
                  <c:v>4.8</c:v>
                </c:pt>
                <c:pt idx="13">
                  <c:v>4.166666666666667</c:v>
                </c:pt>
                <c:pt idx="14">
                  <c:v>3.4666666666666663</c:v>
                </c:pt>
                <c:pt idx="15">
                  <c:v>2.6999999999999997</c:v>
                </c:pt>
                <c:pt idx="16">
                  <c:v>1.8666666666666671</c:v>
                </c:pt>
                <c:pt idx="17">
                  <c:v>0.96666666666666701</c:v>
                </c:pt>
                <c:pt idx="18">
                  <c:v>0</c:v>
                </c:pt>
                <c:pt idx="19">
                  <c:v>-0.96666666666666701</c:v>
                </c:pt>
                <c:pt idx="20">
                  <c:v>-1.8666666666666671</c:v>
                </c:pt>
                <c:pt idx="21">
                  <c:v>-2.6999999999999997</c:v>
                </c:pt>
                <c:pt idx="22">
                  <c:v>-3.4666666666666663</c:v>
                </c:pt>
                <c:pt idx="23">
                  <c:v>-4.166666666666667</c:v>
                </c:pt>
                <c:pt idx="24">
                  <c:v>-4.8</c:v>
                </c:pt>
                <c:pt idx="25">
                  <c:v>-5.3666666666666663</c:v>
                </c:pt>
                <c:pt idx="26">
                  <c:v>-5.8666666666666671</c:v>
                </c:pt>
                <c:pt idx="27">
                  <c:v>-6.3</c:v>
                </c:pt>
                <c:pt idx="28">
                  <c:v>-6.6666666666666661</c:v>
                </c:pt>
                <c:pt idx="29">
                  <c:v>-6.9666666666666668</c:v>
                </c:pt>
                <c:pt idx="30">
                  <c:v>-7.1999999999999993</c:v>
                </c:pt>
                <c:pt idx="31">
                  <c:v>-7.3666666666666663</c:v>
                </c:pt>
                <c:pt idx="32">
                  <c:v>-7.4666666666666668</c:v>
                </c:pt>
                <c:pt idx="33">
                  <c:v>-7.5</c:v>
                </c:pt>
              </c:numCache>
            </c:numRef>
          </c:yVal>
          <c:smooth val="0"/>
          <c:extLst>
            <c:ext xmlns:c16="http://schemas.microsoft.com/office/drawing/2014/chart" uri="{C3380CC4-5D6E-409C-BE32-E72D297353CC}">
              <c16:uniqueId val="{00000000-919A-4BE9-A03D-982F9C689568}"/>
            </c:ext>
          </c:extLst>
        </c:ser>
        <c:dLbls>
          <c:showLegendKey val="0"/>
          <c:showVal val="0"/>
          <c:showCatName val="0"/>
          <c:showSerName val="0"/>
          <c:showPercent val="0"/>
          <c:showBubbleSize val="0"/>
        </c:dLbls>
        <c:axId val="570567536"/>
        <c:axId val="570568712"/>
      </c:scatterChart>
      <c:scatterChart>
        <c:scatterStyle val="lineMarker"/>
        <c:varyColors val="0"/>
        <c:ser>
          <c:idx val="1"/>
          <c:order val="1"/>
          <c:tx>
            <c:strRef>
              <c:f>'POINT LOAD MID SPAN'!$AE$19:$AE$20</c:f>
              <c:strCache>
                <c:ptCount val="2"/>
                <c:pt idx="0">
                  <c:v>M</c:v>
                </c:pt>
                <c:pt idx="1">
                  <c:v>(inlb)</c:v>
                </c:pt>
              </c:strCache>
            </c:strRef>
          </c:tx>
          <c:spPr>
            <a:ln w="15875">
              <a:solidFill>
                <a:prstClr val="black"/>
              </a:solidFill>
              <a:prstDash val="dash"/>
            </a:ln>
          </c:spPr>
          <c:marker>
            <c:symbol val="none"/>
          </c:marker>
          <c:xVal>
            <c:numRef>
              <c:f>'POINT LOAD MID SPAN'!$AC$21:$AC$54</c:f>
              <c:numCache>
                <c:formatCode>0.00</c:formatCode>
                <c:ptCount val="34"/>
                <c:pt idx="0" formatCode="General">
                  <c:v>0</c:v>
                </c:pt>
                <c:pt idx="1">
                  <c:v>0</c:v>
                </c:pt>
                <c:pt idx="2">
                  <c:v>1.0000000000000001E-5</c:v>
                </c:pt>
                <c:pt idx="3">
                  <c:v>0.5</c:v>
                </c:pt>
                <c:pt idx="4">
                  <c:v>1</c:v>
                </c:pt>
                <c:pt idx="5">
                  <c:v>1.5</c:v>
                </c:pt>
                <c:pt idx="6">
                  <c:v>2</c:v>
                </c:pt>
                <c:pt idx="7">
                  <c:v>2.0000100000000001</c:v>
                </c:pt>
                <c:pt idx="8">
                  <c:v>2.5</c:v>
                </c:pt>
                <c:pt idx="9">
                  <c:v>3</c:v>
                </c:pt>
                <c:pt idx="10">
                  <c:v>3.5</c:v>
                </c:pt>
                <c:pt idx="11">
                  <c:v>4</c:v>
                </c:pt>
                <c:pt idx="12">
                  <c:v>4.5</c:v>
                </c:pt>
                <c:pt idx="13">
                  <c:v>5</c:v>
                </c:pt>
                <c:pt idx="14">
                  <c:v>5.5</c:v>
                </c:pt>
                <c:pt idx="15">
                  <c:v>6</c:v>
                </c:pt>
                <c:pt idx="16">
                  <c:v>6.5</c:v>
                </c:pt>
                <c:pt idx="17">
                  <c:v>7</c:v>
                </c:pt>
                <c:pt idx="18">
                  <c:v>7.5</c:v>
                </c:pt>
                <c:pt idx="19">
                  <c:v>8</c:v>
                </c:pt>
                <c:pt idx="20">
                  <c:v>8.5</c:v>
                </c:pt>
                <c:pt idx="21">
                  <c:v>9</c:v>
                </c:pt>
                <c:pt idx="22">
                  <c:v>9.5</c:v>
                </c:pt>
                <c:pt idx="23">
                  <c:v>10</c:v>
                </c:pt>
                <c:pt idx="24">
                  <c:v>10.5</c:v>
                </c:pt>
                <c:pt idx="25">
                  <c:v>11</c:v>
                </c:pt>
                <c:pt idx="26">
                  <c:v>11.5</c:v>
                </c:pt>
                <c:pt idx="27">
                  <c:v>12</c:v>
                </c:pt>
                <c:pt idx="28">
                  <c:v>12.5</c:v>
                </c:pt>
                <c:pt idx="29">
                  <c:v>13</c:v>
                </c:pt>
                <c:pt idx="30">
                  <c:v>13.5</c:v>
                </c:pt>
                <c:pt idx="31">
                  <c:v>14</c:v>
                </c:pt>
                <c:pt idx="32">
                  <c:v>14.5</c:v>
                </c:pt>
                <c:pt idx="33">
                  <c:v>15</c:v>
                </c:pt>
              </c:numCache>
            </c:numRef>
          </c:xVal>
          <c:yVal>
            <c:numRef>
              <c:f>'POINT LOAD MID SPAN'!$AE$21:$AE$54</c:f>
              <c:numCache>
                <c:formatCode>0</c:formatCode>
                <c:ptCount val="34"/>
                <c:pt idx="0">
                  <c:v>0</c:v>
                </c:pt>
                <c:pt idx="1">
                  <c:v>0</c:v>
                </c:pt>
                <c:pt idx="2">
                  <c:v>7.4999999999955568E-5</c:v>
                </c:pt>
                <c:pt idx="3">
                  <c:v>3.7444444444444445</c:v>
                </c:pt>
                <c:pt idx="4">
                  <c:v>7.4555555555555557</c:v>
                </c:pt>
                <c:pt idx="5">
                  <c:v>11.100000000000001</c:v>
                </c:pt>
                <c:pt idx="6">
                  <c:v>14.644444444444444</c:v>
                </c:pt>
                <c:pt idx="7">
                  <c:v>14.644514111084446</c:v>
                </c:pt>
                <c:pt idx="8">
                  <c:v>18.055555555555557</c:v>
                </c:pt>
                <c:pt idx="9">
                  <c:v>21.299999999999997</c:v>
                </c:pt>
                <c:pt idx="10">
                  <c:v>24.344444444444445</c:v>
                </c:pt>
                <c:pt idx="11">
                  <c:v>27.155555555555555</c:v>
                </c:pt>
                <c:pt idx="12">
                  <c:v>29.699999999999996</c:v>
                </c:pt>
                <c:pt idx="13">
                  <c:v>31.944444444444446</c:v>
                </c:pt>
                <c:pt idx="14">
                  <c:v>33.855555555555554</c:v>
                </c:pt>
                <c:pt idx="15">
                  <c:v>35.4</c:v>
                </c:pt>
                <c:pt idx="16">
                  <c:v>36.544444444444444</c:v>
                </c:pt>
                <c:pt idx="17">
                  <c:v>37.255555555555553</c:v>
                </c:pt>
                <c:pt idx="18">
                  <c:v>37.5</c:v>
                </c:pt>
                <c:pt idx="19">
                  <c:v>37.255555555555553</c:v>
                </c:pt>
                <c:pt idx="20">
                  <c:v>36.544444444444444</c:v>
                </c:pt>
                <c:pt idx="21">
                  <c:v>35.4</c:v>
                </c:pt>
                <c:pt idx="22">
                  <c:v>33.855555555555554</c:v>
                </c:pt>
                <c:pt idx="23">
                  <c:v>31.944444444444446</c:v>
                </c:pt>
                <c:pt idx="24">
                  <c:v>29.699999999999996</c:v>
                </c:pt>
                <c:pt idx="25">
                  <c:v>27.155555555555555</c:v>
                </c:pt>
                <c:pt idx="26">
                  <c:v>24.344444444444445</c:v>
                </c:pt>
                <c:pt idx="27">
                  <c:v>21.299999999999997</c:v>
                </c:pt>
                <c:pt idx="28">
                  <c:v>18.055555555555557</c:v>
                </c:pt>
                <c:pt idx="29">
                  <c:v>14.644444444444444</c:v>
                </c:pt>
                <c:pt idx="30">
                  <c:v>11.100000000000001</c:v>
                </c:pt>
                <c:pt idx="31">
                  <c:v>7.4555555555555557</c:v>
                </c:pt>
                <c:pt idx="32">
                  <c:v>3.7444444444444445</c:v>
                </c:pt>
                <c:pt idx="33">
                  <c:v>0</c:v>
                </c:pt>
              </c:numCache>
            </c:numRef>
          </c:yVal>
          <c:smooth val="0"/>
          <c:extLst>
            <c:ext xmlns:c16="http://schemas.microsoft.com/office/drawing/2014/chart" uri="{C3380CC4-5D6E-409C-BE32-E72D297353CC}">
              <c16:uniqueId val="{00000001-919A-4BE9-A03D-982F9C689568}"/>
            </c:ext>
          </c:extLst>
        </c:ser>
        <c:dLbls>
          <c:showLegendKey val="0"/>
          <c:showVal val="0"/>
          <c:showCatName val="0"/>
          <c:showSerName val="0"/>
          <c:showPercent val="0"/>
          <c:showBubbleSize val="0"/>
        </c:dLbls>
        <c:axId val="570569888"/>
        <c:axId val="570569496"/>
      </c:scatterChart>
      <c:valAx>
        <c:axId val="570567536"/>
        <c:scaling>
          <c:orientation val="minMax"/>
        </c:scaling>
        <c:delete val="0"/>
        <c:axPos val="b"/>
        <c:majorGridlines/>
        <c:title>
          <c:tx>
            <c:rich>
              <a:bodyPr/>
              <a:lstStyle/>
              <a:p>
                <a:pPr>
                  <a:defRPr/>
                </a:pPr>
                <a:r>
                  <a:rPr lang="en-US"/>
                  <a:t>Length Along Beam (in)</a:t>
                </a:r>
              </a:p>
            </c:rich>
          </c:tx>
          <c:overlay val="0"/>
        </c:title>
        <c:numFmt formatCode="General" sourceLinked="1"/>
        <c:majorTickMark val="out"/>
        <c:minorTickMark val="none"/>
        <c:tickLblPos val="nextTo"/>
        <c:crossAx val="570568712"/>
        <c:crosses val="autoZero"/>
        <c:crossBetween val="midCat"/>
      </c:valAx>
      <c:valAx>
        <c:axId val="570568712"/>
        <c:scaling>
          <c:orientation val="minMax"/>
        </c:scaling>
        <c:delete val="0"/>
        <c:axPos val="l"/>
        <c:majorGridlines/>
        <c:title>
          <c:tx>
            <c:rich>
              <a:bodyPr rot="-5400000" vert="horz"/>
              <a:lstStyle/>
              <a:p>
                <a:pPr>
                  <a:defRPr/>
                </a:pPr>
                <a:r>
                  <a:rPr lang="en-US"/>
                  <a:t>Shear Load (V) - lb</a:t>
                </a:r>
              </a:p>
            </c:rich>
          </c:tx>
          <c:overlay val="0"/>
        </c:title>
        <c:numFmt formatCode="0" sourceLinked="1"/>
        <c:majorTickMark val="out"/>
        <c:minorTickMark val="none"/>
        <c:tickLblPos val="nextTo"/>
        <c:crossAx val="570567536"/>
        <c:crosses val="autoZero"/>
        <c:crossBetween val="midCat"/>
      </c:valAx>
      <c:valAx>
        <c:axId val="570569496"/>
        <c:scaling>
          <c:orientation val="minMax"/>
        </c:scaling>
        <c:delete val="0"/>
        <c:axPos val="r"/>
        <c:title>
          <c:tx>
            <c:rich>
              <a:bodyPr rot="-5400000" vert="horz"/>
              <a:lstStyle/>
              <a:p>
                <a:pPr>
                  <a:defRPr/>
                </a:pPr>
                <a:r>
                  <a:rPr lang="en-US"/>
                  <a:t>Bending Moment (M) - inlb</a:t>
                </a:r>
              </a:p>
            </c:rich>
          </c:tx>
          <c:overlay val="0"/>
        </c:title>
        <c:numFmt formatCode="0" sourceLinked="1"/>
        <c:majorTickMark val="out"/>
        <c:minorTickMark val="none"/>
        <c:tickLblPos val="nextTo"/>
        <c:crossAx val="570569888"/>
        <c:crosses val="max"/>
        <c:crossBetween val="midCat"/>
      </c:valAx>
      <c:valAx>
        <c:axId val="570569888"/>
        <c:scaling>
          <c:orientation val="minMax"/>
        </c:scaling>
        <c:delete val="1"/>
        <c:axPos val="b"/>
        <c:numFmt formatCode="General" sourceLinked="1"/>
        <c:majorTickMark val="out"/>
        <c:minorTickMark val="none"/>
        <c:tickLblPos val="none"/>
        <c:crossAx val="570569496"/>
        <c:crosses val="autoZero"/>
        <c:crossBetween val="midCat"/>
      </c:valAx>
    </c:plotArea>
    <c:plotVisOnly val="1"/>
    <c:dispBlanksAs val="gap"/>
    <c:showDLblsOverMax val="0"/>
  </c:chart>
  <c:spPr>
    <a:ln>
      <a:noFill/>
    </a:ln>
  </c:spPr>
  <c:printSettings>
    <c:headerFooter/>
    <c:pageMargins b="0.75000000000000122" l="0.70000000000000062" r="0.70000000000000062" t="0.7500000000000012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029867380031608"/>
          <c:y val="7.4897959617292814E-2"/>
          <c:w val="0.73030604256961995"/>
          <c:h val="0.74832199079139994"/>
        </c:manualLayout>
      </c:layout>
      <c:scatterChart>
        <c:scatterStyle val="lineMarker"/>
        <c:varyColors val="0"/>
        <c:ser>
          <c:idx val="0"/>
          <c:order val="0"/>
          <c:tx>
            <c:strRef>
              <c:f>'POINT LOAD MID SPAN'!$AF$19:$AF$20</c:f>
              <c:strCache>
                <c:ptCount val="2"/>
                <c:pt idx="0">
                  <c:v>y</c:v>
                </c:pt>
                <c:pt idx="1">
                  <c:v>(in)</c:v>
                </c:pt>
              </c:strCache>
            </c:strRef>
          </c:tx>
          <c:spPr>
            <a:ln w="15875">
              <a:solidFill>
                <a:prstClr val="black"/>
              </a:solidFill>
            </a:ln>
          </c:spPr>
          <c:marker>
            <c:symbol val="none"/>
          </c:marker>
          <c:xVal>
            <c:numRef>
              <c:f>'POINT LOAD MID SPAN'!$AC$22:$AC$54</c:f>
              <c:numCache>
                <c:formatCode>0.00</c:formatCode>
                <c:ptCount val="33"/>
                <c:pt idx="0">
                  <c:v>0</c:v>
                </c:pt>
                <c:pt idx="1">
                  <c:v>1.0000000000000001E-5</c:v>
                </c:pt>
                <c:pt idx="2">
                  <c:v>0.5</c:v>
                </c:pt>
                <c:pt idx="3">
                  <c:v>1</c:v>
                </c:pt>
                <c:pt idx="4">
                  <c:v>1.5</c:v>
                </c:pt>
                <c:pt idx="5">
                  <c:v>2</c:v>
                </c:pt>
                <c:pt idx="6">
                  <c:v>2.0000100000000001</c:v>
                </c:pt>
                <c:pt idx="7">
                  <c:v>2.5</c:v>
                </c:pt>
                <c:pt idx="8">
                  <c:v>3</c:v>
                </c:pt>
                <c:pt idx="9">
                  <c:v>3.5</c:v>
                </c:pt>
                <c:pt idx="10">
                  <c:v>4</c:v>
                </c:pt>
                <c:pt idx="11">
                  <c:v>4.5</c:v>
                </c:pt>
                <c:pt idx="12">
                  <c:v>5</c:v>
                </c:pt>
                <c:pt idx="13">
                  <c:v>5.5</c:v>
                </c:pt>
                <c:pt idx="14">
                  <c:v>6</c:v>
                </c:pt>
                <c:pt idx="15">
                  <c:v>6.5</c:v>
                </c:pt>
                <c:pt idx="16">
                  <c:v>7</c:v>
                </c:pt>
                <c:pt idx="17">
                  <c:v>7.5</c:v>
                </c:pt>
                <c:pt idx="18">
                  <c:v>8</c:v>
                </c:pt>
                <c:pt idx="19">
                  <c:v>8.5</c:v>
                </c:pt>
                <c:pt idx="20">
                  <c:v>9</c:v>
                </c:pt>
                <c:pt idx="21">
                  <c:v>9.5</c:v>
                </c:pt>
                <c:pt idx="22">
                  <c:v>10</c:v>
                </c:pt>
                <c:pt idx="23">
                  <c:v>10.5</c:v>
                </c:pt>
                <c:pt idx="24">
                  <c:v>11</c:v>
                </c:pt>
                <c:pt idx="25">
                  <c:v>11.5</c:v>
                </c:pt>
                <c:pt idx="26">
                  <c:v>12</c:v>
                </c:pt>
                <c:pt idx="27">
                  <c:v>12.5</c:v>
                </c:pt>
                <c:pt idx="28">
                  <c:v>13</c:v>
                </c:pt>
                <c:pt idx="29">
                  <c:v>13.5</c:v>
                </c:pt>
                <c:pt idx="30">
                  <c:v>14</c:v>
                </c:pt>
                <c:pt idx="31">
                  <c:v>14.5</c:v>
                </c:pt>
                <c:pt idx="32">
                  <c:v>15</c:v>
                </c:pt>
              </c:numCache>
            </c:numRef>
          </c:xVal>
          <c:yVal>
            <c:numRef>
              <c:f>'POINT LOAD MID SPAN'!$AF$22:$AF$54</c:f>
              <c:numCache>
                <c:formatCode>0.0000</c:formatCode>
                <c:ptCount val="33"/>
                <c:pt idx="0">
                  <c:v>0</c:v>
                </c:pt>
                <c:pt idx="1">
                  <c:v>1.75781249999875E-8</c:v>
                </c:pt>
                <c:pt idx="2">
                  <c:v>8.7734444444444442E-4</c:v>
                </c:pt>
                <c:pt idx="3">
                  <c:v>1.7453347222222222E-3</c:v>
                </c:pt>
                <c:pt idx="4">
                  <c:v>2.5947000000000001E-3</c:v>
                </c:pt>
                <c:pt idx="5">
                  <c:v>3.416336111111111E-3</c:v>
                </c:pt>
                <c:pt idx="6">
                  <c:v>3.4163522070065665E-3</c:v>
                </c:pt>
                <c:pt idx="7">
                  <c:v>4.2013888888888882E-3</c:v>
                </c:pt>
                <c:pt idx="8">
                  <c:v>4.9413375000000002E-3</c:v>
                </c:pt>
                <c:pt idx="9">
                  <c:v>5.6280777777777784E-3</c:v>
                </c:pt>
                <c:pt idx="10">
                  <c:v>6.2540055555555555E-3</c:v>
                </c:pt>
                <c:pt idx="11">
                  <c:v>6.8120999999999998E-3</c:v>
                </c:pt>
                <c:pt idx="12">
                  <c:v>7.2960069444444444E-3</c:v>
                </c:pt>
                <c:pt idx="13">
                  <c:v>7.7001222222222217E-3</c:v>
                </c:pt>
                <c:pt idx="14">
                  <c:v>8.0196750000000004E-3</c:v>
                </c:pt>
                <c:pt idx="15">
                  <c:v>8.2508111111111119E-3</c:v>
                </c:pt>
                <c:pt idx="16">
                  <c:v>8.3906763888888895E-3</c:v>
                </c:pt>
                <c:pt idx="17">
                  <c:v>8.4375000000000006E-3</c:v>
                </c:pt>
                <c:pt idx="18">
                  <c:v>8.3906763888888895E-3</c:v>
                </c:pt>
                <c:pt idx="19">
                  <c:v>8.2508111111111119E-3</c:v>
                </c:pt>
                <c:pt idx="20">
                  <c:v>8.0196750000000004E-3</c:v>
                </c:pt>
                <c:pt idx="21">
                  <c:v>7.7001222222222217E-3</c:v>
                </c:pt>
                <c:pt idx="22">
                  <c:v>7.2960069444444444E-3</c:v>
                </c:pt>
                <c:pt idx="23">
                  <c:v>6.8120999999999998E-3</c:v>
                </c:pt>
                <c:pt idx="24">
                  <c:v>6.2540055555555555E-3</c:v>
                </c:pt>
                <c:pt idx="25">
                  <c:v>5.6280777777777784E-3</c:v>
                </c:pt>
                <c:pt idx="26">
                  <c:v>4.9413375000000002E-3</c:v>
                </c:pt>
                <c:pt idx="27">
                  <c:v>4.2013888888888882E-3</c:v>
                </c:pt>
                <c:pt idx="28">
                  <c:v>3.416336111111111E-3</c:v>
                </c:pt>
                <c:pt idx="29">
                  <c:v>2.5947000000000001E-3</c:v>
                </c:pt>
                <c:pt idx="30">
                  <c:v>1.7453347222222222E-3</c:v>
                </c:pt>
                <c:pt idx="31">
                  <c:v>8.7734444444444442E-4</c:v>
                </c:pt>
                <c:pt idx="32">
                  <c:v>0</c:v>
                </c:pt>
              </c:numCache>
            </c:numRef>
          </c:yVal>
          <c:smooth val="0"/>
          <c:extLst>
            <c:ext xmlns:c16="http://schemas.microsoft.com/office/drawing/2014/chart" uri="{C3380CC4-5D6E-409C-BE32-E72D297353CC}">
              <c16:uniqueId val="{00000000-E362-403C-9638-30DD482542A9}"/>
            </c:ext>
          </c:extLst>
        </c:ser>
        <c:dLbls>
          <c:showLegendKey val="0"/>
          <c:showVal val="0"/>
          <c:showCatName val="0"/>
          <c:showSerName val="0"/>
          <c:showPercent val="0"/>
          <c:showBubbleSize val="0"/>
        </c:dLbls>
        <c:axId val="576242368"/>
        <c:axId val="576240800"/>
      </c:scatterChart>
      <c:valAx>
        <c:axId val="576242368"/>
        <c:scaling>
          <c:orientation val="minMax"/>
        </c:scaling>
        <c:delete val="0"/>
        <c:axPos val="b"/>
        <c:majorGridlines/>
        <c:title>
          <c:tx>
            <c:rich>
              <a:bodyPr/>
              <a:lstStyle/>
              <a:p>
                <a:pPr>
                  <a:defRPr/>
                </a:pPr>
                <a:r>
                  <a:rPr lang="en-US"/>
                  <a:t>Length Along Beam (in)</a:t>
                </a:r>
              </a:p>
            </c:rich>
          </c:tx>
          <c:overlay val="0"/>
        </c:title>
        <c:numFmt formatCode="0.00" sourceLinked="1"/>
        <c:majorTickMark val="out"/>
        <c:minorTickMark val="none"/>
        <c:tickLblPos val="nextTo"/>
        <c:crossAx val="576240800"/>
        <c:crosses val="autoZero"/>
        <c:crossBetween val="midCat"/>
        <c:majorUnit val="2"/>
      </c:valAx>
      <c:valAx>
        <c:axId val="576240800"/>
        <c:scaling>
          <c:orientation val="minMax"/>
        </c:scaling>
        <c:delete val="0"/>
        <c:axPos val="l"/>
        <c:majorGridlines/>
        <c:title>
          <c:tx>
            <c:rich>
              <a:bodyPr rot="-5400000" vert="horz"/>
              <a:lstStyle/>
              <a:p>
                <a:pPr>
                  <a:defRPr/>
                </a:pPr>
                <a:r>
                  <a:rPr lang="en-US"/>
                  <a:t>Deflection (y) - in</a:t>
                </a:r>
              </a:p>
            </c:rich>
          </c:tx>
          <c:overlay val="0"/>
        </c:title>
        <c:numFmt formatCode="0.000" sourceLinked="0"/>
        <c:majorTickMark val="out"/>
        <c:minorTickMark val="none"/>
        <c:tickLblPos val="nextTo"/>
        <c:crossAx val="576242368"/>
        <c:crosses val="autoZero"/>
        <c:crossBetween val="midCat"/>
      </c:valAx>
    </c:plotArea>
    <c:plotVisOnly val="1"/>
    <c:dispBlanksAs val="gap"/>
    <c:showDLblsOverMax val="0"/>
  </c:chart>
  <c:spPr>
    <a:ln>
      <a:noFill/>
    </a:ln>
  </c:spPr>
  <c:printSettings>
    <c:headerFooter/>
    <c:pageMargins b="0.75000000000000144" l="0.70000000000000062" r="0.70000000000000062" t="0.75000000000000144" header="0.30000000000000032" footer="0.30000000000000032"/>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bbottaerospace.com/" TargetMode="External"/></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 TargetMode="Externa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3.gif"/><Relationship Id="rId5" Type="http://schemas.openxmlformats.org/officeDocument/2006/relationships/hyperlink" Target="http://www.abbottaerospace.com/technical-library/donate/" TargetMode="External"/><Relationship Id="rId4"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34</xdr:row>
      <xdr:rowOff>171116</xdr:rowOff>
    </xdr:from>
    <xdr:to>
      <xdr:col>8</xdr:col>
      <xdr:colOff>0</xdr:colOff>
      <xdr:row>46</xdr:row>
      <xdr:rowOff>48651</xdr:rowOff>
    </xdr:to>
    <xdr:graphicFrame macro="">
      <xdr:nvGraphicFramePr>
        <xdr:cNvPr id="2" name="Chart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46</xdr:row>
      <xdr:rowOff>0</xdr:rowOff>
    </xdr:from>
    <xdr:to>
      <xdr:col>8</xdr:col>
      <xdr:colOff>0</xdr:colOff>
      <xdr:row>58</xdr:row>
      <xdr:rowOff>0</xdr:rowOff>
    </xdr:to>
    <xdr:graphicFrame macro="">
      <xdr:nvGraphicFramePr>
        <xdr:cNvPr id="3" name="Chart 2">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40822</xdr:colOff>
      <xdr:row>7</xdr:row>
      <xdr:rowOff>40821</xdr:rowOff>
    </xdr:from>
    <xdr:to>
      <xdr:col>4</xdr:col>
      <xdr:colOff>66675</xdr:colOff>
      <xdr:row>10</xdr:row>
      <xdr:rowOff>145236</xdr:rowOff>
    </xdr:to>
    <xdr:grpSp>
      <xdr:nvGrpSpPr>
        <xdr:cNvPr id="30" name="Group 29">
          <a:extLst>
            <a:ext uri="{FF2B5EF4-FFF2-40B4-BE49-F238E27FC236}">
              <a16:creationId xmlns:a16="http://schemas.microsoft.com/office/drawing/2014/main" id="{00000000-0008-0000-0100-00001E000000}"/>
            </a:ext>
          </a:extLst>
        </xdr:cNvPr>
        <xdr:cNvGrpSpPr/>
      </xdr:nvGrpSpPr>
      <xdr:grpSpPr>
        <a:xfrm>
          <a:off x="40822" y="1174296"/>
          <a:ext cx="2502353" cy="590190"/>
          <a:chOff x="40822" y="1267641"/>
          <a:chExt cx="2570933" cy="630195"/>
        </a:xfrm>
      </xdr:grpSpPr>
      <xdr:pic>
        <xdr:nvPicPr>
          <xdr:cNvPr id="32" name="Picture 31">
            <a:hlinkClick xmlns:r="http://schemas.openxmlformats.org/officeDocument/2006/relationships" r:id="rId3"/>
            <a:extLst>
              <a:ext uri="{FF2B5EF4-FFF2-40B4-BE49-F238E27FC236}">
                <a16:creationId xmlns:a16="http://schemas.microsoft.com/office/drawing/2014/main" id="{00000000-0008-0000-0100-000020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4" name="Picture 33" descr="PayPal - The safer, easier way to pay online!">
            <a:hlinkClick xmlns:r="http://schemas.openxmlformats.org/officeDocument/2006/relationships" r:id="rId5"/>
            <a:extLst>
              <a:ext uri="{FF2B5EF4-FFF2-40B4-BE49-F238E27FC236}">
                <a16:creationId xmlns:a16="http://schemas.microsoft.com/office/drawing/2014/main" id="{00000000-0008-0000-0100-000022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523131</xdr:colOff>
      <xdr:row>18</xdr:row>
      <xdr:rowOff>72747</xdr:rowOff>
    </xdr:from>
    <xdr:to>
      <xdr:col>2</xdr:col>
      <xdr:colOff>557790</xdr:colOff>
      <xdr:row>18</xdr:row>
      <xdr:rowOff>158076</xdr:rowOff>
    </xdr:to>
    <xdr:sp macro="" textlink="">
      <xdr:nvSpPr>
        <xdr:cNvPr id="26" name="Freeform: Shape 25">
          <a:extLst>
            <a:ext uri="{FF2B5EF4-FFF2-40B4-BE49-F238E27FC236}">
              <a16:creationId xmlns:a16="http://schemas.microsoft.com/office/drawing/2014/main" id="{00000000-0008-0000-0100-00001A000000}"/>
            </a:ext>
          </a:extLst>
        </xdr:cNvPr>
        <xdr:cNvSpPr/>
      </xdr:nvSpPr>
      <xdr:spPr bwMode="auto">
        <a:xfrm>
          <a:off x="523131" y="3081781"/>
          <a:ext cx="1264250" cy="85329"/>
        </a:xfrm>
        <a:custGeom>
          <a:avLst/>
          <a:gdLst>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 name="connsiteX0" fmla="*/ 1304693 w 1304693"/>
            <a:gd name="connsiteY0" fmla="*/ 51531 h 51531"/>
            <a:gd name="connsiteX1" fmla="*/ 0 w 1304693"/>
            <a:gd name="connsiteY1" fmla="*/ 35983 h 51531"/>
            <a:gd name="connsiteX0" fmla="*/ 1304693 w 1304693"/>
            <a:gd name="connsiteY0" fmla="*/ 15548 h 16609"/>
            <a:gd name="connsiteX1" fmla="*/ 0 w 1304693"/>
            <a:gd name="connsiteY1" fmla="*/ 0 h 16609"/>
            <a:gd name="connsiteX0" fmla="*/ 1311356 w 1311356"/>
            <a:gd name="connsiteY0" fmla="*/ 0 h 13289"/>
            <a:gd name="connsiteX1" fmla="*/ 0 w 1311356"/>
            <a:gd name="connsiteY1" fmla="*/ 4196 h 13289"/>
            <a:gd name="connsiteX0" fmla="*/ 1311356 w 1311356"/>
            <a:gd name="connsiteY0" fmla="*/ 0 h 4196"/>
            <a:gd name="connsiteX1" fmla="*/ 0 w 1311356"/>
            <a:gd name="connsiteY1" fmla="*/ 4196 h 4196"/>
            <a:gd name="connsiteX0" fmla="*/ 10000 w 10000"/>
            <a:gd name="connsiteY0" fmla="*/ 15495 h 25495"/>
            <a:gd name="connsiteX1" fmla="*/ 4931 w 10000"/>
            <a:gd name="connsiteY1" fmla="*/ 0 h 25495"/>
            <a:gd name="connsiteX2" fmla="*/ 0 w 10000"/>
            <a:gd name="connsiteY2" fmla="*/ 25495 h 25495"/>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162193 h 366842"/>
            <a:gd name="connsiteX1" fmla="*/ 5033 w 10000"/>
            <a:gd name="connsiteY1" fmla="*/ 366316 h 366842"/>
            <a:gd name="connsiteX2" fmla="*/ 0 w 10000"/>
            <a:gd name="connsiteY2" fmla="*/ 172193 h 366842"/>
            <a:gd name="connsiteX0" fmla="*/ 10000 w 10000"/>
            <a:gd name="connsiteY0" fmla="*/ 162193 h 366842"/>
            <a:gd name="connsiteX1" fmla="*/ 5033 w 10000"/>
            <a:gd name="connsiteY1" fmla="*/ 366316 h 366842"/>
            <a:gd name="connsiteX2" fmla="*/ 0 w 10000"/>
            <a:gd name="connsiteY2" fmla="*/ 172193 h 366842"/>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0 h 206062"/>
            <a:gd name="connsiteX1" fmla="*/ 5033 w 10000"/>
            <a:gd name="connsiteY1" fmla="*/ 204123 h 206062"/>
            <a:gd name="connsiteX2" fmla="*/ 0 w 10000"/>
            <a:gd name="connsiteY2" fmla="*/ 10000 h 206062"/>
            <a:gd name="connsiteX0" fmla="*/ 10000 w 10000"/>
            <a:gd name="connsiteY0" fmla="*/ 0 h 206062"/>
            <a:gd name="connsiteX1" fmla="*/ 5033 w 10000"/>
            <a:gd name="connsiteY1" fmla="*/ 204123 h 206062"/>
            <a:gd name="connsiteX2" fmla="*/ 0 w 10000"/>
            <a:gd name="connsiteY2" fmla="*/ 10000 h 206062"/>
            <a:gd name="connsiteX0" fmla="*/ 10000 w 10000"/>
            <a:gd name="connsiteY0" fmla="*/ 0 h 206062"/>
            <a:gd name="connsiteX1" fmla="*/ 5033 w 10000"/>
            <a:gd name="connsiteY1" fmla="*/ 204123 h 206062"/>
            <a:gd name="connsiteX2" fmla="*/ 0 w 10000"/>
            <a:gd name="connsiteY2" fmla="*/ 10000 h 206062"/>
          </a:gdLst>
          <a:ahLst/>
          <a:cxnLst>
            <a:cxn ang="0">
              <a:pos x="connsiteX0" y="connsiteY0"/>
            </a:cxn>
            <a:cxn ang="0">
              <a:pos x="connsiteX1" y="connsiteY1"/>
            </a:cxn>
            <a:cxn ang="0">
              <a:pos x="connsiteX2" y="connsiteY2"/>
            </a:cxn>
          </a:cxnLst>
          <a:rect l="l" t="t" r="r" b="b"/>
          <a:pathLst>
            <a:path w="10000" h="206062">
              <a:moveTo>
                <a:pt x="10000" y="0"/>
              </a:moveTo>
              <a:cubicBezTo>
                <a:pt x="8344" y="115100"/>
                <a:pt x="6638" y="214518"/>
                <a:pt x="5033" y="204123"/>
              </a:cubicBezTo>
              <a:cubicBezTo>
                <a:pt x="3416" y="222952"/>
                <a:pt x="1250" y="100787"/>
                <a:pt x="0" y="10000"/>
              </a:cubicBezTo>
            </a:path>
          </a:pathLst>
        </a:custGeom>
        <a:noFill/>
        <a:ln w="285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000"/>
        </a:p>
      </xdr:txBody>
    </xdr:sp>
    <xdr:clientData/>
  </xdr:twoCellAnchor>
  <xdr:twoCellAnchor>
    <xdr:from>
      <xdr:col>0</xdr:col>
      <xdr:colOff>469817</xdr:colOff>
      <xdr:row>18</xdr:row>
      <xdr:rowOff>83351</xdr:rowOff>
    </xdr:from>
    <xdr:to>
      <xdr:col>0</xdr:col>
      <xdr:colOff>594107</xdr:colOff>
      <xdr:row>19</xdr:row>
      <xdr:rowOff>27565</xdr:rowOff>
    </xdr:to>
    <xdr:sp macro="" textlink="">
      <xdr:nvSpPr>
        <xdr:cNvPr id="40" name="Isosceles Triangle 39">
          <a:extLst>
            <a:ext uri="{FF2B5EF4-FFF2-40B4-BE49-F238E27FC236}">
              <a16:creationId xmlns:a16="http://schemas.microsoft.com/office/drawing/2014/main" id="{00000000-0008-0000-0100-000028000000}"/>
            </a:ext>
          </a:extLst>
        </xdr:cNvPr>
        <xdr:cNvSpPr/>
      </xdr:nvSpPr>
      <xdr:spPr bwMode="auto">
        <a:xfrm>
          <a:off x="469817" y="3092385"/>
          <a:ext cx="124290" cy="104407"/>
        </a:xfrm>
        <a:prstGeom prst="triangl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100"/>
        </a:p>
      </xdr:txBody>
    </xdr:sp>
    <xdr:clientData/>
  </xdr:twoCellAnchor>
  <xdr:twoCellAnchor>
    <xdr:from>
      <xdr:col>2</xdr:col>
      <xdr:colOff>492519</xdr:colOff>
      <xdr:row>18</xdr:row>
      <xdr:rowOff>83351</xdr:rowOff>
    </xdr:from>
    <xdr:to>
      <xdr:col>2</xdr:col>
      <xdr:colOff>613040</xdr:colOff>
      <xdr:row>19</xdr:row>
      <xdr:rowOff>27565</xdr:rowOff>
    </xdr:to>
    <xdr:sp macro="" textlink="">
      <xdr:nvSpPr>
        <xdr:cNvPr id="41" name="Isosceles Triangle 40">
          <a:extLst>
            <a:ext uri="{FF2B5EF4-FFF2-40B4-BE49-F238E27FC236}">
              <a16:creationId xmlns:a16="http://schemas.microsoft.com/office/drawing/2014/main" id="{00000000-0008-0000-0100-000029000000}"/>
            </a:ext>
          </a:extLst>
        </xdr:cNvPr>
        <xdr:cNvSpPr/>
      </xdr:nvSpPr>
      <xdr:spPr bwMode="auto">
        <a:xfrm>
          <a:off x="1722110" y="3092385"/>
          <a:ext cx="120521" cy="104407"/>
        </a:xfrm>
        <a:prstGeom prst="triangl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100"/>
        </a:p>
      </xdr:txBody>
    </xdr:sp>
    <xdr:clientData/>
  </xdr:twoCellAnchor>
  <xdr:twoCellAnchor>
    <xdr:from>
      <xdr:col>0</xdr:col>
      <xdr:colOff>523493</xdr:colOff>
      <xdr:row>19</xdr:row>
      <xdr:rowOff>60990</xdr:rowOff>
    </xdr:from>
    <xdr:to>
      <xdr:col>0</xdr:col>
      <xdr:colOff>523493</xdr:colOff>
      <xdr:row>21</xdr:row>
      <xdr:rowOff>72283</xdr:rowOff>
    </xdr:to>
    <xdr:cxnSp macro="">
      <xdr:nvCxnSpPr>
        <xdr:cNvPr id="42" name="Straight Arrow Connector 41">
          <a:extLst>
            <a:ext uri="{FF2B5EF4-FFF2-40B4-BE49-F238E27FC236}">
              <a16:creationId xmlns:a16="http://schemas.microsoft.com/office/drawing/2014/main" id="{00000000-0008-0000-0100-00002A000000}"/>
            </a:ext>
          </a:extLst>
        </xdr:cNvPr>
        <xdr:cNvCxnSpPr/>
      </xdr:nvCxnSpPr>
      <xdr:spPr bwMode="auto">
        <a:xfrm flipV="1">
          <a:off x="523493" y="3230217"/>
          <a:ext cx="0" cy="331680"/>
        </a:xfrm>
        <a:prstGeom prst="straightConnector1">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0</xdr:col>
      <xdr:colOff>480496</xdr:colOff>
      <xdr:row>19</xdr:row>
      <xdr:rowOff>134279</xdr:rowOff>
    </xdr:from>
    <xdr:to>
      <xdr:col>1</xdr:col>
      <xdr:colOff>176733</xdr:colOff>
      <xdr:row>21</xdr:row>
      <xdr:rowOff>69818</xdr:rowOff>
    </xdr:to>
    <xdr:sp macro="" textlink="">
      <xdr:nvSpPr>
        <xdr:cNvPr id="43" name="TextBox 42">
          <a:extLst>
            <a:ext uri="{FF2B5EF4-FFF2-40B4-BE49-F238E27FC236}">
              <a16:creationId xmlns:a16="http://schemas.microsoft.com/office/drawing/2014/main" id="{00000000-0008-0000-0100-00002B000000}"/>
            </a:ext>
          </a:extLst>
        </xdr:cNvPr>
        <xdr:cNvSpPr txBox="1"/>
      </xdr:nvSpPr>
      <xdr:spPr>
        <a:xfrm>
          <a:off x="480496" y="3303506"/>
          <a:ext cx="306703" cy="2559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R</a:t>
          </a:r>
          <a:r>
            <a:rPr lang="en-CA" sz="1000" baseline="-25000"/>
            <a:t>A</a:t>
          </a:r>
        </a:p>
      </xdr:txBody>
    </xdr:sp>
    <xdr:clientData/>
  </xdr:twoCellAnchor>
  <xdr:twoCellAnchor>
    <xdr:from>
      <xdr:col>0</xdr:col>
      <xdr:colOff>544141</xdr:colOff>
      <xdr:row>18</xdr:row>
      <xdr:rowOff>92624</xdr:rowOff>
    </xdr:from>
    <xdr:to>
      <xdr:col>1</xdr:col>
      <xdr:colOff>185462</xdr:colOff>
      <xdr:row>20</xdr:row>
      <xdr:rowOff>32551</xdr:rowOff>
    </xdr:to>
    <xdr:sp macro="" textlink="">
      <xdr:nvSpPr>
        <xdr:cNvPr id="52" name="TextBox 51">
          <a:extLst>
            <a:ext uri="{FF2B5EF4-FFF2-40B4-BE49-F238E27FC236}">
              <a16:creationId xmlns:a16="http://schemas.microsoft.com/office/drawing/2014/main" id="{BC365BA1-0924-455B-AB49-5B2DFD29C410}"/>
            </a:ext>
          </a:extLst>
        </xdr:cNvPr>
        <xdr:cNvSpPr txBox="1"/>
      </xdr:nvSpPr>
      <xdr:spPr>
        <a:xfrm>
          <a:off x="544141" y="3101658"/>
          <a:ext cx="251787" cy="2603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l-GR" sz="1000"/>
            <a:t>θ</a:t>
          </a:r>
          <a:r>
            <a:rPr lang="en-US" sz="1000" baseline="-25000"/>
            <a:t>A</a:t>
          </a:r>
          <a:endParaRPr lang="en-CA" sz="1000" baseline="-25000"/>
        </a:p>
      </xdr:txBody>
    </xdr:sp>
    <xdr:clientData/>
  </xdr:twoCellAnchor>
  <xdr:twoCellAnchor>
    <xdr:from>
      <xdr:col>0</xdr:col>
      <xdr:colOff>303162</xdr:colOff>
      <xdr:row>17</xdr:row>
      <xdr:rowOff>65312</xdr:rowOff>
    </xdr:from>
    <xdr:to>
      <xdr:col>0</xdr:col>
      <xdr:colOff>564952</xdr:colOff>
      <xdr:row>19</xdr:row>
      <xdr:rowOff>5239</xdr:rowOff>
    </xdr:to>
    <xdr:sp macro="" textlink="">
      <xdr:nvSpPr>
        <xdr:cNvPr id="73" name="TextBox 72">
          <a:extLst>
            <a:ext uri="{FF2B5EF4-FFF2-40B4-BE49-F238E27FC236}">
              <a16:creationId xmlns:a16="http://schemas.microsoft.com/office/drawing/2014/main" id="{CBB10261-B870-43AD-8684-87349C6BC614}"/>
            </a:ext>
          </a:extLst>
        </xdr:cNvPr>
        <xdr:cNvSpPr txBox="1"/>
      </xdr:nvSpPr>
      <xdr:spPr>
        <a:xfrm>
          <a:off x="303162" y="2914153"/>
          <a:ext cx="261790" cy="2603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A</a:t>
          </a:r>
          <a:endParaRPr lang="en-CA" sz="1000" baseline="-25000"/>
        </a:p>
      </xdr:txBody>
    </xdr:sp>
    <xdr:clientData/>
  </xdr:twoCellAnchor>
  <xdr:twoCellAnchor>
    <xdr:from>
      <xdr:col>2</xdr:col>
      <xdr:colOff>270875</xdr:colOff>
      <xdr:row>18</xdr:row>
      <xdr:rowOff>117548</xdr:rowOff>
    </xdr:from>
    <xdr:to>
      <xdr:col>2</xdr:col>
      <xdr:colOff>522106</xdr:colOff>
      <xdr:row>20</xdr:row>
      <xdr:rowOff>57475</xdr:rowOff>
    </xdr:to>
    <xdr:sp macro="" textlink="">
      <xdr:nvSpPr>
        <xdr:cNvPr id="100" name="TextBox 99">
          <a:extLst>
            <a:ext uri="{FF2B5EF4-FFF2-40B4-BE49-F238E27FC236}">
              <a16:creationId xmlns:a16="http://schemas.microsoft.com/office/drawing/2014/main" id="{7468E900-F108-462B-8A2B-20619BC8D676}"/>
            </a:ext>
          </a:extLst>
        </xdr:cNvPr>
        <xdr:cNvSpPr txBox="1"/>
      </xdr:nvSpPr>
      <xdr:spPr>
        <a:xfrm>
          <a:off x="1500466" y="3126582"/>
          <a:ext cx="251231" cy="2603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l-GR" sz="1000"/>
            <a:t>θ</a:t>
          </a:r>
          <a:r>
            <a:rPr lang="en-US" sz="1000" baseline="-25000"/>
            <a:t>C</a:t>
          </a:r>
          <a:endParaRPr lang="en-CA" sz="1000" baseline="-25000"/>
        </a:p>
      </xdr:txBody>
    </xdr:sp>
    <xdr:clientData/>
  </xdr:twoCellAnchor>
  <xdr:twoCellAnchor>
    <xdr:from>
      <xdr:col>0</xdr:col>
      <xdr:colOff>524738</xdr:colOff>
      <xdr:row>14</xdr:row>
      <xdr:rowOff>58139</xdr:rowOff>
    </xdr:from>
    <xdr:to>
      <xdr:col>0</xdr:col>
      <xdr:colOff>524738</xdr:colOff>
      <xdr:row>18</xdr:row>
      <xdr:rowOff>4851</xdr:rowOff>
    </xdr:to>
    <xdr:cxnSp macro="">
      <xdr:nvCxnSpPr>
        <xdr:cNvPr id="48" name="Straight Connector 47">
          <a:extLst>
            <a:ext uri="{FF2B5EF4-FFF2-40B4-BE49-F238E27FC236}">
              <a16:creationId xmlns:a16="http://schemas.microsoft.com/office/drawing/2014/main" id="{72BF7CA3-B812-4DB6-8105-D1B1D86E7A4C}"/>
            </a:ext>
          </a:extLst>
        </xdr:cNvPr>
        <xdr:cNvCxnSpPr/>
      </xdr:nvCxnSpPr>
      <xdr:spPr bwMode="auto">
        <a:xfrm>
          <a:off x="524738" y="2404753"/>
          <a:ext cx="0" cy="609132"/>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2</xdr:col>
      <xdr:colOff>551042</xdr:colOff>
      <xdr:row>19</xdr:row>
      <xdr:rowOff>73289</xdr:rowOff>
    </xdr:from>
    <xdr:to>
      <xdr:col>2</xdr:col>
      <xdr:colOff>551042</xdr:colOff>
      <xdr:row>21</xdr:row>
      <xdr:rowOff>71086</xdr:rowOff>
    </xdr:to>
    <xdr:cxnSp macro="">
      <xdr:nvCxnSpPr>
        <xdr:cNvPr id="50" name="Straight Arrow Connector 49">
          <a:extLst>
            <a:ext uri="{FF2B5EF4-FFF2-40B4-BE49-F238E27FC236}">
              <a16:creationId xmlns:a16="http://schemas.microsoft.com/office/drawing/2014/main" id="{B37DAE72-5C84-4BC8-8349-DAF822E9FEB1}"/>
            </a:ext>
          </a:extLst>
        </xdr:cNvPr>
        <xdr:cNvCxnSpPr/>
      </xdr:nvCxnSpPr>
      <xdr:spPr bwMode="auto">
        <a:xfrm flipV="1">
          <a:off x="1780633" y="3242516"/>
          <a:ext cx="0" cy="318184"/>
        </a:xfrm>
        <a:prstGeom prst="straightConnector1">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2</xdr:col>
      <xdr:colOff>516225</xdr:colOff>
      <xdr:row>19</xdr:row>
      <xdr:rowOff>123825</xdr:rowOff>
    </xdr:from>
    <xdr:to>
      <xdr:col>3</xdr:col>
      <xdr:colOff>183563</xdr:colOff>
      <xdr:row>21</xdr:row>
      <xdr:rowOff>47418</xdr:rowOff>
    </xdr:to>
    <xdr:sp macro="" textlink="">
      <xdr:nvSpPr>
        <xdr:cNvPr id="51" name="TextBox 50">
          <a:extLst>
            <a:ext uri="{FF2B5EF4-FFF2-40B4-BE49-F238E27FC236}">
              <a16:creationId xmlns:a16="http://schemas.microsoft.com/office/drawing/2014/main" id="{400A643E-11D2-49D5-84E9-D40F0DE977CF}"/>
            </a:ext>
          </a:extLst>
        </xdr:cNvPr>
        <xdr:cNvSpPr txBox="1"/>
      </xdr:nvSpPr>
      <xdr:spPr>
        <a:xfrm>
          <a:off x="1745816" y="3293052"/>
          <a:ext cx="303781" cy="2439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R</a:t>
          </a:r>
          <a:r>
            <a:rPr lang="en-CA" sz="1000" baseline="-25000"/>
            <a:t>C</a:t>
          </a:r>
        </a:p>
      </xdr:txBody>
    </xdr:sp>
    <xdr:clientData/>
  </xdr:twoCellAnchor>
  <xdr:twoCellAnchor>
    <xdr:from>
      <xdr:col>0</xdr:col>
      <xdr:colOff>524738</xdr:colOff>
      <xdr:row>15</xdr:row>
      <xdr:rowOff>76668</xdr:rowOff>
    </xdr:from>
    <xdr:to>
      <xdr:col>2</xdr:col>
      <xdr:colOff>551042</xdr:colOff>
      <xdr:row>15</xdr:row>
      <xdr:rowOff>76668</xdr:rowOff>
    </xdr:to>
    <xdr:cxnSp macro="">
      <xdr:nvCxnSpPr>
        <xdr:cNvPr id="55" name="Straight Arrow Connector 54">
          <a:extLst>
            <a:ext uri="{FF2B5EF4-FFF2-40B4-BE49-F238E27FC236}">
              <a16:creationId xmlns:a16="http://schemas.microsoft.com/office/drawing/2014/main" id="{72FA1655-85D1-4595-9067-56206381935E}"/>
            </a:ext>
          </a:extLst>
        </xdr:cNvPr>
        <xdr:cNvCxnSpPr/>
      </xdr:nvCxnSpPr>
      <xdr:spPr bwMode="auto">
        <a:xfrm>
          <a:off x="524738" y="2583475"/>
          <a:ext cx="1255895" cy="0"/>
        </a:xfrm>
        <a:prstGeom prst="straightConnector1">
          <a:avLst/>
        </a:prstGeom>
        <a:solidFill>
          <a:srgbClr val="FFFFFF"/>
        </a:solidFill>
        <a:ln w="9525" cap="flat" cmpd="sng" algn="ctr">
          <a:solidFill>
            <a:srgbClr val="000000"/>
          </a:solidFill>
          <a:prstDash val="solid"/>
          <a:round/>
          <a:headEnd type="arrow"/>
          <a:tailEnd type="arrow"/>
        </a:ln>
        <a:effectLst/>
      </xdr:spPr>
    </xdr:cxnSp>
    <xdr:clientData/>
  </xdr:twoCellAnchor>
  <xdr:twoCellAnchor>
    <xdr:from>
      <xdr:col>0</xdr:col>
      <xdr:colOff>303410</xdr:colOff>
      <xdr:row>14</xdr:row>
      <xdr:rowOff>17621</xdr:rowOff>
    </xdr:from>
    <xdr:to>
      <xdr:col>0</xdr:col>
      <xdr:colOff>547140</xdr:colOff>
      <xdr:row>15</xdr:row>
      <xdr:rowOff>103123</xdr:rowOff>
    </xdr:to>
    <xdr:sp macro="" textlink="">
      <xdr:nvSpPr>
        <xdr:cNvPr id="62" name="TextBox 61">
          <a:extLst>
            <a:ext uri="{FF2B5EF4-FFF2-40B4-BE49-F238E27FC236}">
              <a16:creationId xmlns:a16="http://schemas.microsoft.com/office/drawing/2014/main" id="{0F70E6CC-D484-4615-A1F8-CDA92FE30DC5}"/>
            </a:ext>
          </a:extLst>
        </xdr:cNvPr>
        <xdr:cNvSpPr txBox="1"/>
      </xdr:nvSpPr>
      <xdr:spPr>
        <a:xfrm>
          <a:off x="303410" y="2364235"/>
          <a:ext cx="243730" cy="245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Y</a:t>
          </a:r>
          <a:endParaRPr lang="en-CA" sz="1000" baseline="-25000"/>
        </a:p>
      </xdr:txBody>
    </xdr:sp>
    <xdr:clientData/>
  </xdr:twoCellAnchor>
  <xdr:twoCellAnchor>
    <xdr:from>
      <xdr:col>3</xdr:col>
      <xdr:colOff>7502</xdr:colOff>
      <xdr:row>18</xdr:row>
      <xdr:rowOff>70958</xdr:rowOff>
    </xdr:from>
    <xdr:to>
      <xdr:col>3</xdr:col>
      <xdr:colOff>595344</xdr:colOff>
      <xdr:row>18</xdr:row>
      <xdr:rowOff>70958</xdr:rowOff>
    </xdr:to>
    <xdr:cxnSp macro="">
      <xdr:nvCxnSpPr>
        <xdr:cNvPr id="63" name="Straight Connector 62">
          <a:extLst>
            <a:ext uri="{FF2B5EF4-FFF2-40B4-BE49-F238E27FC236}">
              <a16:creationId xmlns:a16="http://schemas.microsoft.com/office/drawing/2014/main" id="{6F9B048D-D699-474F-BC39-F7A6065C980E}"/>
            </a:ext>
          </a:extLst>
        </xdr:cNvPr>
        <xdr:cNvCxnSpPr/>
      </xdr:nvCxnSpPr>
      <xdr:spPr bwMode="auto">
        <a:xfrm flipH="1">
          <a:off x="1873536" y="3079992"/>
          <a:ext cx="587842"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3</xdr:col>
      <xdr:colOff>454035</xdr:colOff>
      <xdr:row>17</xdr:row>
      <xdr:rowOff>3805</xdr:rowOff>
    </xdr:from>
    <xdr:to>
      <xdr:col>4</xdr:col>
      <xdr:colOff>91656</xdr:colOff>
      <xdr:row>18</xdr:row>
      <xdr:rowOff>89307</xdr:rowOff>
    </xdr:to>
    <xdr:sp macro="" textlink="">
      <xdr:nvSpPr>
        <xdr:cNvPr id="64" name="TextBox 63">
          <a:extLst>
            <a:ext uri="{FF2B5EF4-FFF2-40B4-BE49-F238E27FC236}">
              <a16:creationId xmlns:a16="http://schemas.microsoft.com/office/drawing/2014/main" id="{33E21B95-60EC-4CE0-A68F-0CE2A9E9C8EE}"/>
            </a:ext>
          </a:extLst>
        </xdr:cNvPr>
        <xdr:cNvSpPr txBox="1"/>
      </xdr:nvSpPr>
      <xdr:spPr>
        <a:xfrm>
          <a:off x="2320069" y="2852646"/>
          <a:ext cx="248087" cy="245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X</a:t>
          </a:r>
          <a:endParaRPr lang="en-CA" sz="1000" baseline="-25000"/>
        </a:p>
      </xdr:txBody>
    </xdr:sp>
    <xdr:clientData/>
  </xdr:twoCellAnchor>
  <xdr:twoCellAnchor>
    <xdr:from>
      <xdr:col>2</xdr:col>
      <xdr:colOff>554650</xdr:colOff>
      <xdr:row>14</xdr:row>
      <xdr:rowOff>58139</xdr:rowOff>
    </xdr:from>
    <xdr:to>
      <xdr:col>2</xdr:col>
      <xdr:colOff>554650</xdr:colOff>
      <xdr:row>16</xdr:row>
      <xdr:rowOff>5832</xdr:rowOff>
    </xdr:to>
    <xdr:cxnSp macro="">
      <xdr:nvCxnSpPr>
        <xdr:cNvPr id="65" name="Straight Connector 64">
          <a:extLst>
            <a:ext uri="{FF2B5EF4-FFF2-40B4-BE49-F238E27FC236}">
              <a16:creationId xmlns:a16="http://schemas.microsoft.com/office/drawing/2014/main" id="{6A3D5CAE-EC22-4CF7-95F6-EC40DB35ED45}"/>
            </a:ext>
          </a:extLst>
        </xdr:cNvPr>
        <xdr:cNvCxnSpPr/>
      </xdr:nvCxnSpPr>
      <xdr:spPr bwMode="auto">
        <a:xfrm>
          <a:off x="1784241" y="2404753"/>
          <a:ext cx="0" cy="268079"/>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1</xdr:col>
      <xdr:colOff>432802</xdr:colOff>
      <xdr:row>14</xdr:row>
      <xdr:rowOff>5258</xdr:rowOff>
    </xdr:from>
    <xdr:to>
      <xdr:col>2</xdr:col>
      <xdr:colOff>50100</xdr:colOff>
      <xdr:row>15</xdr:row>
      <xdr:rowOff>90760</xdr:rowOff>
    </xdr:to>
    <xdr:sp macro="" textlink="">
      <xdr:nvSpPr>
        <xdr:cNvPr id="66" name="TextBox 65">
          <a:extLst>
            <a:ext uri="{FF2B5EF4-FFF2-40B4-BE49-F238E27FC236}">
              <a16:creationId xmlns:a16="http://schemas.microsoft.com/office/drawing/2014/main" id="{AA716B23-5487-4E0B-9EEB-E4054D1010F1}"/>
            </a:ext>
          </a:extLst>
        </xdr:cNvPr>
        <xdr:cNvSpPr txBox="1"/>
      </xdr:nvSpPr>
      <xdr:spPr>
        <a:xfrm>
          <a:off x="1043268" y="2351872"/>
          <a:ext cx="236423" cy="245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L</a:t>
          </a:r>
          <a:endParaRPr lang="en-CA" sz="1000" baseline="-25000"/>
        </a:p>
      </xdr:txBody>
    </xdr:sp>
    <xdr:clientData/>
  </xdr:twoCellAnchor>
  <xdr:twoCellAnchor>
    <xdr:from>
      <xdr:col>1</xdr:col>
      <xdr:colOff>130467</xdr:colOff>
      <xdr:row>15</xdr:row>
      <xdr:rowOff>75033</xdr:rowOff>
    </xdr:from>
    <xdr:to>
      <xdr:col>2</xdr:col>
      <xdr:colOff>172822</xdr:colOff>
      <xdr:row>16</xdr:row>
      <xdr:rowOff>164910</xdr:rowOff>
    </xdr:to>
    <xdr:sp macro="" textlink="">
      <xdr:nvSpPr>
        <xdr:cNvPr id="67" name="TextBox 66">
          <a:extLst>
            <a:ext uri="{FF2B5EF4-FFF2-40B4-BE49-F238E27FC236}">
              <a16:creationId xmlns:a16="http://schemas.microsoft.com/office/drawing/2014/main" id="{CC5F8B6E-6217-4A0D-BEA5-E88A260C1228}"/>
            </a:ext>
          </a:extLst>
        </xdr:cNvPr>
        <xdr:cNvSpPr txBox="1"/>
      </xdr:nvSpPr>
      <xdr:spPr>
        <a:xfrm>
          <a:off x="740933" y="2581840"/>
          <a:ext cx="661480" cy="250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W=wL/2</a:t>
          </a:r>
          <a:endParaRPr lang="en-CA" sz="1000" baseline="-25000"/>
        </a:p>
      </xdr:txBody>
    </xdr:sp>
    <xdr:clientData/>
  </xdr:twoCellAnchor>
  <xdr:twoCellAnchor>
    <xdr:from>
      <xdr:col>1</xdr:col>
      <xdr:colOff>431372</xdr:colOff>
      <xdr:row>18</xdr:row>
      <xdr:rowOff>151838</xdr:rowOff>
    </xdr:from>
    <xdr:to>
      <xdr:col>2</xdr:col>
      <xdr:colOff>70796</xdr:colOff>
      <xdr:row>20</xdr:row>
      <xdr:rowOff>73913</xdr:rowOff>
    </xdr:to>
    <xdr:sp macro="" textlink="">
      <xdr:nvSpPr>
        <xdr:cNvPr id="70" name="TextBox 69">
          <a:extLst>
            <a:ext uri="{FF2B5EF4-FFF2-40B4-BE49-F238E27FC236}">
              <a16:creationId xmlns:a16="http://schemas.microsoft.com/office/drawing/2014/main" id="{07615AF3-2C39-4EFC-9DF3-21545B46B218}"/>
            </a:ext>
          </a:extLst>
        </xdr:cNvPr>
        <xdr:cNvSpPr txBox="1"/>
      </xdr:nvSpPr>
      <xdr:spPr>
        <a:xfrm>
          <a:off x="1041838" y="3160872"/>
          <a:ext cx="258549" cy="2424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B</a:t>
          </a:r>
          <a:endParaRPr lang="en-CA" sz="1000" baseline="-25000"/>
        </a:p>
      </xdr:txBody>
    </xdr:sp>
    <xdr:clientData/>
  </xdr:twoCellAnchor>
  <xdr:twoCellAnchor>
    <xdr:from>
      <xdr:col>0</xdr:col>
      <xdr:colOff>520589</xdr:colOff>
      <xdr:row>18</xdr:row>
      <xdr:rowOff>70330</xdr:rowOff>
    </xdr:from>
    <xdr:to>
      <xdr:col>2</xdr:col>
      <xdr:colOff>559102</xdr:colOff>
      <xdr:row>18</xdr:row>
      <xdr:rowOff>70958</xdr:rowOff>
    </xdr:to>
    <xdr:cxnSp macro="">
      <xdr:nvCxnSpPr>
        <xdr:cNvPr id="72" name="Straight Arrow Connector 71">
          <a:extLst>
            <a:ext uri="{FF2B5EF4-FFF2-40B4-BE49-F238E27FC236}">
              <a16:creationId xmlns:a16="http://schemas.microsoft.com/office/drawing/2014/main" id="{08427239-1F04-47FC-8D4E-C3AA0D267B30}"/>
            </a:ext>
          </a:extLst>
        </xdr:cNvPr>
        <xdr:cNvCxnSpPr/>
      </xdr:nvCxnSpPr>
      <xdr:spPr bwMode="auto">
        <a:xfrm flipH="1" flipV="1">
          <a:off x="520589" y="3079364"/>
          <a:ext cx="1268104" cy="628"/>
        </a:xfrm>
        <a:prstGeom prst="straightConnector1">
          <a:avLst/>
        </a:prstGeom>
        <a:solidFill>
          <a:srgbClr val="FFFFFF"/>
        </a:solidFill>
        <a:ln w="6350" cap="flat" cmpd="sng" algn="ctr">
          <a:solidFill>
            <a:srgbClr val="000000"/>
          </a:solidFill>
          <a:prstDash val="lgDashDot"/>
          <a:round/>
          <a:headEnd type="none" w="med" len="med"/>
          <a:tailEnd type="none" w="med" len="med"/>
        </a:ln>
        <a:effectLst/>
      </xdr:spPr>
    </xdr:cxnSp>
    <xdr:clientData/>
  </xdr:twoCellAnchor>
  <xdr:twoCellAnchor>
    <xdr:from>
      <xdr:col>1</xdr:col>
      <xdr:colOff>195556</xdr:colOff>
      <xdr:row>17</xdr:row>
      <xdr:rowOff>158629</xdr:rowOff>
    </xdr:from>
    <xdr:to>
      <xdr:col>1</xdr:col>
      <xdr:colOff>195556</xdr:colOff>
      <xdr:row>18</xdr:row>
      <xdr:rowOff>71243</xdr:rowOff>
    </xdr:to>
    <xdr:cxnSp macro="">
      <xdr:nvCxnSpPr>
        <xdr:cNvPr id="78" name="Straight Arrow Connector 77">
          <a:extLst>
            <a:ext uri="{FF2B5EF4-FFF2-40B4-BE49-F238E27FC236}">
              <a16:creationId xmlns:a16="http://schemas.microsoft.com/office/drawing/2014/main" id="{40C2BBD4-1FC7-49D2-831F-97D2DF8ABB8E}"/>
            </a:ext>
          </a:extLst>
        </xdr:cNvPr>
        <xdr:cNvCxnSpPr/>
      </xdr:nvCxnSpPr>
      <xdr:spPr bwMode="auto">
        <a:xfrm>
          <a:off x="806022" y="3007470"/>
          <a:ext cx="0" cy="72807"/>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lientData/>
  </xdr:twoCellAnchor>
  <xdr:twoCellAnchor>
    <xdr:from>
      <xdr:col>1</xdr:col>
      <xdr:colOff>335212</xdr:colOff>
      <xdr:row>17</xdr:row>
      <xdr:rowOff>119516</xdr:rowOff>
    </xdr:from>
    <xdr:to>
      <xdr:col>1</xdr:col>
      <xdr:colOff>335212</xdr:colOff>
      <xdr:row>18</xdr:row>
      <xdr:rowOff>71243</xdr:rowOff>
    </xdr:to>
    <xdr:cxnSp macro="">
      <xdr:nvCxnSpPr>
        <xdr:cNvPr id="91" name="Straight Arrow Connector 90">
          <a:extLst>
            <a:ext uri="{FF2B5EF4-FFF2-40B4-BE49-F238E27FC236}">
              <a16:creationId xmlns:a16="http://schemas.microsoft.com/office/drawing/2014/main" id="{1CE9FE1C-141D-48B8-8BAF-36B2B94D17FC}"/>
            </a:ext>
          </a:extLst>
        </xdr:cNvPr>
        <xdr:cNvCxnSpPr/>
      </xdr:nvCxnSpPr>
      <xdr:spPr bwMode="auto">
        <a:xfrm>
          <a:off x="945678" y="2968357"/>
          <a:ext cx="0" cy="11192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lientData/>
  </xdr:twoCellAnchor>
  <xdr:twoCellAnchor>
    <xdr:from>
      <xdr:col>1</xdr:col>
      <xdr:colOff>474868</xdr:colOff>
      <xdr:row>17</xdr:row>
      <xdr:rowOff>85618</xdr:rowOff>
    </xdr:from>
    <xdr:to>
      <xdr:col>1</xdr:col>
      <xdr:colOff>474868</xdr:colOff>
      <xdr:row>18</xdr:row>
      <xdr:rowOff>71243</xdr:rowOff>
    </xdr:to>
    <xdr:cxnSp macro="">
      <xdr:nvCxnSpPr>
        <xdr:cNvPr id="92" name="Straight Arrow Connector 91">
          <a:extLst>
            <a:ext uri="{FF2B5EF4-FFF2-40B4-BE49-F238E27FC236}">
              <a16:creationId xmlns:a16="http://schemas.microsoft.com/office/drawing/2014/main" id="{D47ED143-8F32-48CA-9C97-3F417ACC498A}"/>
            </a:ext>
          </a:extLst>
        </xdr:cNvPr>
        <xdr:cNvCxnSpPr/>
      </xdr:nvCxnSpPr>
      <xdr:spPr bwMode="auto">
        <a:xfrm>
          <a:off x="1085334" y="2934459"/>
          <a:ext cx="0" cy="145818"/>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lientData/>
  </xdr:twoCellAnchor>
  <xdr:twoCellAnchor>
    <xdr:from>
      <xdr:col>1</xdr:col>
      <xdr:colOff>617177</xdr:colOff>
      <xdr:row>17</xdr:row>
      <xdr:rowOff>64943</xdr:rowOff>
    </xdr:from>
    <xdr:to>
      <xdr:col>1</xdr:col>
      <xdr:colOff>617177</xdr:colOff>
      <xdr:row>18</xdr:row>
      <xdr:rowOff>71243</xdr:rowOff>
    </xdr:to>
    <xdr:cxnSp macro="">
      <xdr:nvCxnSpPr>
        <xdr:cNvPr id="93" name="Straight Arrow Connector 92">
          <a:extLst>
            <a:ext uri="{FF2B5EF4-FFF2-40B4-BE49-F238E27FC236}">
              <a16:creationId xmlns:a16="http://schemas.microsoft.com/office/drawing/2014/main" id="{B0F04E86-1332-4792-B900-F6FBD1A3A38F}"/>
            </a:ext>
          </a:extLst>
        </xdr:cNvPr>
        <xdr:cNvCxnSpPr/>
      </xdr:nvCxnSpPr>
      <xdr:spPr bwMode="auto">
        <a:xfrm>
          <a:off x="1227643" y="2913784"/>
          <a:ext cx="0" cy="166493"/>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lientData/>
  </xdr:twoCellAnchor>
  <xdr:twoCellAnchor>
    <xdr:from>
      <xdr:col>2</xdr:col>
      <xdr:colOff>137708</xdr:colOff>
      <xdr:row>17</xdr:row>
      <xdr:rowOff>112568</xdr:rowOff>
    </xdr:from>
    <xdr:to>
      <xdr:col>2</xdr:col>
      <xdr:colOff>137708</xdr:colOff>
      <xdr:row>18</xdr:row>
      <xdr:rowOff>71243</xdr:rowOff>
    </xdr:to>
    <xdr:cxnSp macro="">
      <xdr:nvCxnSpPr>
        <xdr:cNvPr id="94" name="Straight Arrow Connector 93">
          <a:extLst>
            <a:ext uri="{FF2B5EF4-FFF2-40B4-BE49-F238E27FC236}">
              <a16:creationId xmlns:a16="http://schemas.microsoft.com/office/drawing/2014/main" id="{D304D8CA-6458-4838-98CE-70E02D1B5E0F}"/>
            </a:ext>
          </a:extLst>
        </xdr:cNvPr>
        <xdr:cNvCxnSpPr/>
      </xdr:nvCxnSpPr>
      <xdr:spPr bwMode="auto">
        <a:xfrm>
          <a:off x="1367299" y="2961409"/>
          <a:ext cx="0" cy="118868"/>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lientData/>
  </xdr:twoCellAnchor>
  <xdr:twoCellAnchor>
    <xdr:from>
      <xdr:col>2</xdr:col>
      <xdr:colOff>277365</xdr:colOff>
      <xdr:row>17</xdr:row>
      <xdr:rowOff>142875</xdr:rowOff>
    </xdr:from>
    <xdr:to>
      <xdr:col>2</xdr:col>
      <xdr:colOff>277365</xdr:colOff>
      <xdr:row>18</xdr:row>
      <xdr:rowOff>71243</xdr:rowOff>
    </xdr:to>
    <xdr:cxnSp macro="">
      <xdr:nvCxnSpPr>
        <xdr:cNvPr id="95" name="Straight Arrow Connector 94">
          <a:extLst>
            <a:ext uri="{FF2B5EF4-FFF2-40B4-BE49-F238E27FC236}">
              <a16:creationId xmlns:a16="http://schemas.microsoft.com/office/drawing/2014/main" id="{7DD620C0-EF96-4DD1-BD41-72CC1457821F}"/>
            </a:ext>
          </a:extLst>
        </xdr:cNvPr>
        <xdr:cNvCxnSpPr/>
      </xdr:nvCxnSpPr>
      <xdr:spPr bwMode="auto">
        <a:xfrm>
          <a:off x="1506956" y="2991716"/>
          <a:ext cx="0" cy="88561"/>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lientData/>
  </xdr:twoCellAnchor>
  <xdr:twoCellAnchor>
    <xdr:from>
      <xdr:col>0</xdr:col>
      <xdr:colOff>523990</xdr:colOff>
      <xdr:row>17</xdr:row>
      <xdr:rowOff>58428</xdr:rowOff>
    </xdr:from>
    <xdr:to>
      <xdr:col>1</xdr:col>
      <xdr:colOff>567170</xdr:colOff>
      <xdr:row>18</xdr:row>
      <xdr:rowOff>71447</xdr:rowOff>
    </xdr:to>
    <xdr:cxnSp macro="">
      <xdr:nvCxnSpPr>
        <xdr:cNvPr id="102" name="Straight Connector 101">
          <a:extLst>
            <a:ext uri="{FF2B5EF4-FFF2-40B4-BE49-F238E27FC236}">
              <a16:creationId xmlns:a16="http://schemas.microsoft.com/office/drawing/2014/main" id="{4CBD7C57-2E42-4F30-B978-0BE9B7678780}"/>
            </a:ext>
          </a:extLst>
        </xdr:cNvPr>
        <xdr:cNvCxnSpPr/>
      </xdr:nvCxnSpPr>
      <xdr:spPr bwMode="auto">
        <a:xfrm flipV="1">
          <a:off x="523990" y="2907269"/>
          <a:ext cx="653646" cy="173212"/>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1</xdr:col>
      <xdr:colOff>533380</xdr:colOff>
      <xdr:row>16</xdr:row>
      <xdr:rowOff>43752</xdr:rowOff>
    </xdr:from>
    <xdr:to>
      <xdr:col>2</xdr:col>
      <xdr:colOff>212546</xdr:colOff>
      <xdr:row>17</xdr:row>
      <xdr:rowOff>111982</xdr:rowOff>
    </xdr:to>
    <xdr:sp macro="" textlink="">
      <xdr:nvSpPr>
        <xdr:cNvPr id="103" name="TextBox 102">
          <a:extLst>
            <a:ext uri="{FF2B5EF4-FFF2-40B4-BE49-F238E27FC236}">
              <a16:creationId xmlns:a16="http://schemas.microsoft.com/office/drawing/2014/main" id="{185BA666-9552-4821-A532-575679F52FDC}"/>
            </a:ext>
          </a:extLst>
        </xdr:cNvPr>
        <xdr:cNvSpPr txBox="1"/>
      </xdr:nvSpPr>
      <xdr:spPr>
        <a:xfrm>
          <a:off x="1143846" y="2710752"/>
          <a:ext cx="298291" cy="2500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w</a:t>
          </a:r>
          <a:endParaRPr lang="en-CA" sz="1000" baseline="-25000"/>
        </a:p>
      </xdr:txBody>
    </xdr:sp>
    <xdr:clientData/>
  </xdr:twoCellAnchor>
  <xdr:twoCellAnchor>
    <xdr:from>
      <xdr:col>1</xdr:col>
      <xdr:colOff>563196</xdr:colOff>
      <xdr:row>17</xdr:row>
      <xdr:rowOff>60614</xdr:rowOff>
    </xdr:from>
    <xdr:to>
      <xdr:col>2</xdr:col>
      <xdr:colOff>543736</xdr:colOff>
      <xdr:row>18</xdr:row>
      <xdr:rowOff>59328</xdr:rowOff>
    </xdr:to>
    <xdr:cxnSp macro="">
      <xdr:nvCxnSpPr>
        <xdr:cNvPr id="39" name="Straight Connector 38">
          <a:extLst>
            <a:ext uri="{FF2B5EF4-FFF2-40B4-BE49-F238E27FC236}">
              <a16:creationId xmlns:a16="http://schemas.microsoft.com/office/drawing/2014/main" id="{968B6CFE-F626-405F-94AC-A00AFED624D3}"/>
            </a:ext>
          </a:extLst>
        </xdr:cNvPr>
        <xdr:cNvCxnSpPr/>
      </xdr:nvCxnSpPr>
      <xdr:spPr bwMode="auto">
        <a:xfrm flipH="1" flipV="1">
          <a:off x="1173662" y="2909455"/>
          <a:ext cx="599665" cy="158907"/>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2</xdr:col>
      <xdr:colOff>474668</xdr:colOff>
      <xdr:row>17</xdr:row>
      <xdr:rowOff>43599</xdr:rowOff>
    </xdr:from>
    <xdr:to>
      <xdr:col>3</xdr:col>
      <xdr:colOff>96774</xdr:colOff>
      <xdr:row>18</xdr:row>
      <xdr:rowOff>125867</xdr:rowOff>
    </xdr:to>
    <xdr:sp macro="" textlink="">
      <xdr:nvSpPr>
        <xdr:cNvPr id="46" name="TextBox 45">
          <a:extLst>
            <a:ext uri="{FF2B5EF4-FFF2-40B4-BE49-F238E27FC236}">
              <a16:creationId xmlns:a16="http://schemas.microsoft.com/office/drawing/2014/main" id="{1D4A0F1B-1BF6-4CE0-B983-121451F011EF}"/>
            </a:ext>
          </a:extLst>
        </xdr:cNvPr>
        <xdr:cNvSpPr txBox="1"/>
      </xdr:nvSpPr>
      <xdr:spPr>
        <a:xfrm>
          <a:off x="1704259" y="2892440"/>
          <a:ext cx="258549" cy="2424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C</a:t>
          </a:r>
          <a:endParaRPr lang="en-CA" sz="1000" baseline="-25000"/>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www.abbottaerospace.com/services/" TargetMode="External"/><Relationship Id="rId7" Type="http://schemas.openxmlformats.org/officeDocument/2006/relationships/drawing" Target="../drawings/drawing1.xml"/><Relationship Id="rId2" Type="http://schemas.openxmlformats.org/officeDocument/2006/relationships/hyperlink" Target="http://www.abbottaerospace.com/library/xl-viking"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printerSettings" Target="../printerSettings/printerSettings1.bin"/><Relationship Id="rId5" Type="http://schemas.openxmlformats.org/officeDocument/2006/relationships/hyperlink" Target="http://www.abbottaerospace.com/library/subscribe" TargetMode="External"/><Relationship Id="rId4" Type="http://schemas.openxmlformats.org/officeDocument/2006/relationships/hyperlink" Target="http://www.abbottaerospace.com/library/donat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abbottaerospace.com/wpdm-package/nasa-tm-x-73305-astronautics-structures-manual-volume-i" TargetMode="External"/><Relationship Id="rId1" Type="http://schemas.openxmlformats.org/officeDocument/2006/relationships/hyperlink" Target="http://www.xl-viking.com/"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Normal="100" zoomScaleSheetLayoutView="100" workbookViewId="0">
      <selection activeCell="O21" sqref="O21"/>
    </sheetView>
  </sheetViews>
  <sheetFormatPr defaultColWidth="9.140625" defaultRowHeight="15.75" x14ac:dyDescent="0.25"/>
  <cols>
    <col min="1" max="2" width="9.140625" style="17"/>
    <col min="3" max="3" width="10.7109375" style="17" bestFit="1" customWidth="1"/>
    <col min="4" max="11" width="9.140625" style="17"/>
    <col min="12" max="12" width="5.42578125" style="5" customWidth="1"/>
    <col min="13" max="17" width="5.28515625" style="26" customWidth="1"/>
    <col min="18" max="19" width="5.28515625" style="27" customWidth="1"/>
    <col min="20" max="25" width="9.140625" style="29"/>
    <col min="26" max="16384" width="9.140625" style="17"/>
  </cols>
  <sheetData>
    <row r="1" spans="1:25" s="5" customFormat="1" ht="12.75" x14ac:dyDescent="0.2">
      <c r="A1" s="1"/>
      <c r="B1" s="2" t="s">
        <v>1</v>
      </c>
      <c r="C1" s="3" t="s">
        <v>0</v>
      </c>
      <c r="D1" s="1"/>
      <c r="E1" s="1"/>
      <c r="F1" s="2" t="s">
        <v>8</v>
      </c>
      <c r="G1" s="4"/>
      <c r="H1" s="1"/>
      <c r="I1" s="1"/>
      <c r="J1" s="1"/>
      <c r="K1" s="1"/>
      <c r="M1" s="22"/>
      <c r="N1" s="22"/>
      <c r="O1" s="22"/>
      <c r="P1" s="22"/>
      <c r="Q1" s="22"/>
      <c r="R1" s="22"/>
      <c r="S1" s="22"/>
      <c r="T1" s="23"/>
      <c r="U1" s="23"/>
      <c r="V1" s="23"/>
      <c r="W1" s="24"/>
      <c r="X1" s="25"/>
      <c r="Y1" s="23"/>
    </row>
    <row r="2" spans="1:25" s="5" customFormat="1" ht="12.75" x14ac:dyDescent="0.2">
      <c r="A2" s="1"/>
      <c r="B2" s="2" t="s">
        <v>2</v>
      </c>
      <c r="C2" s="3" t="s">
        <v>7</v>
      </c>
      <c r="D2" s="1"/>
      <c r="E2" s="1"/>
      <c r="F2" s="2" t="s">
        <v>5</v>
      </c>
      <c r="G2" s="3"/>
      <c r="H2" s="1"/>
      <c r="I2" s="1"/>
      <c r="J2" s="1"/>
      <c r="K2" s="1"/>
      <c r="M2" s="22"/>
      <c r="N2" s="22"/>
      <c r="O2" s="22"/>
      <c r="P2" s="22"/>
      <c r="Q2" s="22"/>
      <c r="R2" s="22"/>
      <c r="S2" s="22"/>
      <c r="T2" s="23"/>
      <c r="U2" s="23"/>
      <c r="V2" s="23"/>
      <c r="W2" s="24"/>
      <c r="X2" s="25"/>
      <c r="Y2" s="23"/>
    </row>
    <row r="3" spans="1:25" s="5" customFormat="1" ht="12.75" x14ac:dyDescent="0.2">
      <c r="A3" s="1"/>
      <c r="B3" s="2" t="s">
        <v>3</v>
      </c>
      <c r="C3" s="8"/>
      <c r="D3" s="1"/>
      <c r="E3" s="1"/>
      <c r="F3" s="2" t="s">
        <v>4</v>
      </c>
      <c r="G3" s="3"/>
      <c r="H3" s="1"/>
      <c r="I3" s="1"/>
      <c r="J3" s="1"/>
      <c r="K3" s="1"/>
      <c r="M3" s="22"/>
      <c r="N3" s="22"/>
      <c r="O3" s="22"/>
      <c r="P3" s="22"/>
      <c r="Q3" s="22"/>
      <c r="R3" s="22"/>
      <c r="S3" s="22"/>
      <c r="T3" s="23"/>
      <c r="U3" s="23"/>
      <c r="V3" s="23"/>
      <c r="W3" s="24"/>
      <c r="X3" s="25"/>
      <c r="Y3" s="23"/>
    </row>
    <row r="4" spans="1:25" s="5" customFormat="1" ht="12.75" x14ac:dyDescent="0.2">
      <c r="A4" s="1"/>
      <c r="B4" s="2" t="s">
        <v>9</v>
      </c>
      <c r="C4" s="4"/>
      <c r="D4" s="1"/>
      <c r="E4" s="1"/>
      <c r="F4" s="2" t="s">
        <v>10</v>
      </c>
      <c r="G4" s="3" t="s">
        <v>12</v>
      </c>
      <c r="H4" s="1"/>
      <c r="I4" s="1"/>
      <c r="J4" s="1"/>
      <c r="K4" s="1"/>
      <c r="M4" s="22"/>
      <c r="N4" s="22"/>
      <c r="O4" s="22"/>
      <c r="P4" s="22"/>
      <c r="Q4" s="26"/>
      <c r="R4" s="27"/>
      <c r="S4" s="27"/>
      <c r="T4" s="23"/>
      <c r="U4" s="23"/>
      <c r="V4" s="23"/>
      <c r="W4" s="24"/>
      <c r="X4" s="25"/>
      <c r="Y4" s="23"/>
    </row>
    <row r="5" spans="1:25" s="5" customFormat="1" ht="12.75" x14ac:dyDescent="0.2">
      <c r="A5" s="1"/>
      <c r="B5" s="2" t="s">
        <v>11</v>
      </c>
      <c r="C5" s="4"/>
      <c r="D5" s="1"/>
      <c r="E5" s="2"/>
      <c r="F5" s="1"/>
      <c r="G5" s="1"/>
      <c r="H5" s="1"/>
      <c r="I5" s="1"/>
      <c r="J5" s="1"/>
      <c r="K5" s="1"/>
      <c r="M5" s="22"/>
      <c r="N5" s="22"/>
      <c r="O5" s="22"/>
      <c r="P5" s="22"/>
      <c r="Q5" s="26"/>
      <c r="R5" s="27"/>
      <c r="S5" s="27"/>
      <c r="T5" s="23"/>
      <c r="U5" s="23"/>
      <c r="V5" s="23"/>
      <c r="W5" s="24"/>
      <c r="X5" s="25"/>
      <c r="Y5" s="23"/>
    </row>
    <row r="6" spans="1:25" s="5" customFormat="1" ht="12.75" x14ac:dyDescent="0.2">
      <c r="A6" s="1"/>
      <c r="B6" s="1" t="s">
        <v>6</v>
      </c>
      <c r="C6" s="9"/>
      <c r="D6" s="1"/>
      <c r="E6" s="1"/>
      <c r="F6" s="1"/>
      <c r="G6" s="1"/>
      <c r="H6" s="1"/>
      <c r="I6" s="1"/>
      <c r="J6" s="1"/>
      <c r="K6" s="1"/>
      <c r="M6" s="22"/>
      <c r="N6" s="22"/>
      <c r="O6" s="22"/>
      <c r="P6" s="22"/>
      <c r="Q6" s="26"/>
      <c r="R6" s="27"/>
      <c r="S6" s="27"/>
      <c r="T6" s="23"/>
      <c r="U6" s="23"/>
      <c r="V6" s="23"/>
      <c r="W6" s="24"/>
      <c r="X6" s="25"/>
      <c r="Y6" s="23"/>
    </row>
    <row r="7" spans="1:25" s="5" customFormat="1" ht="12.75" x14ac:dyDescent="0.2">
      <c r="A7" s="1"/>
      <c r="B7" s="1"/>
      <c r="C7" s="1"/>
      <c r="D7" s="1"/>
      <c r="E7" s="1"/>
      <c r="F7" s="1"/>
      <c r="G7" s="1"/>
      <c r="H7" s="1"/>
      <c r="I7" s="1"/>
      <c r="J7" s="1"/>
      <c r="K7" s="1"/>
      <c r="M7" s="22"/>
      <c r="N7" s="22"/>
      <c r="O7" s="22"/>
      <c r="P7" s="22"/>
      <c r="Q7" s="26"/>
      <c r="R7" s="27"/>
      <c r="S7" s="27"/>
      <c r="T7" s="23"/>
      <c r="U7" s="23"/>
      <c r="V7" s="23"/>
      <c r="W7" s="24"/>
      <c r="X7" s="25"/>
      <c r="Y7" s="23"/>
    </row>
    <row r="8" spans="1:25" s="5" customFormat="1" ht="12.75" x14ac:dyDescent="0.2">
      <c r="A8" s="16"/>
      <c r="E8" s="6"/>
      <c r="F8" s="7"/>
      <c r="H8" s="10"/>
      <c r="I8" s="6"/>
      <c r="J8" s="11"/>
      <c r="K8" s="12"/>
      <c r="L8" s="13"/>
      <c r="M8" s="22"/>
      <c r="N8" s="22"/>
      <c r="O8" s="22"/>
      <c r="P8" s="22"/>
      <c r="Q8" s="26"/>
      <c r="R8" s="27"/>
      <c r="S8" s="27"/>
      <c r="T8" s="23"/>
      <c r="U8" s="23"/>
      <c r="V8" s="23"/>
      <c r="W8" s="23"/>
      <c r="X8" s="23"/>
      <c r="Y8" s="23"/>
    </row>
    <row r="9" spans="1:25" s="5" customFormat="1" ht="12.75" x14ac:dyDescent="0.2">
      <c r="E9" s="6"/>
      <c r="F9" s="10"/>
      <c r="H9" s="10"/>
      <c r="I9" s="6"/>
      <c r="J9" s="12"/>
      <c r="K9" s="12"/>
      <c r="L9" s="13"/>
      <c r="M9" s="22"/>
      <c r="N9" s="22"/>
      <c r="O9" s="22"/>
      <c r="P9" s="22"/>
      <c r="Q9" s="26"/>
      <c r="R9" s="27"/>
      <c r="S9" s="27"/>
      <c r="T9" s="23"/>
      <c r="U9" s="23"/>
      <c r="V9" s="23"/>
      <c r="W9" s="23"/>
      <c r="X9" s="23"/>
      <c r="Y9" s="23"/>
    </row>
    <row r="10" spans="1:25" s="5" customFormat="1" ht="12.75" x14ac:dyDescent="0.2">
      <c r="E10" s="6"/>
      <c r="F10" s="10"/>
      <c r="H10" s="10"/>
      <c r="I10" s="6"/>
      <c r="J10" s="7"/>
      <c r="K10" s="10"/>
      <c r="L10" s="13"/>
      <c r="M10" s="22"/>
      <c r="N10" s="22"/>
      <c r="O10" s="22"/>
      <c r="P10" s="22"/>
      <c r="Q10" s="26"/>
      <c r="R10" s="27"/>
      <c r="S10" s="27"/>
      <c r="T10" s="23"/>
      <c r="U10" s="23"/>
      <c r="V10" s="23"/>
      <c r="W10" s="23"/>
      <c r="X10" s="23"/>
      <c r="Y10" s="23"/>
    </row>
    <row r="11" spans="1:25" s="5" customFormat="1" ht="12.75" x14ac:dyDescent="0.2">
      <c r="E11" s="6"/>
      <c r="F11" s="10"/>
      <c r="I11" s="14"/>
      <c r="J11" s="7"/>
      <c r="M11" s="22"/>
      <c r="N11" s="22"/>
      <c r="O11" s="22"/>
      <c r="P11" s="22"/>
      <c r="Q11" s="22"/>
      <c r="R11" s="22"/>
      <c r="S11" s="22"/>
      <c r="T11" s="23"/>
      <c r="U11" s="23"/>
      <c r="V11" s="23"/>
      <c r="W11" s="23"/>
      <c r="X11" s="23"/>
      <c r="Y11" s="23"/>
    </row>
    <row r="12" spans="1:25" x14ac:dyDescent="0.25">
      <c r="C12" s="15" t="str">
        <f>G4</f>
        <v>IMPORTANT INFORMATION</v>
      </c>
      <c r="M12" s="22"/>
      <c r="N12" s="22"/>
      <c r="O12" s="22"/>
      <c r="P12" s="22"/>
      <c r="Q12" s="28"/>
      <c r="R12" s="28"/>
      <c r="S12" s="28"/>
    </row>
    <row r="13" spans="1:25" s="5" customFormat="1" ht="12.75" x14ac:dyDescent="0.2">
      <c r="M13" s="22"/>
      <c r="N13" s="22"/>
      <c r="O13" s="22"/>
      <c r="P13" s="22"/>
      <c r="Q13" s="22"/>
      <c r="R13" s="22"/>
      <c r="S13" s="22"/>
      <c r="T13" s="23"/>
      <c r="U13" s="23"/>
      <c r="V13" s="23"/>
      <c r="W13" s="23"/>
      <c r="X13" s="23"/>
      <c r="Y13" s="23"/>
    </row>
    <row r="14" spans="1:25" s="5" customFormat="1" ht="12.75" x14ac:dyDescent="0.2">
      <c r="B14" s="18" t="s">
        <v>13</v>
      </c>
      <c r="M14" s="22"/>
      <c r="N14" s="22"/>
      <c r="O14" s="22"/>
      <c r="P14" s="22"/>
      <c r="Q14" s="22"/>
      <c r="R14" s="22"/>
      <c r="S14" s="22"/>
      <c r="T14" s="23"/>
      <c r="U14" s="23"/>
      <c r="V14" s="23"/>
      <c r="W14" s="23"/>
      <c r="X14" s="23"/>
      <c r="Y14" s="23"/>
    </row>
    <row r="15" spans="1:25" s="5" customFormat="1" ht="12.75" x14ac:dyDescent="0.2">
      <c r="A15" s="19"/>
      <c r="K15" s="19"/>
      <c r="M15" s="26"/>
      <c r="N15" s="26"/>
      <c r="O15" s="26"/>
      <c r="P15" s="26"/>
      <c r="Q15" s="26"/>
      <c r="R15" s="27"/>
      <c r="S15" s="27"/>
      <c r="T15" s="23"/>
      <c r="U15" s="23"/>
      <c r="V15" s="23"/>
      <c r="W15" s="23"/>
      <c r="X15" s="23"/>
      <c r="Y15" s="23"/>
    </row>
    <row r="16" spans="1:25" s="5" customFormat="1" ht="12.75" customHeight="1" x14ac:dyDescent="0.2">
      <c r="B16" s="100" t="s">
        <v>18</v>
      </c>
      <c r="C16" s="100"/>
      <c r="D16" s="100"/>
      <c r="E16" s="100"/>
      <c r="F16" s="100"/>
      <c r="G16" s="100"/>
      <c r="H16" s="100"/>
      <c r="I16" s="100"/>
      <c r="J16" s="100"/>
      <c r="M16" s="26"/>
      <c r="N16" s="26"/>
      <c r="O16" s="26"/>
      <c r="P16" s="26"/>
      <c r="Q16" s="26"/>
      <c r="R16" s="27"/>
      <c r="S16" s="27"/>
      <c r="T16" s="23"/>
      <c r="U16" s="23"/>
      <c r="V16" s="23"/>
      <c r="W16" s="23"/>
      <c r="X16" s="23"/>
      <c r="Y16" s="23"/>
    </row>
    <row r="17" spans="1:25" s="5" customFormat="1" ht="12.75" x14ac:dyDescent="0.2">
      <c r="B17" s="100"/>
      <c r="C17" s="100"/>
      <c r="D17" s="100"/>
      <c r="E17" s="100"/>
      <c r="F17" s="100"/>
      <c r="G17" s="100"/>
      <c r="H17" s="100"/>
      <c r="I17" s="100"/>
      <c r="J17" s="100"/>
      <c r="M17" s="26"/>
      <c r="N17" s="26"/>
      <c r="O17" s="26"/>
      <c r="P17" s="26"/>
      <c r="Q17" s="26"/>
      <c r="R17" s="27"/>
      <c r="S17" s="27"/>
      <c r="T17" s="23"/>
      <c r="U17" s="23"/>
      <c r="V17" s="23"/>
      <c r="W17" s="23"/>
      <c r="X17" s="23"/>
      <c r="Y17" s="23"/>
    </row>
    <row r="18" spans="1:25" s="5" customFormat="1" ht="12.75" x14ac:dyDescent="0.2">
      <c r="B18" s="100"/>
      <c r="C18" s="100"/>
      <c r="D18" s="100"/>
      <c r="E18" s="100"/>
      <c r="F18" s="100"/>
      <c r="G18" s="100"/>
      <c r="H18" s="100"/>
      <c r="I18" s="100"/>
      <c r="J18" s="100"/>
      <c r="M18" s="26"/>
      <c r="N18" s="26"/>
      <c r="O18" s="26"/>
      <c r="P18" s="26"/>
      <c r="Q18" s="26"/>
      <c r="R18" s="27"/>
      <c r="S18" s="27"/>
      <c r="T18" s="23"/>
      <c r="U18" s="23"/>
      <c r="V18" s="23"/>
      <c r="W18" s="23"/>
      <c r="X18" s="23"/>
      <c r="Y18" s="23"/>
    </row>
    <row r="19" spans="1:25" s="5" customFormat="1" ht="12.75" x14ac:dyDescent="0.2">
      <c r="B19" s="100"/>
      <c r="C19" s="100"/>
      <c r="D19" s="100"/>
      <c r="E19" s="100"/>
      <c r="F19" s="100"/>
      <c r="G19" s="100"/>
      <c r="H19" s="100"/>
      <c r="I19" s="100"/>
      <c r="J19" s="100"/>
      <c r="M19" s="26"/>
      <c r="N19" s="26"/>
      <c r="O19" s="26"/>
      <c r="P19" s="26"/>
      <c r="Q19" s="26"/>
      <c r="R19" s="27"/>
      <c r="S19" s="27"/>
      <c r="T19" s="23"/>
      <c r="U19" s="23"/>
      <c r="V19" s="23"/>
      <c r="W19" s="23"/>
      <c r="X19" s="23"/>
      <c r="Y19" s="23"/>
    </row>
    <row r="20" spans="1:25" s="5" customFormat="1" ht="12.75" customHeight="1" x14ac:dyDescent="0.2">
      <c r="A20" s="19"/>
      <c r="B20" s="20" t="s">
        <v>16</v>
      </c>
      <c r="C20" s="19"/>
      <c r="D20" s="19"/>
      <c r="E20" s="19"/>
      <c r="F20" s="19"/>
      <c r="G20" s="19"/>
      <c r="H20" s="19"/>
      <c r="I20" s="19"/>
      <c r="J20" s="19"/>
      <c r="K20" s="19"/>
      <c r="M20" s="26"/>
      <c r="N20" s="26"/>
      <c r="O20" s="26"/>
      <c r="P20" s="26"/>
      <c r="Q20" s="26"/>
      <c r="R20" s="27"/>
      <c r="S20" s="27"/>
      <c r="T20" s="23"/>
      <c r="U20" s="23"/>
      <c r="V20" s="23"/>
      <c r="W20" s="23"/>
      <c r="X20" s="23"/>
      <c r="Y20" s="23"/>
    </row>
    <row r="21" spans="1:25" s="5" customFormat="1" ht="12.75" x14ac:dyDescent="0.2">
      <c r="A21" s="19"/>
      <c r="B21" s="20"/>
      <c r="C21" s="19"/>
      <c r="D21" s="19"/>
      <c r="E21" s="19"/>
      <c r="F21" s="19"/>
      <c r="G21" s="19"/>
      <c r="H21" s="19"/>
      <c r="I21" s="19"/>
      <c r="J21" s="19"/>
      <c r="K21" s="19"/>
      <c r="M21" s="26"/>
      <c r="N21" s="26"/>
      <c r="O21" s="26"/>
      <c r="P21" s="26"/>
      <c r="Q21" s="26"/>
      <c r="R21" s="27"/>
      <c r="S21" s="27"/>
      <c r="T21" s="23"/>
      <c r="U21" s="23"/>
      <c r="V21" s="23"/>
      <c r="W21" s="23"/>
      <c r="X21" s="23"/>
      <c r="Y21" s="23"/>
    </row>
    <row r="22" spans="1:25" s="5" customFormat="1" ht="12.75" customHeight="1" x14ac:dyDescent="0.2">
      <c r="A22" s="19"/>
      <c r="B22" s="100" t="s">
        <v>19</v>
      </c>
      <c r="C22" s="100"/>
      <c r="D22" s="100"/>
      <c r="E22" s="100"/>
      <c r="F22" s="100"/>
      <c r="G22" s="100"/>
      <c r="H22" s="100"/>
      <c r="I22" s="100"/>
      <c r="J22" s="100"/>
      <c r="K22" s="19"/>
      <c r="M22" s="26"/>
      <c r="N22" s="26"/>
      <c r="O22" s="26"/>
      <c r="P22" s="26"/>
      <c r="Q22" s="26"/>
      <c r="R22" s="27"/>
      <c r="S22" s="27"/>
      <c r="T22" s="23"/>
      <c r="U22" s="23"/>
      <c r="V22" s="23"/>
      <c r="W22" s="23"/>
      <c r="X22" s="23"/>
      <c r="Y22" s="23"/>
    </row>
    <row r="23" spans="1:25" s="5" customFormat="1" ht="12.75" x14ac:dyDescent="0.2">
      <c r="A23" s="19"/>
      <c r="B23" s="100"/>
      <c r="C23" s="100"/>
      <c r="D23" s="100"/>
      <c r="E23" s="100"/>
      <c r="F23" s="100"/>
      <c r="G23" s="100"/>
      <c r="H23" s="100"/>
      <c r="I23" s="100"/>
      <c r="J23" s="100"/>
      <c r="K23" s="19"/>
      <c r="M23" s="26"/>
      <c r="N23" s="26"/>
      <c r="O23" s="26"/>
      <c r="P23" s="26"/>
      <c r="Q23" s="26"/>
      <c r="R23" s="27"/>
      <c r="S23" s="30"/>
      <c r="T23" s="23"/>
      <c r="U23" s="23"/>
      <c r="V23" s="23"/>
      <c r="W23" s="23"/>
      <c r="X23" s="23"/>
      <c r="Y23" s="23"/>
    </row>
    <row r="24" spans="1:25" s="5" customFormat="1" ht="12.75" x14ac:dyDescent="0.2">
      <c r="A24" s="19"/>
      <c r="B24" s="100"/>
      <c r="C24" s="100"/>
      <c r="D24" s="100"/>
      <c r="E24" s="100"/>
      <c r="F24" s="100"/>
      <c r="G24" s="100"/>
      <c r="H24" s="100"/>
      <c r="I24" s="100"/>
      <c r="J24" s="100"/>
      <c r="K24" s="19"/>
      <c r="M24" s="26"/>
      <c r="N24" s="26"/>
      <c r="O24" s="26"/>
      <c r="P24" s="26"/>
      <c r="Q24" s="26"/>
      <c r="R24" s="27"/>
      <c r="S24" s="30"/>
      <c r="T24" s="23"/>
      <c r="U24" s="23"/>
      <c r="V24" s="23"/>
      <c r="W24" s="23"/>
      <c r="X24" s="23"/>
      <c r="Y24" s="23"/>
    </row>
    <row r="25" spans="1:25" s="5" customFormat="1" ht="12.75" customHeight="1" x14ac:dyDescent="0.2">
      <c r="A25" s="19"/>
      <c r="B25" s="32"/>
      <c r="C25" s="32"/>
      <c r="D25" s="32"/>
      <c r="E25" s="32"/>
      <c r="F25" s="31" t="s">
        <v>20</v>
      </c>
      <c r="G25" s="32"/>
      <c r="H25" s="32"/>
      <c r="I25" s="32"/>
      <c r="J25" s="32"/>
      <c r="K25" s="19"/>
      <c r="M25" s="26"/>
      <c r="N25" s="26"/>
      <c r="O25" s="26"/>
      <c r="P25" s="26"/>
      <c r="Q25" s="26"/>
      <c r="R25" s="27"/>
      <c r="S25" s="27"/>
      <c r="T25" s="23"/>
      <c r="U25" s="23"/>
      <c r="V25" s="23"/>
      <c r="W25" s="23"/>
      <c r="X25" s="23"/>
      <c r="Y25" s="23"/>
    </row>
    <row r="26" spans="1:25" s="5" customFormat="1" ht="12.75" customHeight="1" x14ac:dyDescent="0.2">
      <c r="A26" s="19"/>
      <c r="B26" s="100" t="s">
        <v>21</v>
      </c>
      <c r="C26" s="100"/>
      <c r="D26" s="100"/>
      <c r="E26" s="100"/>
      <c r="F26" s="100"/>
      <c r="G26" s="100"/>
      <c r="H26" s="100"/>
      <c r="I26" s="100"/>
      <c r="J26" s="100"/>
      <c r="K26" s="19"/>
      <c r="M26" s="26"/>
      <c r="N26" s="26"/>
      <c r="O26" s="26"/>
      <c r="P26" s="26"/>
      <c r="Q26" s="26"/>
      <c r="R26" s="27"/>
      <c r="S26" s="27"/>
      <c r="T26" s="23"/>
      <c r="U26" s="23"/>
      <c r="V26" s="23"/>
      <c r="W26" s="23"/>
      <c r="X26" s="23"/>
      <c r="Y26" s="23"/>
    </row>
    <row r="27" spans="1:25" s="5" customFormat="1" ht="12.75" x14ac:dyDescent="0.2">
      <c r="A27" s="19"/>
      <c r="B27" s="100"/>
      <c r="C27" s="100"/>
      <c r="D27" s="100"/>
      <c r="E27" s="100"/>
      <c r="F27" s="100"/>
      <c r="G27" s="100"/>
      <c r="H27" s="100"/>
      <c r="I27" s="100"/>
      <c r="J27" s="100"/>
      <c r="K27" s="19"/>
      <c r="M27" s="26"/>
      <c r="N27" s="26"/>
      <c r="O27" s="26"/>
      <c r="P27" s="26"/>
      <c r="Q27" s="26"/>
      <c r="R27" s="27"/>
      <c r="S27" s="27"/>
      <c r="T27" s="23"/>
      <c r="U27" s="23"/>
      <c r="V27" s="23"/>
      <c r="W27" s="23"/>
      <c r="X27" s="23"/>
      <c r="Y27" s="23"/>
    </row>
    <row r="28" spans="1:25" s="5" customFormat="1" ht="12.75" x14ac:dyDescent="0.2">
      <c r="A28" s="19"/>
      <c r="B28" s="32"/>
      <c r="C28" s="32"/>
      <c r="D28" s="32"/>
      <c r="E28" s="32"/>
      <c r="F28" s="32"/>
      <c r="G28" s="32"/>
      <c r="H28" s="32"/>
      <c r="I28" s="32"/>
      <c r="J28" s="32"/>
      <c r="K28" s="19"/>
      <c r="M28" s="26"/>
      <c r="N28" s="26"/>
      <c r="O28" s="26"/>
      <c r="P28" s="26"/>
      <c r="Q28" s="26"/>
      <c r="R28" s="27"/>
      <c r="S28" s="27"/>
      <c r="T28" s="23"/>
      <c r="U28" s="23"/>
      <c r="V28" s="23"/>
      <c r="W28" s="23"/>
      <c r="X28" s="23"/>
      <c r="Y28" s="23"/>
    </row>
    <row r="29" spans="1:25" s="5" customFormat="1" ht="12.75" customHeight="1" x14ac:dyDescent="0.2">
      <c r="A29" s="19"/>
      <c r="B29" s="100" t="s">
        <v>22</v>
      </c>
      <c r="C29" s="100"/>
      <c r="D29" s="100"/>
      <c r="E29" s="100"/>
      <c r="F29" s="100"/>
      <c r="G29" s="100"/>
      <c r="H29" s="100"/>
      <c r="I29" s="100"/>
      <c r="J29" s="100"/>
      <c r="K29" s="19"/>
      <c r="M29" s="26"/>
      <c r="N29" s="26"/>
      <c r="O29" s="26"/>
      <c r="P29" s="26"/>
      <c r="Q29" s="26"/>
      <c r="R29" s="27"/>
      <c r="S29" s="27"/>
      <c r="T29" s="23"/>
      <c r="U29" s="23"/>
      <c r="V29" s="23"/>
      <c r="W29" s="23"/>
      <c r="X29" s="23"/>
      <c r="Y29" s="23"/>
    </row>
    <row r="30" spans="1:25" s="5" customFormat="1" ht="12.75" customHeight="1" x14ac:dyDescent="0.2">
      <c r="A30" s="19"/>
      <c r="B30" s="100"/>
      <c r="C30" s="100"/>
      <c r="D30" s="100"/>
      <c r="E30" s="100"/>
      <c r="F30" s="100"/>
      <c r="G30" s="100"/>
      <c r="H30" s="100"/>
      <c r="I30" s="100"/>
      <c r="J30" s="100"/>
      <c r="K30" s="19"/>
      <c r="M30" s="26"/>
      <c r="N30" s="26"/>
      <c r="O30" s="26"/>
      <c r="P30" s="26"/>
      <c r="Q30" s="26"/>
      <c r="R30" s="27"/>
      <c r="S30" s="27"/>
      <c r="T30" s="23"/>
      <c r="U30" s="23"/>
      <c r="V30" s="23"/>
      <c r="W30" s="23"/>
      <c r="X30" s="23"/>
      <c r="Y30" s="23"/>
    </row>
    <row r="31" spans="1:25" s="5" customFormat="1" ht="12.75" customHeight="1" x14ac:dyDescent="0.2">
      <c r="A31" s="19"/>
      <c r="B31" s="100"/>
      <c r="C31" s="100"/>
      <c r="D31" s="100"/>
      <c r="E31" s="100"/>
      <c r="F31" s="100"/>
      <c r="G31" s="100"/>
      <c r="H31" s="100"/>
      <c r="I31" s="100"/>
      <c r="J31" s="100"/>
      <c r="K31" s="19"/>
      <c r="M31" s="26"/>
      <c r="N31" s="26"/>
      <c r="O31" s="26"/>
      <c r="P31" s="26"/>
      <c r="Q31" s="26"/>
      <c r="R31" s="27"/>
      <c r="S31" s="27"/>
      <c r="T31" s="23"/>
      <c r="U31" s="23"/>
      <c r="V31" s="23"/>
      <c r="W31" s="23"/>
      <c r="X31" s="23"/>
      <c r="Y31" s="23"/>
    </row>
    <row r="32" spans="1:25" s="5" customFormat="1" ht="12.75" customHeight="1" x14ac:dyDescent="0.2">
      <c r="A32" s="19"/>
      <c r="B32" s="100"/>
      <c r="C32" s="100"/>
      <c r="D32" s="100"/>
      <c r="E32" s="100"/>
      <c r="F32" s="100"/>
      <c r="G32" s="100"/>
      <c r="H32" s="100"/>
      <c r="I32" s="100"/>
      <c r="J32" s="100"/>
      <c r="K32" s="19"/>
      <c r="M32" s="26"/>
      <c r="N32" s="26"/>
      <c r="O32" s="26"/>
      <c r="P32" s="26"/>
      <c r="Q32" s="26"/>
      <c r="R32" s="27"/>
      <c r="S32" s="27"/>
      <c r="T32" s="23"/>
      <c r="U32" s="23"/>
      <c r="V32" s="23"/>
      <c r="W32" s="23"/>
      <c r="X32" s="23"/>
      <c r="Y32" s="23"/>
    </row>
    <row r="33" spans="1:25" s="5" customFormat="1" ht="12.75" customHeight="1" x14ac:dyDescent="0.2">
      <c r="A33" s="19"/>
      <c r="B33" s="100"/>
      <c r="C33" s="100"/>
      <c r="D33" s="100"/>
      <c r="E33" s="100"/>
      <c r="F33" s="100"/>
      <c r="G33" s="100"/>
      <c r="H33" s="100"/>
      <c r="I33" s="100"/>
      <c r="J33" s="100"/>
      <c r="K33" s="19"/>
      <c r="M33" s="26"/>
      <c r="N33" s="26"/>
      <c r="O33" s="26"/>
      <c r="P33" s="26"/>
      <c r="Q33" s="26"/>
      <c r="R33" s="27"/>
      <c r="S33" s="30"/>
      <c r="T33" s="23"/>
      <c r="U33" s="23"/>
      <c r="V33" s="23"/>
      <c r="W33" s="23"/>
      <c r="X33" s="23"/>
      <c r="Y33" s="23"/>
    </row>
    <row r="34" spans="1:25" s="5" customFormat="1" ht="12.75" x14ac:dyDescent="0.2">
      <c r="A34" s="19"/>
      <c r="B34" s="32"/>
      <c r="C34" s="32"/>
      <c r="D34" s="102" t="s">
        <v>14</v>
      </c>
      <c r="E34" s="102"/>
      <c r="F34" s="102"/>
      <c r="G34" s="102"/>
      <c r="H34" s="102"/>
      <c r="I34" s="32"/>
      <c r="J34" s="32"/>
      <c r="K34" s="19"/>
      <c r="M34" s="26"/>
      <c r="N34" s="26"/>
      <c r="O34" s="26"/>
      <c r="P34" s="26"/>
      <c r="Q34" s="26"/>
      <c r="R34" s="27"/>
      <c r="S34" s="30"/>
      <c r="T34" s="23"/>
      <c r="U34" s="23"/>
      <c r="V34" s="23"/>
      <c r="W34" s="23"/>
      <c r="X34" s="23"/>
      <c r="Y34" s="23"/>
    </row>
    <row r="35" spans="1:25" s="5" customFormat="1" ht="12.75" customHeight="1" x14ac:dyDescent="0.2">
      <c r="A35" s="19"/>
      <c r="B35" s="19"/>
      <c r="C35" s="19"/>
      <c r="I35" s="19"/>
      <c r="J35" s="19"/>
      <c r="K35" s="19"/>
      <c r="M35" s="26"/>
      <c r="N35" s="26"/>
      <c r="O35" s="26"/>
      <c r="P35" s="26"/>
      <c r="Q35" s="26"/>
      <c r="R35" s="27"/>
      <c r="S35" s="27"/>
      <c r="T35" s="23"/>
      <c r="U35" s="23"/>
      <c r="V35" s="23"/>
      <c r="W35" s="23"/>
      <c r="X35" s="23"/>
      <c r="Y35" s="23"/>
    </row>
    <row r="36" spans="1:25" s="5" customFormat="1" ht="12.75" customHeight="1" x14ac:dyDescent="0.2">
      <c r="A36" s="19"/>
      <c r="B36" s="20" t="s">
        <v>15</v>
      </c>
      <c r="C36" s="19"/>
      <c r="D36" s="19"/>
      <c r="E36" s="19"/>
      <c r="F36" s="31"/>
      <c r="G36" s="19"/>
      <c r="H36" s="19"/>
      <c r="I36" s="19"/>
      <c r="J36" s="19"/>
      <c r="K36" s="19"/>
      <c r="M36" s="26"/>
      <c r="N36" s="26"/>
      <c r="O36" s="26"/>
      <c r="P36" s="26"/>
      <c r="Q36" s="26"/>
      <c r="R36" s="27"/>
      <c r="S36" s="27"/>
      <c r="T36" s="23"/>
      <c r="U36" s="23"/>
      <c r="V36" s="23"/>
      <c r="W36" s="23"/>
      <c r="X36" s="23"/>
      <c r="Y36" s="23"/>
    </row>
    <row r="37" spans="1:25" s="5" customFormat="1" ht="12.75" x14ac:dyDescent="0.2">
      <c r="A37" s="19"/>
      <c r="B37" s="20"/>
      <c r="C37" s="19"/>
      <c r="D37" s="19"/>
      <c r="E37" s="19"/>
      <c r="F37" s="31"/>
      <c r="G37" s="19"/>
      <c r="H37" s="19"/>
      <c r="I37" s="19"/>
      <c r="J37" s="19"/>
      <c r="K37" s="19"/>
      <c r="M37" s="26"/>
      <c r="N37" s="26"/>
      <c r="O37" s="26"/>
      <c r="P37" s="26"/>
      <c r="Q37" s="26"/>
      <c r="R37" s="27"/>
      <c r="S37" s="27"/>
      <c r="T37" s="23"/>
      <c r="U37" s="23"/>
      <c r="V37" s="23"/>
      <c r="W37" s="23"/>
      <c r="X37" s="23"/>
      <c r="Y37" s="23"/>
    </row>
    <row r="38" spans="1:25" s="5" customFormat="1" ht="12.75" customHeight="1" x14ac:dyDescent="0.2">
      <c r="A38" s="19"/>
      <c r="B38" s="100" t="s">
        <v>23</v>
      </c>
      <c r="C38" s="100"/>
      <c r="D38" s="100"/>
      <c r="E38" s="100"/>
      <c r="F38" s="100"/>
      <c r="G38" s="100"/>
      <c r="H38" s="100"/>
      <c r="I38" s="100"/>
      <c r="J38" s="100"/>
      <c r="K38" s="19"/>
      <c r="M38" s="26"/>
      <c r="N38" s="26"/>
      <c r="O38" s="26"/>
      <c r="P38" s="26"/>
      <c r="Q38" s="26"/>
      <c r="R38" s="27"/>
      <c r="S38" s="27"/>
      <c r="T38" s="23"/>
      <c r="U38" s="23"/>
      <c r="V38" s="23"/>
      <c r="W38" s="23"/>
      <c r="X38" s="23"/>
      <c r="Y38" s="23"/>
    </row>
    <row r="39" spans="1:25" s="5" customFormat="1" ht="12.75" x14ac:dyDescent="0.2">
      <c r="A39" s="19"/>
      <c r="B39" s="100"/>
      <c r="C39" s="100"/>
      <c r="D39" s="100"/>
      <c r="E39" s="100"/>
      <c r="F39" s="100"/>
      <c r="G39" s="100"/>
      <c r="H39" s="100"/>
      <c r="I39" s="100"/>
      <c r="J39" s="100"/>
      <c r="K39" s="19"/>
      <c r="M39" s="26"/>
      <c r="N39" s="26"/>
      <c r="O39" s="26"/>
      <c r="P39" s="26"/>
      <c r="Q39" s="26"/>
      <c r="R39" s="27"/>
      <c r="S39" s="27"/>
      <c r="T39" s="23"/>
      <c r="U39" s="23"/>
      <c r="V39" s="23"/>
      <c r="W39" s="23"/>
      <c r="X39" s="23"/>
      <c r="Y39" s="23"/>
    </row>
    <row r="40" spans="1:25" s="5" customFormat="1" ht="12.75" x14ac:dyDescent="0.2">
      <c r="A40" s="19"/>
      <c r="B40" s="32"/>
      <c r="C40" s="32"/>
      <c r="D40" s="32"/>
      <c r="E40" s="32"/>
      <c r="F40" s="32"/>
      <c r="G40" s="32"/>
      <c r="H40" s="32"/>
      <c r="I40" s="32"/>
      <c r="J40" s="32"/>
      <c r="K40" s="19"/>
      <c r="M40" s="26"/>
      <c r="N40" s="26"/>
      <c r="O40" s="26"/>
      <c r="P40" s="26"/>
      <c r="Q40" s="26"/>
      <c r="R40" s="27"/>
      <c r="S40" s="27"/>
      <c r="T40" s="23"/>
      <c r="U40" s="23"/>
      <c r="V40" s="23"/>
      <c r="W40" s="23"/>
      <c r="X40" s="23"/>
      <c r="Y40" s="23"/>
    </row>
    <row r="41" spans="1:25" s="5" customFormat="1" ht="12.75" customHeight="1" x14ac:dyDescent="0.2">
      <c r="A41" s="19"/>
      <c r="B41" s="100" t="s">
        <v>24</v>
      </c>
      <c r="C41" s="100"/>
      <c r="D41" s="100"/>
      <c r="E41" s="100"/>
      <c r="F41" s="100"/>
      <c r="G41" s="100"/>
      <c r="H41" s="100"/>
      <c r="I41" s="100"/>
      <c r="J41" s="100"/>
      <c r="K41" s="19"/>
      <c r="M41" s="26"/>
      <c r="N41" s="26"/>
      <c r="O41" s="26"/>
      <c r="P41" s="26"/>
      <c r="Q41" s="26"/>
      <c r="R41" s="27"/>
      <c r="S41" s="27"/>
      <c r="T41" s="23"/>
      <c r="U41" s="23"/>
      <c r="V41" s="23"/>
      <c r="W41" s="23"/>
      <c r="X41" s="23"/>
      <c r="Y41" s="23"/>
    </row>
    <row r="42" spans="1:25" s="5" customFormat="1" ht="12.75" x14ac:dyDescent="0.2">
      <c r="A42" s="19"/>
      <c r="B42" s="100"/>
      <c r="C42" s="100"/>
      <c r="D42" s="100"/>
      <c r="E42" s="100"/>
      <c r="F42" s="100"/>
      <c r="G42" s="100"/>
      <c r="H42" s="100"/>
      <c r="I42" s="100"/>
      <c r="J42" s="100"/>
      <c r="K42" s="19"/>
      <c r="M42" s="26"/>
      <c r="N42" s="26"/>
      <c r="O42" s="26"/>
      <c r="P42" s="26"/>
      <c r="Q42" s="26"/>
      <c r="R42" s="27"/>
      <c r="S42" s="27"/>
      <c r="T42" s="23"/>
      <c r="U42" s="23"/>
      <c r="V42" s="23"/>
      <c r="W42" s="23"/>
      <c r="X42" s="23"/>
      <c r="Y42" s="23"/>
    </row>
    <row r="43" spans="1:25" s="5" customFormat="1" ht="12.75" x14ac:dyDescent="0.2">
      <c r="A43" s="19"/>
      <c r="B43" s="100"/>
      <c r="C43" s="100"/>
      <c r="D43" s="100"/>
      <c r="E43" s="100"/>
      <c r="F43" s="100"/>
      <c r="G43" s="100"/>
      <c r="H43" s="100"/>
      <c r="I43" s="100"/>
      <c r="J43" s="100"/>
      <c r="K43" s="19"/>
      <c r="M43" s="26"/>
      <c r="N43" s="26"/>
      <c r="O43" s="26"/>
      <c r="P43" s="26"/>
      <c r="Q43" s="26"/>
      <c r="R43" s="27"/>
      <c r="S43" s="27"/>
      <c r="T43" s="23"/>
      <c r="U43" s="23"/>
      <c r="V43" s="23"/>
      <c r="W43" s="23"/>
      <c r="X43" s="23"/>
      <c r="Y43" s="23"/>
    </row>
    <row r="44" spans="1:25" s="5" customFormat="1" ht="12.75" customHeight="1" x14ac:dyDescent="0.2">
      <c r="A44" s="19"/>
      <c r="B44" s="32"/>
      <c r="C44" s="32"/>
      <c r="D44" s="32"/>
      <c r="E44" s="32"/>
      <c r="F44" s="32"/>
      <c r="G44" s="32"/>
      <c r="H44" s="32"/>
      <c r="I44" s="32"/>
      <c r="J44" s="32"/>
      <c r="K44" s="19"/>
      <c r="M44" s="26"/>
      <c r="N44" s="26"/>
      <c r="O44" s="26"/>
      <c r="P44" s="26"/>
      <c r="Q44" s="26"/>
      <c r="R44" s="27"/>
      <c r="S44" s="27"/>
      <c r="T44" s="23"/>
      <c r="U44" s="23"/>
      <c r="V44" s="23"/>
      <c r="W44" s="23"/>
      <c r="X44" s="23"/>
      <c r="Y44" s="23"/>
    </row>
    <row r="45" spans="1:25" s="5" customFormat="1" ht="12.75" customHeight="1" x14ac:dyDescent="0.2">
      <c r="A45" s="19"/>
      <c r="B45" s="100" t="s">
        <v>17</v>
      </c>
      <c r="C45" s="100"/>
      <c r="D45" s="100"/>
      <c r="E45" s="100"/>
      <c r="F45" s="100"/>
      <c r="G45" s="100"/>
      <c r="H45" s="100"/>
      <c r="I45" s="100"/>
      <c r="J45" s="100"/>
      <c r="K45" s="19"/>
      <c r="M45" s="26"/>
      <c r="N45" s="26"/>
      <c r="O45" s="26"/>
      <c r="P45" s="26"/>
      <c r="Q45" s="26"/>
      <c r="R45" s="27"/>
      <c r="S45" s="27"/>
      <c r="T45" s="23"/>
      <c r="U45" s="23"/>
      <c r="V45" s="23"/>
      <c r="W45" s="23"/>
      <c r="X45" s="23"/>
      <c r="Y45" s="23"/>
    </row>
    <row r="46" spans="1:25" s="5" customFormat="1" ht="12.75" x14ac:dyDescent="0.2">
      <c r="A46" s="19"/>
      <c r="B46" s="100"/>
      <c r="C46" s="100"/>
      <c r="D46" s="100"/>
      <c r="E46" s="100"/>
      <c r="F46" s="100"/>
      <c r="G46" s="100"/>
      <c r="H46" s="100"/>
      <c r="I46" s="100"/>
      <c r="J46" s="100"/>
      <c r="K46" s="19"/>
      <c r="M46" s="26"/>
      <c r="N46" s="26"/>
      <c r="O46" s="26"/>
      <c r="P46" s="26"/>
      <c r="Q46" s="26"/>
      <c r="R46" s="27"/>
      <c r="S46" s="27"/>
      <c r="T46" s="23"/>
      <c r="U46" s="23"/>
      <c r="V46" s="23"/>
      <c r="W46" s="23"/>
      <c r="X46" s="23"/>
      <c r="Y46" s="23"/>
    </row>
    <row r="47" spans="1:25" s="5" customFormat="1" ht="12.75" x14ac:dyDescent="0.2">
      <c r="A47" s="19"/>
      <c r="B47" s="100"/>
      <c r="C47" s="100"/>
      <c r="D47" s="100"/>
      <c r="E47" s="100"/>
      <c r="F47" s="100"/>
      <c r="G47" s="100"/>
      <c r="H47" s="100"/>
      <c r="I47" s="100"/>
      <c r="J47" s="100"/>
      <c r="K47" s="19"/>
      <c r="M47" s="26"/>
      <c r="N47" s="26"/>
      <c r="O47" s="26"/>
      <c r="P47" s="26"/>
      <c r="Q47" s="26"/>
      <c r="R47" s="27"/>
      <c r="S47" s="27"/>
      <c r="T47" s="23"/>
      <c r="U47" s="23"/>
      <c r="V47" s="23"/>
      <c r="W47" s="23"/>
      <c r="X47" s="23"/>
      <c r="Y47" s="23"/>
    </row>
    <row r="48" spans="1:25" s="5" customFormat="1" ht="12.75" customHeight="1" x14ac:dyDescent="0.2">
      <c r="A48" s="19"/>
      <c r="B48" s="100"/>
      <c r="C48" s="100"/>
      <c r="D48" s="100"/>
      <c r="E48" s="100"/>
      <c r="F48" s="100"/>
      <c r="G48" s="100"/>
      <c r="H48" s="100"/>
      <c r="I48" s="100"/>
      <c r="J48" s="100"/>
      <c r="K48" s="19"/>
      <c r="M48" s="26"/>
      <c r="N48" s="26"/>
      <c r="O48" s="26"/>
      <c r="P48" s="26"/>
      <c r="Q48" s="26"/>
      <c r="R48" s="27"/>
      <c r="S48" s="27"/>
      <c r="T48" s="23"/>
      <c r="U48" s="23"/>
      <c r="V48" s="23"/>
      <c r="W48" s="23"/>
      <c r="X48" s="23"/>
      <c r="Y48" s="23"/>
    </row>
    <row r="49" spans="1:25" s="5" customFormat="1" ht="12.75" x14ac:dyDescent="0.2">
      <c r="A49" s="19"/>
      <c r="B49" s="19" t="s">
        <v>25</v>
      </c>
      <c r="C49" s="19"/>
      <c r="D49" s="19"/>
      <c r="E49" s="19"/>
      <c r="F49" s="19"/>
      <c r="G49" s="19"/>
      <c r="H49" s="19"/>
      <c r="I49" s="19"/>
      <c r="J49" s="19"/>
      <c r="K49" s="19"/>
      <c r="M49" s="26"/>
      <c r="N49" s="26"/>
      <c r="O49" s="26"/>
      <c r="P49" s="26"/>
      <c r="Q49" s="26"/>
      <c r="R49" s="27"/>
      <c r="S49" s="27"/>
      <c r="T49" s="23"/>
      <c r="U49" s="23"/>
      <c r="V49" s="23"/>
      <c r="W49" s="23"/>
      <c r="X49" s="23"/>
      <c r="Y49" s="23"/>
    </row>
    <row r="50" spans="1:25" s="5" customFormat="1" ht="12.75" x14ac:dyDescent="0.2">
      <c r="A50" s="19"/>
      <c r="B50" s="19"/>
      <c r="C50" s="19"/>
      <c r="D50" s="19"/>
      <c r="F50" s="31" t="s">
        <v>26</v>
      </c>
      <c r="G50" s="31"/>
      <c r="H50" s="19"/>
      <c r="I50" s="19"/>
      <c r="J50" s="19"/>
      <c r="K50" s="19"/>
      <c r="M50" s="26"/>
      <c r="N50" s="26"/>
      <c r="O50" s="26"/>
      <c r="P50" s="26"/>
      <c r="Q50" s="26"/>
      <c r="R50" s="27"/>
      <c r="S50" s="27"/>
      <c r="T50" s="23"/>
      <c r="U50" s="23"/>
      <c r="V50" s="23"/>
      <c r="W50" s="23"/>
      <c r="X50" s="23"/>
      <c r="Y50" s="23"/>
    </row>
    <row r="51" spans="1:25" s="5" customFormat="1" ht="12.75" x14ac:dyDescent="0.2">
      <c r="A51" s="19"/>
      <c r="B51" s="19"/>
      <c r="C51" s="19"/>
      <c r="D51" s="19"/>
      <c r="E51" s="19"/>
      <c r="F51" s="19"/>
      <c r="G51" s="19"/>
      <c r="H51" s="19"/>
      <c r="I51" s="19"/>
      <c r="J51" s="19"/>
      <c r="K51" s="19"/>
      <c r="M51" s="26"/>
      <c r="N51" s="26"/>
      <c r="O51" s="26"/>
      <c r="P51" s="26"/>
      <c r="Q51" s="26"/>
      <c r="R51" s="27"/>
      <c r="S51" s="27"/>
      <c r="T51" s="23"/>
      <c r="U51" s="23"/>
      <c r="V51" s="23"/>
      <c r="W51" s="23"/>
      <c r="X51" s="23"/>
      <c r="Y51" s="23"/>
    </row>
    <row r="52" spans="1:25" s="5" customFormat="1" ht="12.75" customHeight="1" x14ac:dyDescent="0.2">
      <c r="A52" s="19"/>
      <c r="B52" s="20" t="s">
        <v>27</v>
      </c>
      <c r="C52" s="19"/>
      <c r="D52" s="19"/>
      <c r="E52" s="19"/>
      <c r="F52" s="19"/>
      <c r="G52" s="19"/>
      <c r="H52" s="19"/>
      <c r="I52" s="19"/>
      <c r="J52" s="19"/>
      <c r="K52" s="19"/>
      <c r="M52" s="26"/>
      <c r="N52" s="26"/>
      <c r="O52" s="26"/>
      <c r="P52" s="26"/>
      <c r="Q52" s="26"/>
      <c r="R52" s="27"/>
      <c r="S52" s="27"/>
      <c r="T52" s="23"/>
      <c r="U52" s="23"/>
      <c r="V52" s="23"/>
      <c r="W52" s="23"/>
      <c r="X52" s="23"/>
      <c r="Y52" s="23"/>
    </row>
    <row r="53" spans="1:25" s="5" customFormat="1" ht="12.75" x14ac:dyDescent="0.2">
      <c r="A53" s="19"/>
      <c r="B53" s="19"/>
      <c r="C53" s="19"/>
      <c r="D53" s="19"/>
      <c r="E53" s="19"/>
      <c r="F53" s="19"/>
      <c r="G53" s="19"/>
      <c r="H53" s="19"/>
      <c r="I53" s="19"/>
      <c r="J53" s="19"/>
      <c r="K53" s="19"/>
      <c r="M53" s="26"/>
      <c r="N53" s="26"/>
      <c r="O53" s="26"/>
      <c r="P53" s="26"/>
      <c r="Q53" s="26"/>
      <c r="R53" s="27"/>
      <c r="S53" s="27"/>
      <c r="T53" s="23"/>
      <c r="U53" s="23"/>
      <c r="V53" s="23"/>
      <c r="W53" s="23"/>
      <c r="X53" s="23"/>
      <c r="Y53" s="23"/>
    </row>
    <row r="54" spans="1:25" s="5" customFormat="1" ht="12.75" customHeight="1" x14ac:dyDescent="0.2">
      <c r="A54" s="19"/>
      <c r="B54" s="101" t="s">
        <v>28</v>
      </c>
      <c r="C54" s="101"/>
      <c r="D54" s="101"/>
      <c r="E54" s="101"/>
      <c r="F54" s="101"/>
      <c r="G54" s="101"/>
      <c r="H54" s="101"/>
      <c r="I54" s="101"/>
      <c r="J54" s="101"/>
      <c r="K54" s="19"/>
      <c r="M54" s="26"/>
      <c r="N54" s="26"/>
      <c r="O54" s="26"/>
      <c r="P54" s="26"/>
      <c r="Q54" s="26"/>
      <c r="R54" s="27"/>
      <c r="S54" s="27"/>
      <c r="T54" s="23"/>
      <c r="U54" s="23"/>
      <c r="V54" s="23"/>
      <c r="W54" s="23"/>
      <c r="X54" s="23"/>
      <c r="Y54" s="23"/>
    </row>
    <row r="55" spans="1:25" s="5" customFormat="1" ht="12.75" x14ac:dyDescent="0.2">
      <c r="A55" s="19"/>
      <c r="B55" s="101"/>
      <c r="C55" s="101"/>
      <c r="D55" s="101"/>
      <c r="E55" s="101"/>
      <c r="F55" s="101"/>
      <c r="G55" s="101"/>
      <c r="H55" s="101"/>
      <c r="I55" s="101"/>
      <c r="J55" s="101"/>
      <c r="K55" s="19"/>
      <c r="M55" s="26"/>
      <c r="N55" s="26"/>
      <c r="O55" s="26"/>
      <c r="P55" s="26"/>
      <c r="Q55" s="26"/>
      <c r="R55" s="27"/>
      <c r="S55" s="27"/>
      <c r="T55" s="23"/>
      <c r="U55" s="23"/>
      <c r="V55" s="23"/>
      <c r="W55" s="23"/>
      <c r="X55" s="23"/>
      <c r="Y55" s="23"/>
    </row>
    <row r="56" spans="1:25" s="5" customFormat="1" ht="12.75" x14ac:dyDescent="0.2">
      <c r="A56" s="19"/>
      <c r="B56" s="101"/>
      <c r="C56" s="101"/>
      <c r="D56" s="101"/>
      <c r="E56" s="101"/>
      <c r="F56" s="101"/>
      <c r="G56" s="101"/>
      <c r="H56" s="101"/>
      <c r="I56" s="101"/>
      <c r="J56" s="101"/>
      <c r="K56" s="19"/>
      <c r="M56" s="26"/>
      <c r="N56" s="26"/>
      <c r="O56" s="26"/>
      <c r="P56" s="26"/>
      <c r="Q56" s="26"/>
      <c r="R56" s="27"/>
      <c r="S56" s="27"/>
      <c r="T56" s="23"/>
      <c r="U56" s="23"/>
      <c r="V56" s="23"/>
      <c r="W56" s="23"/>
      <c r="X56" s="23"/>
      <c r="Y56" s="23"/>
    </row>
    <row r="57" spans="1:25" s="5" customFormat="1" ht="12.75" x14ac:dyDescent="0.2">
      <c r="A57" s="19"/>
      <c r="B57" s="19"/>
      <c r="C57" s="19"/>
      <c r="D57" s="19"/>
      <c r="F57" s="31" t="s">
        <v>29</v>
      </c>
      <c r="G57" s="19"/>
      <c r="H57" s="19"/>
      <c r="I57" s="19"/>
      <c r="J57" s="19"/>
      <c r="K57" s="19"/>
      <c r="M57" s="26"/>
      <c r="N57" s="26"/>
      <c r="O57" s="26"/>
      <c r="P57" s="26"/>
      <c r="Q57" s="26"/>
      <c r="R57" s="27"/>
      <c r="S57" s="27"/>
      <c r="T57" s="23"/>
      <c r="U57" s="23"/>
      <c r="V57" s="23"/>
      <c r="W57" s="23"/>
      <c r="X57" s="23"/>
      <c r="Y57" s="23"/>
    </row>
    <row r="58" spans="1:25" s="5" customFormat="1" ht="12.75" x14ac:dyDescent="0.2">
      <c r="A58" s="19"/>
      <c r="B58" s="19"/>
      <c r="C58" s="19"/>
      <c r="D58" s="19"/>
      <c r="E58" s="19"/>
      <c r="F58" s="19"/>
      <c r="G58" s="19"/>
      <c r="H58" s="19"/>
      <c r="I58" s="19"/>
      <c r="J58" s="19"/>
      <c r="K58" s="19"/>
      <c r="M58" s="26"/>
      <c r="N58" s="26"/>
      <c r="O58" s="26"/>
      <c r="P58" s="26"/>
      <c r="Q58" s="26"/>
      <c r="R58" s="27"/>
      <c r="S58" s="27"/>
      <c r="T58" s="23"/>
      <c r="U58" s="23"/>
      <c r="V58" s="23"/>
      <c r="W58" s="23"/>
      <c r="X58" s="23"/>
      <c r="Y58" s="23"/>
    </row>
    <row r="59" spans="1:25" s="5" customFormat="1" ht="12.75" x14ac:dyDescent="0.2">
      <c r="A59" s="19"/>
      <c r="B59" s="19" t="s">
        <v>30</v>
      </c>
      <c r="C59" s="19"/>
      <c r="D59" s="19"/>
      <c r="E59" s="19"/>
      <c r="F59" s="19"/>
      <c r="G59" s="19"/>
      <c r="H59" s="19"/>
      <c r="I59" s="19"/>
      <c r="J59" s="19"/>
      <c r="K59" s="19"/>
      <c r="M59" s="26"/>
      <c r="N59" s="26"/>
      <c r="O59" s="26"/>
      <c r="P59" s="26"/>
      <c r="Q59" s="26"/>
      <c r="R59" s="27"/>
      <c r="S59" s="27"/>
      <c r="T59" s="23"/>
      <c r="U59" s="23"/>
      <c r="V59" s="23"/>
      <c r="W59" s="23"/>
      <c r="X59" s="23"/>
      <c r="Y59" s="23"/>
    </row>
    <row r="60" spans="1:25" s="5" customFormat="1" ht="12.75" x14ac:dyDescent="0.2">
      <c r="A60" s="19"/>
      <c r="C60" s="19"/>
      <c r="D60" s="19"/>
      <c r="F60" s="31" t="s">
        <v>31</v>
      </c>
      <c r="G60" s="21"/>
      <c r="H60" s="19"/>
      <c r="I60" s="19"/>
      <c r="J60" s="19"/>
      <c r="K60" s="19"/>
      <c r="M60" s="26"/>
      <c r="N60" s="26"/>
      <c r="O60" s="26"/>
      <c r="P60" s="26"/>
      <c r="Q60" s="26"/>
      <c r="R60" s="27"/>
      <c r="S60" s="27"/>
      <c r="T60" s="23"/>
      <c r="U60" s="23"/>
      <c r="V60" s="23"/>
      <c r="W60" s="23"/>
      <c r="X60" s="23"/>
      <c r="Y60" s="23"/>
    </row>
    <row r="61" spans="1:25" s="5" customFormat="1" ht="12.75" x14ac:dyDescent="0.2">
      <c r="A61" s="19"/>
      <c r="J61" s="19"/>
      <c r="K61" s="19"/>
      <c r="M61" s="26"/>
      <c r="N61" s="26"/>
      <c r="O61" s="26"/>
      <c r="P61" s="26"/>
      <c r="Q61" s="26"/>
      <c r="R61" s="27"/>
      <c r="S61" s="27"/>
      <c r="T61" s="23"/>
      <c r="U61" s="23"/>
      <c r="V61" s="23"/>
      <c r="W61" s="23"/>
      <c r="X61" s="23"/>
      <c r="Y61" s="23"/>
    </row>
    <row r="62" spans="1:25" s="5" customFormat="1" ht="12.75" x14ac:dyDescent="0.2">
      <c r="A62" s="19"/>
      <c r="B62" s="19"/>
      <c r="C62" s="19"/>
      <c r="D62" s="19"/>
      <c r="E62" s="19"/>
      <c r="F62" s="19"/>
      <c r="G62" s="19"/>
      <c r="H62" s="19"/>
      <c r="I62" s="19"/>
      <c r="J62" s="19"/>
      <c r="K62" s="19"/>
      <c r="M62" s="26"/>
      <c r="N62" s="26"/>
      <c r="O62" s="26"/>
      <c r="P62" s="26"/>
      <c r="Q62" s="26"/>
      <c r="R62" s="27"/>
      <c r="S62" s="27"/>
      <c r="T62" s="23"/>
      <c r="U62" s="23"/>
      <c r="V62" s="23"/>
      <c r="W62" s="23"/>
      <c r="X62" s="23"/>
      <c r="Y62" s="2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display="www.abbottaerospace.com/library/xl-viking"/>
    <hyperlink ref="F60" r:id="rId3"/>
    <hyperlink ref="F57" r:id="rId4" display="www.abbottaerospace.com/library/donate"/>
    <hyperlink ref="F25" r:id="rId5" display="www.abbottaerospace.com/library/subscribe"/>
  </hyperlinks>
  <pageMargins left="0.47244094488188981" right="0.23622047244094491" top="0.31496062992125984" bottom="0.82677165354330717" header="0.31496062992125984" footer="0.47244094488188981"/>
  <pageSetup scale="95" orientation="portrait" r:id="rId6"/>
  <headerFooter alignWithMargins="0">
    <oddFooter>&amp;C&amp;"Arial,Bold"ABBOTT AEROSPACE INC. PROPRIETARY INFORMATION&amp;"Arial,Regular"
Subject to restrictions on the cover or first page</oddFooter>
  </headerFooter>
  <drawing r:id="rId7"/>
  <legacyDrawingHF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61"/>
  <sheetViews>
    <sheetView tabSelected="1" view="pageBreakPreview" zoomScaleNormal="100" zoomScaleSheetLayoutView="100" workbookViewId="0"/>
  </sheetViews>
  <sheetFormatPr defaultColWidth="9.140625" defaultRowHeight="15.75" x14ac:dyDescent="0.25"/>
  <cols>
    <col min="1" max="1" width="9.140625" style="33"/>
    <col min="2" max="2" width="9.28515625" style="33" customWidth="1"/>
    <col min="3" max="3" width="9.5703125" style="33" customWidth="1"/>
    <col min="4" max="11" width="9.140625" style="33"/>
    <col min="12" max="12" width="5.42578125" style="36" customWidth="1"/>
    <col min="13" max="20" width="5.42578125" style="35" customWidth="1"/>
    <col min="21" max="21" width="5.42578125" style="34" customWidth="1"/>
    <col min="22" max="23" width="9.140625" style="33"/>
    <col min="24" max="24" width="10.5703125" style="33" bestFit="1" customWidth="1"/>
    <col min="25" max="26" width="9.140625" style="33"/>
    <col min="27" max="27" width="18.140625" style="33" bestFit="1" customWidth="1"/>
    <col min="28" max="35" width="9.140625" style="33"/>
    <col min="36" max="36" width="10" style="33" bestFit="1" customWidth="1"/>
    <col min="37" max="16384" width="9.140625" style="33"/>
  </cols>
  <sheetData>
    <row r="1" spans="1:39" s="5" customFormat="1" ht="12.75" x14ac:dyDescent="0.2">
      <c r="A1" s="1"/>
      <c r="B1" s="2" t="s">
        <v>1</v>
      </c>
      <c r="C1" s="3" t="s">
        <v>0</v>
      </c>
      <c r="D1" s="1"/>
      <c r="E1" s="1"/>
      <c r="F1" s="2" t="s">
        <v>8</v>
      </c>
      <c r="G1" s="4">
        <f>X1</f>
        <v>1</v>
      </c>
      <c r="H1" s="1"/>
      <c r="I1" s="1"/>
      <c r="J1" s="1"/>
      <c r="K1" s="1"/>
      <c r="M1" s="92" t="s">
        <v>95</v>
      </c>
      <c r="N1" s="92" t="s">
        <v>89</v>
      </c>
      <c r="O1" s="92" t="s">
        <v>94</v>
      </c>
      <c r="P1" s="92" t="s">
        <v>94</v>
      </c>
      <c r="Q1" s="92" t="s">
        <v>94</v>
      </c>
      <c r="R1" s="92" t="s">
        <v>93</v>
      </c>
      <c r="S1" s="91" t="s">
        <v>92</v>
      </c>
      <c r="T1" s="90" t="s">
        <v>91</v>
      </c>
      <c r="W1" s="6" t="s">
        <v>90</v>
      </c>
      <c r="X1" s="7">
        <f>SUM(M:M)</f>
        <v>1</v>
      </c>
    </row>
    <row r="2" spans="1:39" s="5" customFormat="1" ht="12.75" x14ac:dyDescent="0.2">
      <c r="A2" s="1"/>
      <c r="B2" s="2" t="s">
        <v>2</v>
      </c>
      <c r="C2" s="3" t="s">
        <v>7</v>
      </c>
      <c r="D2" s="1"/>
      <c r="E2" s="1"/>
      <c r="F2" s="2" t="s">
        <v>5</v>
      </c>
      <c r="G2" s="3" t="s">
        <v>102</v>
      </c>
      <c r="H2" s="1"/>
      <c r="I2" s="1"/>
      <c r="J2" s="1"/>
      <c r="K2" s="1"/>
      <c r="M2" s="80" t="s">
        <v>88</v>
      </c>
      <c r="N2" s="80" t="s">
        <v>88</v>
      </c>
      <c r="O2" s="80" t="s">
        <v>89</v>
      </c>
      <c r="P2" s="80" t="s">
        <v>89</v>
      </c>
      <c r="Q2" s="80" t="s">
        <v>89</v>
      </c>
      <c r="R2" s="80" t="s">
        <v>88</v>
      </c>
      <c r="S2" s="89" t="s">
        <v>88</v>
      </c>
      <c r="T2" s="85"/>
      <c r="W2" s="6" t="s">
        <v>87</v>
      </c>
      <c r="X2" s="7">
        <f>SUM(N:N)</f>
        <v>0</v>
      </c>
    </row>
    <row r="3" spans="1:39" s="5" customFormat="1" ht="12.75" x14ac:dyDescent="0.2">
      <c r="A3" s="1"/>
      <c r="B3" s="2" t="s">
        <v>3</v>
      </c>
      <c r="C3" s="8" t="s">
        <v>86</v>
      </c>
      <c r="D3" s="1"/>
      <c r="E3" s="1"/>
      <c r="F3" s="2" t="s">
        <v>4</v>
      </c>
      <c r="G3" s="3" t="s">
        <v>85</v>
      </c>
      <c r="H3" s="1"/>
      <c r="I3" s="1"/>
      <c r="J3" s="1"/>
      <c r="K3" s="1"/>
      <c r="M3" s="80"/>
      <c r="N3" s="80"/>
      <c r="O3" s="80"/>
      <c r="P3" s="80"/>
      <c r="Q3" s="80"/>
      <c r="R3" s="80"/>
      <c r="S3" s="89"/>
      <c r="T3" s="85"/>
      <c r="W3" s="6" t="s">
        <v>83</v>
      </c>
      <c r="X3" s="7">
        <f>SUM(O:O)</f>
        <v>0</v>
      </c>
    </row>
    <row r="4" spans="1:39" s="5" customFormat="1" ht="12.75" x14ac:dyDescent="0.2">
      <c r="A4" s="1"/>
      <c r="B4" s="2" t="s">
        <v>9</v>
      </c>
      <c r="C4" s="4"/>
      <c r="D4" s="1"/>
      <c r="E4" s="1"/>
      <c r="F4" s="2" t="s">
        <v>10</v>
      </c>
      <c r="G4" s="3" t="s">
        <v>103</v>
      </c>
      <c r="H4" s="1"/>
      <c r="I4" s="1"/>
      <c r="J4" s="1"/>
      <c r="K4" s="1"/>
      <c r="M4" s="80"/>
      <c r="N4" s="80"/>
      <c r="O4" s="80"/>
      <c r="P4" s="80"/>
      <c r="Q4" s="88"/>
      <c r="R4" s="87"/>
      <c r="S4" s="86"/>
      <c r="T4" s="85"/>
      <c r="W4" s="6" t="s">
        <v>83</v>
      </c>
      <c r="X4" s="7">
        <f>SUM(P:P)</f>
        <v>0</v>
      </c>
    </row>
    <row r="5" spans="1:39" s="5" customFormat="1" ht="12.75" x14ac:dyDescent="0.2">
      <c r="A5" s="1"/>
      <c r="B5" s="2" t="s">
        <v>11</v>
      </c>
      <c r="C5" s="4" t="s">
        <v>84</v>
      </c>
      <c r="D5" s="1"/>
      <c r="E5" s="2"/>
      <c r="F5" s="1"/>
      <c r="G5" s="1"/>
      <c r="H5" s="1"/>
      <c r="I5" s="1"/>
      <c r="J5" s="1"/>
      <c r="K5" s="1"/>
      <c r="M5" s="80"/>
      <c r="N5" s="80"/>
      <c r="O5" s="80"/>
      <c r="P5" s="80"/>
      <c r="Q5" s="88"/>
      <c r="R5" s="87"/>
      <c r="S5" s="86"/>
      <c r="T5" s="85"/>
      <c r="W5" s="6" t="s">
        <v>83</v>
      </c>
      <c r="X5" s="7">
        <f>SUM(Q:Q)</f>
        <v>0</v>
      </c>
    </row>
    <row r="6" spans="1:39" s="5" customFormat="1" ht="12.75" x14ac:dyDescent="0.2">
      <c r="A6" s="1"/>
      <c r="B6" s="1" t="s">
        <v>6</v>
      </c>
      <c r="C6" s="9"/>
      <c r="D6" s="1"/>
      <c r="E6" s="1"/>
      <c r="F6" s="1"/>
      <c r="G6" s="1"/>
      <c r="H6" s="1"/>
      <c r="I6" s="1"/>
      <c r="J6" s="1"/>
      <c r="K6" s="1"/>
      <c r="M6" s="80"/>
      <c r="N6" s="80"/>
      <c r="O6" s="80"/>
      <c r="P6" s="80"/>
      <c r="Q6" s="88"/>
      <c r="R6" s="87"/>
      <c r="S6" s="86"/>
      <c r="T6" s="85"/>
      <c r="W6" s="6" t="s">
        <v>82</v>
      </c>
      <c r="X6" s="7">
        <f>SUM(R:R)</f>
        <v>0</v>
      </c>
      <c r="Y6" s="61"/>
      <c r="Z6" s="37"/>
      <c r="AA6" s="61"/>
      <c r="AB6" s="61"/>
      <c r="AC6" s="74"/>
    </row>
    <row r="7" spans="1:39" s="5" customFormat="1" ht="12.75" x14ac:dyDescent="0.2">
      <c r="A7" s="1"/>
      <c r="B7" s="1"/>
      <c r="C7" s="1"/>
      <c r="D7" s="1"/>
      <c r="E7" s="1"/>
      <c r="F7" s="1"/>
      <c r="G7" s="1"/>
      <c r="H7" s="1"/>
      <c r="I7" s="1"/>
      <c r="J7" s="1"/>
      <c r="K7" s="1"/>
      <c r="M7" s="80"/>
      <c r="N7" s="80"/>
      <c r="O7" s="80"/>
      <c r="P7" s="80"/>
      <c r="Q7" s="88"/>
      <c r="R7" s="87"/>
      <c r="S7" s="86"/>
      <c r="T7" s="85"/>
      <c r="W7" s="6" t="s">
        <v>81</v>
      </c>
      <c r="X7" s="7">
        <f>SUM(S:S)</f>
        <v>0</v>
      </c>
      <c r="Y7" s="74"/>
      <c r="Z7" s="63"/>
      <c r="AA7" s="84"/>
      <c r="AB7" s="83"/>
      <c r="AC7" s="61"/>
    </row>
    <row r="8" spans="1:39" s="5" customFormat="1" ht="12.75" x14ac:dyDescent="0.2">
      <c r="A8" s="16"/>
      <c r="E8" s="6" t="s">
        <v>1</v>
      </c>
      <c r="F8" s="7" t="str">
        <f>$C$1</f>
        <v>R. Abbott</v>
      </c>
      <c r="H8" s="10"/>
      <c r="I8" s="6" t="s">
        <v>80</v>
      </c>
      <c r="J8" s="11" t="str">
        <f>$G$2</f>
        <v>AA-SM-026-016</v>
      </c>
      <c r="K8" s="12"/>
      <c r="L8" s="13"/>
      <c r="M8" s="80"/>
      <c r="N8" s="80"/>
      <c r="O8" s="80"/>
      <c r="P8" s="80"/>
      <c r="Q8" s="80"/>
      <c r="R8" s="80"/>
      <c r="S8" s="80"/>
      <c r="T8" s="80"/>
      <c r="Y8" s="61"/>
      <c r="Z8" s="72"/>
      <c r="AA8" s="37"/>
      <c r="AB8" s="82"/>
      <c r="AC8" s="61"/>
    </row>
    <row r="9" spans="1:39" s="5" customFormat="1" ht="12.75" x14ac:dyDescent="0.2">
      <c r="E9" s="6" t="s">
        <v>2</v>
      </c>
      <c r="F9" s="10" t="str">
        <f>$C$2</f>
        <v xml:space="preserve"> </v>
      </c>
      <c r="H9" s="10"/>
      <c r="I9" s="6" t="s">
        <v>79</v>
      </c>
      <c r="J9" s="12" t="str">
        <f>$G$3</f>
        <v>IR</v>
      </c>
      <c r="K9" s="12"/>
      <c r="L9" s="13"/>
      <c r="M9" s="80">
        <v>1</v>
      </c>
      <c r="N9" s="80"/>
      <c r="O9" s="80"/>
      <c r="P9" s="80"/>
      <c r="Q9" s="80"/>
      <c r="R9" s="80"/>
      <c r="S9" s="80"/>
      <c r="T9" s="80"/>
      <c r="Y9" s="61"/>
      <c r="Z9" s="81"/>
      <c r="AA9" s="61"/>
      <c r="AB9" s="61"/>
      <c r="AC9" s="61"/>
    </row>
    <row r="10" spans="1:39" s="5" customFormat="1" ht="12.75" x14ac:dyDescent="0.2">
      <c r="E10" s="6" t="s">
        <v>3</v>
      </c>
      <c r="F10" s="10" t="str">
        <f>$C$3</f>
        <v>18/09/2016</v>
      </c>
      <c r="H10" s="10"/>
      <c r="I10" s="6" t="s">
        <v>78</v>
      </c>
      <c r="J10" s="7" t="str">
        <f>L10&amp;" of "&amp;$G$1</f>
        <v>1 of 1</v>
      </c>
      <c r="K10" s="10"/>
      <c r="L10" s="13">
        <f>SUM($M$1:M9)</f>
        <v>1</v>
      </c>
      <c r="M10" s="80"/>
      <c r="N10" s="80"/>
      <c r="O10" s="80"/>
      <c r="P10" s="80"/>
      <c r="Q10" s="80"/>
      <c r="R10" s="80"/>
      <c r="S10" s="80"/>
      <c r="T10" s="80"/>
      <c r="Y10" s="61"/>
      <c r="Z10" s="61"/>
      <c r="AA10" s="61"/>
      <c r="AB10" s="61"/>
      <c r="AC10" s="61"/>
    </row>
    <row r="11" spans="1:39" s="5" customFormat="1" ht="14.25" x14ac:dyDescent="0.25">
      <c r="E11" s="6" t="s">
        <v>77</v>
      </c>
      <c r="F11" s="10" t="str">
        <f>$C$5</f>
        <v>STANDARD SPREADSHEET METHOD</v>
      </c>
      <c r="I11" s="14"/>
      <c r="J11" s="7"/>
      <c r="M11" s="80"/>
      <c r="N11" s="80"/>
      <c r="O11" s="80"/>
      <c r="P11" s="80"/>
      <c r="Q11" s="80"/>
      <c r="R11" s="80"/>
      <c r="S11" s="80"/>
      <c r="T11" s="80"/>
      <c r="W11" s="63" t="s">
        <v>76</v>
      </c>
      <c r="X11" s="61">
        <v>0</v>
      </c>
      <c r="Y11" s="61" t="s">
        <v>41</v>
      </c>
      <c r="Z11" s="61"/>
      <c r="AA11" s="61"/>
      <c r="AB11" s="61"/>
      <c r="AC11" s="61"/>
    </row>
    <row r="12" spans="1:39" s="37" customFormat="1" x14ac:dyDescent="0.25">
      <c r="A12" s="39"/>
      <c r="B12" s="15" t="str">
        <f>$G$4</f>
        <v>SIMPLE BEAMS - SINGLE SPAN - Triangle Load Peak at Center</v>
      </c>
      <c r="C12" s="39"/>
      <c r="D12" s="39"/>
      <c r="E12" s="39"/>
      <c r="F12" s="5"/>
      <c r="G12" s="5"/>
      <c r="H12" s="5"/>
      <c r="I12" s="14"/>
      <c r="J12" s="7"/>
      <c r="K12" s="5"/>
      <c r="L12" s="5"/>
      <c r="M12" s="80"/>
      <c r="N12" s="80"/>
      <c r="O12" s="79"/>
      <c r="P12" s="79"/>
      <c r="Q12" s="79"/>
      <c r="R12" s="79"/>
      <c r="S12" s="79"/>
      <c r="T12" s="79"/>
      <c r="U12" s="38"/>
      <c r="W12" s="63" t="s">
        <v>75</v>
      </c>
      <c r="X12" s="61">
        <v>0</v>
      </c>
      <c r="Y12" s="61" t="s">
        <v>44</v>
      </c>
      <c r="Z12" s="61"/>
      <c r="AA12" s="61"/>
      <c r="AB12" s="61"/>
      <c r="AC12" s="78"/>
      <c r="AL12" s="42"/>
      <c r="AM12" s="42"/>
    </row>
    <row r="13" spans="1:39" s="36" customFormat="1" ht="14.25" x14ac:dyDescent="0.25">
      <c r="A13" s="76"/>
      <c r="B13" s="103" t="s">
        <v>74</v>
      </c>
      <c r="C13" s="103"/>
      <c r="D13" s="103"/>
      <c r="E13" s="76" t="s">
        <v>73</v>
      </c>
      <c r="F13" s="77"/>
      <c r="G13" s="77"/>
      <c r="H13" s="77"/>
      <c r="I13" s="76"/>
      <c r="J13" s="76"/>
      <c r="K13" s="76"/>
      <c r="M13" s="35"/>
      <c r="N13" s="35"/>
      <c r="O13" s="35"/>
      <c r="P13" s="35"/>
      <c r="Q13" s="35"/>
      <c r="R13" s="35"/>
      <c r="S13" s="35"/>
      <c r="T13" s="35"/>
      <c r="U13" s="34"/>
      <c r="W13" s="63" t="s">
        <v>72</v>
      </c>
      <c r="X13" s="63">
        <v>0</v>
      </c>
      <c r="Y13" s="61" t="s">
        <v>34</v>
      </c>
      <c r="Z13" s="37"/>
      <c r="AA13" s="37"/>
      <c r="AB13" s="37"/>
      <c r="AC13" s="37"/>
    </row>
    <row r="14" spans="1:39" s="37" customFormat="1" ht="14.25" x14ac:dyDescent="0.25">
      <c r="A14" s="61"/>
      <c r="B14" s="75"/>
      <c r="C14" s="61"/>
      <c r="D14" s="61"/>
      <c r="E14" s="74"/>
      <c r="G14" s="61"/>
      <c r="H14" s="61"/>
      <c r="I14" s="60"/>
      <c r="J14" s="60"/>
      <c r="K14" s="60"/>
      <c r="L14" s="38"/>
      <c r="M14" s="35"/>
      <c r="N14" s="35"/>
      <c r="O14" s="35"/>
      <c r="P14" s="35"/>
      <c r="Q14" s="35"/>
      <c r="R14" s="35"/>
      <c r="S14" s="35"/>
      <c r="T14" s="35"/>
      <c r="U14" s="34"/>
      <c r="V14" s="38"/>
      <c r="W14" s="63" t="s">
        <v>71</v>
      </c>
      <c r="X14" s="61">
        <v>0</v>
      </c>
      <c r="Y14" s="61" t="s">
        <v>39</v>
      </c>
    </row>
    <row r="15" spans="1:39" s="37" customFormat="1" ht="12.75" x14ac:dyDescent="0.2">
      <c r="F15" s="73" t="s">
        <v>100</v>
      </c>
      <c r="G15" s="63" t="s">
        <v>70</v>
      </c>
      <c r="H15" s="69">
        <v>10000000</v>
      </c>
      <c r="I15" s="61" t="s">
        <v>69</v>
      </c>
      <c r="J15" s="60"/>
      <c r="K15" s="60"/>
      <c r="L15" s="38"/>
      <c r="M15" s="35"/>
      <c r="N15" s="35"/>
      <c r="O15" s="35"/>
      <c r="P15" s="35"/>
      <c r="Q15" s="35"/>
      <c r="R15" s="35"/>
      <c r="S15" s="35"/>
      <c r="T15" s="35"/>
      <c r="U15" s="34"/>
      <c r="V15" s="38"/>
    </row>
    <row r="16" spans="1:39" s="37" customFormat="1" ht="12.75" x14ac:dyDescent="0.2">
      <c r="G16" s="63" t="s">
        <v>60</v>
      </c>
      <c r="H16" s="71">
        <v>0.01</v>
      </c>
      <c r="I16" s="61" t="s">
        <v>59</v>
      </c>
      <c r="J16" s="60"/>
      <c r="K16" s="60"/>
      <c r="L16" s="38"/>
      <c r="M16" s="35"/>
      <c r="N16" s="35"/>
      <c r="O16" s="35"/>
      <c r="P16" s="35"/>
      <c r="Q16" s="35"/>
      <c r="R16" s="35"/>
      <c r="S16" s="35"/>
      <c r="T16" s="35"/>
      <c r="U16" s="34"/>
      <c r="V16" s="38"/>
      <c r="Y16" s="94">
        <f>H18</f>
        <v>2</v>
      </c>
    </row>
    <row r="17" spans="1:32" s="37" customFormat="1" ht="14.25" x14ac:dyDescent="0.25">
      <c r="G17" s="63" t="s">
        <v>58</v>
      </c>
      <c r="H17" s="93">
        <v>15</v>
      </c>
      <c r="I17" s="61" t="s">
        <v>57</v>
      </c>
      <c r="J17" s="60"/>
      <c r="L17" s="38"/>
      <c r="M17" s="35"/>
      <c r="N17" s="35"/>
      <c r="O17" s="35"/>
      <c r="P17" s="35"/>
      <c r="Q17" s="35"/>
      <c r="R17" s="35"/>
      <c r="S17" s="35"/>
      <c r="T17" s="35"/>
      <c r="U17" s="34"/>
      <c r="V17" s="38"/>
      <c r="W17" s="72" t="s">
        <v>68</v>
      </c>
      <c r="X17" s="72" t="s">
        <v>67</v>
      </c>
      <c r="Y17" s="72" t="s">
        <v>66</v>
      </c>
      <c r="Z17" s="72" t="s">
        <v>65</v>
      </c>
      <c r="AA17" s="72" t="s">
        <v>64</v>
      </c>
      <c r="AB17" s="72" t="s">
        <v>63</v>
      </c>
      <c r="AC17" s="72" t="s">
        <v>62</v>
      </c>
      <c r="AD17" s="72" t="s">
        <v>61</v>
      </c>
    </row>
    <row r="18" spans="1:32" s="37" customFormat="1" ht="12.75" x14ac:dyDescent="0.2">
      <c r="G18" s="63" t="s">
        <v>97</v>
      </c>
      <c r="H18" s="93">
        <v>2</v>
      </c>
      <c r="I18" s="61" t="s">
        <v>98</v>
      </c>
      <c r="J18" s="60"/>
      <c r="L18" s="38"/>
      <c r="M18" s="35"/>
      <c r="N18" s="35"/>
      <c r="O18" s="35"/>
      <c r="P18" s="35"/>
      <c r="Q18" s="35"/>
      <c r="R18" s="35"/>
      <c r="S18" s="35"/>
      <c r="T18" s="35"/>
      <c r="U18" s="34"/>
      <c r="V18" s="38"/>
      <c r="W18" s="47">
        <f>X11</f>
        <v>0</v>
      </c>
      <c r="X18" s="47">
        <f>B27</f>
        <v>7.5</v>
      </c>
      <c r="Y18" s="47">
        <f>B31</f>
        <v>-1.7578125E-3</v>
      </c>
      <c r="Z18" s="42">
        <f>X12</f>
        <v>0</v>
      </c>
      <c r="AA18" s="70" t="e">
        <f>#REF!</f>
        <v>#REF!</v>
      </c>
      <c r="AB18" s="42">
        <f>X13</f>
        <v>0</v>
      </c>
      <c r="AC18" s="42">
        <f>X14</f>
        <v>0</v>
      </c>
      <c r="AD18" s="42">
        <f>H26</f>
        <v>37.5</v>
      </c>
    </row>
    <row r="19" spans="1:32" s="37" customFormat="1" ht="12.75" x14ac:dyDescent="0.2">
      <c r="G19" s="63" t="s">
        <v>52</v>
      </c>
      <c r="H19" s="62">
        <f>H18*H17/2</f>
        <v>15</v>
      </c>
      <c r="I19" s="61" t="s">
        <v>51</v>
      </c>
      <c r="J19" s="60"/>
      <c r="K19" s="60"/>
      <c r="L19" s="38"/>
      <c r="M19" s="35"/>
      <c r="N19" s="35"/>
      <c r="O19" s="35"/>
      <c r="P19" s="35"/>
      <c r="Q19" s="35"/>
      <c r="R19" s="35"/>
      <c r="S19" s="35"/>
      <c r="T19" s="35"/>
      <c r="U19" s="34"/>
      <c r="V19" s="38"/>
      <c r="W19" s="38"/>
      <c r="X19" s="38"/>
      <c r="Y19" s="38"/>
      <c r="Z19" s="45"/>
      <c r="AA19" s="45"/>
      <c r="AB19" s="45"/>
      <c r="AC19" s="47" t="s">
        <v>56</v>
      </c>
      <c r="AD19" s="47" t="s">
        <v>55</v>
      </c>
      <c r="AE19" s="53" t="s">
        <v>54</v>
      </c>
      <c r="AF19" s="52" t="s">
        <v>53</v>
      </c>
    </row>
    <row r="20" spans="1:32" s="37" customFormat="1" ht="12.75" x14ac:dyDescent="0.2">
      <c r="G20" s="63"/>
      <c r="H20" s="93"/>
      <c r="I20" s="61"/>
      <c r="K20" s="60"/>
      <c r="L20" s="38"/>
      <c r="M20" s="35"/>
      <c r="N20" s="35"/>
      <c r="O20" s="35"/>
      <c r="P20" s="35"/>
      <c r="Q20" s="35"/>
      <c r="R20" s="35"/>
      <c r="S20" s="35"/>
      <c r="T20" s="35"/>
      <c r="U20" s="34"/>
      <c r="V20" s="38"/>
      <c r="W20" s="38"/>
      <c r="X20" s="47" t="s">
        <v>56</v>
      </c>
      <c r="Y20" s="47" t="s">
        <v>55</v>
      </c>
      <c r="Z20" s="53" t="s">
        <v>54</v>
      </c>
      <c r="AA20" s="52" t="s">
        <v>53</v>
      </c>
      <c r="AB20" s="52"/>
      <c r="AC20" s="42" t="s">
        <v>48</v>
      </c>
      <c r="AD20" s="42" t="s">
        <v>50</v>
      </c>
      <c r="AE20" s="42" t="s">
        <v>49</v>
      </c>
      <c r="AF20" s="68" t="s">
        <v>48</v>
      </c>
    </row>
    <row r="21" spans="1:32" s="37" customFormat="1" ht="12.75" x14ac:dyDescent="0.2">
      <c r="G21" s="63"/>
      <c r="H21" s="94"/>
      <c r="I21" s="61"/>
      <c r="K21" s="60"/>
      <c r="L21" s="38"/>
      <c r="M21" s="35"/>
      <c r="N21" s="35"/>
      <c r="O21" s="35"/>
      <c r="P21" s="35"/>
      <c r="Q21" s="35"/>
      <c r="R21" s="35"/>
      <c r="S21" s="35"/>
      <c r="T21" s="35"/>
      <c r="U21" s="34"/>
      <c r="V21" s="38"/>
      <c r="W21" s="38"/>
      <c r="X21" s="42" t="s">
        <v>48</v>
      </c>
      <c r="Y21" s="42" t="s">
        <v>50</v>
      </c>
      <c r="Z21" s="42" t="s">
        <v>49</v>
      </c>
      <c r="AA21" s="68" t="s">
        <v>48</v>
      </c>
      <c r="AB21" s="52"/>
      <c r="AC21" s="42">
        <v>0</v>
      </c>
      <c r="AD21" s="54">
        <f t="shared" ref="AD21:AD31" si="0">INDEX($Y$22:$Y$56,MATCH(AC21,$X$22:$X$56,0))</f>
        <v>7.5</v>
      </c>
      <c r="AE21" s="54">
        <f>INDEX($Z$22:$Z$56,MATCH(AC21,$X$22:$X$56,0))</f>
        <v>0</v>
      </c>
    </row>
    <row r="22" spans="1:32" s="37" customFormat="1" ht="12.75" x14ac:dyDescent="0.2">
      <c r="G22" s="63"/>
      <c r="H22" s="94"/>
      <c r="I22" s="61"/>
      <c r="L22" s="38"/>
      <c r="M22" s="35"/>
      <c r="N22" s="35"/>
      <c r="O22" s="35"/>
      <c r="P22" s="35"/>
      <c r="Q22" s="35"/>
      <c r="R22" s="35"/>
      <c r="S22" s="35"/>
      <c r="T22" s="35"/>
      <c r="U22" s="34"/>
      <c r="V22" s="38"/>
      <c r="W22" s="42">
        <v>0</v>
      </c>
      <c r="X22" s="42">
        <v>0</v>
      </c>
      <c r="Y22" s="47">
        <f>IF(X22&lt;$H$17/2,$H$19/2*(1-4*X22^2/$H$17^2),-$H$19/2*(1-4*($H$17-X22)^2/$H$17^2))</f>
        <v>7.5</v>
      </c>
      <c r="Z22" s="53">
        <f>IF(X22&lt;$H$17/2,$H$19/6*(3*X22-4*X22^3/$H$17^2),$H$19/6*(3*($H$17-X22)-4*($H$17-X22)^3/$H$17^2))</f>
        <v>0</v>
      </c>
      <c r="AA22" s="98">
        <f>IF(X22&lt;$H$17/2,-$H$19*X22/(6*$H$15*$H$16*$H$17^2)*($H$17^2*X22^2/2-X22^4/5-5*$H$17^4/16),-$H$19*($H$17-X22)/(6*$H$15*$H$16*$H$17^2)*($H$17^2*($H$17-X22)^2/2-($H$17-X22)^4/5-5*$H$17^4/16))</f>
        <v>0</v>
      </c>
      <c r="AB22" s="52"/>
      <c r="AC22" s="51">
        <f t="array" ref="AC22:AC55">IF(ISERROR(SMALL(X22:X56,ROW()-ROW(X21))),"",SMALL(X22:X56,ROW()-ROW(X21)))</f>
        <v>0</v>
      </c>
      <c r="AD22" s="54">
        <f t="shared" si="0"/>
        <v>7.5</v>
      </c>
      <c r="AE22" s="54">
        <f>INDEX($Z$22:$Z$56,MATCH(AC22,$X$22:$X$56,0))</f>
        <v>0</v>
      </c>
      <c r="AF22" s="70">
        <f>INDEX($AA$22:$AA$56,MATCH(AC22,$X$22:$X$56,0))</f>
        <v>0</v>
      </c>
    </row>
    <row r="23" spans="1:32" s="37" customFormat="1" ht="12.75" x14ac:dyDescent="0.2">
      <c r="B23" s="67" t="s">
        <v>47</v>
      </c>
      <c r="C23" s="66"/>
      <c r="D23" s="65"/>
      <c r="L23" s="38"/>
      <c r="M23" s="35"/>
      <c r="N23" s="35"/>
      <c r="O23" s="35"/>
      <c r="P23" s="35"/>
      <c r="Q23" s="35"/>
      <c r="R23" s="35"/>
      <c r="S23" s="35"/>
      <c r="T23" s="35"/>
      <c r="U23" s="34"/>
      <c r="V23" s="38"/>
      <c r="W23" s="47">
        <v>1</v>
      </c>
      <c r="X23" s="55">
        <f>H17/MAX(W22:W55)*W23</f>
        <v>0.5</v>
      </c>
      <c r="Y23" s="47">
        <f>IF(X23&lt;$H$17/2,$H$19/2*(1-4*X23^2/$H$17^2),-$H$19/2*(1-4*($H$17-X23)^2/$H$17^2))</f>
        <v>7.4666666666666668</v>
      </c>
      <c r="Z23" s="53">
        <f t="shared" ref="Z23:Z56" si="1">IF(X23&lt;$H$17/2,$H$19/6*(3*X23-4*X23^3/$H$17^2),$H$19/6*(3*($H$17-X23)-4*($H$17-X23)^3/$H$17^2))</f>
        <v>3.7444444444444445</v>
      </c>
      <c r="AA23" s="98">
        <f t="shared" ref="AA23:AA56" si="2">IF(X23&lt;$H$17/2,-$H$19*X23/(6*$H$15*$H$16*$H$17^2)*($H$17^2*X23^2/2-X23^4/5-5*$H$17^4/16),-$H$19*($H$17-X23)/(6*$H$15*$H$16*$H$17^2)*($H$17^2*($H$17-X23)^2/2-($H$17-X23)^4/5-5*$H$17^4/16))</f>
        <v>8.7734444444444442E-4</v>
      </c>
      <c r="AB23" s="52"/>
      <c r="AC23" s="51">
        <v>1.0000000000000001E-5</v>
      </c>
      <c r="AD23" s="54">
        <f t="shared" si="0"/>
        <v>7.4999999999866667</v>
      </c>
      <c r="AE23" s="54">
        <f t="shared" ref="AE23:AE54" si="3">INDEX($Z$22:$Z$56,MATCH(AC23,$X$22:$X$56,0))</f>
        <v>7.4999999999955568E-5</v>
      </c>
      <c r="AF23" s="70">
        <f t="shared" ref="AF23:AF55" si="4">INDEX($AA$22:$AA$56,MATCH(AC23,$X$22:$X$56,0))</f>
        <v>1.75781249999875E-8</v>
      </c>
    </row>
    <row r="24" spans="1:32" s="37" customFormat="1" ht="14.25" x14ac:dyDescent="0.25">
      <c r="A24" s="63" t="s">
        <v>76</v>
      </c>
      <c r="B24" s="37" t="str">
        <f ca="1">[1]!xlv(B25)</f>
        <v>W / 2</v>
      </c>
      <c r="G24" s="63" t="s">
        <v>99</v>
      </c>
      <c r="H24" s="61" t="str">
        <f ca="1">[1]!xlv(H26)</f>
        <v>W × L / 6</v>
      </c>
      <c r="L24" s="38"/>
      <c r="M24" s="35"/>
      <c r="N24" s="35"/>
      <c r="O24" s="35"/>
      <c r="P24" s="35"/>
      <c r="Q24" s="35"/>
      <c r="R24" s="35"/>
      <c r="S24" s="35"/>
      <c r="T24" s="35"/>
      <c r="U24" s="34"/>
      <c r="V24" s="38"/>
      <c r="W24" s="47">
        <v>2</v>
      </c>
      <c r="X24" s="55">
        <f>H17/MAX(W22:W55)*W24</f>
        <v>1</v>
      </c>
      <c r="Y24" s="47">
        <f t="shared" ref="Y24:Y56" si="5">IF(X24&lt;$H$17/2,$H$19/2*(1-4*X24^2/$H$17^2),-$H$19/2*(1-4*($H$17-X24)^2/$H$17^2))</f>
        <v>7.3666666666666663</v>
      </c>
      <c r="Z24" s="53">
        <f t="shared" si="1"/>
        <v>7.4555555555555557</v>
      </c>
      <c r="AA24" s="98">
        <f t="shared" si="2"/>
        <v>1.7453347222222222E-3</v>
      </c>
      <c r="AB24" s="52"/>
      <c r="AC24" s="51">
        <v>0.5</v>
      </c>
      <c r="AD24" s="54">
        <f t="shared" si="0"/>
        <v>7.4666666666666668</v>
      </c>
      <c r="AE24" s="54">
        <f t="shared" si="3"/>
        <v>3.7444444444444445</v>
      </c>
      <c r="AF24" s="70">
        <f t="shared" si="4"/>
        <v>8.7734444444444442E-4</v>
      </c>
    </row>
    <row r="25" spans="1:32" s="37" customFormat="1" ht="14.25" x14ac:dyDescent="0.25">
      <c r="A25" s="63" t="s">
        <v>76</v>
      </c>
      <c r="B25" s="62">
        <f>H19/2</f>
        <v>7.5</v>
      </c>
      <c r="C25" s="61" t="s">
        <v>41</v>
      </c>
      <c r="G25" s="63" t="s">
        <v>43</v>
      </c>
      <c r="H25" s="37" t="str">
        <f>[1]!xln(H26)</f>
        <v>15 × 15 / 6</v>
      </c>
      <c r="L25" s="38"/>
      <c r="M25" s="35"/>
      <c r="N25" s="35"/>
      <c r="O25" s="35"/>
      <c r="P25" s="35"/>
      <c r="Q25" s="35"/>
      <c r="R25" s="35"/>
      <c r="S25" s="35"/>
      <c r="T25" s="35"/>
      <c r="U25" s="34"/>
      <c r="V25" s="38"/>
      <c r="W25" s="47">
        <v>3</v>
      </c>
      <c r="X25" s="55">
        <f>H17/MAX(W22:W55)*W25</f>
        <v>1.5</v>
      </c>
      <c r="Y25" s="47">
        <f t="shared" si="5"/>
        <v>7.1999999999999993</v>
      </c>
      <c r="Z25" s="53">
        <f t="shared" si="1"/>
        <v>11.100000000000001</v>
      </c>
      <c r="AA25" s="98">
        <f t="shared" si="2"/>
        <v>2.5947000000000001E-3</v>
      </c>
      <c r="AB25" s="52"/>
      <c r="AC25" s="51">
        <v>1</v>
      </c>
      <c r="AD25" s="54">
        <f t="shared" si="0"/>
        <v>7.3666666666666663</v>
      </c>
      <c r="AE25" s="54">
        <f t="shared" si="3"/>
        <v>7.4555555555555557</v>
      </c>
      <c r="AF25" s="70">
        <f t="shared" si="4"/>
        <v>1.7453347222222222E-3</v>
      </c>
    </row>
    <row r="26" spans="1:32" s="37" customFormat="1" ht="14.25" x14ac:dyDescent="0.25">
      <c r="A26" s="63" t="s">
        <v>46</v>
      </c>
      <c r="B26" s="37" t="str">
        <f ca="1">[1]!xlv(B27)</f>
        <v>W / 2</v>
      </c>
      <c r="G26" s="63" t="s">
        <v>43</v>
      </c>
      <c r="H26" s="62">
        <f>H19*H17/6</f>
        <v>37.5</v>
      </c>
      <c r="I26" s="61" t="s">
        <v>39</v>
      </c>
      <c r="L26" s="38"/>
      <c r="M26" s="35"/>
      <c r="N26" s="35"/>
      <c r="O26" s="35"/>
      <c r="P26" s="35"/>
      <c r="Q26" s="35"/>
      <c r="R26" s="35"/>
      <c r="S26" s="35"/>
      <c r="T26" s="35"/>
      <c r="U26" s="34"/>
      <c r="V26" s="38"/>
      <c r="W26" s="47">
        <v>4</v>
      </c>
      <c r="X26" s="55">
        <f>H17/MAX(W22:W55)*W26</f>
        <v>2</v>
      </c>
      <c r="Y26" s="47">
        <f t="shared" si="5"/>
        <v>6.9666666666666668</v>
      </c>
      <c r="Z26" s="53">
        <f t="shared" si="1"/>
        <v>14.644444444444444</v>
      </c>
      <c r="AA26" s="98">
        <f t="shared" si="2"/>
        <v>3.416336111111111E-3</v>
      </c>
      <c r="AB26" s="52"/>
      <c r="AC26" s="51">
        <v>1.5</v>
      </c>
      <c r="AD26" s="54">
        <f t="shared" si="0"/>
        <v>7.1999999999999993</v>
      </c>
      <c r="AE26" s="54">
        <f t="shared" si="3"/>
        <v>11.100000000000001</v>
      </c>
      <c r="AF26" s="70">
        <f t="shared" si="4"/>
        <v>2.5947000000000001E-3</v>
      </c>
    </row>
    <row r="27" spans="1:32" s="37" customFormat="1" ht="12.75" x14ac:dyDescent="0.2">
      <c r="A27" s="63" t="s">
        <v>43</v>
      </c>
      <c r="B27" s="62">
        <f>H19/2</f>
        <v>7.5</v>
      </c>
      <c r="C27" s="61" t="s">
        <v>41</v>
      </c>
      <c r="L27" s="38"/>
      <c r="M27" s="35"/>
      <c r="N27" s="35"/>
      <c r="O27" s="35"/>
      <c r="P27" s="35"/>
      <c r="Q27" s="35"/>
      <c r="R27" s="35"/>
      <c r="S27" s="35"/>
      <c r="T27" s="35"/>
      <c r="U27" s="34"/>
      <c r="V27" s="38"/>
      <c r="W27" s="47">
        <v>5</v>
      </c>
      <c r="X27" s="55">
        <f>H17/MAX(W22:W55)*W27</f>
        <v>2.5</v>
      </c>
      <c r="Y27" s="47">
        <f t="shared" si="5"/>
        <v>6.6666666666666661</v>
      </c>
      <c r="Z27" s="53">
        <f t="shared" si="1"/>
        <v>18.055555555555557</v>
      </c>
      <c r="AA27" s="98">
        <f t="shared" si="2"/>
        <v>4.2013888888888882E-3</v>
      </c>
      <c r="AB27" s="52"/>
      <c r="AC27" s="51">
        <v>2</v>
      </c>
      <c r="AD27" s="54">
        <f t="shared" si="0"/>
        <v>6.9666666666666668</v>
      </c>
      <c r="AE27" s="54">
        <f t="shared" si="3"/>
        <v>14.644444444444444</v>
      </c>
      <c r="AF27" s="70">
        <f t="shared" si="4"/>
        <v>3.416336111111111E-3</v>
      </c>
    </row>
    <row r="28" spans="1:32" s="37" customFormat="1" ht="12.75" x14ac:dyDescent="0.2">
      <c r="J28" s="60"/>
      <c r="L28" s="38"/>
      <c r="M28" s="35"/>
      <c r="N28" s="35"/>
      <c r="O28" s="35"/>
      <c r="P28" s="35"/>
      <c r="Q28" s="35"/>
      <c r="R28" s="35"/>
      <c r="S28" s="35"/>
      <c r="T28" s="35"/>
      <c r="U28" s="34"/>
      <c r="V28" s="38"/>
      <c r="W28" s="47">
        <v>6</v>
      </c>
      <c r="X28" s="55">
        <f>H17/MAX(W22:W55)*W28</f>
        <v>3</v>
      </c>
      <c r="Y28" s="47">
        <f t="shared" si="5"/>
        <v>6.3</v>
      </c>
      <c r="Z28" s="53">
        <f t="shared" si="1"/>
        <v>21.299999999999997</v>
      </c>
      <c r="AA28" s="98">
        <f t="shared" si="2"/>
        <v>4.9413375000000002E-3</v>
      </c>
      <c r="AB28" s="52"/>
      <c r="AC28" s="51">
        <v>2.0000100000000001</v>
      </c>
      <c r="AD28" s="54">
        <f t="shared" si="0"/>
        <v>6.9666613333199994</v>
      </c>
      <c r="AE28" s="54">
        <f t="shared" si="3"/>
        <v>14.644514111084446</v>
      </c>
      <c r="AF28" s="70">
        <f t="shared" si="4"/>
        <v>3.4163522070065665E-3</v>
      </c>
    </row>
    <row r="29" spans="1:32" s="37" customFormat="1" ht="14.25" x14ac:dyDescent="0.25">
      <c r="A29" s="63" t="s">
        <v>45</v>
      </c>
      <c r="B29" s="61" t="str">
        <f ca="1">[1]!xlv(B31)</f>
        <v xml:space="preserve"> - 5 × W × L² / (96 × E × I)</v>
      </c>
      <c r="C29" s="61"/>
      <c r="G29" s="63" t="s">
        <v>101</v>
      </c>
      <c r="H29" s="61" t="str">
        <f ca="1">[1]!xlv(H31,5)</f>
        <v>W × L³ / (60 × E × I)</v>
      </c>
      <c r="L29" s="38"/>
      <c r="M29" s="35"/>
      <c r="N29" s="35"/>
      <c r="O29" s="35"/>
      <c r="P29" s="35"/>
      <c r="Q29" s="35"/>
      <c r="R29" s="35"/>
      <c r="S29" s="35"/>
      <c r="T29" s="35"/>
      <c r="U29" s="34"/>
      <c r="V29" s="38"/>
      <c r="W29" s="47">
        <v>7</v>
      </c>
      <c r="X29" s="55">
        <f>H17/MAX(W22:W55)*W29</f>
        <v>3.5</v>
      </c>
      <c r="Y29" s="47">
        <f t="shared" si="5"/>
        <v>5.8666666666666671</v>
      </c>
      <c r="Z29" s="53">
        <f t="shared" si="1"/>
        <v>24.344444444444445</v>
      </c>
      <c r="AA29" s="98">
        <f t="shared" si="2"/>
        <v>5.6280777777777784E-3</v>
      </c>
      <c r="AB29" s="52"/>
      <c r="AC29" s="51">
        <v>2.5</v>
      </c>
      <c r="AD29" s="54">
        <f t="shared" si="0"/>
        <v>6.6666666666666661</v>
      </c>
      <c r="AE29" s="54">
        <f t="shared" si="3"/>
        <v>18.055555555555557</v>
      </c>
      <c r="AF29" s="70">
        <f t="shared" si="4"/>
        <v>4.2013888888888882E-3</v>
      </c>
    </row>
    <row r="30" spans="1:32" s="37" customFormat="1" ht="12.75" x14ac:dyDescent="0.2">
      <c r="A30" s="63" t="s">
        <v>43</v>
      </c>
      <c r="B30" s="37" t="str">
        <f>[1]!xln(B31)</f>
        <v xml:space="preserve"> - 5 × 15 × 15² / (96 × (1E+07) × 0.01)</v>
      </c>
      <c r="C30" s="61"/>
      <c r="G30" s="63" t="s">
        <v>43</v>
      </c>
      <c r="H30" s="37" t="str">
        <f>[1]!xln(H31,5)</f>
        <v>15 × 15³ / (60 × 10000000 × 0.01)</v>
      </c>
      <c r="L30" s="38"/>
      <c r="M30" s="35"/>
      <c r="N30" s="35"/>
      <c r="O30" s="35"/>
      <c r="P30" s="35"/>
      <c r="Q30" s="35"/>
      <c r="R30" s="35"/>
      <c r="S30" s="35"/>
      <c r="T30" s="35"/>
      <c r="U30" s="34"/>
      <c r="V30" s="38"/>
      <c r="W30" s="47">
        <v>8</v>
      </c>
      <c r="X30" s="55">
        <f>H17/MAX(W22:W55)*W30</f>
        <v>4</v>
      </c>
      <c r="Y30" s="47">
        <f t="shared" si="5"/>
        <v>5.3666666666666663</v>
      </c>
      <c r="Z30" s="53">
        <f t="shared" si="1"/>
        <v>27.155555555555555</v>
      </c>
      <c r="AA30" s="98">
        <f t="shared" si="2"/>
        <v>6.2540055555555555E-3</v>
      </c>
      <c r="AB30" s="52"/>
      <c r="AC30" s="51">
        <v>3</v>
      </c>
      <c r="AD30" s="54">
        <f t="shared" si="0"/>
        <v>6.3</v>
      </c>
      <c r="AE30" s="54">
        <f t="shared" si="3"/>
        <v>21.299999999999997</v>
      </c>
      <c r="AF30" s="70">
        <f t="shared" si="4"/>
        <v>4.9413375000000002E-3</v>
      </c>
    </row>
    <row r="31" spans="1:32" s="37" customFormat="1" ht="12.75" x14ac:dyDescent="0.2">
      <c r="A31" s="63" t="s">
        <v>43</v>
      </c>
      <c r="B31" s="64">
        <f>-5*H19*H17^2/(96*H15*H16)</f>
        <v>-1.7578125E-3</v>
      </c>
      <c r="C31" s="61" t="s">
        <v>44</v>
      </c>
      <c r="G31" s="63" t="s">
        <v>43</v>
      </c>
      <c r="H31" s="99">
        <f>H19*H17^3/(60*H15*H16)</f>
        <v>8.4375000000000006E-3</v>
      </c>
      <c r="I31" s="61" t="s">
        <v>34</v>
      </c>
      <c r="L31" s="38"/>
      <c r="M31" s="35"/>
      <c r="N31" s="35"/>
      <c r="O31" s="35"/>
      <c r="P31" s="35"/>
      <c r="Q31" s="35"/>
      <c r="R31" s="35"/>
      <c r="S31" s="35"/>
      <c r="T31" s="35"/>
      <c r="U31" s="34"/>
      <c r="V31" s="38"/>
      <c r="W31" s="47">
        <v>9</v>
      </c>
      <c r="X31" s="55">
        <f>H17/MAX(W22:W55)*W31</f>
        <v>4.5</v>
      </c>
      <c r="Y31" s="47">
        <f t="shared" si="5"/>
        <v>4.8</v>
      </c>
      <c r="Z31" s="53">
        <f t="shared" si="1"/>
        <v>29.699999999999996</v>
      </c>
      <c r="AA31" s="98">
        <f t="shared" si="2"/>
        <v>6.8120999999999998E-3</v>
      </c>
      <c r="AB31" s="52"/>
      <c r="AC31" s="51">
        <v>3.5</v>
      </c>
      <c r="AD31" s="54">
        <f t="shared" si="0"/>
        <v>5.8666666666666671</v>
      </c>
      <c r="AE31" s="54">
        <f t="shared" si="3"/>
        <v>24.344444444444445</v>
      </c>
      <c r="AF31" s="70">
        <f t="shared" si="4"/>
        <v>5.6280777777777784E-3</v>
      </c>
    </row>
    <row r="32" spans="1:32" s="37" customFormat="1" ht="14.25" x14ac:dyDescent="0.25">
      <c r="A32" s="63" t="s">
        <v>96</v>
      </c>
      <c r="B32" s="61" t="str">
        <f ca="1">[1]!xlv(B34)</f>
        <v xml:space="preserve"> - 5 × W × L² / (95 × E × I)</v>
      </c>
      <c r="C32" s="61"/>
      <c r="L32" s="38"/>
      <c r="M32" s="35"/>
      <c r="N32" s="35"/>
      <c r="O32" s="35"/>
      <c r="P32" s="35"/>
      <c r="Q32" s="35"/>
      <c r="R32" s="35"/>
      <c r="S32" s="35"/>
      <c r="T32" s="35"/>
      <c r="U32" s="34"/>
      <c r="V32" s="38"/>
      <c r="W32" s="47">
        <v>10</v>
      </c>
      <c r="X32" s="55">
        <f>H17/MAX(W22:W55)*W32</f>
        <v>5</v>
      </c>
      <c r="Y32" s="47">
        <f t="shared" si="5"/>
        <v>4.166666666666667</v>
      </c>
      <c r="Z32" s="53">
        <f t="shared" si="1"/>
        <v>31.944444444444446</v>
      </c>
      <c r="AA32" s="98">
        <f t="shared" si="2"/>
        <v>7.2960069444444444E-3</v>
      </c>
      <c r="AB32" s="52"/>
      <c r="AC32" s="51">
        <v>4</v>
      </c>
      <c r="AD32" s="54">
        <f>INDEX($Y$22:$Y$56,MATCH(AC32,$X$22:$X$56,0))</f>
        <v>5.3666666666666663</v>
      </c>
      <c r="AE32" s="54">
        <f t="shared" si="3"/>
        <v>27.155555555555555</v>
      </c>
      <c r="AF32" s="70">
        <f t="shared" si="4"/>
        <v>6.2540055555555555E-3</v>
      </c>
    </row>
    <row r="33" spans="1:32" s="37" customFormat="1" ht="12.75" x14ac:dyDescent="0.2">
      <c r="A33" s="63" t="s">
        <v>43</v>
      </c>
      <c r="B33" s="37" t="str">
        <f>[1]!xln(B34)</f>
        <v xml:space="preserve"> - 5 × 15 × 15² / (95 × (1E+07) × 0.01)</v>
      </c>
      <c r="C33" s="61"/>
      <c r="L33" s="38"/>
      <c r="M33" s="35"/>
      <c r="N33" s="35"/>
      <c r="O33" s="35"/>
      <c r="P33" s="35"/>
      <c r="Q33" s="35"/>
      <c r="R33" s="35"/>
      <c r="S33" s="35"/>
      <c r="T33" s="35"/>
      <c r="U33" s="34"/>
      <c r="V33" s="38"/>
      <c r="W33" s="47">
        <v>11</v>
      </c>
      <c r="X33" s="55">
        <f>H17/MAX(W22:W55)*W33</f>
        <v>5.5</v>
      </c>
      <c r="Y33" s="47">
        <f t="shared" si="5"/>
        <v>3.4666666666666663</v>
      </c>
      <c r="Z33" s="53">
        <f t="shared" si="1"/>
        <v>33.855555555555554</v>
      </c>
      <c r="AA33" s="98">
        <f t="shared" si="2"/>
        <v>7.7001222222222217E-3</v>
      </c>
      <c r="AB33" s="52"/>
      <c r="AC33" s="51">
        <v>4.5</v>
      </c>
      <c r="AD33" s="54">
        <f t="shared" ref="AD33:AD55" si="6">INDEX($Y$22:$Y$56,MATCH(AC33,$X$22:$X$56,0))</f>
        <v>4.8</v>
      </c>
      <c r="AE33" s="54">
        <f t="shared" si="3"/>
        <v>29.699999999999996</v>
      </c>
      <c r="AF33" s="70">
        <f t="shared" si="4"/>
        <v>6.8120999999999998E-3</v>
      </c>
    </row>
    <row r="34" spans="1:32" s="37" customFormat="1" ht="12.75" x14ac:dyDescent="0.2">
      <c r="A34" s="63" t="s">
        <v>43</v>
      </c>
      <c r="B34" s="64">
        <f>-5*H19*H17^2/(95*H15*H16)</f>
        <v>-1.7763157894736842E-3</v>
      </c>
      <c r="C34" s="61" t="s">
        <v>44</v>
      </c>
      <c r="L34" s="38"/>
      <c r="M34" s="35"/>
      <c r="N34" s="35"/>
      <c r="O34" s="35"/>
      <c r="P34" s="35"/>
      <c r="Q34" s="35"/>
      <c r="R34" s="35"/>
      <c r="S34" s="35"/>
      <c r="T34" s="35"/>
      <c r="U34" s="34"/>
      <c r="V34" s="38"/>
      <c r="W34" s="47">
        <v>12</v>
      </c>
      <c r="X34" s="55">
        <f>H17/MAX(W22:W55)*W34</f>
        <v>6</v>
      </c>
      <c r="Y34" s="47">
        <f t="shared" si="5"/>
        <v>2.6999999999999997</v>
      </c>
      <c r="Z34" s="53">
        <f t="shared" si="1"/>
        <v>35.4</v>
      </c>
      <c r="AA34" s="98">
        <f t="shared" si="2"/>
        <v>8.0196750000000004E-3</v>
      </c>
      <c r="AB34" s="52"/>
      <c r="AC34" s="51">
        <v>5</v>
      </c>
      <c r="AD34" s="54">
        <f t="shared" si="6"/>
        <v>4.166666666666667</v>
      </c>
      <c r="AE34" s="54">
        <f t="shared" si="3"/>
        <v>31.944444444444446</v>
      </c>
      <c r="AF34" s="70">
        <f t="shared" si="4"/>
        <v>7.2960069444444444E-3</v>
      </c>
    </row>
    <row r="35" spans="1:32" s="37" customFormat="1" ht="12.75" x14ac:dyDescent="0.2">
      <c r="I35" s="59" t="s">
        <v>42</v>
      </c>
      <c r="J35" s="38"/>
      <c r="K35" s="38"/>
      <c r="L35" s="38"/>
      <c r="M35" s="35"/>
      <c r="N35" s="35"/>
      <c r="O35" s="35"/>
      <c r="P35" s="35"/>
      <c r="Q35" s="35"/>
      <c r="R35" s="35"/>
      <c r="S35" s="35"/>
      <c r="T35" s="35"/>
      <c r="U35" s="34"/>
      <c r="V35" s="38"/>
      <c r="W35" s="47">
        <v>13</v>
      </c>
      <c r="X35" s="55">
        <f>H17/MAX(W22:W55)*W35</f>
        <v>6.5</v>
      </c>
      <c r="Y35" s="47">
        <f t="shared" si="5"/>
        <v>1.8666666666666671</v>
      </c>
      <c r="Z35" s="53">
        <f t="shared" si="1"/>
        <v>36.544444444444444</v>
      </c>
      <c r="AA35" s="98">
        <f t="shared" si="2"/>
        <v>8.2508111111111119E-3</v>
      </c>
      <c r="AB35" s="52"/>
      <c r="AC35" s="51">
        <v>5.5</v>
      </c>
      <c r="AD35" s="54">
        <f t="shared" si="6"/>
        <v>3.4666666666666663</v>
      </c>
      <c r="AE35" s="54">
        <f t="shared" si="3"/>
        <v>33.855555555555554</v>
      </c>
      <c r="AF35" s="70">
        <f t="shared" si="4"/>
        <v>7.7001222222222217E-3</v>
      </c>
    </row>
    <row r="36" spans="1:32" s="37" customFormat="1" ht="12.75" x14ac:dyDescent="0.2">
      <c r="I36" s="50" t="s">
        <v>36</v>
      </c>
      <c r="J36" s="95">
        <f>MAX(AD21:AD54)</f>
        <v>7.5</v>
      </c>
      <c r="K36" s="38" t="s">
        <v>41</v>
      </c>
      <c r="L36" s="38"/>
      <c r="M36" s="35"/>
      <c r="N36" s="35"/>
      <c r="O36" s="35"/>
      <c r="P36" s="35"/>
      <c r="Q36" s="35"/>
      <c r="R36" s="35"/>
      <c r="S36" s="35"/>
      <c r="T36" s="35"/>
      <c r="U36" s="34"/>
      <c r="V36" s="38"/>
      <c r="W36" s="47">
        <v>14</v>
      </c>
      <c r="X36" s="55">
        <f>H17/MAX(W22:W55)*W36</f>
        <v>7</v>
      </c>
      <c r="Y36" s="47">
        <f t="shared" si="5"/>
        <v>0.96666666666666701</v>
      </c>
      <c r="Z36" s="53">
        <f t="shared" si="1"/>
        <v>37.255555555555553</v>
      </c>
      <c r="AA36" s="98">
        <f t="shared" si="2"/>
        <v>8.3906763888888895E-3</v>
      </c>
      <c r="AB36" s="52"/>
      <c r="AC36" s="51">
        <v>6</v>
      </c>
      <c r="AD36" s="54">
        <f t="shared" si="6"/>
        <v>2.6999999999999997</v>
      </c>
      <c r="AE36" s="54">
        <f t="shared" si="3"/>
        <v>35.4</v>
      </c>
      <c r="AF36" s="70">
        <f t="shared" si="4"/>
        <v>8.0196750000000004E-3</v>
      </c>
    </row>
    <row r="37" spans="1:32" s="37" customFormat="1" ht="12.75" x14ac:dyDescent="0.2">
      <c r="I37" s="50" t="s">
        <v>35</v>
      </c>
      <c r="J37" s="95">
        <f>MIN(AD21:AD54)</f>
        <v>-7.5</v>
      </c>
      <c r="K37" s="38" t="s">
        <v>41</v>
      </c>
      <c r="L37" s="38"/>
      <c r="M37" s="35"/>
      <c r="N37" s="35"/>
      <c r="O37" s="35"/>
      <c r="P37" s="35"/>
      <c r="Q37" s="35"/>
      <c r="R37" s="35"/>
      <c r="S37" s="35"/>
      <c r="T37" s="35"/>
      <c r="U37" s="34"/>
      <c r="V37" s="38"/>
      <c r="W37" s="47">
        <v>15</v>
      </c>
      <c r="X37" s="55">
        <f>H17/MAX(W22:W55)*W37</f>
        <v>7.5</v>
      </c>
      <c r="Y37" s="47">
        <f t="shared" si="5"/>
        <v>0</v>
      </c>
      <c r="Z37" s="53">
        <f t="shared" si="1"/>
        <v>37.5</v>
      </c>
      <c r="AA37" s="98">
        <f t="shared" si="2"/>
        <v>8.4375000000000006E-3</v>
      </c>
      <c r="AB37" s="52"/>
      <c r="AC37" s="51">
        <v>6.5</v>
      </c>
      <c r="AD37" s="54">
        <f t="shared" si="6"/>
        <v>1.8666666666666671</v>
      </c>
      <c r="AE37" s="54">
        <f t="shared" si="3"/>
        <v>36.544444444444444</v>
      </c>
      <c r="AF37" s="70">
        <f t="shared" si="4"/>
        <v>8.2508111111111119E-3</v>
      </c>
    </row>
    <row r="38" spans="1:32" s="37" customFormat="1" ht="12.75" x14ac:dyDescent="0.2">
      <c r="I38" s="48" t="s">
        <v>37</v>
      </c>
      <c r="J38" s="38"/>
      <c r="K38" s="38"/>
      <c r="L38" s="38"/>
      <c r="M38" s="35"/>
      <c r="N38" s="35"/>
      <c r="O38" s="35"/>
      <c r="P38" s="35"/>
      <c r="Q38" s="35"/>
      <c r="R38" s="35"/>
      <c r="S38" s="35"/>
      <c r="T38" s="35"/>
      <c r="U38" s="34"/>
      <c r="V38" s="38"/>
      <c r="W38" s="47">
        <v>16</v>
      </c>
      <c r="X38" s="55">
        <f>H17/MAX(W22:W55)*W38</f>
        <v>8</v>
      </c>
      <c r="Y38" s="47">
        <f t="shared" si="5"/>
        <v>-0.96666666666666701</v>
      </c>
      <c r="Z38" s="53">
        <f t="shared" si="1"/>
        <v>37.255555555555553</v>
      </c>
      <c r="AA38" s="98">
        <f t="shared" si="2"/>
        <v>8.3906763888888895E-3</v>
      </c>
      <c r="AB38" s="52"/>
      <c r="AC38" s="51">
        <v>7</v>
      </c>
      <c r="AD38" s="54">
        <f t="shared" si="6"/>
        <v>0.96666666666666701</v>
      </c>
      <c r="AE38" s="54">
        <f t="shared" si="3"/>
        <v>37.255555555555553</v>
      </c>
      <c r="AF38" s="70">
        <f t="shared" si="4"/>
        <v>8.3906763888888895E-3</v>
      </c>
    </row>
    <row r="39" spans="1:32" s="37" customFormat="1" ht="12.75" x14ac:dyDescent="0.2">
      <c r="I39" s="50" t="s">
        <v>36</v>
      </c>
      <c r="J39" s="49">
        <f>INDEX(AC21:AC54,MATCH(J36,AD21:AD54,0))</f>
        <v>0</v>
      </c>
      <c r="K39" s="38" t="s">
        <v>34</v>
      </c>
      <c r="L39" s="38"/>
      <c r="M39" s="35"/>
      <c r="N39" s="35"/>
      <c r="O39" s="35"/>
      <c r="P39" s="35"/>
      <c r="Q39" s="35"/>
      <c r="R39" s="35"/>
      <c r="S39" s="35"/>
      <c r="T39" s="35"/>
      <c r="U39" s="34"/>
      <c r="V39" s="38"/>
      <c r="W39" s="47">
        <v>17</v>
      </c>
      <c r="X39" s="55">
        <f>H17/MAX(W22:W55)*W39</f>
        <v>8.5</v>
      </c>
      <c r="Y39" s="47">
        <f t="shared" si="5"/>
        <v>-1.8666666666666671</v>
      </c>
      <c r="Z39" s="53">
        <f t="shared" si="1"/>
        <v>36.544444444444444</v>
      </c>
      <c r="AA39" s="98">
        <f t="shared" si="2"/>
        <v>8.2508111111111119E-3</v>
      </c>
      <c r="AB39" s="52"/>
      <c r="AC39" s="51">
        <v>7.5</v>
      </c>
      <c r="AD39" s="54">
        <f t="shared" si="6"/>
        <v>0</v>
      </c>
      <c r="AE39" s="54">
        <f t="shared" si="3"/>
        <v>37.5</v>
      </c>
      <c r="AF39" s="70">
        <f t="shared" si="4"/>
        <v>8.4375000000000006E-3</v>
      </c>
    </row>
    <row r="40" spans="1:32" s="37" customFormat="1" ht="12.75" x14ac:dyDescent="0.2">
      <c r="I40" s="50" t="s">
        <v>35</v>
      </c>
      <c r="J40" s="49">
        <f>INDEX(AC21:AC54,MATCH(J37,AD21:AD54,0))</f>
        <v>15</v>
      </c>
      <c r="K40" s="48" t="s">
        <v>34</v>
      </c>
      <c r="L40" s="38"/>
      <c r="M40" s="35"/>
      <c r="N40" s="35"/>
      <c r="O40" s="35"/>
      <c r="P40" s="35"/>
      <c r="Q40" s="35"/>
      <c r="R40" s="35"/>
      <c r="S40" s="35"/>
      <c r="T40" s="35"/>
      <c r="U40" s="34"/>
      <c r="V40" s="38"/>
      <c r="W40" s="47">
        <v>18</v>
      </c>
      <c r="X40" s="55">
        <f>H17/MAX(W22:W55)*W40</f>
        <v>9</v>
      </c>
      <c r="Y40" s="47">
        <f t="shared" si="5"/>
        <v>-2.6999999999999997</v>
      </c>
      <c r="Z40" s="53">
        <f t="shared" si="1"/>
        <v>35.4</v>
      </c>
      <c r="AA40" s="98">
        <f t="shared" si="2"/>
        <v>8.0196750000000004E-3</v>
      </c>
      <c r="AB40" s="52"/>
      <c r="AC40" s="51">
        <v>8</v>
      </c>
      <c r="AD40" s="54">
        <f t="shared" si="6"/>
        <v>-0.96666666666666701</v>
      </c>
      <c r="AE40" s="54">
        <f t="shared" si="3"/>
        <v>37.255555555555553</v>
      </c>
      <c r="AF40" s="70">
        <f t="shared" si="4"/>
        <v>8.3906763888888895E-3</v>
      </c>
    </row>
    <row r="41" spans="1:32" s="37" customFormat="1" ht="12.75" x14ac:dyDescent="0.2">
      <c r="L41" s="38"/>
      <c r="M41" s="35"/>
      <c r="N41" s="35"/>
      <c r="O41" s="35"/>
      <c r="P41" s="35"/>
      <c r="Q41" s="35"/>
      <c r="R41" s="35"/>
      <c r="S41" s="35"/>
      <c r="T41" s="35"/>
      <c r="U41" s="34"/>
      <c r="V41" s="38"/>
      <c r="W41" s="47">
        <v>19</v>
      </c>
      <c r="X41" s="55">
        <f>H17/MAX(W22:W55)*W41</f>
        <v>9.5</v>
      </c>
      <c r="Y41" s="47">
        <f t="shared" si="5"/>
        <v>-3.4666666666666663</v>
      </c>
      <c r="Z41" s="53">
        <f t="shared" si="1"/>
        <v>33.855555555555554</v>
      </c>
      <c r="AA41" s="98">
        <f t="shared" si="2"/>
        <v>7.7001222222222217E-3</v>
      </c>
      <c r="AB41" s="42"/>
      <c r="AC41" s="51">
        <v>8.5</v>
      </c>
      <c r="AD41" s="54">
        <f t="shared" si="6"/>
        <v>-1.8666666666666671</v>
      </c>
      <c r="AE41" s="54">
        <f t="shared" si="3"/>
        <v>36.544444444444444</v>
      </c>
      <c r="AF41" s="70">
        <f t="shared" si="4"/>
        <v>8.2508111111111119E-3</v>
      </c>
    </row>
    <row r="42" spans="1:32" s="37" customFormat="1" ht="12.75" x14ac:dyDescent="0.2">
      <c r="I42" s="57" t="s">
        <v>40</v>
      </c>
      <c r="J42" s="38"/>
      <c r="K42" s="38"/>
      <c r="L42" s="38"/>
      <c r="M42" s="35"/>
      <c r="N42" s="35"/>
      <c r="O42" s="35"/>
      <c r="P42" s="35"/>
      <c r="Q42" s="35"/>
      <c r="R42" s="35"/>
      <c r="S42" s="35"/>
      <c r="T42" s="35"/>
      <c r="U42" s="34"/>
      <c r="V42" s="38"/>
      <c r="W42" s="47">
        <v>20</v>
      </c>
      <c r="X42" s="55">
        <f>H17/MAX(W22:W55)*W42</f>
        <v>10</v>
      </c>
      <c r="Y42" s="47">
        <f t="shared" si="5"/>
        <v>-4.166666666666667</v>
      </c>
      <c r="Z42" s="53">
        <f t="shared" si="1"/>
        <v>31.944444444444446</v>
      </c>
      <c r="AA42" s="98">
        <f t="shared" si="2"/>
        <v>7.2960069444444444E-3</v>
      </c>
      <c r="AB42" s="42"/>
      <c r="AC42" s="51">
        <v>9</v>
      </c>
      <c r="AD42" s="54">
        <f t="shared" si="6"/>
        <v>-2.6999999999999997</v>
      </c>
      <c r="AE42" s="54">
        <f t="shared" si="3"/>
        <v>35.4</v>
      </c>
      <c r="AF42" s="70">
        <f t="shared" si="4"/>
        <v>8.0196750000000004E-3</v>
      </c>
    </row>
    <row r="43" spans="1:32" s="37" customFormat="1" ht="12.75" x14ac:dyDescent="0.2">
      <c r="I43" s="50" t="s">
        <v>36</v>
      </c>
      <c r="J43" s="96">
        <f>MAX(AE21:AE54)</f>
        <v>37.5</v>
      </c>
      <c r="K43" s="38" t="s">
        <v>39</v>
      </c>
      <c r="L43" s="38"/>
      <c r="M43" s="35"/>
      <c r="N43" s="35"/>
      <c r="O43" s="35"/>
      <c r="P43" s="35"/>
      <c r="Q43" s="35"/>
      <c r="R43" s="35"/>
      <c r="S43" s="35"/>
      <c r="T43" s="35"/>
      <c r="U43" s="34"/>
      <c r="V43" s="38"/>
      <c r="W43" s="47">
        <v>21</v>
      </c>
      <c r="X43" s="55">
        <f>H17/MAX(W22:W55)*W43</f>
        <v>10.5</v>
      </c>
      <c r="Y43" s="47">
        <f t="shared" si="5"/>
        <v>-4.8</v>
      </c>
      <c r="Z43" s="53">
        <f t="shared" si="1"/>
        <v>29.699999999999996</v>
      </c>
      <c r="AA43" s="98">
        <f t="shared" si="2"/>
        <v>6.8120999999999998E-3</v>
      </c>
      <c r="AB43" s="42"/>
      <c r="AC43" s="51">
        <v>9.5</v>
      </c>
      <c r="AD43" s="54">
        <f t="shared" si="6"/>
        <v>-3.4666666666666663</v>
      </c>
      <c r="AE43" s="54">
        <f t="shared" si="3"/>
        <v>33.855555555555554</v>
      </c>
      <c r="AF43" s="70">
        <f t="shared" si="4"/>
        <v>7.7001222222222217E-3</v>
      </c>
    </row>
    <row r="44" spans="1:32" s="37" customFormat="1" ht="12.75" x14ac:dyDescent="0.2">
      <c r="I44" s="50" t="s">
        <v>35</v>
      </c>
      <c r="J44" s="58">
        <f>MIN(AE21:AE54)</f>
        <v>0</v>
      </c>
      <c r="K44" s="38" t="s">
        <v>39</v>
      </c>
      <c r="L44" s="38"/>
      <c r="M44" s="35"/>
      <c r="N44" s="35"/>
      <c r="O44" s="35"/>
      <c r="P44" s="35"/>
      <c r="Q44" s="35"/>
      <c r="R44" s="35"/>
      <c r="S44" s="35"/>
      <c r="T44" s="35"/>
      <c r="U44" s="34"/>
      <c r="V44" s="38"/>
      <c r="W44" s="47">
        <v>22</v>
      </c>
      <c r="X44" s="55">
        <f>H17/MAX(W22:W55)*W44</f>
        <v>11</v>
      </c>
      <c r="Y44" s="47">
        <f t="shared" si="5"/>
        <v>-5.3666666666666663</v>
      </c>
      <c r="Z44" s="53">
        <f t="shared" si="1"/>
        <v>27.155555555555555</v>
      </c>
      <c r="AA44" s="98">
        <f t="shared" si="2"/>
        <v>6.2540055555555555E-3</v>
      </c>
      <c r="AB44" s="42"/>
      <c r="AC44" s="51">
        <v>10</v>
      </c>
      <c r="AD44" s="54">
        <f t="shared" si="6"/>
        <v>-4.166666666666667</v>
      </c>
      <c r="AE44" s="54">
        <f t="shared" si="3"/>
        <v>31.944444444444446</v>
      </c>
      <c r="AF44" s="70">
        <f t="shared" si="4"/>
        <v>7.2960069444444444E-3</v>
      </c>
    </row>
    <row r="45" spans="1:32" s="37" customFormat="1" ht="12.75" x14ac:dyDescent="0.2">
      <c r="I45" s="48" t="s">
        <v>37</v>
      </c>
      <c r="J45" s="38"/>
      <c r="K45" s="38"/>
      <c r="L45" s="38"/>
      <c r="M45" s="35"/>
      <c r="N45" s="35"/>
      <c r="O45" s="35"/>
      <c r="P45" s="35"/>
      <c r="Q45" s="35"/>
      <c r="R45" s="35"/>
      <c r="S45" s="35"/>
      <c r="T45" s="35"/>
      <c r="U45" s="34"/>
      <c r="V45" s="38"/>
      <c r="W45" s="47">
        <v>23</v>
      </c>
      <c r="X45" s="55">
        <f>H17/MAX(W22:W55)*W45</f>
        <v>11.5</v>
      </c>
      <c r="Y45" s="47">
        <f t="shared" si="5"/>
        <v>-5.8666666666666671</v>
      </c>
      <c r="Z45" s="53">
        <f t="shared" si="1"/>
        <v>24.344444444444445</v>
      </c>
      <c r="AA45" s="98">
        <f t="shared" si="2"/>
        <v>5.6280777777777784E-3</v>
      </c>
      <c r="AB45" s="42"/>
      <c r="AC45" s="51">
        <v>10.5</v>
      </c>
      <c r="AD45" s="54">
        <f t="shared" si="6"/>
        <v>-4.8</v>
      </c>
      <c r="AE45" s="54">
        <f t="shared" si="3"/>
        <v>29.699999999999996</v>
      </c>
      <c r="AF45" s="70">
        <f t="shared" si="4"/>
        <v>6.8120999999999998E-3</v>
      </c>
    </row>
    <row r="46" spans="1:32" s="37" customFormat="1" ht="12.75" x14ac:dyDescent="0.2">
      <c r="I46" s="50" t="s">
        <v>36</v>
      </c>
      <c r="J46" s="49">
        <f>INDEX(AC21:AC54,MATCH(J43,AE21:AE54,0))</f>
        <v>7.5</v>
      </c>
      <c r="K46" s="38" t="s">
        <v>34</v>
      </c>
      <c r="L46" s="38"/>
      <c r="M46" s="35"/>
      <c r="N46" s="35"/>
      <c r="O46" s="35"/>
      <c r="P46" s="35"/>
      <c r="Q46" s="35"/>
      <c r="R46" s="35"/>
      <c r="S46" s="35"/>
      <c r="T46" s="35"/>
      <c r="U46" s="34"/>
      <c r="V46" s="38"/>
      <c r="W46" s="47">
        <v>24</v>
      </c>
      <c r="X46" s="55">
        <f>H17/MAX(W22:W55)*W46</f>
        <v>12</v>
      </c>
      <c r="Y46" s="47">
        <f t="shared" si="5"/>
        <v>-6.3</v>
      </c>
      <c r="Z46" s="53">
        <f t="shared" si="1"/>
        <v>21.299999999999997</v>
      </c>
      <c r="AA46" s="98">
        <f t="shared" si="2"/>
        <v>4.9413375000000002E-3</v>
      </c>
      <c r="AB46" s="42"/>
      <c r="AC46" s="51">
        <v>11</v>
      </c>
      <c r="AD46" s="54">
        <f t="shared" si="6"/>
        <v>-5.3666666666666663</v>
      </c>
      <c r="AE46" s="54">
        <f t="shared" si="3"/>
        <v>27.155555555555555</v>
      </c>
      <c r="AF46" s="70">
        <f t="shared" si="4"/>
        <v>6.2540055555555555E-3</v>
      </c>
    </row>
    <row r="47" spans="1:32" s="37" customFormat="1" ht="12.75" x14ac:dyDescent="0.2">
      <c r="I47" s="50" t="s">
        <v>35</v>
      </c>
      <c r="J47" s="49">
        <f>INDEX(AC21:AC54,MATCH(J44,AE21:AE54,0))</f>
        <v>0</v>
      </c>
      <c r="K47" s="48" t="s">
        <v>34</v>
      </c>
      <c r="L47" s="38"/>
      <c r="M47" s="35"/>
      <c r="N47" s="35"/>
      <c r="O47" s="35"/>
      <c r="P47" s="35"/>
      <c r="Q47" s="35"/>
      <c r="R47" s="35"/>
      <c r="S47" s="35"/>
      <c r="T47" s="35"/>
      <c r="U47" s="34"/>
      <c r="V47" s="38"/>
      <c r="W47" s="47">
        <v>25</v>
      </c>
      <c r="X47" s="55">
        <f>H17/MAX(W22:W55)*W47</f>
        <v>12.5</v>
      </c>
      <c r="Y47" s="47">
        <f t="shared" si="5"/>
        <v>-6.6666666666666661</v>
      </c>
      <c r="Z47" s="53">
        <f t="shared" si="1"/>
        <v>18.055555555555557</v>
      </c>
      <c r="AA47" s="98">
        <f t="shared" si="2"/>
        <v>4.2013888888888882E-3</v>
      </c>
      <c r="AB47" s="42"/>
      <c r="AC47" s="51">
        <v>11.5</v>
      </c>
      <c r="AD47" s="54">
        <f t="shared" si="6"/>
        <v>-5.8666666666666671</v>
      </c>
      <c r="AE47" s="54">
        <f t="shared" si="3"/>
        <v>24.344444444444445</v>
      </c>
      <c r="AF47" s="70">
        <f t="shared" si="4"/>
        <v>5.6280777777777784E-3</v>
      </c>
    </row>
    <row r="48" spans="1:32" s="37" customFormat="1" ht="12.75" x14ac:dyDescent="0.2">
      <c r="L48" s="38"/>
      <c r="M48" s="35"/>
      <c r="N48" s="35"/>
      <c r="O48" s="35"/>
      <c r="P48" s="35"/>
      <c r="Q48" s="35"/>
      <c r="R48" s="35"/>
      <c r="S48" s="35"/>
      <c r="T48" s="35"/>
      <c r="U48" s="34"/>
      <c r="V48" s="38"/>
      <c r="W48" s="47">
        <v>26</v>
      </c>
      <c r="X48" s="55">
        <f>H17/MAX(W22:W55)*W48</f>
        <v>13</v>
      </c>
      <c r="Y48" s="47">
        <f t="shared" si="5"/>
        <v>-6.9666666666666668</v>
      </c>
      <c r="Z48" s="53">
        <f t="shared" si="1"/>
        <v>14.644444444444444</v>
      </c>
      <c r="AA48" s="98">
        <f t="shared" si="2"/>
        <v>3.416336111111111E-3</v>
      </c>
      <c r="AB48" s="42"/>
      <c r="AC48" s="51">
        <v>12</v>
      </c>
      <c r="AD48" s="54">
        <f t="shared" si="6"/>
        <v>-6.3</v>
      </c>
      <c r="AE48" s="54">
        <f t="shared" si="3"/>
        <v>21.299999999999997</v>
      </c>
      <c r="AF48" s="70">
        <f t="shared" si="4"/>
        <v>4.9413375000000002E-3</v>
      </c>
    </row>
    <row r="49" spans="1:32" s="37" customFormat="1" ht="12.75" x14ac:dyDescent="0.2">
      <c r="L49" s="38"/>
      <c r="M49" s="35"/>
      <c r="N49" s="35"/>
      <c r="O49" s="35"/>
      <c r="P49" s="35"/>
      <c r="Q49" s="35"/>
      <c r="R49" s="35"/>
      <c r="S49" s="35"/>
      <c r="T49" s="35"/>
      <c r="U49" s="34"/>
      <c r="V49" s="38"/>
      <c r="W49" s="47">
        <v>27</v>
      </c>
      <c r="X49" s="55">
        <f>H17/MAX(W22:W55)*W49</f>
        <v>13.5</v>
      </c>
      <c r="Y49" s="47">
        <f t="shared" si="5"/>
        <v>-7.1999999999999993</v>
      </c>
      <c r="Z49" s="53">
        <f t="shared" si="1"/>
        <v>11.100000000000001</v>
      </c>
      <c r="AA49" s="98">
        <f t="shared" si="2"/>
        <v>2.5947000000000001E-3</v>
      </c>
      <c r="AB49" s="42"/>
      <c r="AC49" s="51">
        <v>12.5</v>
      </c>
      <c r="AD49" s="54">
        <f t="shared" si="6"/>
        <v>-6.6666666666666661</v>
      </c>
      <c r="AE49" s="54">
        <f t="shared" si="3"/>
        <v>18.055555555555557</v>
      </c>
      <c r="AF49" s="70">
        <f t="shared" si="4"/>
        <v>4.2013888888888882E-3</v>
      </c>
    </row>
    <row r="50" spans="1:32" s="37" customFormat="1" ht="12.75" x14ac:dyDescent="0.2">
      <c r="I50" s="38"/>
      <c r="J50" s="38"/>
      <c r="K50" s="38"/>
      <c r="L50" s="38"/>
      <c r="M50" s="35"/>
      <c r="N50" s="35"/>
      <c r="O50" s="35"/>
      <c r="P50" s="35"/>
      <c r="Q50" s="35"/>
      <c r="R50" s="35"/>
      <c r="S50" s="35"/>
      <c r="T50" s="35"/>
      <c r="U50" s="34"/>
      <c r="V50" s="38"/>
      <c r="W50" s="47">
        <v>28</v>
      </c>
      <c r="X50" s="55">
        <f>H17/MAX(W22:W55)*W50</f>
        <v>14</v>
      </c>
      <c r="Y50" s="47">
        <f t="shared" si="5"/>
        <v>-7.3666666666666663</v>
      </c>
      <c r="Z50" s="53">
        <f t="shared" si="1"/>
        <v>7.4555555555555557</v>
      </c>
      <c r="AA50" s="98">
        <f t="shared" si="2"/>
        <v>1.7453347222222222E-3</v>
      </c>
      <c r="AB50" s="42"/>
      <c r="AC50" s="51">
        <v>13</v>
      </c>
      <c r="AD50" s="54">
        <f t="shared" si="6"/>
        <v>-6.9666666666666668</v>
      </c>
      <c r="AE50" s="54">
        <f t="shared" si="3"/>
        <v>14.644444444444444</v>
      </c>
      <c r="AF50" s="70">
        <f t="shared" si="4"/>
        <v>3.416336111111111E-3</v>
      </c>
    </row>
    <row r="51" spans="1:32" s="37" customFormat="1" ht="12.75" x14ac:dyDescent="0.2">
      <c r="I51" s="57" t="s">
        <v>38</v>
      </c>
      <c r="J51" s="38"/>
      <c r="K51" s="38"/>
      <c r="L51" s="38"/>
      <c r="M51" s="35"/>
      <c r="N51" s="35"/>
      <c r="O51" s="35"/>
      <c r="P51" s="35"/>
      <c r="Q51" s="35"/>
      <c r="R51" s="35"/>
      <c r="S51" s="35"/>
      <c r="T51" s="35"/>
      <c r="U51" s="34"/>
      <c r="V51" s="38"/>
      <c r="W51" s="47">
        <v>29</v>
      </c>
      <c r="X51" s="55">
        <f>H17/MAX(W22:W55)*W51</f>
        <v>14.5</v>
      </c>
      <c r="Y51" s="47">
        <f t="shared" si="5"/>
        <v>-7.4666666666666668</v>
      </c>
      <c r="Z51" s="53">
        <f t="shared" si="1"/>
        <v>3.7444444444444445</v>
      </c>
      <c r="AA51" s="98">
        <f t="shared" si="2"/>
        <v>8.7734444444444442E-4</v>
      </c>
      <c r="AB51" s="42"/>
      <c r="AC51" s="51">
        <v>13.5</v>
      </c>
      <c r="AD51" s="54">
        <f t="shared" si="6"/>
        <v>-7.1999999999999993</v>
      </c>
      <c r="AE51" s="54">
        <f t="shared" si="3"/>
        <v>11.100000000000001</v>
      </c>
      <c r="AF51" s="70">
        <f t="shared" si="4"/>
        <v>2.5947000000000001E-3</v>
      </c>
    </row>
    <row r="52" spans="1:32" s="37" customFormat="1" ht="12.75" x14ac:dyDescent="0.2">
      <c r="I52" s="50" t="s">
        <v>36</v>
      </c>
      <c r="J52" s="56">
        <f>MAX(AF21:AF54)</f>
        <v>8.4375000000000006E-3</v>
      </c>
      <c r="K52" s="38" t="s">
        <v>34</v>
      </c>
      <c r="L52" s="38"/>
      <c r="M52" s="35"/>
      <c r="N52" s="35"/>
      <c r="O52" s="35"/>
      <c r="P52" s="35"/>
      <c r="Q52" s="35"/>
      <c r="R52" s="35"/>
      <c r="S52" s="35"/>
      <c r="T52" s="35"/>
      <c r="U52" s="34"/>
      <c r="V52" s="38"/>
      <c r="W52" s="47">
        <v>30</v>
      </c>
      <c r="X52" s="55">
        <f>H17/MAX(W22:W55)*W52</f>
        <v>15</v>
      </c>
      <c r="Y52" s="47">
        <f t="shared" si="5"/>
        <v>-7.5</v>
      </c>
      <c r="Z52" s="53">
        <f t="shared" si="1"/>
        <v>0</v>
      </c>
      <c r="AA52" s="98">
        <f t="shared" si="2"/>
        <v>0</v>
      </c>
      <c r="AB52" s="42"/>
      <c r="AC52" s="51">
        <v>14</v>
      </c>
      <c r="AD52" s="54">
        <f t="shared" si="6"/>
        <v>-7.3666666666666663</v>
      </c>
      <c r="AE52" s="54">
        <f t="shared" si="3"/>
        <v>7.4555555555555557</v>
      </c>
      <c r="AF52" s="70">
        <f t="shared" si="4"/>
        <v>1.7453347222222222E-3</v>
      </c>
    </row>
    <row r="53" spans="1:32" s="37" customFormat="1" ht="12.75" x14ac:dyDescent="0.2">
      <c r="I53" s="50" t="s">
        <v>35</v>
      </c>
      <c r="J53" s="56">
        <f>MIN(AF21:AF54)</f>
        <v>0</v>
      </c>
      <c r="K53" s="48" t="s">
        <v>34</v>
      </c>
      <c r="L53" s="38"/>
      <c r="M53" s="35"/>
      <c r="N53" s="35"/>
      <c r="O53" s="35"/>
      <c r="P53" s="35"/>
      <c r="Q53" s="35"/>
      <c r="R53" s="35"/>
      <c r="S53" s="35"/>
      <c r="T53" s="35"/>
      <c r="U53" s="34"/>
      <c r="V53" s="38"/>
      <c r="W53" s="38"/>
      <c r="X53" s="55">
        <f>H17</f>
        <v>15</v>
      </c>
      <c r="Y53" s="47">
        <f t="shared" si="5"/>
        <v>-7.5</v>
      </c>
      <c r="Z53" s="53">
        <f t="shared" si="1"/>
        <v>0</v>
      </c>
      <c r="AA53" s="98">
        <f t="shared" si="2"/>
        <v>0</v>
      </c>
      <c r="AB53" s="42"/>
      <c r="AC53" s="51">
        <v>14.5</v>
      </c>
      <c r="AD53" s="54">
        <f t="shared" si="6"/>
        <v>-7.4666666666666668</v>
      </c>
      <c r="AE53" s="54">
        <f t="shared" si="3"/>
        <v>3.7444444444444445</v>
      </c>
      <c r="AF53" s="70">
        <f t="shared" si="4"/>
        <v>8.7734444444444442E-4</v>
      </c>
    </row>
    <row r="54" spans="1:32" s="37" customFormat="1" ht="12.75" x14ac:dyDescent="0.2">
      <c r="I54" s="48" t="s">
        <v>37</v>
      </c>
      <c r="J54" s="38"/>
      <c r="K54" s="38"/>
      <c r="L54" s="38"/>
      <c r="M54" s="35"/>
      <c r="N54" s="35"/>
      <c r="O54" s="35"/>
      <c r="P54" s="35"/>
      <c r="Q54" s="35"/>
      <c r="R54" s="35"/>
      <c r="S54" s="35"/>
      <c r="T54" s="35"/>
      <c r="U54" s="34"/>
      <c r="V54" s="38"/>
      <c r="W54" s="38"/>
      <c r="X54" s="47"/>
      <c r="Y54" s="47"/>
      <c r="Z54" s="42"/>
      <c r="AA54" s="42"/>
      <c r="AB54" s="42"/>
      <c r="AC54" s="51">
        <v>15</v>
      </c>
      <c r="AD54" s="54">
        <f t="shared" si="6"/>
        <v>-7.5</v>
      </c>
      <c r="AE54" s="54">
        <f t="shared" si="3"/>
        <v>0</v>
      </c>
      <c r="AF54" s="70">
        <f t="shared" si="4"/>
        <v>0</v>
      </c>
    </row>
    <row r="55" spans="1:32" s="37" customFormat="1" ht="12.75" x14ac:dyDescent="0.2">
      <c r="I55" s="50" t="s">
        <v>36</v>
      </c>
      <c r="J55" s="49">
        <f>INDEX(AC21:AC54,MATCH(J52,AF21:AF54,0))</f>
        <v>7.5</v>
      </c>
      <c r="K55" s="38" t="s">
        <v>34</v>
      </c>
      <c r="L55" s="38"/>
      <c r="M55" s="35"/>
      <c r="N55" s="35"/>
      <c r="O55" s="35"/>
      <c r="P55" s="35"/>
      <c r="Q55" s="35"/>
      <c r="R55" s="35"/>
      <c r="S55" s="35"/>
      <c r="T55" s="35"/>
      <c r="U55" s="34"/>
      <c r="V55" s="38"/>
      <c r="W55" s="38"/>
      <c r="X55" s="47">
        <f>Y16+0.00001</f>
        <v>2.0000100000000001</v>
      </c>
      <c r="Y55" s="47">
        <f t="shared" si="5"/>
        <v>6.9666613333199994</v>
      </c>
      <c r="Z55" s="53">
        <f t="shared" si="1"/>
        <v>14.644514111084446</v>
      </c>
      <c r="AA55" s="98">
        <f t="shared" si="2"/>
        <v>3.4163522070065665E-3</v>
      </c>
      <c r="AB55" s="42"/>
      <c r="AC55" s="51">
        <v>15</v>
      </c>
      <c r="AD55" s="54">
        <f t="shared" si="6"/>
        <v>-7.5</v>
      </c>
      <c r="AE55" s="54">
        <f>INDEX($Z$22:$Z$56,MATCH(AC55,$X$22:$X$56,0))</f>
        <v>0</v>
      </c>
      <c r="AF55" s="70">
        <f t="shared" si="4"/>
        <v>0</v>
      </c>
    </row>
    <row r="56" spans="1:32" s="37" customFormat="1" ht="12.75" x14ac:dyDescent="0.2">
      <c r="I56" s="50" t="s">
        <v>35</v>
      </c>
      <c r="J56" s="49">
        <f>INDEX(AC21:AC54,MATCH(J53,AF21:AF54,0))</f>
        <v>0</v>
      </c>
      <c r="K56" s="48" t="s">
        <v>34</v>
      </c>
      <c r="L56" s="38"/>
      <c r="M56" s="35"/>
      <c r="N56" s="35"/>
      <c r="O56" s="35"/>
      <c r="P56" s="35"/>
      <c r="Q56" s="35"/>
      <c r="R56" s="35"/>
      <c r="S56" s="35"/>
      <c r="T56" s="35"/>
      <c r="U56" s="34"/>
      <c r="V56" s="38"/>
      <c r="W56" s="38"/>
      <c r="X56" s="97">
        <f>H20+0.00001</f>
        <v>1.0000000000000001E-5</v>
      </c>
      <c r="Y56" s="47">
        <f t="shared" si="5"/>
        <v>7.4999999999866667</v>
      </c>
      <c r="Z56" s="53">
        <f t="shared" si="1"/>
        <v>7.4999999999955568E-5</v>
      </c>
      <c r="AA56" s="98">
        <f t="shared" si="2"/>
        <v>1.75781249999875E-8</v>
      </c>
    </row>
    <row r="57" spans="1:32" s="37" customFormat="1" ht="12.75" x14ac:dyDescent="0.2">
      <c r="I57" s="38"/>
      <c r="J57" s="38"/>
      <c r="K57" s="38"/>
      <c r="L57" s="38"/>
      <c r="M57" s="35"/>
      <c r="N57" s="35"/>
      <c r="O57" s="35"/>
      <c r="P57" s="35"/>
      <c r="Q57" s="35"/>
      <c r="R57" s="35"/>
      <c r="S57" s="35"/>
      <c r="T57" s="35"/>
      <c r="U57" s="34"/>
      <c r="V57" s="38"/>
      <c r="W57" s="38"/>
      <c r="X57" s="38"/>
      <c r="Y57" s="38"/>
      <c r="AD57" s="42">
        <f>MAX(AD21:AD54)</f>
        <v>7.5</v>
      </c>
      <c r="AE57" s="42">
        <f>MAX(AE21:AE54)</f>
        <v>37.5</v>
      </c>
      <c r="AF57" s="42">
        <f>MAX(AF21:AF54)</f>
        <v>8.4375000000000006E-3</v>
      </c>
    </row>
    <row r="58" spans="1:32" s="37" customFormat="1" ht="12.75" x14ac:dyDescent="0.2">
      <c r="A58" s="38"/>
      <c r="B58" s="46"/>
      <c r="C58" s="47"/>
      <c r="D58" s="46"/>
      <c r="E58" s="38"/>
      <c r="F58" s="38"/>
      <c r="G58" s="38"/>
      <c r="H58" s="38"/>
      <c r="I58" s="38"/>
      <c r="J58" s="38"/>
      <c r="K58" s="38"/>
      <c r="L58" s="38"/>
      <c r="M58" s="35"/>
      <c r="N58" s="35"/>
      <c r="O58" s="35"/>
      <c r="P58" s="35"/>
      <c r="Q58" s="35"/>
      <c r="R58" s="35"/>
      <c r="S58" s="35"/>
      <c r="T58" s="35"/>
      <c r="U58" s="34"/>
      <c r="V58" s="38"/>
      <c r="W58" s="38"/>
      <c r="X58" s="38"/>
      <c r="Y58" s="38"/>
      <c r="AD58" s="42">
        <f>MIN(AD21:AD54)</f>
        <v>-7.5</v>
      </c>
      <c r="AE58" s="42">
        <f>MIN(AE21:AE54)</f>
        <v>0</v>
      </c>
      <c r="AF58" s="42">
        <f>MIN(AF21:AF54)</f>
        <v>0</v>
      </c>
    </row>
    <row r="59" spans="1:32" s="37" customFormat="1" ht="12.75" x14ac:dyDescent="0.2">
      <c r="A59" s="39"/>
      <c r="B59" s="42"/>
      <c r="C59" s="43"/>
      <c r="D59" s="39"/>
      <c r="E59" s="39"/>
      <c r="F59" s="39"/>
      <c r="G59" s="43"/>
      <c r="H59" s="39"/>
      <c r="I59" s="39"/>
      <c r="J59" s="39"/>
      <c r="K59" s="39"/>
      <c r="L59" s="38"/>
      <c r="M59" s="35"/>
      <c r="N59" s="35"/>
      <c r="O59" s="35"/>
      <c r="P59" s="35"/>
      <c r="Q59" s="35"/>
      <c r="R59" s="35"/>
      <c r="S59" s="35"/>
      <c r="T59" s="35"/>
      <c r="U59" s="34"/>
      <c r="V59" s="38"/>
      <c r="W59" s="38"/>
      <c r="X59" s="38"/>
      <c r="Y59" s="38"/>
      <c r="AD59" s="42"/>
      <c r="AE59" s="42"/>
      <c r="AF59" s="42"/>
    </row>
    <row r="60" spans="1:32" s="37" customFormat="1" ht="12.75" x14ac:dyDescent="0.2">
      <c r="A60" s="39"/>
      <c r="B60" s="45"/>
      <c r="C60" s="43"/>
      <c r="D60" s="40"/>
      <c r="E60" s="40"/>
      <c r="F60" s="44" t="s">
        <v>33</v>
      </c>
      <c r="G60" s="43"/>
      <c r="H60" s="40"/>
      <c r="I60" s="40"/>
      <c r="J60" s="40"/>
      <c r="K60" s="39"/>
      <c r="L60" s="38"/>
      <c r="M60" s="35"/>
      <c r="N60" s="35"/>
      <c r="O60" s="35"/>
      <c r="P60" s="35"/>
      <c r="Q60" s="35"/>
      <c r="R60" s="35"/>
      <c r="S60" s="35"/>
      <c r="T60" s="35"/>
      <c r="U60" s="34"/>
      <c r="V60" s="38"/>
      <c r="W60" s="38"/>
      <c r="X60" s="38"/>
      <c r="Y60" s="38"/>
      <c r="AD60" s="42"/>
      <c r="AE60" s="42"/>
      <c r="AF60" s="42"/>
    </row>
    <row r="61" spans="1:32" s="37" customFormat="1" ht="12.75" x14ac:dyDescent="0.2">
      <c r="A61" s="39"/>
      <c r="B61" s="40"/>
      <c r="C61" s="40"/>
      <c r="D61" s="40"/>
      <c r="E61" s="40"/>
      <c r="F61" s="41" t="s">
        <v>32</v>
      </c>
      <c r="G61" s="40"/>
      <c r="H61" s="40"/>
      <c r="I61" s="40"/>
      <c r="J61" s="40"/>
      <c r="K61" s="39"/>
      <c r="L61" s="38"/>
      <c r="M61" s="35"/>
      <c r="N61" s="35"/>
      <c r="O61" s="35"/>
      <c r="P61" s="35"/>
      <c r="Q61" s="35"/>
      <c r="R61" s="35"/>
      <c r="S61" s="35"/>
      <c r="T61" s="35"/>
      <c r="U61" s="34"/>
      <c r="V61" s="38"/>
      <c r="W61" s="38"/>
      <c r="X61" s="38"/>
      <c r="Y61" s="38"/>
    </row>
  </sheetData>
  <mergeCells count="1">
    <mergeCell ref="B13:D13"/>
  </mergeCells>
  <hyperlinks>
    <hyperlink ref="F61" r:id="rId1"/>
    <hyperlink ref="B13" r:id="rId2" display=" (NASA TM X-73305, 1975)"/>
  </hyperlinks>
  <pageMargins left="0.47244094488188981" right="0.23622047244094491" top="0.31496062992125984" bottom="0.59055118110236227" header="0.43307086614173229" footer="0.59055118110236227"/>
  <pageSetup scale="99" orientation="portrait" horizontalDpi="300" r:id="rId3"/>
  <headerFooter alignWithMargins="0">
    <oddFooter>&amp;C&amp;"Arial,Bold"ABBOTT AEROSPACE INC. PROPRIETARY INFORMATION&amp;"Arial,Regular"
Subject to restrictions on the cover or first page</oddFooter>
  </headerFooter>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POINT LOAD MID SPAN</vt:lpstr>
      <vt:lpstr>'POINT LOAD MID SPAN'!Print_Area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2012-12-20T21:31:38Z</cp:lastPrinted>
  <dcterms:created xsi:type="dcterms:W3CDTF">1996-10-14T23:33:28Z</dcterms:created>
  <dcterms:modified xsi:type="dcterms:W3CDTF">2016-11-10T11:36:24Z</dcterms:modified>
  <cp:category>Engineering Spreadsheets</cp:category>
</cp:coreProperties>
</file>