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codeName="ThisWorkbook"/>
  <mc:AlternateContent xmlns:mc="http://schemas.openxmlformats.org/markup-compatibility/2006">
    <mc:Choice Requires="x15">
      <x15ac:absPath xmlns:x15ac="http://schemas.microsoft.com/office/spreadsheetml/2010/11/ac" url="D:\Dropbox\AA-000 Administration\TECHNICAL LIBRARY\SPREADSHEETS\"/>
    </mc:Choice>
  </mc:AlternateContent>
  <bookViews>
    <workbookView xWindow="150" yWindow="-105" windowWidth="20415" windowHeight="12315" tabRatio="797" activeTab="1"/>
  </bookViews>
  <sheets>
    <sheet name="READ ME" sheetId="40" r:id="rId1"/>
    <sheet name="POINT LOAD MID SPAN" sheetId="41" r:id="rId2"/>
  </sheets>
  <externalReferences>
    <externalReference r:id="rId3"/>
  </externalReferences>
  <definedNames>
    <definedName name="_xlnm.Print_Area" localSheetId="1">'POINT LOAD MID SPAN'!$A$8:$K$61</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G26" i="41" l="1"/>
  <c r="AA30" i="41" l="1"/>
  <c r="G30" i="41"/>
  <c r="AA22" i="41"/>
  <c r="AA23" i="41"/>
  <c r="AA25" i="41"/>
  <c r="AA26" i="41"/>
  <c r="AA27" i="41"/>
  <c r="AA29" i="41"/>
  <c r="AA31" i="41"/>
  <c r="AA33" i="41"/>
  <c r="AA34" i="41"/>
  <c r="AA35" i="41"/>
  <c r="AA36" i="41"/>
  <c r="AA37" i="41"/>
  <c r="AA38" i="41"/>
  <c r="AA55" i="41"/>
  <c r="AA39" i="41"/>
  <c r="AA40" i="41"/>
  <c r="AA41" i="41"/>
  <c r="AA42" i="41"/>
  <c r="AA43" i="41"/>
  <c r="AA44" i="41"/>
  <c r="AA45" i="41"/>
  <c r="AA46" i="41"/>
  <c r="AA47" i="41"/>
  <c r="AA48" i="41"/>
  <c r="AA49" i="41"/>
  <c r="AA50" i="41"/>
  <c r="AA51" i="41"/>
  <c r="AA52" i="41"/>
  <c r="AA53" i="41"/>
  <c r="Z55" i="41" l="1"/>
  <c r="Z25" i="41"/>
  <c r="Z26" i="41"/>
  <c r="Z27" i="41"/>
  <c r="Z29" i="41"/>
  <c r="Z30" i="41"/>
  <c r="Z31" i="41"/>
  <c r="Z33" i="41"/>
  <c r="Z34" i="41"/>
  <c r="Z35" i="41"/>
  <c r="Z36" i="41"/>
  <c r="Z37" i="41"/>
  <c r="Z38" i="41"/>
  <c r="Z39" i="41"/>
  <c r="Z40" i="41"/>
  <c r="Z41" i="41"/>
  <c r="Z42" i="41"/>
  <c r="Z43" i="41"/>
  <c r="Z44" i="41"/>
  <c r="Z45" i="41"/>
  <c r="Z46" i="41"/>
  <c r="Z47" i="41"/>
  <c r="Z48" i="41"/>
  <c r="Z49" i="41"/>
  <c r="Z50" i="41"/>
  <c r="Z51" i="41"/>
  <c r="Z52" i="41"/>
  <c r="Z53" i="41"/>
  <c r="Z22" i="41"/>
  <c r="Z23" i="41"/>
  <c r="Y22" i="41"/>
  <c r="Y55" i="41"/>
  <c r="Y23" i="41"/>
  <c r="Y25" i="41"/>
  <c r="Y26" i="41"/>
  <c r="Y27" i="41"/>
  <c r="Y29" i="41"/>
  <c r="Y30" i="41"/>
  <c r="Y31" i="41"/>
  <c r="Y33" i="41"/>
  <c r="Y34" i="41"/>
  <c r="Y35" i="41"/>
  <c r="Y36" i="41"/>
  <c r="Y37" i="41"/>
  <c r="Y38" i="41"/>
  <c r="Y39" i="41"/>
  <c r="Y40" i="41"/>
  <c r="Y41" i="41"/>
  <c r="Y42" i="41"/>
  <c r="Y43" i="41"/>
  <c r="Y44" i="41"/>
  <c r="Y45" i="41"/>
  <c r="Y46" i="41"/>
  <c r="Y47" i="41"/>
  <c r="Y48" i="41"/>
  <c r="Y49" i="41"/>
  <c r="Y50" i="41"/>
  <c r="Y51" i="41"/>
  <c r="Y52" i="41"/>
  <c r="Y53" i="41"/>
  <c r="Y16" i="41"/>
  <c r="B25" i="41" l="1"/>
  <c r="B27" i="41"/>
  <c r="B34" i="41"/>
  <c r="B31" i="41"/>
  <c r="B24" i="41"/>
  <c r="X1" i="41" l="1"/>
  <c r="G1" i="41" s="1"/>
  <c r="J10" i="41" s="1"/>
  <c r="X2" i="41"/>
  <c r="X3" i="41"/>
  <c r="X4" i="41"/>
  <c r="X5" i="41"/>
  <c r="X6" i="41"/>
  <c r="X7" i="41"/>
  <c r="F8" i="41"/>
  <c r="J8" i="41"/>
  <c r="F9" i="41"/>
  <c r="J9" i="41"/>
  <c r="F10" i="41"/>
  <c r="L10" i="41"/>
  <c r="F11" i="41"/>
  <c r="B12" i="41"/>
  <c r="W18" i="41"/>
  <c r="Z18" i="41"/>
  <c r="AB18" i="41"/>
  <c r="AC18" i="41"/>
  <c r="X23" i="41"/>
  <c r="X24" i="41" l="1"/>
  <c r="AA24" i="41" l="1"/>
  <c r="Z24" i="41"/>
  <c r="Y24" i="41"/>
  <c r="X25" i="41"/>
  <c r="X26" i="41"/>
  <c r="X27" i="41"/>
  <c r="G24" i="41"/>
  <c r="G25" i="41"/>
  <c r="B26" i="41"/>
  <c r="AA18" i="41" l="1"/>
  <c r="X18" i="41"/>
  <c r="X28" i="41"/>
  <c r="B32" i="41"/>
  <c r="B33" i="41"/>
  <c r="AA28" i="41" l="1"/>
  <c r="Y28" i="41"/>
  <c r="Z28" i="41"/>
  <c r="AC22" i="41" a="1"/>
  <c r="AC38" i="41" s="1"/>
  <c r="X29" i="41"/>
  <c r="X30" i="41"/>
  <c r="X31" i="41"/>
  <c r="X32" i="41"/>
  <c r="X33" i="41"/>
  <c r="X34" i="41"/>
  <c r="X35" i="41"/>
  <c r="X36" i="41"/>
  <c r="X37" i="41"/>
  <c r="X38" i="41"/>
  <c r="X39" i="41"/>
  <c r="X40" i="41"/>
  <c r="X41" i="41"/>
  <c r="X42" i="41"/>
  <c r="X43" i="41"/>
  <c r="X44" i="41"/>
  <c r="X45" i="41"/>
  <c r="X46" i="41"/>
  <c r="X47" i="41"/>
  <c r="X48" i="41"/>
  <c r="X49" i="41"/>
  <c r="X50" i="41"/>
  <c r="X51" i="41"/>
  <c r="X52" i="41"/>
  <c r="X53" i="41"/>
  <c r="X55" i="41"/>
  <c r="B29" i="41"/>
  <c r="G29" i="41"/>
  <c r="B30" i="41"/>
  <c r="G28" i="41"/>
  <c r="AA32" i="41" l="1"/>
  <c r="Z32" i="41"/>
  <c r="Y32" i="41"/>
  <c r="AD38" i="41"/>
  <c r="AC37" i="41"/>
  <c r="AC36" i="41"/>
  <c r="AC52" i="41"/>
  <c r="AE38" i="41"/>
  <c r="AC35" i="41"/>
  <c r="Y18" i="41"/>
  <c r="AC51" i="41"/>
  <c r="AC50" i="41"/>
  <c r="AC49" i="41"/>
  <c r="AC48" i="41"/>
  <c r="AC47" i="41"/>
  <c r="AC46" i="41"/>
  <c r="AC34" i="41"/>
  <c r="AC33" i="41"/>
  <c r="AC32" i="41"/>
  <c r="AC31" i="41"/>
  <c r="AC30" i="41"/>
  <c r="AC45" i="41"/>
  <c r="AC44" i="41"/>
  <c r="AC43" i="41"/>
  <c r="AC29" i="41"/>
  <c r="AC42" i="41"/>
  <c r="AC41" i="41"/>
  <c r="AC40" i="41"/>
  <c r="AC39" i="41"/>
  <c r="AC55" i="41"/>
  <c r="AC53" i="41"/>
  <c r="AC54" i="41"/>
  <c r="AE54" i="41" s="1"/>
  <c r="AD18" i="41"/>
  <c r="AC22" i="41"/>
  <c r="AC23" i="41"/>
  <c r="AC24" i="41"/>
  <c r="AC26" i="41"/>
  <c r="AC27" i="41"/>
  <c r="AC25" i="41"/>
  <c r="AC28" i="41"/>
  <c r="C12" i="40"/>
  <c r="AD28" i="41" l="1"/>
  <c r="AE28" i="41"/>
  <c r="AD39" i="41"/>
  <c r="AE39" i="41"/>
  <c r="AD34" i="41"/>
  <c r="AE34" i="41"/>
  <c r="AE35" i="41"/>
  <c r="AD35" i="41"/>
  <c r="AD42" i="41"/>
  <c r="AE42" i="41"/>
  <c r="AE23" i="41"/>
  <c r="AD23" i="41"/>
  <c r="AE22" i="41"/>
  <c r="AD22" i="41"/>
  <c r="AD40" i="41"/>
  <c r="AE40" i="41"/>
  <c r="AE46" i="41"/>
  <c r="AD46" i="41"/>
  <c r="AD41" i="41"/>
  <c r="AE41" i="41"/>
  <c r="AE47" i="41"/>
  <c r="AD47" i="41"/>
  <c r="AE52" i="41"/>
  <c r="AD52" i="41"/>
  <c r="AD45" i="41"/>
  <c r="AE45" i="41"/>
  <c r="AE48" i="41"/>
  <c r="AD48" i="41"/>
  <c r="AD36" i="41"/>
  <c r="AE36" i="41"/>
  <c r="AD43" i="41"/>
  <c r="AE43" i="41"/>
  <c r="AE25" i="41"/>
  <c r="AD25" i="41"/>
  <c r="AD30" i="41"/>
  <c r="AE30" i="41"/>
  <c r="AE49" i="41"/>
  <c r="AD49" i="41"/>
  <c r="AD37" i="41"/>
  <c r="AE37" i="41"/>
  <c r="AD53" i="41"/>
  <c r="AE53" i="41"/>
  <c r="AD31" i="41"/>
  <c r="AE31" i="41"/>
  <c r="AD50" i="41"/>
  <c r="AE50" i="41"/>
  <c r="AD44" i="41"/>
  <c r="AE44" i="41"/>
  <c r="AD27" i="41"/>
  <c r="AE27" i="41"/>
  <c r="AD29" i="41"/>
  <c r="AE29" i="41"/>
  <c r="AD26" i="41"/>
  <c r="AE26" i="41"/>
  <c r="AE51" i="41"/>
  <c r="AD51" i="41"/>
  <c r="AD32" i="41"/>
  <c r="AE32" i="41"/>
  <c r="AE24" i="41"/>
  <c r="AD24" i="41"/>
  <c r="AD33" i="41"/>
  <c r="AE33" i="41"/>
  <c r="AF28" i="41"/>
  <c r="AF42" i="41"/>
  <c r="AF49" i="41"/>
  <c r="AF23" i="41"/>
  <c r="AF43" i="41"/>
  <c r="AF50" i="41"/>
  <c r="AF22" i="41"/>
  <c r="AF29" i="41"/>
  <c r="AF44" i="41"/>
  <c r="AF45" i="41"/>
  <c r="AF26" i="41"/>
  <c r="AF30" i="41"/>
  <c r="AF32" i="41"/>
  <c r="AF34" i="41"/>
  <c r="AF47" i="41"/>
  <c r="AF52" i="41"/>
  <c r="AF24" i="41"/>
  <c r="AF46" i="41"/>
  <c r="AF31" i="41"/>
  <c r="AF33" i="41"/>
  <c r="AF48" i="41"/>
  <c r="AF51" i="41"/>
  <c r="AF27" i="41"/>
  <c r="AF35" i="41"/>
  <c r="AF53" i="41"/>
  <c r="AF25" i="41"/>
  <c r="AF36" i="41"/>
  <c r="AF37" i="41"/>
  <c r="AF41" i="41"/>
  <c r="AF38" i="41"/>
  <c r="AF39" i="41" l="1"/>
  <c r="AF40" i="41"/>
  <c r="AD57" i="41"/>
  <c r="AD58" i="41"/>
  <c r="J35" i="41"/>
  <c r="J38" i="41" s="1"/>
  <c r="J36" i="41"/>
  <c r="J39" i="41" s="1"/>
  <c r="AE57" i="41"/>
  <c r="J42" i="41"/>
  <c r="J45" i="41" s="1"/>
  <c r="AE58" i="41"/>
  <c r="J43" i="41"/>
  <c r="J46" i="41" s="1"/>
  <c r="AF58" i="41" l="1"/>
  <c r="AF57" i="41"/>
  <c r="J53" i="41"/>
  <c r="J56" i="41" s="1"/>
  <c r="J52" i="41"/>
  <c r="J55" i="41" s="1"/>
</calcChain>
</file>

<file path=xl/sharedStrings.xml><?xml version="1.0" encoding="utf-8"?>
<sst xmlns="http://schemas.openxmlformats.org/spreadsheetml/2006/main" count="176" uniqueCount="101">
  <si>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</si>
  <si>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</si>
  <si>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</si>
  <si>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</si>
  <si>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</si>
  <si>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</si>
  <si>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</si>
  <si>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</si>
  <si>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</si>
  <si>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</si>
  <si>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</si>
  <si>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</si>
  <si>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</si>
  <si>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</si>
  <si>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</si>
  <si>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</si>
  <si>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</si>
  <si>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</si>
  <si>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</si>
  <si>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</si>
  <si>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</si>
  <si>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</si>
  <si>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</si>
  <si>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</si>
  <si>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</si>
  <si>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</si>
  <si>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</si>
  <si>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</si>
  <si>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</si>
  <si>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</si>
  <si>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</si>
  <si>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</si>
  <si>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www.XL-Viking.com</t>
  </si>
  <si>
    <t>If you see errors on this spreadsheet it is because you do not have the XL-Viking Plugin, to find out more:</t>
  </si>
  <si>
    <t>in</t>
  </si>
  <si>
    <t>Min. =</t>
  </si>
  <si>
    <t>Max. =</t>
  </si>
  <si>
    <t>Location:</t>
  </si>
  <si>
    <t>Deflection Summary</t>
  </si>
  <si>
    <t>inlb</t>
  </si>
  <si>
    <t>Bending Moment Summary</t>
  </si>
  <si>
    <t>lb</t>
  </si>
  <si>
    <t>Shear Load Summary</t>
  </si>
  <si>
    <t>=</t>
  </si>
  <si>
    <t>rad</t>
  </si>
  <si>
    <r>
      <t>θ</t>
    </r>
    <r>
      <rPr>
        <vertAlign val="subscript"/>
        <sz val="10"/>
        <color theme="1"/>
        <rFont val="Calibri"/>
        <family val="2"/>
        <scheme val="minor"/>
      </rPr>
      <t>A</t>
    </r>
    <r>
      <rPr>
        <sz val="10"/>
        <color theme="1"/>
        <rFont val="Calibri"/>
        <family val="2"/>
        <scheme val="minor"/>
      </rPr>
      <t xml:space="preserve"> =</t>
    </r>
  </si>
  <si>
    <r>
      <t>R</t>
    </r>
    <r>
      <rPr>
        <vertAlign val="subscript"/>
        <sz val="10"/>
        <color theme="1"/>
        <rFont val="Calibri"/>
        <family val="2"/>
        <scheme val="minor"/>
      </rPr>
      <t>C</t>
    </r>
    <r>
      <rPr>
        <sz val="10"/>
        <color theme="1"/>
        <rFont val="Calibri"/>
        <family val="2"/>
        <scheme val="minor"/>
      </rPr>
      <t xml:space="preserve"> =</t>
    </r>
  </si>
  <si>
    <t>Results</t>
  </si>
  <si>
    <t>(in)</t>
  </si>
  <si>
    <t>(inlb)</t>
  </si>
  <si>
    <t>(lb)</t>
  </si>
  <si>
    <t>lb (Applied Load)</t>
  </si>
  <si>
    <t>W =</t>
  </si>
  <si>
    <t>y</t>
  </si>
  <si>
    <t>M</t>
  </si>
  <si>
    <t>V</t>
  </si>
  <si>
    <t>L</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</si>
  <si>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</si>
  <si>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</si>
  <si>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</si>
  <si>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</si>
  <si>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</si>
  <si>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</si>
  <si>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</si>
  <si>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</si>
  <si>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</si>
  <si>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</si>
  <si>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</si>
  <si>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</si>
  <si>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</si>
  <si>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</si>
  <si>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t>Input</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</si>
  <si>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</si>
  <si>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</si>
  <si>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</si>
  <si>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</si>
  <si>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</si>
  <si>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</si>
  <si>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</si>
  <si>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</si>
  <si>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</si>
  <si>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</si>
  <si>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</si>
  <si>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</si>
  <si>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</si>
  <si>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</si>
  <si>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IR</t>
  </si>
  <si>
    <t>18/09/2016</t>
  </si>
  <si>
    <t>Total Title No:</t>
  </si>
  <si>
    <t>No</t>
  </si>
  <si>
    <t>Title</t>
  </si>
  <si>
    <t>Total Sheet Pages:</t>
  </si>
  <si>
    <t>Running Counts</t>
  </si>
  <si>
    <t>Table</t>
  </si>
  <si>
    <t>Fig</t>
  </si>
  <si>
    <t>Sub</t>
  </si>
  <si>
    <t xml:space="preserve">Page </t>
  </si>
  <si>
    <r>
      <t>θ</t>
    </r>
    <r>
      <rPr>
        <vertAlign val="subscript"/>
        <sz val="10"/>
        <color theme="1"/>
        <rFont val="Calibri"/>
        <family val="2"/>
        <scheme val="minor"/>
      </rPr>
      <t>C</t>
    </r>
    <r>
      <rPr>
        <sz val="10"/>
        <color theme="1"/>
        <rFont val="Calibri"/>
        <family val="2"/>
        <scheme val="minor"/>
      </rPr>
      <t xml:space="preserve"> =</t>
    </r>
  </si>
  <si>
    <t>SIMPLE BEAMS - SINGLE SPAN - Point Loaded Mid Span</t>
  </si>
  <si>
    <r>
      <t>M</t>
    </r>
    <r>
      <rPr>
        <vertAlign val="subscript"/>
        <sz val="10"/>
        <color theme="1"/>
        <rFont val="Calibri"/>
        <family val="2"/>
        <scheme val="minor"/>
      </rPr>
      <t>B</t>
    </r>
    <r>
      <rPr>
        <sz val="10"/>
        <color theme="1"/>
        <rFont val="Calibri"/>
        <family val="2"/>
        <scheme val="minor"/>
      </rPr>
      <t xml:space="preserve"> =</t>
    </r>
  </si>
  <si>
    <t>AA-SM-026-011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</si>
</sst>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
  </numFmts>
  <fonts count="21"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u/>
      <sz val="10"/>
      <color theme="10"/>
      <name val="Calibri"/>
      <family val="2"/>
    </font>
    <font>
      <b/>
      <i/>
      <sz val="10"/>
      <name val="Calibri"/>
      <family val="2"/>
      <scheme val="minor"/>
    </font>
    <font>
      <i/>
      <sz val="10"/>
      <name val="Calibri"/>
      <family val="2"/>
      <scheme val="minor"/>
    </font>
    <fon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cellStyleXfs>
  <cellXfs count="98">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6" fillId="0" borderId="0" xfId="0" applyFont="1" applyBorder="1" applyProtection="1">
      <protection locked="0"/>
    </xf>
    <xf numFmtId="0" fontId="12" fillId="0" borderId="0" xfId="5" applyFont="1" applyBorder="1" applyAlignment="1" applyProtection="1">
      <alignment horizontal="center"/>
      <protection locked="0"/>
    </xf>
    <xf numFmtId="0" fontId="5" fillId="0" borderId="0" xfId="0" applyFont="1" applyAlignment="1">
      <alignment horizontal="center"/>
    </xf>
    <xf numFmtId="1" fontId="6" fillId="0" borderId="0" xfId="0" applyNumberFormat="1" applyFont="1" applyBorder="1" applyAlignment="1" applyProtection="1">
      <alignment horizontal="right"/>
      <protection locked="0"/>
    </xf>
    <xf numFmtId="0" fontId="13"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0" fontId="14" fillId="0" borderId="0" xfId="0" applyFont="1" applyFill="1" applyBorder="1" applyAlignment="1">
      <alignment horizontal="left"/>
    </xf>
    <xf numFmtId="0" fontId="5" fillId="0" borderId="0" xfId="0" applyFont="1" applyAlignment="1">
      <alignment horizontal="right"/>
    </xf>
    <xf numFmtId="0" fontId="14" fillId="0" borderId="0" xfId="0" applyFont="1" applyBorder="1"/>
    <xf numFmtId="0" fontId="15" fillId="0" borderId="0" xfId="0" applyFont="1" applyBorder="1"/>
    <xf numFmtId="0" fontId="15" fillId="0" borderId="0" xfId="0" applyFont="1"/>
    <xf numFmtId="164" fontId="15" fillId="0" borderId="0" xfId="0" applyNumberFormat="1" applyFont="1"/>
    <xf numFmtId="0" fontId="15" fillId="0" borderId="0" xfId="0" applyFont="1" applyAlignment="1">
      <alignment horizontal="right"/>
    </xf>
    <xf numFmtId="165" fontId="15" fillId="0" borderId="0" xfId="0" applyNumberFormat="1" applyFont="1"/>
    <xf numFmtId="166" fontId="15" fillId="0" borderId="0" xfId="0" applyNumberFormat="1" applyFont="1"/>
    <xf numFmtId="0" fontId="15" fillId="0" borderId="0" xfId="0" applyFont="1" applyFill="1" applyAlignment="1">
      <alignment horizontal="left" vertical="center"/>
    </xf>
    <xf numFmtId="2" fontId="15" fillId="0" borderId="0" xfId="0" applyNumberFormat="1" applyFont="1" applyFill="1" applyAlignment="1" applyProtection="1">
      <alignment horizontal="center"/>
      <protection locked="0"/>
    </xf>
    <xf numFmtId="0" fontId="17" fillId="0" borderId="0" xfId="0" applyFont="1" applyAlignment="1">
      <alignment horizontal="left"/>
    </xf>
    <xf numFmtId="0" fontId="5" fillId="0" borderId="0" xfId="0" applyFont="1" applyFill="1" applyBorder="1" applyAlignment="1">
      <alignment horizontal="center"/>
    </xf>
    <xf numFmtId="0" fontId="18" fillId="0" borderId="0" xfId="0" applyFont="1"/>
    <xf numFmtId="166" fontId="5" fillId="0" borderId="0" xfId="0" applyNumberFormat="1" applyFont="1" applyAlignment="1">
      <alignment horizontal="center"/>
    </xf>
    <xf numFmtId="165" fontId="18" fillId="0" borderId="0" xfId="0" applyNumberFormat="1" applyFont="1"/>
    <xf numFmtId="0" fontId="15" fillId="0" borderId="0" xfId="0" applyFont="1" applyAlignment="1">
      <alignment horizontal="center"/>
    </xf>
    <xf numFmtId="0" fontId="17" fillId="0" borderId="0" xfId="0" applyFont="1"/>
    <xf numFmtId="0" fontId="15" fillId="0" borderId="0" xfId="0" applyFont="1" applyFill="1"/>
    <xf numFmtId="0" fontId="19" fillId="0" borderId="0" xfId="0" applyFont="1"/>
    <xf numFmtId="0" fontId="15" fillId="0" borderId="0" xfId="1" applyFont="1"/>
    <xf numFmtId="0" fontId="17" fillId="0" borderId="0" xfId="1" applyFont="1"/>
    <xf numFmtId="0" fontId="15"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5" fillId="0" borderId="0" xfId="0" applyFont="1" applyAlignment="1">
      <alignment horizontal="left"/>
    </xf>
    <xf numFmtId="0" fontId="15" fillId="0" borderId="0" xfId="0" applyFont="1" applyAlignment="1">
      <alignment vertical="center"/>
    </xf>
    <xf numFmtId="2" fontId="15"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20" fillId="0" borderId="0" xfId="6" applyFont="1" applyAlignment="1">
      <alignment horizontal="left"/>
    </xf>
  </cellXfs>
  <cellStyles count="7">
    <cellStyle name="Hyperlink" xfId="6" builtinId="8"/>
    <cellStyle name="Hyperlink 2" xfId="5"/>
    <cellStyle name="Normal" xfId="0" builtinId="0" customBuiltin="1"/>
    <cellStyle name="Normal 2" xfId="1"/>
    <cellStyle name="Normal 2 2" xfId="3"/>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'POINT LOAD MID SPAN'!$AD$19:$AD$20</c:f>
              <c:strCache>
                <c:ptCount val="2"/>
                <c:pt idx="0">
                  <c:v>V</c:v>
                </c:pt>
                <c:pt idx="1">
                  <c:v>(lb)</c:v>
                </c:pt>
              </c:strCache>
            </c:strRef>
          </c:tx>
          <c:spPr>
            <a:ln w="15875">
              <a:solidFill>
                <a:schemeClr val="tx1"/>
              </a:solidFill>
            </a:ln>
          </c:spPr>
          <c:marker>
            <c:symbol val="none"/>
          </c:marker>
          <c:xVal>
            <c:numRef>
              <c:f>'POINT LOAD MID SPAN'!$AC$21:$AC$54</c:f>
              <c:numCache>
                <c:formatCode>0.00</c:formatCode>
                <c:ptCount val="34"/>
                <c:pt idx="0" formatCode="General">
                  <c:v>0</c:v>
                </c:pt>
                <c:pt idx="1">
                  <c:v>0</c:v>
                </c:pt>
                <c:pt idx="2">
                  <c:v>0.5</c:v>
                </c:pt>
                <c:pt idx="3">
                  <c:v>1</c:v>
                </c:pt>
                <c:pt idx="4">
                  <c:v>1.5</c:v>
                </c:pt>
                <c:pt idx="5">
                  <c:v>2</c:v>
                </c:pt>
                <c:pt idx="6">
                  <c:v>2.5</c:v>
                </c:pt>
                <c:pt idx="7">
                  <c:v>3</c:v>
                </c:pt>
                <c:pt idx="8">
                  <c:v>3.5</c:v>
                </c:pt>
                <c:pt idx="9">
                  <c:v>4</c:v>
                </c:pt>
                <c:pt idx="10">
                  <c:v>4.5</c:v>
                </c:pt>
                <c:pt idx="11">
                  <c:v>5</c:v>
                </c:pt>
                <c:pt idx="12">
                  <c:v>5.5</c:v>
                </c:pt>
                <c:pt idx="13">
                  <c:v>6</c:v>
                </c:pt>
                <c:pt idx="14">
                  <c:v>6.5</c:v>
                </c:pt>
                <c:pt idx="15">
                  <c:v>7</c:v>
                </c:pt>
                <c:pt idx="16">
                  <c:v>7.5</c:v>
                </c:pt>
                <c:pt idx="17">
                  <c:v>7.5000099999999996</c:v>
                </c:pt>
                <c:pt idx="18">
                  <c:v>8</c:v>
                </c:pt>
                <c:pt idx="19">
                  <c:v>8.5</c:v>
                </c:pt>
                <c:pt idx="20">
                  <c:v>9</c:v>
                </c:pt>
                <c:pt idx="21">
                  <c:v>9.5</c:v>
                </c:pt>
                <c:pt idx="22">
                  <c:v>10</c:v>
                </c:pt>
                <c:pt idx="23">
                  <c:v>10.5</c:v>
                </c:pt>
                <c:pt idx="24">
                  <c:v>11</c:v>
                </c:pt>
                <c:pt idx="25">
                  <c:v>11.5</c:v>
                </c:pt>
                <c:pt idx="26">
                  <c:v>12</c:v>
                </c:pt>
                <c:pt idx="27">
                  <c:v>12.5</c:v>
                </c:pt>
                <c:pt idx="28">
                  <c:v>13</c:v>
                </c:pt>
                <c:pt idx="29">
                  <c:v>13.5</c:v>
                </c:pt>
                <c:pt idx="30">
                  <c:v>14</c:v>
                </c:pt>
                <c:pt idx="31">
                  <c:v>14.5</c:v>
                </c:pt>
                <c:pt idx="32">
                  <c:v>15</c:v>
                </c:pt>
                <c:pt idx="33">
                  <c:v>15</c:v>
                </c:pt>
              </c:numCache>
            </c:numRef>
          </c:xVal>
          <c:yVal>
            <c:numRef>
              <c:f>'POINT LOAD MID SPAN'!$AD$21:$AD$54</c:f>
              <c:numCache>
                <c:formatCode>0</c:formatCode>
                <c:ptCount val="34"/>
                <c:pt idx="0" formatCode="General">
                  <c:v>0</c:v>
                </c:pt>
                <c:pt idx="1">
                  <c:v>250</c:v>
                </c:pt>
                <c:pt idx="2">
                  <c:v>250</c:v>
                </c:pt>
                <c:pt idx="3">
                  <c:v>250</c:v>
                </c:pt>
                <c:pt idx="4">
                  <c:v>250</c:v>
                </c:pt>
                <c:pt idx="5">
                  <c:v>250</c:v>
                </c:pt>
                <c:pt idx="6">
                  <c:v>250</c:v>
                </c:pt>
                <c:pt idx="7">
                  <c:v>250</c:v>
                </c:pt>
                <c:pt idx="8">
                  <c:v>250</c:v>
                </c:pt>
                <c:pt idx="9">
                  <c:v>250</c:v>
                </c:pt>
                <c:pt idx="10">
                  <c:v>250</c:v>
                </c:pt>
                <c:pt idx="11">
                  <c:v>250</c:v>
                </c:pt>
                <c:pt idx="12">
                  <c:v>250</c:v>
                </c:pt>
                <c:pt idx="13">
                  <c:v>250</c:v>
                </c:pt>
                <c:pt idx="14">
                  <c:v>250</c:v>
                </c:pt>
                <c:pt idx="15">
                  <c:v>250</c:v>
                </c:pt>
                <c:pt idx="16">
                  <c:v>250</c:v>
                </c:pt>
                <c:pt idx="17">
                  <c:v>-250</c:v>
                </c:pt>
                <c:pt idx="18">
                  <c:v>-250</c:v>
                </c:pt>
                <c:pt idx="19">
                  <c:v>-250</c:v>
                </c:pt>
                <c:pt idx="20">
                  <c:v>-250</c:v>
                </c:pt>
                <c:pt idx="21">
                  <c:v>-250</c:v>
                </c:pt>
                <c:pt idx="22">
                  <c:v>-250</c:v>
                </c:pt>
                <c:pt idx="23">
                  <c:v>-250</c:v>
                </c:pt>
                <c:pt idx="24">
                  <c:v>-250</c:v>
                </c:pt>
                <c:pt idx="25">
                  <c:v>-250</c:v>
                </c:pt>
                <c:pt idx="26">
                  <c:v>-250</c:v>
                </c:pt>
                <c:pt idx="27">
                  <c:v>-250</c:v>
                </c:pt>
                <c:pt idx="28">
                  <c:v>-250</c:v>
                </c:pt>
                <c:pt idx="29">
                  <c:v>-250</c:v>
                </c:pt>
                <c:pt idx="30">
                  <c:v>-250</c:v>
                </c:pt>
                <c:pt idx="31">
                  <c:v>-250</c:v>
                </c:pt>
                <c:pt idx="32">
                  <c:v>-250</c:v>
                </c:pt>
                <c:pt idx="33">
                  <c:v>0</c:v>
                </c:pt>
              </c:numCache>
            </c:numRef>
          </c:yVal>
          <c:smooth val="0"/>
          <c:extLst>
            <c:ext xmlns:c16="http://schemas.microsoft.com/office/drawing/2014/chart" uri="{C3380CC4-5D6E-409C-BE32-E72D297353CC}">
              <c16:uniqueId val="{00000000-919A-4BE9-A03D-982F9C689568}"/>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'POINT LOAD MID SPAN'!$AE$19:$AE$20</c:f>
              <c:strCache>
                <c:ptCount val="2"/>
                <c:pt idx="0">
                  <c:v>M</c:v>
                </c:pt>
                <c:pt idx="1">
                  <c:v>(inlb)</c:v>
                </c:pt>
              </c:strCache>
            </c:strRef>
          </c:tx>
          <c:spPr>
            <a:ln w="15875">
              <a:solidFill>
                <a:prstClr val="black"/>
              </a:solidFill>
              <a:prstDash val="dash"/>
            </a:ln>
          </c:spPr>
          <c:marker>
            <c:symbol val="none"/>
          </c:marker>
          <c:xVal>
            <c:numRef>
              <c:f>'POINT LOAD MID SPAN'!$AC$21:$AC$54</c:f>
              <c:numCache>
                <c:formatCode>0.00</c:formatCode>
                <c:ptCount val="34"/>
                <c:pt idx="0" formatCode="General">
                  <c:v>0</c:v>
                </c:pt>
                <c:pt idx="1">
                  <c:v>0</c:v>
                </c:pt>
                <c:pt idx="2">
                  <c:v>0.5</c:v>
                </c:pt>
                <c:pt idx="3">
                  <c:v>1</c:v>
                </c:pt>
                <c:pt idx="4">
                  <c:v>1.5</c:v>
                </c:pt>
                <c:pt idx="5">
                  <c:v>2</c:v>
                </c:pt>
                <c:pt idx="6">
                  <c:v>2.5</c:v>
                </c:pt>
                <c:pt idx="7">
                  <c:v>3</c:v>
                </c:pt>
                <c:pt idx="8">
                  <c:v>3.5</c:v>
                </c:pt>
                <c:pt idx="9">
                  <c:v>4</c:v>
                </c:pt>
                <c:pt idx="10">
                  <c:v>4.5</c:v>
                </c:pt>
                <c:pt idx="11">
                  <c:v>5</c:v>
                </c:pt>
                <c:pt idx="12">
                  <c:v>5.5</c:v>
                </c:pt>
                <c:pt idx="13">
                  <c:v>6</c:v>
                </c:pt>
                <c:pt idx="14">
                  <c:v>6.5</c:v>
                </c:pt>
                <c:pt idx="15">
                  <c:v>7</c:v>
                </c:pt>
                <c:pt idx="16">
                  <c:v>7.5</c:v>
                </c:pt>
                <c:pt idx="17">
                  <c:v>7.5000099999999996</c:v>
                </c:pt>
                <c:pt idx="18">
                  <c:v>8</c:v>
                </c:pt>
                <c:pt idx="19">
                  <c:v>8.5</c:v>
                </c:pt>
                <c:pt idx="20">
                  <c:v>9</c:v>
                </c:pt>
                <c:pt idx="21">
                  <c:v>9.5</c:v>
                </c:pt>
                <c:pt idx="22">
                  <c:v>10</c:v>
                </c:pt>
                <c:pt idx="23">
                  <c:v>10.5</c:v>
                </c:pt>
                <c:pt idx="24">
                  <c:v>11</c:v>
                </c:pt>
                <c:pt idx="25">
                  <c:v>11.5</c:v>
                </c:pt>
                <c:pt idx="26">
                  <c:v>12</c:v>
                </c:pt>
                <c:pt idx="27">
                  <c:v>12.5</c:v>
                </c:pt>
                <c:pt idx="28">
                  <c:v>13</c:v>
                </c:pt>
                <c:pt idx="29">
                  <c:v>13.5</c:v>
                </c:pt>
                <c:pt idx="30">
                  <c:v>14</c:v>
                </c:pt>
                <c:pt idx="31">
                  <c:v>14.5</c:v>
                </c:pt>
                <c:pt idx="32">
                  <c:v>15</c:v>
                </c:pt>
                <c:pt idx="33">
                  <c:v>15</c:v>
                </c:pt>
              </c:numCache>
            </c:numRef>
          </c:xVal>
          <c:yVal>
            <c:numRef>
              <c:f>'POINT LOAD MID SPAN'!$AE$21:$AE$54</c:f>
              <c:numCache>
                <c:formatCode>0</c:formatCode>
                <c:ptCount val="34"/>
                <c:pt idx="0" formatCode="General">
                  <c:v>0</c:v>
                </c:pt>
                <c:pt idx="1">
                  <c:v>0</c:v>
                </c:pt>
                <c:pt idx="2">
                  <c:v>125</c:v>
                </c:pt>
                <c:pt idx="3">
                  <c:v>250</c:v>
                </c:pt>
                <c:pt idx="4">
                  <c:v>375</c:v>
                </c:pt>
                <c:pt idx="5">
                  <c:v>500</c:v>
                </c:pt>
                <c:pt idx="6">
                  <c:v>625</c:v>
                </c:pt>
                <c:pt idx="7">
                  <c:v>750</c:v>
                </c:pt>
                <c:pt idx="8">
                  <c:v>875</c:v>
                </c:pt>
                <c:pt idx="9">
                  <c:v>1000</c:v>
                </c:pt>
                <c:pt idx="10">
                  <c:v>1125</c:v>
                </c:pt>
                <c:pt idx="11">
                  <c:v>1250</c:v>
                </c:pt>
                <c:pt idx="12">
                  <c:v>1375</c:v>
                </c:pt>
                <c:pt idx="13">
                  <c:v>1500</c:v>
                </c:pt>
                <c:pt idx="14">
                  <c:v>1625</c:v>
                </c:pt>
                <c:pt idx="15">
                  <c:v>1750</c:v>
                </c:pt>
                <c:pt idx="16">
                  <c:v>1875</c:v>
                </c:pt>
                <c:pt idx="17">
                  <c:v>1874.9975000000002</c:v>
                </c:pt>
                <c:pt idx="18">
                  <c:v>1750</c:v>
                </c:pt>
                <c:pt idx="19">
                  <c:v>1625</c:v>
                </c:pt>
                <c:pt idx="20">
                  <c:v>1500</c:v>
                </c:pt>
                <c:pt idx="21">
                  <c:v>1375</c:v>
                </c:pt>
                <c:pt idx="22">
                  <c:v>1250</c:v>
                </c:pt>
                <c:pt idx="23">
                  <c:v>1125</c:v>
                </c:pt>
                <c:pt idx="24">
                  <c:v>1000</c:v>
                </c:pt>
                <c:pt idx="25">
                  <c:v>875</c:v>
                </c:pt>
                <c:pt idx="26">
                  <c:v>750</c:v>
                </c:pt>
                <c:pt idx="27">
                  <c:v>625</c:v>
                </c:pt>
                <c:pt idx="28">
                  <c:v>500</c:v>
                </c:pt>
                <c:pt idx="29">
                  <c:v>375</c:v>
                </c:pt>
                <c:pt idx="30">
                  <c:v>250</c:v>
                </c:pt>
                <c:pt idx="31">
                  <c:v>125</c:v>
                </c:pt>
                <c:pt idx="32">
                  <c:v>0</c:v>
                </c:pt>
                <c:pt idx="33">
                  <c:v>0</c:v>
                </c:pt>
              </c:numCache>
            </c:numRef>
          </c:yVal>
          <c:smooth val="0"/>
          <c:extLst>
            <c:ext xmlns:c16="http://schemas.microsoft.com/office/drawing/2014/chart" uri="{C3380CC4-5D6E-409C-BE32-E72D297353CC}">
              <c16:uniqueId val="{00000001-919A-4BE9-A03D-982F9C689568}"/>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General"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General"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66499862355230155"/>
          <c:h val="0.74832199079139994"/>
        </c:manualLayout>
      </c:layout>
      <c:scatterChart>
        <c:scatterStyle val="lineMarker"/>
        <c:varyColors val="0"/>
        <c:ser>
          <c:idx val="0"/>
          <c:order val="0"/>
          <c:tx>
            <c:strRef>
              <c:f>'POINT LOAD MID SPAN'!$AF$19:$AF$20</c:f>
              <c:strCache>
                <c:ptCount val="2"/>
                <c:pt idx="0">
                  <c:v>y</c:v>
                </c:pt>
                <c:pt idx="1">
                  <c:v>(in)</c:v>
                </c:pt>
              </c:strCache>
            </c:strRef>
          </c:tx>
          <c:spPr>
            <a:ln w="15875">
              <a:solidFill>
                <a:prstClr val="black"/>
              </a:solidFill>
            </a:ln>
          </c:spPr>
          <c:marker>
            <c:symbol val="none"/>
          </c:marker>
          <c:xVal>
            <c:numRef>
              <c:f>'POINT LOAD MID SPAN'!$AC$22:$AC$53</c:f>
              <c:numCache>
                <c:formatCode>0.00</c:formatCode>
                <c:ptCount val="32"/>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7.5000099999999996</c:v>
                </c:pt>
                <c:pt idx="17">
                  <c:v>8</c:v>
                </c:pt>
                <c:pt idx="18">
                  <c:v>8.5</c:v>
                </c:pt>
                <c:pt idx="19">
                  <c:v>9</c:v>
                </c:pt>
                <c:pt idx="20">
                  <c:v>9.5</c:v>
                </c:pt>
                <c:pt idx="21">
                  <c:v>10</c:v>
                </c:pt>
                <c:pt idx="22">
                  <c:v>10.5</c:v>
                </c:pt>
                <c:pt idx="23">
                  <c:v>11</c:v>
                </c:pt>
                <c:pt idx="24">
                  <c:v>11.5</c:v>
                </c:pt>
                <c:pt idx="25">
                  <c:v>12</c:v>
                </c:pt>
                <c:pt idx="26">
                  <c:v>12.5</c:v>
                </c:pt>
                <c:pt idx="27">
                  <c:v>13</c:v>
                </c:pt>
                <c:pt idx="28">
                  <c:v>13.5</c:v>
                </c:pt>
                <c:pt idx="29">
                  <c:v>14</c:v>
                </c:pt>
                <c:pt idx="30">
                  <c:v>14.5</c:v>
                </c:pt>
                <c:pt idx="31">
                  <c:v>15</c:v>
                </c:pt>
              </c:numCache>
            </c:numRef>
          </c:xVal>
          <c:yVal>
            <c:numRef>
              <c:f>'POINT LOAD MID SPAN'!$AF$22:$AF$53</c:f>
              <c:numCache>
                <c:formatCode>0.00</c:formatCode>
                <c:ptCount val="32"/>
                <c:pt idx="0">
                  <c:v>0</c:v>
                </c:pt>
                <c:pt idx="1">
                  <c:v>-3.5104166666666665E-3</c:v>
                </c:pt>
                <c:pt idx="2">
                  <c:v>-6.9895833333333329E-3</c:v>
                </c:pt>
                <c:pt idx="3">
                  <c:v>-1.0406249999999999E-2</c:v>
                </c:pt>
                <c:pt idx="4">
                  <c:v>-1.3729166666666666E-2</c:v>
                </c:pt>
                <c:pt idx="5">
                  <c:v>-1.6927083333333332E-2</c:v>
                </c:pt>
                <c:pt idx="6">
                  <c:v>-1.996875E-2</c:v>
                </c:pt>
                <c:pt idx="7">
                  <c:v>-2.2822916666666665E-2</c:v>
                </c:pt>
                <c:pt idx="8">
                  <c:v>-2.5458333333333333E-2</c:v>
                </c:pt>
                <c:pt idx="9">
                  <c:v>-2.784375E-2</c:v>
                </c:pt>
                <c:pt idx="10">
                  <c:v>-2.9947916666666664E-2</c:v>
                </c:pt>
                <c:pt idx="11">
                  <c:v>-3.1739583333333335E-2</c:v>
                </c:pt>
                <c:pt idx="12">
                  <c:v>-3.3187500000000002E-2</c:v>
                </c:pt>
                <c:pt idx="13">
                  <c:v>-3.4260416666666668E-2</c:v>
                </c:pt>
                <c:pt idx="14">
                  <c:v>-3.4927083333333331E-2</c:v>
                </c:pt>
                <c:pt idx="15">
                  <c:v>-3.515625E-2</c:v>
                </c:pt>
                <c:pt idx="16">
                  <c:v>-3.5156249999906256E-2</c:v>
                </c:pt>
                <c:pt idx="17">
                  <c:v>-3.4927083333333331E-2</c:v>
                </c:pt>
                <c:pt idx="18">
                  <c:v>-3.4260416666666668E-2</c:v>
                </c:pt>
                <c:pt idx="19">
                  <c:v>-3.3187500000000002E-2</c:v>
                </c:pt>
                <c:pt idx="20">
                  <c:v>-3.1739583333333335E-2</c:v>
                </c:pt>
                <c:pt idx="21">
                  <c:v>-2.9947916666666664E-2</c:v>
                </c:pt>
                <c:pt idx="22">
                  <c:v>-2.784375E-2</c:v>
                </c:pt>
                <c:pt idx="23">
                  <c:v>-2.5458333333333333E-2</c:v>
                </c:pt>
                <c:pt idx="24">
                  <c:v>-2.2822916666666665E-2</c:v>
                </c:pt>
                <c:pt idx="25">
                  <c:v>-1.996875E-2</c:v>
                </c:pt>
                <c:pt idx="26">
                  <c:v>-1.6927083333333332E-2</c:v>
                </c:pt>
                <c:pt idx="27">
                  <c:v>-1.3729166666666666E-2</c:v>
                </c:pt>
                <c:pt idx="28">
                  <c:v>-1.0406249999999999E-2</c:v>
                </c:pt>
                <c:pt idx="29">
                  <c:v>-6.9895833333333329E-3</c:v>
                </c:pt>
                <c:pt idx="30">
                  <c:v>-3.5104166666666665E-3</c:v>
                </c:pt>
                <c:pt idx="31">
                  <c:v>0</c:v>
                </c:pt>
              </c:numCache>
            </c:numRef>
          </c:yVal>
          <c:smooth val="0"/>
          <c:extLst>
            <c:ext xmlns:c16="http://schemas.microsoft.com/office/drawing/2014/chart" uri="{C3380CC4-5D6E-409C-BE32-E72D297353CC}">
              <c16:uniqueId val="{00000000-E362-403C-9638-30DD482542A9}"/>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majorUnit val="2"/>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34</xdr:row>
      <xdr:rowOff>171116</xdr:rowOff>
    </xdr:from>
    <xdr:to>
      <xdr:col>8</xdr:col>
      <xdr:colOff>0</xdr:colOff>
      <xdr:row>46</xdr:row>
      <xdr:rowOff>48651</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46</xdr:row>
      <xdr:rowOff>0</xdr:rowOff>
    </xdr:from>
    <xdr:to>
      <xdr:col>8</xdr:col>
      <xdr:colOff>0</xdr:colOff>
      <xdr:row>58</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xdr:colOff>
      <xdr:row>17</xdr:row>
      <xdr:rowOff>0</xdr:rowOff>
    </xdr:from>
    <xdr:to>
      <xdr:col>2</xdr:col>
      <xdr:colOff>13243</xdr:colOff>
      <xdr:row>19</xdr:row>
      <xdr:rowOff>86141</xdr:rowOff>
    </xdr:to>
    <xdr:cxnSp macro="">
      <xdr:nvCxnSpPr>
        <xdr:cNvPr id="12" name="Straight Arrow Connector 11">
          <a:extLst>
            <a:ext uri="{FF2B5EF4-FFF2-40B4-BE49-F238E27FC236}">
              <a16:creationId xmlns:a16="http://schemas.microsoft.com/office/drawing/2014/main" id="{00000000-0008-0000-0100-00000C000000}"/>
            </a:ext>
          </a:extLst>
        </xdr:cNvPr>
        <xdr:cNvCxnSpPr>
          <a:endCxn id="26" idx="1"/>
        </xdr:cNvCxnSpPr>
      </xdr:nvCxnSpPr>
      <xdr:spPr bwMode="auto">
        <a:xfrm>
          <a:off x="1265586" y="3041374"/>
          <a:ext cx="13240" cy="430697"/>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lientData/>
  </xdr:twoCellAnchor>
  <xdr:twoCellAnchor>
    <xdr:from>
      <xdr:col>1</xdr:col>
      <xdr:colOff>6254</xdr:colOff>
      <xdr:row>14</xdr:row>
      <xdr:rowOff>148528</xdr:rowOff>
    </xdr:from>
    <xdr:to>
      <xdr:col>1</xdr:col>
      <xdr:colOff>6254</xdr:colOff>
      <xdr:row>19</xdr:row>
      <xdr:rowOff>78501</xdr:rowOff>
    </xdr:to>
    <xdr:cxnSp macro="">
      <xdr:nvCxnSpPr>
        <xdr:cNvPr id="13" name="Straight Connector 12">
          <a:extLst>
            <a:ext uri="{FF2B5EF4-FFF2-40B4-BE49-F238E27FC236}">
              <a16:creationId xmlns:a16="http://schemas.microsoft.com/office/drawing/2014/main" id="{00000000-0008-0000-0100-00000D000000}"/>
            </a:ext>
          </a:extLst>
        </xdr:cNvPr>
        <xdr:cNvCxnSpPr/>
      </xdr:nvCxnSpPr>
      <xdr:spPr bwMode="auto">
        <a:xfrm>
          <a:off x="629106" y="2653189"/>
          <a:ext cx="0" cy="81124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xdr:col>
      <xdr:colOff>190</xdr:colOff>
      <xdr:row>19</xdr:row>
      <xdr:rowOff>155252</xdr:rowOff>
    </xdr:from>
    <xdr:to>
      <xdr:col>3</xdr:col>
      <xdr:colOff>190</xdr:colOff>
      <xdr:row>21</xdr:row>
      <xdr:rowOff>159024</xdr:rowOff>
    </xdr:to>
    <xdr:cxnSp macro="">
      <xdr:nvCxnSpPr>
        <xdr:cNvPr id="14" name="Straight Arrow Connector 13">
          <a:extLst>
            <a:ext uri="{FF2B5EF4-FFF2-40B4-BE49-F238E27FC236}">
              <a16:creationId xmlns:a16="http://schemas.microsoft.com/office/drawing/2014/main" id="{00000000-0008-0000-0100-00000E000000}"/>
            </a:ext>
          </a:extLst>
        </xdr:cNvPr>
        <xdr:cNvCxnSpPr/>
      </xdr:nvCxnSpPr>
      <xdr:spPr bwMode="auto">
        <a:xfrm flipV="1">
          <a:off x="1924784" y="3564658"/>
          <a:ext cx="0" cy="352115"/>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2</xdr:col>
      <xdr:colOff>613312</xdr:colOff>
      <xdr:row>20</xdr:row>
      <xdr:rowOff>61141</xdr:rowOff>
    </xdr:from>
    <xdr:to>
      <xdr:col>3</xdr:col>
      <xdr:colOff>272280</xdr:colOff>
      <xdr:row>21</xdr:row>
      <xdr:rowOff>156357</xdr:rowOff>
    </xdr:to>
    <xdr:sp macro="" textlink="">
      <xdr:nvSpPr>
        <xdr:cNvPr id="15" name="TextBox 14">
          <a:extLst>
            <a:ext uri="{FF2B5EF4-FFF2-40B4-BE49-F238E27FC236}">
              <a16:creationId xmlns:a16="http://schemas.microsoft.com/office/drawing/2014/main" id="{00000000-0008-0000-0100-00000F000000}"/>
            </a:ext>
          </a:extLst>
        </xdr:cNvPr>
        <xdr:cNvSpPr txBox="1"/>
      </xdr:nvSpPr>
      <xdr:spPr>
        <a:xfrm>
          <a:off x="1878895" y="3619350"/>
          <a:ext cx="314950" cy="2674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C</a:t>
          </a:r>
        </a:p>
      </xdr:txBody>
    </xdr:sp>
    <xdr:clientData/>
  </xdr:twoCellAnchor>
  <xdr:twoCellAnchor>
    <xdr:from>
      <xdr:col>1</xdr:col>
      <xdr:colOff>6254</xdr:colOff>
      <xdr:row>15</xdr:row>
      <xdr:rowOff>171997</xdr:rowOff>
    </xdr:from>
    <xdr:to>
      <xdr:col>2</xdr:col>
      <xdr:colOff>648979</xdr:colOff>
      <xdr:row>15</xdr:row>
      <xdr:rowOff>171997</xdr:rowOff>
    </xdr:to>
    <xdr:cxnSp macro="">
      <xdr:nvCxnSpPr>
        <xdr:cNvPr id="16" name="Straight Arrow Connector 15">
          <a:extLst>
            <a:ext uri="{FF2B5EF4-FFF2-40B4-BE49-F238E27FC236}">
              <a16:creationId xmlns:a16="http://schemas.microsoft.com/office/drawing/2014/main" id="{00000000-0008-0000-0100-000010000000}"/>
            </a:ext>
          </a:extLst>
        </xdr:cNvPr>
        <xdr:cNvCxnSpPr/>
      </xdr:nvCxnSpPr>
      <xdr:spPr bwMode="auto">
        <a:xfrm>
          <a:off x="629106" y="2848936"/>
          <a:ext cx="1285456" cy="0"/>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twoCellAnchor>
    <xdr:from>
      <xdr:col>0</xdr:col>
      <xdr:colOff>344556</xdr:colOff>
      <xdr:row>18</xdr:row>
      <xdr:rowOff>99269</xdr:rowOff>
    </xdr:from>
    <xdr:to>
      <xdr:col>0</xdr:col>
      <xdr:colOff>602852</xdr:colOff>
      <xdr:row>20</xdr:row>
      <xdr:rowOff>23344</xdr:rowOff>
    </xdr:to>
    <xdr:sp macro="" textlink="">
      <xdr:nvSpPr>
        <xdr:cNvPr id="19" name="TextBox 18">
          <a:extLst>
            <a:ext uri="{FF2B5EF4-FFF2-40B4-BE49-F238E27FC236}">
              <a16:creationId xmlns:a16="http://schemas.microsoft.com/office/drawing/2014/main" id="{00000000-0008-0000-0100-000013000000}"/>
            </a:ext>
          </a:extLst>
        </xdr:cNvPr>
        <xdr:cNvSpPr txBox="1"/>
      </xdr:nvSpPr>
      <xdr:spPr>
        <a:xfrm>
          <a:off x="344556" y="3312921"/>
          <a:ext cx="258296" cy="2686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endParaRPr lang="en-CA" sz="1000" baseline="-25000"/>
        </a:p>
      </xdr:txBody>
    </xdr:sp>
    <xdr:clientData/>
  </xdr:twoCellAnchor>
  <xdr:twoCellAnchor>
    <xdr:from>
      <xdr:col>0</xdr:col>
      <xdr:colOff>397500</xdr:colOff>
      <xdr:row>14</xdr:row>
      <xdr:rowOff>103980</xdr:rowOff>
    </xdr:from>
    <xdr:to>
      <xdr:col>1</xdr:col>
      <xdr:colOff>29204</xdr:colOff>
      <xdr:row>16</xdr:row>
      <xdr:rowOff>28057</xdr:rowOff>
    </xdr:to>
    <xdr:sp macro="" textlink="">
      <xdr:nvSpPr>
        <xdr:cNvPr id="20" name="TextBox 19">
          <a:extLst>
            <a:ext uri="{FF2B5EF4-FFF2-40B4-BE49-F238E27FC236}">
              <a16:creationId xmlns:a16="http://schemas.microsoft.com/office/drawing/2014/main" id="{00000000-0008-0000-0100-000014000000}"/>
            </a:ext>
          </a:extLst>
        </xdr:cNvPr>
        <xdr:cNvSpPr txBox="1"/>
      </xdr:nvSpPr>
      <xdr:spPr>
        <a:xfrm>
          <a:off x="397500" y="2608641"/>
          <a:ext cx="254556" cy="2686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lientData/>
  </xdr:twoCellAnchor>
  <xdr:twoCellAnchor>
    <xdr:from>
      <xdr:col>3</xdr:col>
      <xdr:colOff>91916</xdr:colOff>
      <xdr:row>18</xdr:row>
      <xdr:rowOff>172197</xdr:rowOff>
    </xdr:from>
    <xdr:to>
      <xdr:col>4</xdr:col>
      <xdr:colOff>76141</xdr:colOff>
      <xdr:row>18</xdr:row>
      <xdr:rowOff>172197</xdr:rowOff>
    </xdr:to>
    <xdr:cxnSp macro="">
      <xdr:nvCxnSpPr>
        <xdr:cNvPr id="21" name="Straight Connector 20">
          <a:extLst>
            <a:ext uri="{FF2B5EF4-FFF2-40B4-BE49-F238E27FC236}">
              <a16:creationId xmlns:a16="http://schemas.microsoft.com/office/drawing/2014/main" id="{00000000-0008-0000-0100-000015000000}"/>
            </a:ext>
          </a:extLst>
        </xdr:cNvPr>
        <xdr:cNvCxnSpPr/>
      </xdr:nvCxnSpPr>
      <xdr:spPr bwMode="auto">
        <a:xfrm flipH="1">
          <a:off x="2013481" y="3385849"/>
          <a:ext cx="607077"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xdr:col>
      <xdr:colOff>549359</xdr:colOff>
      <xdr:row>17</xdr:row>
      <xdr:rowOff>96017</xdr:rowOff>
    </xdr:from>
    <xdr:to>
      <xdr:col>4</xdr:col>
      <xdr:colOff>185528</xdr:colOff>
      <xdr:row>19</xdr:row>
      <xdr:rowOff>20093</xdr:rowOff>
    </xdr:to>
    <xdr:sp macro="" textlink="">
      <xdr:nvSpPr>
        <xdr:cNvPr id="22" name="TextBox 21">
          <a:extLst>
            <a:ext uri="{FF2B5EF4-FFF2-40B4-BE49-F238E27FC236}">
              <a16:creationId xmlns:a16="http://schemas.microsoft.com/office/drawing/2014/main" id="{00000000-0008-0000-0100-000016000000}"/>
            </a:ext>
          </a:extLst>
        </xdr:cNvPr>
        <xdr:cNvSpPr txBox="1"/>
      </xdr:nvSpPr>
      <xdr:spPr>
        <a:xfrm>
          <a:off x="2470924" y="3137391"/>
          <a:ext cx="259021" cy="2686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lientData/>
  </xdr:twoCellAnchor>
  <xdr:twoCellAnchor>
    <xdr:from>
      <xdr:col>2</xdr:col>
      <xdr:colOff>652675</xdr:colOff>
      <xdr:row>14</xdr:row>
      <xdr:rowOff>148528</xdr:rowOff>
    </xdr:from>
    <xdr:to>
      <xdr:col>2</xdr:col>
      <xdr:colOff>652675</xdr:colOff>
      <xdr:row>18</xdr:row>
      <xdr:rowOff>1776</xdr:rowOff>
    </xdr:to>
    <xdr:cxnSp macro="">
      <xdr:nvCxnSpPr>
        <xdr:cNvPr id="23" name="Straight Connector 22">
          <a:extLst>
            <a:ext uri="{FF2B5EF4-FFF2-40B4-BE49-F238E27FC236}">
              <a16:creationId xmlns:a16="http://schemas.microsoft.com/office/drawing/2014/main" id="{00000000-0008-0000-0100-000017000000}"/>
            </a:ext>
          </a:extLst>
        </xdr:cNvPr>
        <xdr:cNvCxnSpPr/>
      </xdr:nvCxnSpPr>
      <xdr:spPr bwMode="auto">
        <a:xfrm>
          <a:off x="1918258" y="2653189"/>
          <a:ext cx="0" cy="562239"/>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537453</xdr:colOff>
      <xdr:row>14</xdr:row>
      <xdr:rowOff>90388</xdr:rowOff>
    </xdr:from>
    <xdr:to>
      <xdr:col>2</xdr:col>
      <xdr:colOff>135797</xdr:colOff>
      <xdr:row>16</xdr:row>
      <xdr:rowOff>14465</xdr:rowOff>
    </xdr:to>
    <xdr:sp macro="" textlink="">
      <xdr:nvSpPr>
        <xdr:cNvPr id="24" name="TextBox 23">
          <a:extLst>
            <a:ext uri="{FF2B5EF4-FFF2-40B4-BE49-F238E27FC236}">
              <a16:creationId xmlns:a16="http://schemas.microsoft.com/office/drawing/2014/main" id="{00000000-0008-0000-0100-000018000000}"/>
            </a:ext>
          </a:extLst>
        </xdr:cNvPr>
        <xdr:cNvSpPr txBox="1"/>
      </xdr:nvSpPr>
      <xdr:spPr>
        <a:xfrm>
          <a:off x="1160305" y="2595049"/>
          <a:ext cx="241075" cy="2686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lientData/>
  </xdr:twoCellAnchor>
  <xdr:twoCellAnchor>
    <xdr:from>
      <xdr:col>1</xdr:col>
      <xdr:colOff>379424</xdr:colOff>
      <xdr:row>16</xdr:row>
      <xdr:rowOff>55708</xdr:rowOff>
    </xdr:from>
    <xdr:to>
      <xdr:col>2</xdr:col>
      <xdr:colOff>47833</xdr:colOff>
      <xdr:row>17</xdr:row>
      <xdr:rowOff>129976</xdr:rowOff>
    </xdr:to>
    <xdr:sp macro="" textlink="">
      <xdr:nvSpPr>
        <xdr:cNvPr id="25" name="TextBox 24">
          <a:extLst>
            <a:ext uri="{FF2B5EF4-FFF2-40B4-BE49-F238E27FC236}">
              <a16:creationId xmlns:a16="http://schemas.microsoft.com/office/drawing/2014/main" id="{00000000-0008-0000-0100-000019000000}"/>
            </a:ext>
          </a:extLst>
        </xdr:cNvPr>
        <xdr:cNvSpPr txBox="1"/>
      </xdr:nvSpPr>
      <xdr:spPr>
        <a:xfrm>
          <a:off x="1006441" y="2925182"/>
          <a:ext cx="308489" cy="2658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clientData/>
  </xdr:twoCellAnchor>
  <xdr:twoCellAnchor>
    <xdr:from>
      <xdr:col>0</xdr:col>
      <xdr:colOff>622480</xdr:colOff>
      <xdr:row>18</xdr:row>
      <xdr:rowOff>172198</xdr:rowOff>
    </xdr:from>
    <xdr:to>
      <xdr:col>3</xdr:col>
      <xdr:colOff>5000</xdr:colOff>
      <xdr:row>19</xdr:row>
      <xdr:rowOff>86960</xdr:rowOff>
    </xdr:to>
    <xdr:sp macro="" textlink="">
      <xdr:nvSpPr>
        <xdr:cNvPr id="26" name="Freeform: Shape 25">
          <a:extLst>
            <a:ext uri="{FF2B5EF4-FFF2-40B4-BE49-F238E27FC236}">
              <a16:creationId xmlns:a16="http://schemas.microsoft.com/office/drawing/2014/main" id="{00000000-0008-0000-0100-00001A000000}"/>
            </a:ext>
          </a:extLst>
        </xdr:cNvPr>
        <xdr:cNvSpPr/>
      </xdr:nvSpPr>
      <xdr:spPr bwMode="auto">
        <a:xfrm>
          <a:off x="622480" y="3385850"/>
          <a:ext cx="1304085" cy="87040"/>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Lst>
          <a:ahLst/>
          <a:cxnLst>
            <a:cxn ang="0">
              <a:pos x="connsiteX0" y="connsiteY0"/>
            </a:cxn>
            <a:cxn ang="0">
              <a:pos x="connsiteX1" y="connsiteY1"/>
            </a:cxn>
            <a:cxn ang="0">
              <a:pos x="connsiteX2" y="connsiteY2"/>
            </a:cxn>
          </a:cxnLst>
          <a:rect l="l" t="t" r="r" b="b"/>
          <a:pathLst>
            <a:path w="10000" h="206062">
              <a:moveTo>
                <a:pt x="10000" y="0"/>
              </a:moveTo>
              <a:cubicBezTo>
                <a:pt x="8344" y="115100"/>
                <a:pt x="6638" y="214518"/>
                <a:pt x="5033" y="204123"/>
              </a:cubicBezTo>
              <a:cubicBezTo>
                <a:pt x="3416" y="222952"/>
                <a:pt x="1250" y="100787"/>
                <a:pt x="0" y="10000"/>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clientData/>
  </xdr:twoCellAnchor>
  <xdr:twoCellAnchor>
    <xdr:from>
      <xdr:col>0</xdr:col>
      <xdr:colOff>578452</xdr:colOff>
      <xdr:row>17</xdr:row>
      <xdr:rowOff>115737</xdr:rowOff>
    </xdr:from>
    <xdr:to>
      <xdr:col>1</xdr:col>
      <xdr:colOff>222975</xdr:colOff>
      <xdr:row>19</xdr:row>
      <xdr:rowOff>39815</xdr:rowOff>
    </xdr:to>
    <xdr:sp macro="" textlink="">
      <xdr:nvSpPr>
        <xdr:cNvPr id="27" name="TextBox 26">
          <a:extLst>
            <a:ext uri="{FF2B5EF4-FFF2-40B4-BE49-F238E27FC236}">
              <a16:creationId xmlns:a16="http://schemas.microsoft.com/office/drawing/2014/main" id="{00000000-0008-0000-0100-00001B000000}"/>
            </a:ext>
          </a:extLst>
        </xdr:cNvPr>
        <xdr:cNvSpPr txBox="1"/>
      </xdr:nvSpPr>
      <xdr:spPr>
        <a:xfrm>
          <a:off x="578452" y="3157111"/>
          <a:ext cx="267375" cy="2686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lientData/>
  </xdr:twoCellAnchor>
  <xdr:twoCellAnchor>
    <xdr:from>
      <xdr:col>1</xdr:col>
      <xdr:colOff>518526</xdr:colOff>
      <xdr:row>19</xdr:row>
      <xdr:rowOff>103885</xdr:rowOff>
    </xdr:from>
    <xdr:to>
      <xdr:col>2</xdr:col>
      <xdr:colOff>140661</xdr:colOff>
      <xdr:row>21</xdr:row>
      <xdr:rowOff>26822</xdr:rowOff>
    </xdr:to>
    <xdr:sp macro="" textlink="">
      <xdr:nvSpPr>
        <xdr:cNvPr id="28" name="TextBox 27">
          <a:extLst>
            <a:ext uri="{FF2B5EF4-FFF2-40B4-BE49-F238E27FC236}">
              <a16:creationId xmlns:a16="http://schemas.microsoft.com/office/drawing/2014/main" id="{00000000-0008-0000-0100-00001C000000}"/>
            </a:ext>
          </a:extLst>
        </xdr:cNvPr>
        <xdr:cNvSpPr txBox="1"/>
      </xdr:nvSpPr>
      <xdr:spPr>
        <a:xfrm>
          <a:off x="1141378" y="3489815"/>
          <a:ext cx="264866" cy="2674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lientData/>
  </xdr:twoCellAnchor>
  <xdr:twoCellAnchor>
    <xdr:from>
      <xdr:col>2</xdr:col>
      <xdr:colOff>0</xdr:colOff>
      <xdr:row>17</xdr:row>
      <xdr:rowOff>103021</xdr:rowOff>
    </xdr:from>
    <xdr:to>
      <xdr:col>2</xdr:col>
      <xdr:colOff>648979</xdr:colOff>
      <xdr:row>17</xdr:row>
      <xdr:rowOff>103021</xdr:rowOff>
    </xdr:to>
    <xdr:cxnSp macro="">
      <xdr:nvCxnSpPr>
        <xdr:cNvPr id="29" name="Straight Arrow Connector 28">
          <a:extLst>
            <a:ext uri="{FF2B5EF4-FFF2-40B4-BE49-F238E27FC236}">
              <a16:creationId xmlns:a16="http://schemas.microsoft.com/office/drawing/2014/main" id="{00000000-0008-0000-0100-00001D000000}"/>
            </a:ext>
          </a:extLst>
        </xdr:cNvPr>
        <xdr:cNvCxnSpPr/>
      </xdr:nvCxnSpPr>
      <xdr:spPr bwMode="auto">
        <a:xfrm>
          <a:off x="1265583" y="3144395"/>
          <a:ext cx="648979" cy="0"/>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twoCellAnchor>
    <xdr:from>
      <xdr:col>2</xdr:col>
      <xdr:colOff>595620</xdr:colOff>
      <xdr:row>17</xdr:row>
      <xdr:rowOff>129003</xdr:rowOff>
    </xdr:from>
    <xdr:to>
      <xdr:col>3</xdr:col>
      <xdr:colOff>204504</xdr:colOff>
      <xdr:row>19</xdr:row>
      <xdr:rowOff>53079</xdr:rowOff>
    </xdr:to>
    <xdr:sp macro="" textlink="">
      <xdr:nvSpPr>
        <xdr:cNvPr id="31" name="TextBox 30">
          <a:extLst>
            <a:ext uri="{FF2B5EF4-FFF2-40B4-BE49-F238E27FC236}">
              <a16:creationId xmlns:a16="http://schemas.microsoft.com/office/drawing/2014/main" id="{00000000-0008-0000-0100-00001F000000}"/>
            </a:ext>
          </a:extLst>
        </xdr:cNvPr>
        <xdr:cNvSpPr txBox="1"/>
      </xdr:nvSpPr>
      <xdr:spPr>
        <a:xfrm>
          <a:off x="1861203" y="3170377"/>
          <a:ext cx="264866" cy="2686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C</a:t>
          </a:r>
          <a:endParaRPr lang="en-CA" sz="1000" baseline="-25000"/>
        </a:p>
      </xdr:txBody>
    </xdr:sp>
    <xdr:clientData/>
  </xdr:twoCellAnchor>
  <xdr:twoCellAnchor>
    <xdr:from>
      <xdr:col>2</xdr:col>
      <xdr:colOff>194838</xdr:colOff>
      <xdr:row>16</xdr:row>
      <xdr:rowOff>75402</xdr:rowOff>
    </xdr:from>
    <xdr:to>
      <xdr:col>2</xdr:col>
      <xdr:colOff>503327</xdr:colOff>
      <xdr:row>17</xdr:row>
      <xdr:rowOff>146638</xdr:rowOff>
    </xdr:to>
    <xdr:sp macro="" textlink="">
      <xdr:nvSpPr>
        <xdr:cNvPr id="33" name="TextBox 32">
          <a:extLst>
            <a:ext uri="{FF2B5EF4-FFF2-40B4-BE49-F238E27FC236}">
              <a16:creationId xmlns:a16="http://schemas.microsoft.com/office/drawing/2014/main" id="{00000000-0008-0000-0100-000021000000}"/>
            </a:ext>
          </a:extLst>
        </xdr:cNvPr>
        <xdr:cNvSpPr txBox="1"/>
      </xdr:nvSpPr>
      <xdr:spPr>
        <a:xfrm>
          <a:off x="1460421" y="2924619"/>
          <a:ext cx="308489" cy="2633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L/2</a:t>
          </a:r>
          <a:endParaRPr lang="en-CA" sz="1000" baseline="-25000"/>
        </a:p>
      </xdr:txBody>
    </xdr:sp>
    <xdr:clientData/>
  </xdr:twoCellAnchor>
  <xdr:twoCellAnchor>
    <xdr:from>
      <xdr:col>0</xdr:col>
      <xdr:colOff>567457</xdr:colOff>
      <xdr:row>19</xdr:row>
      <xdr:rowOff>10253</xdr:rowOff>
    </xdr:from>
    <xdr:to>
      <xdr:col>1</xdr:col>
      <xdr:colOff>68647</xdr:colOff>
      <xdr:row>19</xdr:row>
      <xdr:rowOff>119081</xdr:rowOff>
    </xdr:to>
    <xdr:sp macro="" textlink="">
      <xdr:nvSpPr>
        <xdr:cNvPr id="40" name="Isosceles Triangle 39">
          <a:extLst>
            <a:ext uri="{FF2B5EF4-FFF2-40B4-BE49-F238E27FC236}">
              <a16:creationId xmlns:a16="http://schemas.microsoft.com/office/drawing/2014/main" id="{00000000-0008-0000-0100-000028000000}"/>
            </a:ext>
          </a:extLst>
        </xdr:cNvPr>
        <xdr:cNvSpPr/>
      </xdr:nvSpPr>
      <xdr:spPr bwMode="auto">
        <a:xfrm>
          <a:off x="567457" y="3419659"/>
          <a:ext cx="128207" cy="108828"/>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lientData/>
  </xdr:twoCellAnchor>
  <xdr:twoCellAnchor>
    <xdr:from>
      <xdr:col>2</xdr:col>
      <xdr:colOff>593961</xdr:colOff>
      <xdr:row>19</xdr:row>
      <xdr:rowOff>10253</xdr:rowOff>
    </xdr:from>
    <xdr:to>
      <xdr:col>3</xdr:col>
      <xdr:colOff>62021</xdr:colOff>
      <xdr:row>19</xdr:row>
      <xdr:rowOff>119081</xdr:rowOff>
    </xdr:to>
    <xdr:sp macro="" textlink="">
      <xdr:nvSpPr>
        <xdr:cNvPr id="41" name="Isosceles Triangle 40">
          <a:extLst>
            <a:ext uri="{FF2B5EF4-FFF2-40B4-BE49-F238E27FC236}">
              <a16:creationId xmlns:a16="http://schemas.microsoft.com/office/drawing/2014/main" id="{00000000-0008-0000-0100-000029000000}"/>
            </a:ext>
          </a:extLst>
        </xdr:cNvPr>
        <xdr:cNvSpPr/>
      </xdr:nvSpPr>
      <xdr:spPr bwMode="auto">
        <a:xfrm>
          <a:off x="1861058" y="3419659"/>
          <a:ext cx="125557" cy="108828"/>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lientData/>
  </xdr:twoCellAnchor>
  <xdr:twoCellAnchor>
    <xdr:from>
      <xdr:col>0</xdr:col>
      <xdr:colOff>622853</xdr:colOff>
      <xdr:row>19</xdr:row>
      <xdr:rowOff>155252</xdr:rowOff>
    </xdr:from>
    <xdr:to>
      <xdr:col>0</xdr:col>
      <xdr:colOff>622853</xdr:colOff>
      <xdr:row>21</xdr:row>
      <xdr:rowOff>159024</xdr:rowOff>
    </xdr:to>
    <xdr:cxnSp macro="">
      <xdr:nvCxnSpPr>
        <xdr:cNvPr id="42" name="Straight Arrow Connector 41">
          <a:extLst>
            <a:ext uri="{FF2B5EF4-FFF2-40B4-BE49-F238E27FC236}">
              <a16:creationId xmlns:a16="http://schemas.microsoft.com/office/drawing/2014/main" id="{00000000-0008-0000-0100-00002A000000}"/>
            </a:ext>
          </a:extLst>
        </xdr:cNvPr>
        <xdr:cNvCxnSpPr/>
      </xdr:nvCxnSpPr>
      <xdr:spPr bwMode="auto">
        <a:xfrm flipV="1">
          <a:off x="622853" y="3564658"/>
          <a:ext cx="0" cy="352115"/>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clientData/>
  </xdr:twoCellAnchor>
  <xdr:twoCellAnchor>
    <xdr:from>
      <xdr:col>0</xdr:col>
      <xdr:colOff>578478</xdr:colOff>
      <xdr:row>20</xdr:row>
      <xdr:rowOff>61141</xdr:rowOff>
    </xdr:from>
    <xdr:to>
      <xdr:col>1</xdr:col>
      <xdr:colOff>267926</xdr:colOff>
      <xdr:row>21</xdr:row>
      <xdr:rowOff>156357</xdr:rowOff>
    </xdr:to>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578478" y="3644718"/>
          <a:ext cx="316465" cy="2693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clientData/>
  </xdr:twoCellAnchor>
  <xdr:twoCellAnchor>
    <xdr:from>
      <xdr:col>0</xdr:col>
      <xdr:colOff>40822</xdr:colOff>
      <xdr:row>7</xdr:row>
      <xdr:rowOff>40821</xdr:rowOff>
    </xdr:from>
    <xdr:to>
      <xdr:col>4</xdr:col>
      <xdr:colOff>66675</xdr:colOff>
      <xdr:row>10</xdr:row>
      <xdr:rowOff>145236</xdr:rowOff>
    </xdr:to>
    <xdr:grpSp>
      <xdr:nvGrpSpPr>
        <xdr:cNvPr id="30" name="Group 29">
          <a:extLst>
            <a:ext uri="{FF2B5EF4-FFF2-40B4-BE49-F238E27FC236}">
              <a16:creationId xmlns:a16="http://schemas.microsoft.com/office/drawing/2014/main" id="{00000000-0008-0000-0100-00001E000000}"/>
            </a:ext>
          </a:extLst>
        </xdr:cNvPr>
        <xdr:cNvGrpSpPr/>
      </xdr:nvGrpSpPr>
      <xdr:grpSpPr>
        <a:xfrm>
          <a:off x="40822" y="1138997"/>
          <a:ext cx="2491147" cy="575063"/>
          <a:chOff x="40822" y="1267641"/>
          <a:chExt cx="2570933" cy="630195"/>
        </a:xfrm>
      </xdr:grpSpPr>
      <xdr:pic>
        <xdr:nvPicPr>
          <xdr:cNvPr id="32" name="Picture 31">
            <a:hlinkClick xmlns:r="http://schemas.openxmlformats.org/officeDocument/2006/relationships" r:id="rId3"/>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4" name="Picture 33" descr="PayPal - The safer, easier way to pay online!">
            <a:hlinkClick xmlns:r="http://schemas.openxmlformats.org/officeDocument/2006/relationships" r:id="rId5"/>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sa-tm-x-73305-astronautics-structures-manual-volume-i"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94" t="s">
        <v>18</v>
      </c>
      <c r="C16" s="94"/>
      <c r="D16" s="94"/>
      <c r="E16" s="94"/>
      <c r="F16" s="94"/>
      <c r="G16" s="94"/>
      <c r="H16" s="94"/>
      <c r="I16" s="94"/>
      <c r="J16" s="94"/>
      <c r="M16" s="26"/>
      <c r="N16" s="26"/>
      <c r="O16" s="26"/>
      <c r="P16" s="26"/>
      <c r="Q16" s="26"/>
      <c r="R16" s="27"/>
      <c r="S16" s="27"/>
      <c r="T16" s="23"/>
      <c r="U16" s="23"/>
      <c r="V16" s="23"/>
      <c r="W16" s="23"/>
      <c r="X16" s="23"/>
      <c r="Y16" s="23"/>
    </row>
    <row r="17" spans="1:25" s="5" customFormat="1" ht="12.75" x14ac:dyDescent="0.2">
      <c r="B17" s="94"/>
      <c r="C17" s="94"/>
      <c r="D17" s="94"/>
      <c r="E17" s="94"/>
      <c r="F17" s="94"/>
      <c r="G17" s="94"/>
      <c r="H17" s="94"/>
      <c r="I17" s="94"/>
      <c r="J17" s="94"/>
      <c r="M17" s="26"/>
      <c r="N17" s="26"/>
      <c r="O17" s="26"/>
      <c r="P17" s="26"/>
      <c r="Q17" s="26"/>
      <c r="R17" s="27"/>
      <c r="S17" s="27"/>
      <c r="T17" s="23"/>
      <c r="U17" s="23"/>
      <c r="V17" s="23"/>
      <c r="W17" s="23"/>
      <c r="X17" s="23"/>
      <c r="Y17" s="23"/>
    </row>
    <row r="18" spans="1:25" s="5" customFormat="1" ht="12.75" x14ac:dyDescent="0.2">
      <c r="B18" s="94"/>
      <c r="C18" s="94"/>
      <c r="D18" s="94"/>
      <c r="E18" s="94"/>
      <c r="F18" s="94"/>
      <c r="G18" s="94"/>
      <c r="H18" s="94"/>
      <c r="I18" s="94"/>
      <c r="J18" s="94"/>
      <c r="M18" s="26"/>
      <c r="N18" s="26"/>
      <c r="O18" s="26"/>
      <c r="P18" s="26"/>
      <c r="Q18" s="26"/>
      <c r="R18" s="27"/>
      <c r="S18" s="27"/>
      <c r="T18" s="23"/>
      <c r="U18" s="23"/>
      <c r="V18" s="23"/>
      <c r="W18" s="23"/>
      <c r="X18" s="23"/>
      <c r="Y18" s="23"/>
    </row>
    <row r="19" spans="1:25" s="5" customFormat="1" ht="12.75" x14ac:dyDescent="0.2">
      <c r="B19" s="94"/>
      <c r="C19" s="94"/>
      <c r="D19" s="94"/>
      <c r="E19" s="94"/>
      <c r="F19" s="94"/>
      <c r="G19" s="94"/>
      <c r="H19" s="94"/>
      <c r="I19" s="94"/>
      <c r="J19" s="94"/>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94" t="s">
        <v>19</v>
      </c>
      <c r="C22" s="94"/>
      <c r="D22" s="94"/>
      <c r="E22" s="94"/>
      <c r="F22" s="94"/>
      <c r="G22" s="94"/>
      <c r="H22" s="94"/>
      <c r="I22" s="94"/>
      <c r="J22" s="94"/>
      <c r="K22" s="19"/>
      <c r="M22" s="26"/>
      <c r="N22" s="26"/>
      <c r="O22" s="26"/>
      <c r="P22" s="26"/>
      <c r="Q22" s="26"/>
      <c r="R22" s="27"/>
      <c r="S22" s="27"/>
      <c r="T22" s="23"/>
      <c r="U22" s="23"/>
      <c r="V22" s="23"/>
      <c r="W22" s="23"/>
      <c r="X22" s="23"/>
      <c r="Y22" s="23"/>
    </row>
    <row r="23" spans="1:25" s="5" customFormat="1" ht="12.75" x14ac:dyDescent="0.2">
      <c r="A23" s="19"/>
      <c r="B23" s="94"/>
      <c r="C23" s="94"/>
      <c r="D23" s="94"/>
      <c r="E23" s="94"/>
      <c r="F23" s="94"/>
      <c r="G23" s="94"/>
      <c r="H23" s="94"/>
      <c r="I23" s="94"/>
      <c r="J23" s="94"/>
      <c r="K23" s="19"/>
      <c r="M23" s="26"/>
      <c r="N23" s="26"/>
      <c r="O23" s="26"/>
      <c r="P23" s="26"/>
      <c r="Q23" s="26"/>
      <c r="R23" s="27"/>
      <c r="S23" s="30"/>
      <c r="T23" s="23"/>
      <c r="U23" s="23"/>
      <c r="V23" s="23"/>
      <c r="W23" s="23"/>
      <c r="X23" s="23"/>
      <c r="Y23" s="23"/>
    </row>
    <row r="24" spans="1:25" s="5" customFormat="1" ht="12.75" x14ac:dyDescent="0.2">
      <c r="A24" s="19"/>
      <c r="B24" s="94"/>
      <c r="C24" s="94"/>
      <c r="D24" s="94"/>
      <c r="E24" s="94"/>
      <c r="F24" s="94"/>
      <c r="G24" s="94"/>
      <c r="H24" s="94"/>
      <c r="I24" s="94"/>
      <c r="J24" s="94"/>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94" t="s">
        <v>21</v>
      </c>
      <c r="C26" s="94"/>
      <c r="D26" s="94"/>
      <c r="E26" s="94"/>
      <c r="F26" s="94"/>
      <c r="G26" s="94"/>
      <c r="H26" s="94"/>
      <c r="I26" s="94"/>
      <c r="J26" s="94"/>
      <c r="K26" s="19"/>
      <c r="M26" s="26"/>
      <c r="N26" s="26"/>
      <c r="O26" s="26"/>
      <c r="P26" s="26"/>
      <c r="Q26" s="26"/>
      <c r="R26" s="27"/>
      <c r="S26" s="27"/>
      <c r="T26" s="23"/>
      <c r="U26" s="23"/>
      <c r="V26" s="23"/>
      <c r="W26" s="23"/>
      <c r="X26" s="23"/>
      <c r="Y26" s="23"/>
    </row>
    <row r="27" spans="1:25" s="5" customFormat="1" ht="12.75" x14ac:dyDescent="0.2">
      <c r="A27" s="19"/>
      <c r="B27" s="94"/>
      <c r="C27" s="94"/>
      <c r="D27" s="94"/>
      <c r="E27" s="94"/>
      <c r="F27" s="94"/>
      <c r="G27" s="94"/>
      <c r="H27" s="94"/>
      <c r="I27" s="94"/>
      <c r="J27" s="94"/>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94" t="s">
        <v>22</v>
      </c>
      <c r="C29" s="94"/>
      <c r="D29" s="94"/>
      <c r="E29" s="94"/>
      <c r="F29" s="94"/>
      <c r="G29" s="94"/>
      <c r="H29" s="94"/>
      <c r="I29" s="94"/>
      <c r="J29" s="94"/>
      <c r="K29" s="19"/>
      <c r="M29" s="26"/>
      <c r="N29" s="26"/>
      <c r="O29" s="26"/>
      <c r="P29" s="26"/>
      <c r="Q29" s="26"/>
      <c r="R29" s="27"/>
      <c r="S29" s="27"/>
      <c r="T29" s="23"/>
      <c r="U29" s="23"/>
      <c r="V29" s="23"/>
      <c r="W29" s="23"/>
      <c r="X29" s="23"/>
      <c r="Y29" s="23"/>
    </row>
    <row r="30" spans="1:25" s="5" customFormat="1" ht="12.75" customHeight="1" x14ac:dyDescent="0.2">
      <c r="A30" s="19"/>
      <c r="B30" s="94"/>
      <c r="C30" s="94"/>
      <c r="D30" s="94"/>
      <c r="E30" s="94"/>
      <c r="F30" s="94"/>
      <c r="G30" s="94"/>
      <c r="H30" s="94"/>
      <c r="I30" s="94"/>
      <c r="J30" s="94"/>
      <c r="K30" s="19"/>
      <c r="M30" s="26"/>
      <c r="N30" s="26"/>
      <c r="O30" s="26"/>
      <c r="P30" s="26"/>
      <c r="Q30" s="26"/>
      <c r="R30" s="27"/>
      <c r="S30" s="27"/>
      <c r="T30" s="23"/>
      <c r="U30" s="23"/>
      <c r="V30" s="23"/>
      <c r="W30" s="23"/>
      <c r="X30" s="23"/>
      <c r="Y30" s="23"/>
    </row>
    <row r="31" spans="1:25" s="5" customFormat="1" ht="12.75" customHeight="1" x14ac:dyDescent="0.2">
      <c r="A31" s="19"/>
      <c r="B31" s="94"/>
      <c r="C31" s="94"/>
      <c r="D31" s="94"/>
      <c r="E31" s="94"/>
      <c r="F31" s="94"/>
      <c r="G31" s="94"/>
      <c r="H31" s="94"/>
      <c r="I31" s="94"/>
      <c r="J31" s="94"/>
      <c r="K31" s="19"/>
      <c r="M31" s="26"/>
      <c r="N31" s="26"/>
      <c r="O31" s="26"/>
      <c r="P31" s="26"/>
      <c r="Q31" s="26"/>
      <c r="R31" s="27"/>
      <c r="S31" s="27"/>
      <c r="T31" s="23"/>
      <c r="U31" s="23"/>
      <c r="V31" s="23"/>
      <c r="W31" s="23"/>
      <c r="X31" s="23"/>
      <c r="Y31" s="23"/>
    </row>
    <row r="32" spans="1:25" s="5" customFormat="1" ht="12.75" customHeight="1" x14ac:dyDescent="0.2">
      <c r="A32" s="19"/>
      <c r="B32" s="94"/>
      <c r="C32" s="94"/>
      <c r="D32" s="94"/>
      <c r="E32" s="94"/>
      <c r="F32" s="94"/>
      <c r="G32" s="94"/>
      <c r="H32" s="94"/>
      <c r="I32" s="94"/>
      <c r="J32" s="94"/>
      <c r="K32" s="19"/>
      <c r="M32" s="26"/>
      <c r="N32" s="26"/>
      <c r="O32" s="26"/>
      <c r="P32" s="26"/>
      <c r="Q32" s="26"/>
      <c r="R32" s="27"/>
      <c r="S32" s="27"/>
      <c r="T32" s="23"/>
      <c r="U32" s="23"/>
      <c r="V32" s="23"/>
      <c r="W32" s="23"/>
      <c r="X32" s="23"/>
      <c r="Y32" s="23"/>
    </row>
    <row r="33" spans="1:25" s="5" customFormat="1" ht="12.75" customHeight="1" x14ac:dyDescent="0.2">
      <c r="A33" s="19"/>
      <c r="B33" s="94"/>
      <c r="C33" s="94"/>
      <c r="D33" s="94"/>
      <c r="E33" s="94"/>
      <c r="F33" s="94"/>
      <c r="G33" s="94"/>
      <c r="H33" s="94"/>
      <c r="I33" s="94"/>
      <c r="J33" s="94"/>
      <c r="K33" s="19"/>
      <c r="M33" s="26"/>
      <c r="N33" s="26"/>
      <c r="O33" s="26"/>
      <c r="P33" s="26"/>
      <c r="Q33" s="26"/>
      <c r="R33" s="27"/>
      <c r="S33" s="30"/>
      <c r="T33" s="23"/>
      <c r="U33" s="23"/>
      <c r="V33" s="23"/>
      <c r="W33" s="23"/>
      <c r="X33" s="23"/>
      <c r="Y33" s="23"/>
    </row>
    <row r="34" spans="1:25" s="5" customFormat="1" ht="12.75" x14ac:dyDescent="0.2">
      <c r="A34" s="19"/>
      <c r="B34" s="32"/>
      <c r="C34" s="32"/>
      <c r="D34" s="96" t="s">
        <v>14</v>
      </c>
      <c r="E34" s="96"/>
      <c r="F34" s="96"/>
      <c r="G34" s="96"/>
      <c r="H34" s="96"/>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94" t="s">
        <v>23</v>
      </c>
      <c r="C38" s="94"/>
      <c r="D38" s="94"/>
      <c r="E38" s="94"/>
      <c r="F38" s="94"/>
      <c r="G38" s="94"/>
      <c r="H38" s="94"/>
      <c r="I38" s="94"/>
      <c r="J38" s="94"/>
      <c r="K38" s="19"/>
      <c r="M38" s="26"/>
      <c r="N38" s="26"/>
      <c r="O38" s="26"/>
      <c r="P38" s="26"/>
      <c r="Q38" s="26"/>
      <c r="R38" s="27"/>
      <c r="S38" s="27"/>
      <c r="T38" s="23"/>
      <c r="U38" s="23"/>
      <c r="V38" s="23"/>
      <c r="W38" s="23"/>
      <c r="X38" s="23"/>
      <c r="Y38" s="23"/>
    </row>
    <row r="39" spans="1:25" s="5" customFormat="1" ht="12.75" x14ac:dyDescent="0.2">
      <c r="A39" s="19"/>
      <c r="B39" s="94"/>
      <c r="C39" s="94"/>
      <c r="D39" s="94"/>
      <c r="E39" s="94"/>
      <c r="F39" s="94"/>
      <c r="G39" s="94"/>
      <c r="H39" s="94"/>
      <c r="I39" s="94"/>
      <c r="J39" s="94"/>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94" t="s">
        <v>24</v>
      </c>
      <c r="C41" s="94"/>
      <c r="D41" s="94"/>
      <c r="E41" s="94"/>
      <c r="F41" s="94"/>
      <c r="G41" s="94"/>
      <c r="H41" s="94"/>
      <c r="I41" s="94"/>
      <c r="J41" s="94"/>
      <c r="K41" s="19"/>
      <c r="M41" s="26"/>
      <c r="N41" s="26"/>
      <c r="O41" s="26"/>
      <c r="P41" s="26"/>
      <c r="Q41" s="26"/>
      <c r="R41" s="27"/>
      <c r="S41" s="27"/>
      <c r="T41" s="23"/>
      <c r="U41" s="23"/>
      <c r="V41" s="23"/>
      <c r="W41" s="23"/>
      <c r="X41" s="23"/>
      <c r="Y41" s="23"/>
    </row>
    <row r="42" spans="1:25" s="5" customFormat="1" ht="12.75" x14ac:dyDescent="0.2">
      <c r="A42" s="19"/>
      <c r="B42" s="94"/>
      <c r="C42" s="94"/>
      <c r="D42" s="94"/>
      <c r="E42" s="94"/>
      <c r="F42" s="94"/>
      <c r="G42" s="94"/>
      <c r="H42" s="94"/>
      <c r="I42" s="94"/>
      <c r="J42" s="94"/>
      <c r="K42" s="19"/>
      <c r="M42" s="26"/>
      <c r="N42" s="26"/>
      <c r="O42" s="26"/>
      <c r="P42" s="26"/>
      <c r="Q42" s="26"/>
      <c r="R42" s="27"/>
      <c r="S42" s="27"/>
      <c r="T42" s="23"/>
      <c r="U42" s="23"/>
      <c r="V42" s="23"/>
      <c r="W42" s="23"/>
      <c r="X42" s="23"/>
      <c r="Y42" s="23"/>
    </row>
    <row r="43" spans="1:25" s="5" customFormat="1" ht="12.75" x14ac:dyDescent="0.2">
      <c r="A43" s="19"/>
      <c r="B43" s="94"/>
      <c r="C43" s="94"/>
      <c r="D43" s="94"/>
      <c r="E43" s="94"/>
      <c r="F43" s="94"/>
      <c r="G43" s="94"/>
      <c r="H43" s="94"/>
      <c r="I43" s="94"/>
      <c r="J43" s="94"/>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94" t="s">
        <v>17</v>
      </c>
      <c r="C45" s="94"/>
      <c r="D45" s="94"/>
      <c r="E45" s="94"/>
      <c r="F45" s="94"/>
      <c r="G45" s="94"/>
      <c r="H45" s="94"/>
      <c r="I45" s="94"/>
      <c r="J45" s="94"/>
      <c r="K45" s="19"/>
      <c r="M45" s="26"/>
      <c r="N45" s="26"/>
      <c r="O45" s="26"/>
      <c r="P45" s="26"/>
      <c r="Q45" s="26"/>
      <c r="R45" s="27"/>
      <c r="S45" s="27"/>
      <c r="T45" s="23"/>
      <c r="U45" s="23"/>
      <c r="V45" s="23"/>
      <c r="W45" s="23"/>
      <c r="X45" s="23"/>
      <c r="Y45" s="23"/>
    </row>
    <row r="46" spans="1:25" s="5" customFormat="1" ht="12.75" x14ac:dyDescent="0.2">
      <c r="A46" s="19"/>
      <c r="B46" s="94"/>
      <c r="C46" s="94"/>
      <c r="D46" s="94"/>
      <c r="E46" s="94"/>
      <c r="F46" s="94"/>
      <c r="G46" s="94"/>
      <c r="H46" s="94"/>
      <c r="I46" s="94"/>
      <c r="J46" s="94"/>
      <c r="K46" s="19"/>
      <c r="M46" s="26"/>
      <c r="N46" s="26"/>
      <c r="O46" s="26"/>
      <c r="P46" s="26"/>
      <c r="Q46" s="26"/>
      <c r="R46" s="27"/>
      <c r="S46" s="27"/>
      <c r="T46" s="23"/>
      <c r="U46" s="23"/>
      <c r="V46" s="23"/>
      <c r="W46" s="23"/>
      <c r="X46" s="23"/>
      <c r="Y46" s="23"/>
    </row>
    <row r="47" spans="1:25" s="5" customFormat="1" ht="12.75" x14ac:dyDescent="0.2">
      <c r="A47" s="19"/>
      <c r="B47" s="94"/>
      <c r="C47" s="94"/>
      <c r="D47" s="94"/>
      <c r="E47" s="94"/>
      <c r="F47" s="94"/>
      <c r="G47" s="94"/>
      <c r="H47" s="94"/>
      <c r="I47" s="94"/>
      <c r="J47" s="94"/>
      <c r="K47" s="19"/>
      <c r="M47" s="26"/>
      <c r="N47" s="26"/>
      <c r="O47" s="26"/>
      <c r="P47" s="26"/>
      <c r="Q47" s="26"/>
      <c r="R47" s="27"/>
      <c r="S47" s="27"/>
      <c r="T47" s="23"/>
      <c r="U47" s="23"/>
      <c r="V47" s="23"/>
      <c r="W47" s="23"/>
      <c r="X47" s="23"/>
      <c r="Y47" s="23"/>
    </row>
    <row r="48" spans="1:25" s="5" customFormat="1" ht="12.75" customHeight="1" x14ac:dyDescent="0.2">
      <c r="A48" s="19"/>
      <c r="B48" s="94"/>
      <c r="C48" s="94"/>
      <c r="D48" s="94"/>
      <c r="E48" s="94"/>
      <c r="F48" s="94"/>
      <c r="G48" s="94"/>
      <c r="H48" s="94"/>
      <c r="I48" s="94"/>
      <c r="J48" s="94"/>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95" t="s">
        <v>28</v>
      </c>
      <c r="C54" s="95"/>
      <c r="D54" s="95"/>
      <c r="E54" s="95"/>
      <c r="F54" s="95"/>
      <c r="G54" s="95"/>
      <c r="H54" s="95"/>
      <c r="I54" s="95"/>
      <c r="J54" s="95"/>
      <c r="K54" s="19"/>
      <c r="M54" s="26"/>
      <c r="N54" s="26"/>
      <c r="O54" s="26"/>
      <c r="P54" s="26"/>
      <c r="Q54" s="26"/>
      <c r="R54" s="27"/>
      <c r="S54" s="27"/>
      <c r="T54" s="23"/>
      <c r="U54" s="23"/>
      <c r="V54" s="23"/>
      <c r="W54" s="23"/>
      <c r="X54" s="23"/>
      <c r="Y54" s="23"/>
    </row>
    <row r="55" spans="1:25" s="5" customFormat="1" ht="12.75" x14ac:dyDescent="0.2">
      <c r="A55" s="19"/>
      <c r="B55" s="95"/>
      <c r="C55" s="95"/>
      <c r="D55" s="95"/>
      <c r="E55" s="95"/>
      <c r="F55" s="95"/>
      <c r="G55" s="95"/>
      <c r="H55" s="95"/>
      <c r="I55" s="95"/>
      <c r="J55" s="95"/>
      <c r="K55" s="19"/>
      <c r="M55" s="26"/>
      <c r="N55" s="26"/>
      <c r="O55" s="26"/>
      <c r="P55" s="26"/>
      <c r="Q55" s="26"/>
      <c r="R55" s="27"/>
      <c r="S55" s="27"/>
      <c r="T55" s="23"/>
      <c r="U55" s="23"/>
      <c r="V55" s="23"/>
      <c r="W55" s="23"/>
      <c r="X55" s="23"/>
      <c r="Y55" s="23"/>
    </row>
    <row r="56" spans="1:25" s="5" customFormat="1" ht="12.75" x14ac:dyDescent="0.2">
      <c r="A56" s="19"/>
      <c r="B56" s="95"/>
      <c r="C56" s="95"/>
      <c r="D56" s="95"/>
      <c r="E56" s="95"/>
      <c r="F56" s="95"/>
      <c r="G56" s="95"/>
      <c r="H56" s="95"/>
      <c r="I56" s="95"/>
      <c r="J56" s="95"/>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zoomScale="85" zoomScaleNormal="100" zoomScaleSheetLayoutView="85" workbookViewId="0"/>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16384" width="9.140625" style="33"/>
  </cols>
  <sheetData>
    <row r="1" spans="1:39" s="5" customFormat="1" ht="12.75" x14ac:dyDescent="0.2">
      <c r="A1" s="1"/>
      <c r="B1" s="2" t="s">
        <v>1</v>
      </c>
      <c r="C1" s="3" t="s">
        <v>0</v>
      </c>
      <c r="D1" s="1"/>
      <c r="E1" s="1"/>
      <c r="F1" s="2" t="s">
        <v>8</v>
      </c>
      <c r="G1" s="4">
        <f>X1</f>
        <v>1</v>
      </c>
      <c r="H1" s="1"/>
      <c r="I1" s="1"/>
      <c r="J1" s="1"/>
      <c r="K1" s="1"/>
      <c r="M1" s="93" t="s">
        <v>96</v>
      </c>
      <c r="N1" s="93" t="s">
        <v>90</v>
      </c>
      <c r="O1" s="93" t="s">
        <v>95</v>
      </c>
      <c r="P1" s="93" t="s">
        <v>95</v>
      </c>
      <c r="Q1" s="93" t="s">
        <v>95</v>
      </c>
      <c r="R1" s="93" t="s">
        <v>94</v>
      </c>
      <c r="S1" s="92" t="s">
        <v>93</v>
      </c>
      <c r="T1" s="91" t="s">
        <v>92</v>
      </c>
      <c r="W1" s="6" t="s">
        <v>91</v>
      </c>
      <c r="X1" s="7">
        <f>SUM(M:M)</f>
        <v>1</v>
      </c>
    </row>
    <row r="2" spans="1:39" s="5" customFormat="1" ht="12.75" x14ac:dyDescent="0.2">
      <c r="A2" s="1"/>
      <c r="B2" s="2" t="s">
        <v>2</v>
      </c>
      <c r="C2" s="3" t="s">
        <v>7</v>
      </c>
      <c r="D2" s="1"/>
      <c r="E2" s="1"/>
      <c r="F2" s="2" t="s">
        <v>5</v>
      </c>
      <c r="G2" s="3" t="s">
        <v>100</v>
      </c>
      <c r="H2" s="1"/>
      <c r="I2" s="1"/>
      <c r="J2" s="1"/>
      <c r="K2" s="1"/>
      <c r="M2" s="81" t="s">
        <v>89</v>
      </c>
      <c r="N2" s="81" t="s">
        <v>89</v>
      </c>
      <c r="O2" s="81" t="s">
        <v>90</v>
      </c>
      <c r="P2" s="81" t="s">
        <v>90</v>
      </c>
      <c r="Q2" s="81" t="s">
        <v>90</v>
      </c>
      <c r="R2" s="81" t="s">
        <v>89</v>
      </c>
      <c r="S2" s="90" t="s">
        <v>89</v>
      </c>
      <c r="T2" s="86"/>
      <c r="W2" s="6" t="s">
        <v>88</v>
      </c>
      <c r="X2" s="7">
        <f>SUM(N:N)</f>
        <v>0</v>
      </c>
    </row>
    <row r="3" spans="1:39" s="5" customFormat="1" ht="12.75" x14ac:dyDescent="0.2">
      <c r="A3" s="1"/>
      <c r="B3" s="2" t="s">
        <v>3</v>
      </c>
      <c r="C3" s="8" t="s">
        <v>87</v>
      </c>
      <c r="D3" s="1"/>
      <c r="E3" s="1"/>
      <c r="F3" s="2" t="s">
        <v>4</v>
      </c>
      <c r="G3" s="3" t="s">
        <v>86</v>
      </c>
      <c r="H3" s="1"/>
      <c r="I3" s="1"/>
      <c r="J3" s="1"/>
      <c r="K3" s="1"/>
      <c r="M3" s="81"/>
      <c r="N3" s="81"/>
      <c r="O3" s="81"/>
      <c r="P3" s="81"/>
      <c r="Q3" s="81"/>
      <c r="R3" s="81"/>
      <c r="S3" s="90"/>
      <c r="T3" s="86"/>
      <c r="W3" s="6" t="s">
        <v>84</v>
      </c>
      <c r="X3" s="7">
        <f>SUM(O:O)</f>
        <v>0</v>
      </c>
    </row>
    <row r="4" spans="1:39" s="5" customFormat="1" ht="12.75" x14ac:dyDescent="0.2">
      <c r="A4" s="1"/>
      <c r="B4" s="2" t="s">
        <v>9</v>
      </c>
      <c r="C4" s="4"/>
      <c r="D4" s="1"/>
      <c r="E4" s="1"/>
      <c r="F4" s="2" t="s">
        <v>10</v>
      </c>
      <c r="G4" s="3" t="s">
        <v>98</v>
      </c>
      <c r="H4" s="1"/>
      <c r="I4" s="1"/>
      <c r="J4" s="1"/>
      <c r="K4" s="1"/>
      <c r="M4" s="81"/>
      <c r="N4" s="81"/>
      <c r="O4" s="81"/>
      <c r="P4" s="81"/>
      <c r="Q4" s="89"/>
      <c r="R4" s="88"/>
      <c r="S4" s="87"/>
      <c r="T4" s="86"/>
      <c r="W4" s="6" t="s">
        <v>84</v>
      </c>
      <c r="X4" s="7">
        <f>SUM(P:P)</f>
        <v>0</v>
      </c>
    </row>
    <row r="5" spans="1:39" s="5" customFormat="1" ht="12.75" x14ac:dyDescent="0.2">
      <c r="A5" s="1"/>
      <c r="B5" s="2" t="s">
        <v>11</v>
      </c>
      <c r="C5" s="4" t="s">
        <v>85</v>
      </c>
      <c r="D5" s="1"/>
      <c r="E5" s="2"/>
      <c r="F5" s="1"/>
      <c r="G5" s="1"/>
      <c r="H5" s="1"/>
      <c r="I5" s="1"/>
      <c r="J5" s="1"/>
      <c r="K5" s="1"/>
      <c r="M5" s="81"/>
      <c r="N5" s="81"/>
      <c r="O5" s="81"/>
      <c r="P5" s="81"/>
      <c r="Q5" s="89"/>
      <c r="R5" s="88"/>
      <c r="S5" s="87"/>
      <c r="T5" s="86"/>
      <c r="W5" s="6" t="s">
        <v>84</v>
      </c>
      <c r="X5" s="7">
        <f>SUM(Q:Q)</f>
        <v>0</v>
      </c>
    </row>
    <row r="6" spans="1:39" s="5" customFormat="1" ht="12.75" x14ac:dyDescent="0.2">
      <c r="A6" s="1"/>
      <c r="B6" s="1" t="s">
        <v>6</v>
      </c>
      <c r="C6" s="9"/>
      <c r="D6" s="1"/>
      <c r="E6" s="1"/>
      <c r="F6" s="1"/>
      <c r="G6" s="1"/>
      <c r="H6" s="1"/>
      <c r="I6" s="1"/>
      <c r="J6" s="1"/>
      <c r="K6" s="1"/>
      <c r="M6" s="81"/>
      <c r="N6" s="81"/>
      <c r="O6" s="81"/>
      <c r="P6" s="81"/>
      <c r="Q6" s="89"/>
      <c r="R6" s="88"/>
      <c r="S6" s="87"/>
      <c r="T6" s="86"/>
      <c r="W6" s="6" t="s">
        <v>83</v>
      </c>
      <c r="X6" s="7">
        <f>SUM(R:R)</f>
        <v>0</v>
      </c>
      <c r="Y6" s="61"/>
      <c r="Z6" s="37"/>
      <c r="AA6" s="61"/>
      <c r="AB6" s="61"/>
      <c r="AC6" s="75"/>
    </row>
    <row r="7" spans="1:39" s="5" customFormat="1" ht="12.75" x14ac:dyDescent="0.2">
      <c r="A7" s="1"/>
      <c r="B7" s="1"/>
      <c r="C7" s="1"/>
      <c r="D7" s="1"/>
      <c r="E7" s="1"/>
      <c r="F7" s="1"/>
      <c r="G7" s="1"/>
      <c r="H7" s="1"/>
      <c r="I7" s="1"/>
      <c r="J7" s="1"/>
      <c r="K7" s="1"/>
      <c r="M7" s="81"/>
      <c r="N7" s="81"/>
      <c r="O7" s="81"/>
      <c r="P7" s="81"/>
      <c r="Q7" s="89"/>
      <c r="R7" s="88"/>
      <c r="S7" s="87"/>
      <c r="T7" s="86"/>
      <c r="W7" s="6" t="s">
        <v>82</v>
      </c>
      <c r="X7" s="7">
        <f>SUM(S:S)</f>
        <v>0</v>
      </c>
      <c r="Y7" s="75"/>
      <c r="Z7" s="63"/>
      <c r="AA7" s="85"/>
      <c r="AB7" s="84"/>
      <c r="AC7" s="61"/>
    </row>
    <row r="8" spans="1:39" s="5" customFormat="1" ht="12.75" x14ac:dyDescent="0.2">
      <c r="A8" s="16"/>
      <c r="E8" s="6" t="s">
        <v>1</v>
      </c>
      <c r="F8" s="7" t="str">
        <f>$C$1</f>
        <v>R. Abbott</v>
      </c>
      <c r="H8" s="10"/>
      <c r="I8" s="6" t="s">
        <v>81</v>
      </c>
      <c r="J8" s="11" t="str">
        <f>$G$2</f>
        <v>AA-SM-026-011</v>
      </c>
      <c r="K8" s="12"/>
      <c r="L8" s="13"/>
      <c r="M8" s="81"/>
      <c r="N8" s="81"/>
      <c r="O8" s="81"/>
      <c r="P8" s="81"/>
      <c r="Q8" s="81"/>
      <c r="R8" s="81"/>
      <c r="S8" s="81"/>
      <c r="T8" s="81"/>
      <c r="Y8" s="61"/>
      <c r="Z8" s="73"/>
      <c r="AA8" s="37"/>
      <c r="AB8" s="83"/>
      <c r="AC8" s="61"/>
    </row>
    <row r="9" spans="1:39" s="5" customFormat="1" ht="12.75" x14ac:dyDescent="0.2">
      <c r="E9" s="6" t="s">
        <v>2</v>
      </c>
      <c r="F9" s="10" t="str">
        <f>$C$2</f>
        <v xml:space="preserve"> </v>
      </c>
      <c r="H9" s="10"/>
      <c r="I9" s="6" t="s">
        <v>80</v>
      </c>
      <c r="J9" s="12" t="str">
        <f>$G$3</f>
        <v>IR</v>
      </c>
      <c r="K9" s="12"/>
      <c r="L9" s="13"/>
      <c r="M9" s="81">
        <v>1</v>
      </c>
      <c r="N9" s="81"/>
      <c r="O9" s="81"/>
      <c r="P9" s="81"/>
      <c r="Q9" s="81"/>
      <c r="R9" s="81"/>
      <c r="S9" s="81"/>
      <c r="T9" s="81"/>
      <c r="Y9" s="61"/>
      <c r="Z9" s="82"/>
      <c r="AA9" s="61"/>
      <c r="AB9" s="61"/>
      <c r="AC9" s="61"/>
    </row>
    <row r="10" spans="1:39" s="5" customFormat="1" ht="12.75" x14ac:dyDescent="0.2">
      <c r="E10" s="6" t="s">
        <v>3</v>
      </c>
      <c r="F10" s="10" t="str">
        <f>$C$3</f>
        <v>18/09/2016</v>
      </c>
      <c r="H10" s="10"/>
      <c r="I10" s="6" t="s">
        <v>79</v>
      </c>
      <c r="J10" s="7" t="str">
        <f>L10&amp;" of "&amp;$G$1</f>
        <v>1 of 1</v>
      </c>
      <c r="K10" s="10"/>
      <c r="L10" s="13">
        <f>SUM($M$1:M9)</f>
        <v>1</v>
      </c>
      <c r="M10" s="81"/>
      <c r="N10" s="81"/>
      <c r="O10" s="81"/>
      <c r="P10" s="81"/>
      <c r="Q10" s="81"/>
      <c r="R10" s="81"/>
      <c r="S10" s="81"/>
      <c r="T10" s="81"/>
      <c r="Y10" s="61"/>
      <c r="Z10" s="61"/>
      <c r="AA10" s="61"/>
      <c r="AB10" s="61"/>
      <c r="AC10" s="61"/>
    </row>
    <row r="11" spans="1:39" s="5" customFormat="1" ht="14.25" x14ac:dyDescent="0.25">
      <c r="E11" s="6" t="s">
        <v>78</v>
      </c>
      <c r="F11" s="10" t="str">
        <f>$C$5</f>
        <v>STANDARD SPREADSHEET METHOD</v>
      </c>
      <c r="I11" s="14"/>
      <c r="J11" s="7"/>
      <c r="M11" s="81"/>
      <c r="N11" s="81"/>
      <c r="O11" s="81"/>
      <c r="P11" s="81"/>
      <c r="Q11" s="81"/>
      <c r="R11" s="81"/>
      <c r="S11" s="81"/>
      <c r="T11" s="81"/>
      <c r="W11" s="63" t="s">
        <v>77</v>
      </c>
      <c r="X11" s="61">
        <v>0</v>
      </c>
      <c r="Y11" s="61" t="s">
        <v>41</v>
      </c>
      <c r="Z11" s="61"/>
      <c r="AA11" s="61"/>
      <c r="AB11" s="61"/>
      <c r="AC11" s="61"/>
    </row>
    <row r="12" spans="1:39" s="37" customFormat="1" x14ac:dyDescent="0.25">
      <c r="A12" s="39"/>
      <c r="B12" s="15" t="str">
        <f>$G$4</f>
        <v>SIMPLE BEAMS - SINGLE SPAN - Point Loaded Mid Span</v>
      </c>
      <c r="C12" s="39"/>
      <c r="D12" s="39"/>
      <c r="E12" s="39"/>
      <c r="F12" s="5"/>
      <c r="G12" s="5"/>
      <c r="H12" s="5"/>
      <c r="I12" s="14"/>
      <c r="J12" s="7"/>
      <c r="K12" s="5"/>
      <c r="L12" s="5"/>
      <c r="M12" s="81"/>
      <c r="N12" s="81"/>
      <c r="O12" s="80"/>
      <c r="P12" s="80"/>
      <c r="Q12" s="80"/>
      <c r="R12" s="80"/>
      <c r="S12" s="80"/>
      <c r="T12" s="80"/>
      <c r="U12" s="38"/>
      <c r="W12" s="63" t="s">
        <v>76</v>
      </c>
      <c r="X12" s="61">
        <v>0</v>
      </c>
      <c r="Y12" s="61" t="s">
        <v>44</v>
      </c>
      <c r="Z12" s="61"/>
      <c r="AA12" s="61"/>
      <c r="AB12" s="61"/>
      <c r="AC12" s="79"/>
      <c r="AL12" s="42"/>
      <c r="AM12" s="42"/>
    </row>
    <row r="13" spans="1:39" s="36" customFormat="1" ht="14.25" x14ac:dyDescent="0.25">
      <c r="A13" s="77"/>
      <c r="B13" s="97" t="s">
        <v>75</v>
      </c>
      <c r="C13" s="97"/>
      <c r="D13" s="97"/>
      <c r="E13" s="77" t="s">
        <v>74</v>
      </c>
      <c r="F13" s="78"/>
      <c r="G13" s="78"/>
      <c r="H13" s="78"/>
      <c r="I13" s="77"/>
      <c r="J13" s="77"/>
      <c r="K13" s="77"/>
      <c r="M13" s="35"/>
      <c r="N13" s="35"/>
      <c r="O13" s="35"/>
      <c r="P13" s="35"/>
      <c r="Q13" s="35"/>
      <c r="R13" s="35"/>
      <c r="S13" s="35"/>
      <c r="T13" s="35"/>
      <c r="U13" s="34"/>
      <c r="W13" s="63" t="s">
        <v>73</v>
      </c>
      <c r="X13" s="63">
        <v>0</v>
      </c>
      <c r="Y13" s="61" t="s">
        <v>34</v>
      </c>
      <c r="Z13" s="37"/>
      <c r="AA13" s="37"/>
      <c r="AB13" s="37"/>
      <c r="AC13" s="37"/>
    </row>
    <row r="14" spans="1:39" s="37" customFormat="1" ht="14.25" x14ac:dyDescent="0.25">
      <c r="A14" s="61"/>
      <c r="B14" s="76"/>
      <c r="C14" s="61"/>
      <c r="D14" s="61"/>
      <c r="E14" s="75"/>
      <c r="G14" s="61"/>
      <c r="H14" s="61"/>
      <c r="I14" s="60"/>
      <c r="J14" s="60"/>
      <c r="K14" s="60"/>
      <c r="L14" s="38"/>
      <c r="M14" s="35"/>
      <c r="N14" s="35"/>
      <c r="O14" s="35"/>
      <c r="P14" s="35"/>
      <c r="Q14" s="35"/>
      <c r="R14" s="35"/>
      <c r="S14" s="35"/>
      <c r="T14" s="35"/>
      <c r="U14" s="34"/>
      <c r="V14" s="38"/>
      <c r="W14" s="63" t="s">
        <v>72</v>
      </c>
      <c r="X14" s="61">
        <v>0</v>
      </c>
      <c r="Y14" s="61" t="s">
        <v>39</v>
      </c>
    </row>
    <row r="15" spans="1:39" s="37" customFormat="1" ht="12.75" x14ac:dyDescent="0.2">
      <c r="K15" s="60"/>
      <c r="L15" s="38"/>
      <c r="M15" s="35"/>
      <c r="N15" s="35"/>
      <c r="O15" s="35"/>
      <c r="P15" s="35"/>
      <c r="Q15" s="35"/>
      <c r="R15" s="35"/>
      <c r="S15" s="35"/>
      <c r="T15" s="35"/>
      <c r="U15" s="34"/>
      <c r="V15" s="38"/>
    </row>
    <row r="16" spans="1:39" s="37" customFormat="1" ht="12.75" x14ac:dyDescent="0.2">
      <c r="F16" s="74" t="s">
        <v>71</v>
      </c>
      <c r="G16" s="61"/>
      <c r="H16" s="61"/>
      <c r="I16" s="60"/>
      <c r="J16" s="60"/>
      <c r="K16" s="60"/>
      <c r="L16" s="38"/>
      <c r="M16" s="35"/>
      <c r="N16" s="35"/>
      <c r="O16" s="35"/>
      <c r="P16" s="35"/>
      <c r="Q16" s="35"/>
      <c r="R16" s="35"/>
      <c r="S16" s="35"/>
      <c r="T16" s="35"/>
      <c r="U16" s="34"/>
      <c r="V16" s="38"/>
      <c r="Y16" s="37">
        <f>G19/2</f>
        <v>7.5</v>
      </c>
    </row>
    <row r="17" spans="1:32" s="37" customFormat="1" ht="14.25" x14ac:dyDescent="0.25">
      <c r="F17" s="63" t="s">
        <v>70</v>
      </c>
      <c r="G17" s="70">
        <v>10000000</v>
      </c>
      <c r="H17" s="61" t="s">
        <v>69</v>
      </c>
      <c r="I17" s="60"/>
      <c r="J17" s="60"/>
      <c r="L17" s="38"/>
      <c r="M17" s="35"/>
      <c r="N17" s="35"/>
      <c r="O17" s="35"/>
      <c r="P17" s="35"/>
      <c r="Q17" s="35"/>
      <c r="R17" s="35"/>
      <c r="S17" s="35"/>
      <c r="T17" s="35"/>
      <c r="U17" s="34"/>
      <c r="V17" s="38"/>
      <c r="W17" s="73" t="s">
        <v>68</v>
      </c>
      <c r="X17" s="73" t="s">
        <v>67</v>
      </c>
      <c r="Y17" s="73" t="s">
        <v>66</v>
      </c>
      <c r="Z17" s="73" t="s">
        <v>65</v>
      </c>
      <c r="AA17" s="73" t="s">
        <v>64</v>
      </c>
      <c r="AB17" s="73" t="s">
        <v>63</v>
      </c>
      <c r="AC17" s="73" t="s">
        <v>62</v>
      </c>
      <c r="AD17" s="73" t="s">
        <v>61</v>
      </c>
    </row>
    <row r="18" spans="1:32" s="37" customFormat="1" ht="12.75" x14ac:dyDescent="0.2">
      <c r="F18" s="63" t="s">
        <v>60</v>
      </c>
      <c r="G18" s="72">
        <v>0.1</v>
      </c>
      <c r="H18" s="61" t="s">
        <v>59</v>
      </c>
      <c r="I18" s="60"/>
      <c r="J18" s="60"/>
      <c r="L18" s="38"/>
      <c r="M18" s="35"/>
      <c r="N18" s="35"/>
      <c r="O18" s="35"/>
      <c r="P18" s="35"/>
      <c r="Q18" s="35"/>
      <c r="R18" s="35"/>
      <c r="S18" s="35"/>
      <c r="T18" s="35"/>
      <c r="U18" s="34"/>
      <c r="V18" s="38"/>
      <c r="W18" s="47">
        <f>X11</f>
        <v>0</v>
      </c>
      <c r="X18" s="47">
        <f>B27</f>
        <v>250</v>
      </c>
      <c r="Y18" s="47">
        <f>B31</f>
        <v>-7.0312500000000002E-3</v>
      </c>
      <c r="Z18" s="42">
        <f>X12</f>
        <v>0</v>
      </c>
      <c r="AA18" s="71">
        <f>G26</f>
        <v>-3.515625E-2</v>
      </c>
      <c r="AB18" s="42">
        <f>X13</f>
        <v>0</v>
      </c>
      <c r="AC18" s="42">
        <f>X14</f>
        <v>0</v>
      </c>
      <c r="AD18" s="42">
        <f>G30</f>
        <v>1875</v>
      </c>
    </row>
    <row r="19" spans="1:32" s="37" customFormat="1" ht="12.75" x14ac:dyDescent="0.2">
      <c r="F19" s="63" t="s">
        <v>58</v>
      </c>
      <c r="G19" s="70">
        <v>15</v>
      </c>
      <c r="H19" s="61" t="s">
        <v>57</v>
      </c>
      <c r="I19" s="60"/>
      <c r="J19" s="60"/>
      <c r="K19" s="60"/>
      <c r="L19" s="38"/>
      <c r="M19" s="35"/>
      <c r="N19" s="35"/>
      <c r="O19" s="35"/>
      <c r="P19" s="35"/>
      <c r="Q19" s="35"/>
      <c r="R19" s="35"/>
      <c r="S19" s="35"/>
      <c r="T19" s="35"/>
      <c r="U19" s="34"/>
      <c r="V19" s="38"/>
      <c r="W19" s="38"/>
      <c r="X19" s="38"/>
      <c r="Y19" s="38"/>
      <c r="Z19" s="45"/>
      <c r="AA19" s="45"/>
      <c r="AB19" s="45"/>
      <c r="AC19" s="47" t="s">
        <v>56</v>
      </c>
      <c r="AD19" s="47" t="s">
        <v>55</v>
      </c>
      <c r="AE19" s="53" t="s">
        <v>54</v>
      </c>
      <c r="AF19" s="52" t="s">
        <v>53</v>
      </c>
    </row>
    <row r="20" spans="1:32" s="37" customFormat="1" ht="12.75" x14ac:dyDescent="0.2">
      <c r="F20" s="63"/>
      <c r="G20" s="70"/>
      <c r="H20" s="61"/>
      <c r="J20" s="60"/>
      <c r="K20" s="60"/>
      <c r="L20" s="38"/>
      <c r="M20" s="35"/>
      <c r="N20" s="35"/>
      <c r="O20" s="35"/>
      <c r="P20" s="35"/>
      <c r="Q20" s="35"/>
      <c r="R20" s="35"/>
      <c r="S20" s="35"/>
      <c r="T20" s="35"/>
      <c r="U20" s="34"/>
      <c r="V20" s="38"/>
      <c r="W20" s="38"/>
      <c r="X20" s="47" t="s">
        <v>56</v>
      </c>
      <c r="Y20" s="47" t="s">
        <v>55</v>
      </c>
      <c r="Z20" s="53" t="s">
        <v>54</v>
      </c>
      <c r="AA20" s="52" t="s">
        <v>53</v>
      </c>
      <c r="AB20" s="52"/>
      <c r="AC20" s="42" t="s">
        <v>48</v>
      </c>
      <c r="AD20" s="42" t="s">
        <v>50</v>
      </c>
      <c r="AE20" s="42" t="s">
        <v>49</v>
      </c>
      <c r="AF20" s="69" t="s">
        <v>48</v>
      </c>
    </row>
    <row r="21" spans="1:32" s="37" customFormat="1" ht="12.75" x14ac:dyDescent="0.2">
      <c r="F21" s="63" t="s">
        <v>52</v>
      </c>
      <c r="G21" s="70">
        <v>500</v>
      </c>
      <c r="H21" s="61" t="s">
        <v>51</v>
      </c>
      <c r="I21" s="60"/>
      <c r="K21" s="60"/>
      <c r="L21" s="38"/>
      <c r="M21" s="35"/>
      <c r="N21" s="35"/>
      <c r="O21" s="35"/>
      <c r="P21" s="35"/>
      <c r="Q21" s="35"/>
      <c r="R21" s="35"/>
      <c r="S21" s="35"/>
      <c r="T21" s="35"/>
      <c r="U21" s="34"/>
      <c r="V21" s="38"/>
      <c r="W21" s="38"/>
      <c r="X21" s="42" t="s">
        <v>48</v>
      </c>
      <c r="Y21" s="42" t="s">
        <v>50</v>
      </c>
      <c r="Z21" s="42" t="s">
        <v>49</v>
      </c>
      <c r="AA21" s="69" t="s">
        <v>48</v>
      </c>
      <c r="AB21" s="52"/>
      <c r="AC21" s="42">
        <v>0</v>
      </c>
      <c r="AD21" s="42">
        <v>0</v>
      </c>
      <c r="AE21" s="42">
        <v>0</v>
      </c>
    </row>
    <row r="22" spans="1:32" s="37" customFormat="1" ht="12.75" x14ac:dyDescent="0.2">
      <c r="L22" s="38"/>
      <c r="M22" s="35"/>
      <c r="N22" s="35"/>
      <c r="O22" s="35"/>
      <c r="P22" s="35"/>
      <c r="Q22" s="35"/>
      <c r="R22" s="35"/>
      <c r="S22" s="35"/>
      <c r="T22" s="35"/>
      <c r="U22" s="34"/>
      <c r="V22" s="38"/>
      <c r="W22" s="42">
        <v>0</v>
      </c>
      <c r="X22" s="42">
        <v>0</v>
      </c>
      <c r="Y22" s="47">
        <f>IF(X22&lt;=$Y$16,$G$21/2,-$G$21/2)</f>
        <v>250</v>
      </c>
      <c r="Z22" s="53">
        <f>IF(X22&lt;=$Y$16,$G$21/2*X22,$G$21/2*($G$19-X22))</f>
        <v>0</v>
      </c>
      <c r="AA22" s="52">
        <f t="shared" ref="AA22:AA38" si="0">IF(X22&lt;$Y$16,-(1/48)*$G$21/($G$17*$G$18)*(3*$G$19^2*X22-4*X22^3),-(1/48)*$G$21/($G$17*$G$18)*(3*$G$19^2*($G$19-X22)-4*($G$19-X22)^3))</f>
        <v>0</v>
      </c>
      <c r="AB22" s="52"/>
      <c r="AC22" s="51">
        <f t="array" ref="AC22:AC55">IF(ISERROR(SMALL(X22:X55,ROW()-ROW(X21))),"",SMALL(X22:X55,ROW()-ROW(X21)))</f>
        <v>0</v>
      </c>
      <c r="AD22" s="54">
        <f>INDEX(Y22:Y55,MATCH(AC22,X22:X55,0))</f>
        <v>250</v>
      </c>
      <c r="AE22" s="54">
        <f>INDEX(Z22:Z55,MATCH(AC22,X22:X55,0))</f>
        <v>0</v>
      </c>
      <c r="AF22" s="53">
        <f>INDEX(AA22:AA55,MATCH(AC22,X22:X55,0))</f>
        <v>0</v>
      </c>
    </row>
    <row r="23" spans="1:32" s="37" customFormat="1" ht="12.75" x14ac:dyDescent="0.2">
      <c r="B23" s="68" t="s">
        <v>47</v>
      </c>
      <c r="C23" s="67"/>
      <c r="D23" s="66"/>
      <c r="L23" s="38"/>
      <c r="M23" s="35"/>
      <c r="N23" s="35"/>
      <c r="O23" s="35"/>
      <c r="P23" s="35"/>
      <c r="Q23" s="35"/>
      <c r="R23" s="35"/>
      <c r="S23" s="35"/>
      <c r="T23" s="35"/>
      <c r="U23" s="34"/>
      <c r="V23" s="38"/>
      <c r="W23" s="47">
        <v>1</v>
      </c>
      <c r="X23" s="55">
        <f>G19/MAX(W22:W55)*W23</f>
        <v>0.5</v>
      </c>
      <c r="Y23" s="47">
        <f t="shared" ref="Y23:Y55" si="1">IF(X23&lt;=$Y$16,$G$21/2,-$G$21/2)</f>
        <v>250</v>
      </c>
      <c r="Z23" s="53">
        <f>IF(X23&lt;=$Y$16,$G$21/2*X23,$G$21/2*($G$19-X23))</f>
        <v>125</v>
      </c>
      <c r="AA23" s="52">
        <f t="shared" si="0"/>
        <v>-3.5104166666666665E-3</v>
      </c>
      <c r="AB23" s="52"/>
      <c r="AC23" s="51">
        <v>0.5</v>
      </c>
      <c r="AD23" s="54">
        <f>INDEX(Y22:Y55,MATCH(AC23,X22:X55,0))</f>
        <v>250</v>
      </c>
      <c r="AE23" s="54">
        <f>INDEX(Z22:Z55,MATCH(AC23,X22:X55,0))</f>
        <v>125</v>
      </c>
      <c r="AF23" s="53">
        <f>INDEX(AA22:AA55,MATCH(AC23,X22:X55,0))</f>
        <v>-3.5104166666666665E-3</v>
      </c>
    </row>
    <row r="24" spans="1:32" s="37" customFormat="1" ht="14.25" x14ac:dyDescent="0.25">
      <c r="A24" s="63" t="s">
        <v>77</v>
      </c>
      <c r="B24" s="37" t="str">
        <f ca="1">[1]!xlv(B25)</f>
        <v>W / 2</v>
      </c>
      <c r="F24" s="63" t="s">
        <v>73</v>
      </c>
      <c r="G24" s="61" t="str">
        <f ca="1">[1]!xlv(G26)</f>
        <v xml:space="preserve"> - (1 / 48) × W × L³ / (E × I)</v>
      </c>
      <c r="H24" s="61"/>
      <c r="L24" s="38"/>
      <c r="M24" s="35"/>
      <c r="N24" s="35"/>
      <c r="O24" s="35"/>
      <c r="P24" s="35"/>
      <c r="Q24" s="35"/>
      <c r="R24" s="35"/>
      <c r="S24" s="35"/>
      <c r="T24" s="35"/>
      <c r="U24" s="34"/>
      <c r="V24" s="38"/>
      <c r="W24" s="47">
        <v>2</v>
      </c>
      <c r="X24" s="55">
        <f>G19/MAX(W22:W55)*W24</f>
        <v>1</v>
      </c>
      <c r="Y24" s="47">
        <f t="shared" si="1"/>
        <v>250</v>
      </c>
      <c r="Z24" s="53">
        <f t="shared" ref="Z24:Z55" si="2">IF(X24&lt;=$Y$16,$G$21/2*X24,$G$21/2*($G$19-X24))</f>
        <v>250</v>
      </c>
      <c r="AA24" s="52">
        <f t="shared" si="0"/>
        <v>-6.9895833333333329E-3</v>
      </c>
      <c r="AB24" s="52"/>
      <c r="AC24" s="51">
        <v>1</v>
      </c>
      <c r="AD24" s="54">
        <f>INDEX(Y22:Y55,MATCH(AC24,X22:X55,0))</f>
        <v>250</v>
      </c>
      <c r="AE24" s="54">
        <f>INDEX(Z22:Z55,MATCH(AC24,X22:X55,0))</f>
        <v>250</v>
      </c>
      <c r="AF24" s="53">
        <f>INDEX(AA22:AA55,MATCH(AC24,X22:X55,0))</f>
        <v>-6.9895833333333329E-3</v>
      </c>
    </row>
    <row r="25" spans="1:32" s="37" customFormat="1" ht="12.75" x14ac:dyDescent="0.2">
      <c r="A25" s="63" t="s">
        <v>43</v>
      </c>
      <c r="B25" s="61">
        <f>G21/2</f>
        <v>250</v>
      </c>
      <c r="C25" s="61" t="s">
        <v>41</v>
      </c>
      <c r="F25" s="63" t="s">
        <v>43</v>
      </c>
      <c r="G25" s="37" t="str">
        <f>[1]!xln(G26)</f>
        <v xml:space="preserve"> - (1 / 48) × 500 × 15³ / ((1E+07) × 0.1)</v>
      </c>
      <c r="H25" s="61"/>
      <c r="L25" s="38"/>
      <c r="M25" s="35"/>
      <c r="N25" s="35"/>
      <c r="O25" s="35"/>
      <c r="P25" s="35"/>
      <c r="Q25" s="35"/>
      <c r="R25" s="35"/>
      <c r="S25" s="35"/>
      <c r="T25" s="35"/>
      <c r="U25" s="34"/>
      <c r="V25" s="38"/>
      <c r="W25" s="47">
        <v>3</v>
      </c>
      <c r="X25" s="55">
        <f>G19/MAX(W22:W55)*W25</f>
        <v>1.5</v>
      </c>
      <c r="Y25" s="47">
        <f t="shared" si="1"/>
        <v>250</v>
      </c>
      <c r="Z25" s="53">
        <f t="shared" si="2"/>
        <v>375</v>
      </c>
      <c r="AA25" s="52">
        <f t="shared" si="0"/>
        <v>-1.0406249999999999E-2</v>
      </c>
      <c r="AB25" s="52"/>
      <c r="AC25" s="51">
        <v>1.5</v>
      </c>
      <c r="AD25" s="54">
        <f>INDEX(Y22:Y55,MATCH(AC25,X22:X55,0))</f>
        <v>250</v>
      </c>
      <c r="AE25" s="54">
        <f>INDEX(Z22:Z55,MATCH(AC25,X22:X55,0))</f>
        <v>375</v>
      </c>
      <c r="AF25" s="53">
        <f>INDEX(AA22:AA55,MATCH(AC25,X22:X55,0))</f>
        <v>-1.0406249999999999E-2</v>
      </c>
    </row>
    <row r="26" spans="1:32" s="37" customFormat="1" ht="14.25" x14ac:dyDescent="0.25">
      <c r="A26" s="63" t="s">
        <v>46</v>
      </c>
      <c r="B26" s="37" t="str">
        <f ca="1">[1]!xlv(B27)</f>
        <v>W / 2</v>
      </c>
      <c r="F26" s="63" t="s">
        <v>43</v>
      </c>
      <c r="G26" s="65">
        <f>-(1/48)*G21*G19^3/(G17*G18)</f>
        <v>-3.515625E-2</v>
      </c>
      <c r="H26" s="61" t="s">
        <v>34</v>
      </c>
      <c r="L26" s="38"/>
      <c r="M26" s="35"/>
      <c r="N26" s="35"/>
      <c r="O26" s="35"/>
      <c r="P26" s="35"/>
      <c r="Q26" s="35"/>
      <c r="R26" s="35"/>
      <c r="S26" s="35"/>
      <c r="T26" s="35"/>
      <c r="U26" s="34"/>
      <c r="V26" s="38"/>
      <c r="W26" s="47">
        <v>4</v>
      </c>
      <c r="X26" s="55">
        <f>G19/MAX(W22:W55)*W26</f>
        <v>2</v>
      </c>
      <c r="Y26" s="47">
        <f t="shared" si="1"/>
        <v>250</v>
      </c>
      <c r="Z26" s="53">
        <f t="shared" si="2"/>
        <v>500</v>
      </c>
      <c r="AA26" s="52">
        <f t="shared" si="0"/>
        <v>-1.3729166666666666E-2</v>
      </c>
      <c r="AB26" s="52"/>
      <c r="AC26" s="51">
        <v>2</v>
      </c>
      <c r="AD26" s="54">
        <f>INDEX(Y22:Y55,MATCH(AC26,X22:X55,0))</f>
        <v>250</v>
      </c>
      <c r="AE26" s="54">
        <f>INDEX(Z22:Z55,MATCH(AC26,X22:X55,0))</f>
        <v>500</v>
      </c>
      <c r="AF26" s="53">
        <f>INDEX(AA22:AA55,MATCH(AC26,X22:X55,0))</f>
        <v>-1.3729166666666666E-2</v>
      </c>
    </row>
    <row r="27" spans="1:32" s="37" customFormat="1" ht="12.75" x14ac:dyDescent="0.2">
      <c r="A27" s="63" t="s">
        <v>43</v>
      </c>
      <c r="B27" s="61">
        <f>G21/2</f>
        <v>250</v>
      </c>
      <c r="C27" s="61" t="s">
        <v>41</v>
      </c>
      <c r="L27" s="38"/>
      <c r="M27" s="35"/>
      <c r="N27" s="35"/>
      <c r="O27" s="35"/>
      <c r="P27" s="35"/>
      <c r="Q27" s="35"/>
      <c r="R27" s="35"/>
      <c r="S27" s="35"/>
      <c r="T27" s="35"/>
      <c r="U27" s="34"/>
      <c r="V27" s="38"/>
      <c r="W27" s="47">
        <v>5</v>
      </c>
      <c r="X27" s="55">
        <f>G19/MAX(W22:W55)*W27</f>
        <v>2.5</v>
      </c>
      <c r="Y27" s="47">
        <f t="shared" si="1"/>
        <v>250</v>
      </c>
      <c r="Z27" s="53">
        <f t="shared" si="2"/>
        <v>625</v>
      </c>
      <c r="AA27" s="52">
        <f t="shared" si="0"/>
        <v>-1.6927083333333332E-2</v>
      </c>
      <c r="AB27" s="52"/>
      <c r="AC27" s="51">
        <v>2.5</v>
      </c>
      <c r="AD27" s="54">
        <f>INDEX(Y22:Y55,MATCH(AC27,X22:X55,0))</f>
        <v>250</v>
      </c>
      <c r="AE27" s="54">
        <f>INDEX(Z22:Z55,MATCH(AC27,X22:X55,0))</f>
        <v>625</v>
      </c>
      <c r="AF27" s="53">
        <f>INDEX(AA22:AA55,MATCH(AC27,X22:X55,0))</f>
        <v>-1.6927083333333332E-2</v>
      </c>
    </row>
    <row r="28" spans="1:32" s="37" customFormat="1" ht="14.25" x14ac:dyDescent="0.25">
      <c r="F28" s="63" t="s">
        <v>99</v>
      </c>
      <c r="G28" s="61" t="str">
        <f ca="1">[1]!xlv(G30)</f>
        <v>(1 / 4) × W × L</v>
      </c>
      <c r="H28" s="61"/>
      <c r="L28" s="38"/>
      <c r="M28" s="35"/>
      <c r="N28" s="35"/>
      <c r="O28" s="35"/>
      <c r="P28" s="35"/>
      <c r="Q28" s="35"/>
      <c r="R28" s="35"/>
      <c r="S28" s="35"/>
      <c r="T28" s="35"/>
      <c r="U28" s="34"/>
      <c r="V28" s="38"/>
      <c r="W28" s="47">
        <v>6</v>
      </c>
      <c r="X28" s="55">
        <f>G19/MAX(W22:W55)*W28</f>
        <v>3</v>
      </c>
      <c r="Y28" s="47">
        <f t="shared" si="1"/>
        <v>250</v>
      </c>
      <c r="Z28" s="53">
        <f t="shared" si="2"/>
        <v>750</v>
      </c>
      <c r="AA28" s="52">
        <f t="shared" si="0"/>
        <v>-1.996875E-2</v>
      </c>
      <c r="AB28" s="52"/>
      <c r="AC28" s="51">
        <v>3</v>
      </c>
      <c r="AD28" s="54">
        <f>INDEX(Y22:Y55,MATCH(AC28,X22:X55,0))</f>
        <v>250</v>
      </c>
      <c r="AE28" s="54">
        <f>INDEX(Z22:Z55,MATCH(AC28,X22:X55,0))</f>
        <v>750</v>
      </c>
      <c r="AF28" s="53">
        <f>INDEX(AA22:AA55,MATCH(AC28,X22:X55,0))</f>
        <v>-1.996875E-2</v>
      </c>
    </row>
    <row r="29" spans="1:32" s="37" customFormat="1" ht="14.25" x14ac:dyDescent="0.25">
      <c r="A29" s="63" t="s">
        <v>45</v>
      </c>
      <c r="B29" s="61" t="str">
        <f ca="1">[1]!xlv(B31)</f>
        <v xml:space="preserve"> - W × L² / (16 × E × I)</v>
      </c>
      <c r="C29" s="61"/>
      <c r="F29" s="63" t="s">
        <v>43</v>
      </c>
      <c r="G29" s="37" t="str">
        <f>[1]!xln(G30)</f>
        <v>(1 / 4) × 500 × 15</v>
      </c>
      <c r="H29" s="61"/>
      <c r="L29" s="38"/>
      <c r="M29" s="35"/>
      <c r="N29" s="35"/>
      <c r="O29" s="35"/>
      <c r="P29" s="35"/>
      <c r="Q29" s="35"/>
      <c r="R29" s="35"/>
      <c r="S29" s="35"/>
      <c r="T29" s="35"/>
      <c r="U29" s="34"/>
      <c r="V29" s="38"/>
      <c r="W29" s="47">
        <v>7</v>
      </c>
      <c r="X29" s="55">
        <f>G19/MAX(W22:W55)*W29</f>
        <v>3.5</v>
      </c>
      <c r="Y29" s="47">
        <f t="shared" si="1"/>
        <v>250</v>
      </c>
      <c r="Z29" s="53">
        <f t="shared" si="2"/>
        <v>875</v>
      </c>
      <c r="AA29" s="52">
        <f t="shared" si="0"/>
        <v>-2.2822916666666665E-2</v>
      </c>
      <c r="AB29" s="52"/>
      <c r="AC29" s="51">
        <v>3.5</v>
      </c>
      <c r="AD29" s="54">
        <f>INDEX(Y22:Y55,MATCH(AC29,X22:X55,0))</f>
        <v>250</v>
      </c>
      <c r="AE29" s="54">
        <f>INDEX(Z22:Z55,MATCH(AC29,X22:X55,0))</f>
        <v>875</v>
      </c>
      <c r="AF29" s="53">
        <f>INDEX(AA22:AA55,MATCH(AC29,X22:X55,0))</f>
        <v>-2.2822916666666665E-2</v>
      </c>
    </row>
    <row r="30" spans="1:32" s="37" customFormat="1" ht="12.75" x14ac:dyDescent="0.2">
      <c r="A30" s="63" t="s">
        <v>43</v>
      </c>
      <c r="B30" s="37" t="str">
        <f>[1]!xln(B31)</f>
        <v xml:space="preserve"> - 500 × 15² / (16 × (1E+07) × 0.1)</v>
      </c>
      <c r="C30" s="61"/>
      <c r="F30" s="63" t="s">
        <v>43</v>
      </c>
      <c r="G30" s="62">
        <f>(1/4)*G21*G19</f>
        <v>1875</v>
      </c>
      <c r="H30" s="61" t="s">
        <v>39</v>
      </c>
      <c r="J30" s="60"/>
      <c r="L30" s="38"/>
      <c r="M30" s="35"/>
      <c r="N30" s="35"/>
      <c r="O30" s="35"/>
      <c r="P30" s="35"/>
      <c r="Q30" s="35"/>
      <c r="R30" s="35"/>
      <c r="S30" s="35"/>
      <c r="T30" s="35"/>
      <c r="U30" s="34"/>
      <c r="V30" s="38"/>
      <c r="W30" s="47">
        <v>8</v>
      </c>
      <c r="X30" s="55">
        <f>G19/MAX(W22:W55)*W30</f>
        <v>4</v>
      </c>
      <c r="Y30" s="47">
        <f t="shared" si="1"/>
        <v>250</v>
      </c>
      <c r="Z30" s="53">
        <f t="shared" si="2"/>
        <v>1000</v>
      </c>
      <c r="AA30" s="52">
        <f>IF(X30&lt;$Y$16,-(1/48)*$G$21/($G$17*$G$18)*(3*$G$19^2*X30-4*X30^3),-(1/48)*$G$21/($G$17*$G$18)*(3*$G$19^2*($G$19-X30)-4*($G$19-X30)^3))</f>
        <v>-2.5458333333333333E-2</v>
      </c>
      <c r="AB30" s="52"/>
      <c r="AC30" s="51">
        <v>4</v>
      </c>
      <c r="AD30" s="54">
        <f>INDEX(Y22:Y55,MATCH(AC30,X22:X55,0))</f>
        <v>250</v>
      </c>
      <c r="AE30" s="54">
        <f>INDEX(Z22:Z55,MATCH(AC30,X22:X55,0))</f>
        <v>1000</v>
      </c>
      <c r="AF30" s="53">
        <f>INDEX(AA22:AA55,MATCH(AC30,X22:X55,0))</f>
        <v>-2.5458333333333333E-2</v>
      </c>
    </row>
    <row r="31" spans="1:32" s="37" customFormat="1" ht="12.75" x14ac:dyDescent="0.2">
      <c r="A31" s="63" t="s">
        <v>43</v>
      </c>
      <c r="B31" s="64">
        <f>-G21*G19^2/(16*G17*G18)</f>
        <v>-7.0312500000000002E-3</v>
      </c>
      <c r="C31" s="61" t="s">
        <v>44</v>
      </c>
      <c r="J31" s="60"/>
      <c r="L31" s="38"/>
      <c r="M31" s="35"/>
      <c r="N31" s="35"/>
      <c r="O31" s="35"/>
      <c r="P31" s="35"/>
      <c r="Q31" s="35"/>
      <c r="R31" s="35"/>
      <c r="S31" s="35"/>
      <c r="T31" s="35"/>
      <c r="U31" s="34"/>
      <c r="V31" s="38"/>
      <c r="W31" s="47">
        <v>9</v>
      </c>
      <c r="X31" s="55">
        <f>G19/MAX(W22:W55)*W31</f>
        <v>4.5</v>
      </c>
      <c r="Y31" s="47">
        <f t="shared" si="1"/>
        <v>250</v>
      </c>
      <c r="Z31" s="53">
        <f t="shared" si="2"/>
        <v>1125</v>
      </c>
      <c r="AA31" s="52">
        <f t="shared" si="0"/>
        <v>-2.784375E-2</v>
      </c>
      <c r="AB31" s="52"/>
      <c r="AC31" s="51">
        <v>4.5</v>
      </c>
      <c r="AD31" s="54">
        <f>INDEX(Y22:Y55,MATCH(AC31,X22:X55,0))</f>
        <v>250</v>
      </c>
      <c r="AE31" s="54">
        <f>INDEX(Z22:Z55,MATCH(AC31,X22:X55,0))</f>
        <v>1125</v>
      </c>
      <c r="AF31" s="53">
        <f>INDEX(AA22:AA55,MATCH(AC31,X22:X55,0))</f>
        <v>-2.784375E-2</v>
      </c>
    </row>
    <row r="32" spans="1:32" s="37" customFormat="1" ht="14.25" x14ac:dyDescent="0.25">
      <c r="A32" s="63" t="s">
        <v>97</v>
      </c>
      <c r="B32" s="61" t="str">
        <f ca="1">[1]!xlv(B34)</f>
        <v>W × L² / (16 × E × I)</v>
      </c>
      <c r="C32" s="61"/>
      <c r="J32" s="60"/>
      <c r="L32" s="38"/>
      <c r="M32" s="35"/>
      <c r="N32" s="35"/>
      <c r="O32" s="35"/>
      <c r="P32" s="35"/>
      <c r="Q32" s="35"/>
      <c r="R32" s="35"/>
      <c r="S32" s="35"/>
      <c r="T32" s="35"/>
      <c r="U32" s="34"/>
      <c r="V32" s="38"/>
      <c r="W32" s="47">
        <v>10</v>
      </c>
      <c r="X32" s="55">
        <f>G19/MAX(W22:W55)*W32</f>
        <v>5</v>
      </c>
      <c r="Y32" s="47">
        <f t="shared" si="1"/>
        <v>250</v>
      </c>
      <c r="Z32" s="53">
        <f t="shared" si="2"/>
        <v>1250</v>
      </c>
      <c r="AA32" s="52">
        <f t="shared" si="0"/>
        <v>-2.9947916666666664E-2</v>
      </c>
      <c r="AB32" s="52"/>
      <c r="AC32" s="51">
        <v>5</v>
      </c>
      <c r="AD32" s="54">
        <f>INDEX(Y22:Y55,MATCH(AC32,X22:X55,0))</f>
        <v>250</v>
      </c>
      <c r="AE32" s="54">
        <f>INDEX(Z22:Z55,MATCH(AC32,X22:X55,0))</f>
        <v>1250</v>
      </c>
      <c r="AF32" s="53">
        <f>INDEX(AA22:AA55,MATCH(AC32,X22:X55,0))</f>
        <v>-2.9947916666666664E-2</v>
      </c>
    </row>
    <row r="33" spans="1:32" s="37" customFormat="1" ht="12.75" x14ac:dyDescent="0.2">
      <c r="A33" s="63" t="s">
        <v>43</v>
      </c>
      <c r="B33" s="37" t="str">
        <f>[1]!xln(B34)</f>
        <v>500 × 15² / (16 × (1E+07) × 0.1)</v>
      </c>
      <c r="C33" s="61"/>
      <c r="L33" s="38"/>
      <c r="M33" s="35"/>
      <c r="N33" s="35"/>
      <c r="O33" s="35"/>
      <c r="P33" s="35"/>
      <c r="Q33" s="35"/>
      <c r="R33" s="35"/>
      <c r="S33" s="35"/>
      <c r="T33" s="35"/>
      <c r="U33" s="34"/>
      <c r="V33" s="38"/>
      <c r="W33" s="47">
        <v>11</v>
      </c>
      <c r="X33" s="55">
        <f>G19/MAX(W22:W55)*W33</f>
        <v>5.5</v>
      </c>
      <c r="Y33" s="47">
        <f t="shared" si="1"/>
        <v>250</v>
      </c>
      <c r="Z33" s="53">
        <f t="shared" si="2"/>
        <v>1375</v>
      </c>
      <c r="AA33" s="52">
        <f t="shared" si="0"/>
        <v>-3.1739583333333335E-2</v>
      </c>
      <c r="AB33" s="52"/>
      <c r="AC33" s="51">
        <v>5.5</v>
      </c>
      <c r="AD33" s="54">
        <f>INDEX(Y22:Y55,MATCH(AC33,X22:X55,0))</f>
        <v>250</v>
      </c>
      <c r="AE33" s="54">
        <f>INDEX(Z22:Z55,MATCH(AC33,X22:X55,0))</f>
        <v>1375</v>
      </c>
      <c r="AF33" s="53">
        <f>INDEX(AA22:AA55,MATCH(AC33,X22:X55,0))</f>
        <v>-3.1739583333333335E-2</v>
      </c>
    </row>
    <row r="34" spans="1:32" s="37" customFormat="1" ht="12.75" x14ac:dyDescent="0.2">
      <c r="A34" s="63" t="s">
        <v>43</v>
      </c>
      <c r="B34" s="64">
        <f>G21*G19^2/(16*G17*G18)</f>
        <v>7.0312500000000002E-3</v>
      </c>
      <c r="C34" s="61" t="s">
        <v>44</v>
      </c>
      <c r="I34" s="59" t="s">
        <v>42</v>
      </c>
      <c r="J34" s="38"/>
      <c r="K34" s="38"/>
      <c r="L34" s="38"/>
      <c r="M34" s="35"/>
      <c r="N34" s="35"/>
      <c r="O34" s="35"/>
      <c r="P34" s="35"/>
      <c r="Q34" s="35"/>
      <c r="R34" s="35"/>
      <c r="S34" s="35"/>
      <c r="T34" s="35"/>
      <c r="U34" s="34"/>
      <c r="V34" s="38"/>
      <c r="W34" s="47">
        <v>12</v>
      </c>
      <c r="X34" s="55">
        <f>G19/MAX(W22:W55)*W34</f>
        <v>6</v>
      </c>
      <c r="Y34" s="47">
        <f t="shared" si="1"/>
        <v>250</v>
      </c>
      <c r="Z34" s="53">
        <f t="shared" si="2"/>
        <v>1500</v>
      </c>
      <c r="AA34" s="52">
        <f t="shared" si="0"/>
        <v>-3.3187500000000002E-2</v>
      </c>
      <c r="AB34" s="52"/>
      <c r="AC34" s="51">
        <v>6</v>
      </c>
      <c r="AD34" s="54">
        <f>INDEX(Y22:Y55,MATCH(AC34,X22:X55,0))</f>
        <v>250</v>
      </c>
      <c r="AE34" s="54">
        <f>INDEX(Z22:Z55,MATCH(AC34,X22:X55,0))</f>
        <v>1500</v>
      </c>
      <c r="AF34" s="53">
        <f>INDEX(AA22:AA55,MATCH(AC34,X22:X55,0))</f>
        <v>-3.3187500000000002E-2</v>
      </c>
    </row>
    <row r="35" spans="1:32" s="37" customFormat="1" ht="12.75" x14ac:dyDescent="0.2">
      <c r="I35" s="50" t="s">
        <v>36</v>
      </c>
      <c r="J35" s="58">
        <f>MAX(AD21:AD54)</f>
        <v>250</v>
      </c>
      <c r="K35" s="38" t="s">
        <v>41</v>
      </c>
      <c r="L35" s="38"/>
      <c r="M35" s="35"/>
      <c r="N35" s="35"/>
      <c r="O35" s="35"/>
      <c r="P35" s="35"/>
      <c r="Q35" s="35"/>
      <c r="R35" s="35"/>
      <c r="S35" s="35"/>
      <c r="T35" s="35"/>
      <c r="U35" s="34"/>
      <c r="V35" s="38"/>
      <c r="W35" s="47">
        <v>13</v>
      </c>
      <c r="X35" s="55">
        <f>G19/MAX(W22:W55)*W35</f>
        <v>6.5</v>
      </c>
      <c r="Y35" s="47">
        <f t="shared" si="1"/>
        <v>250</v>
      </c>
      <c r="Z35" s="53">
        <f t="shared" si="2"/>
        <v>1625</v>
      </c>
      <c r="AA35" s="52">
        <f t="shared" si="0"/>
        <v>-3.4260416666666668E-2</v>
      </c>
      <c r="AB35" s="52"/>
      <c r="AC35" s="51">
        <v>6.5</v>
      </c>
      <c r="AD35" s="54">
        <f>INDEX(Y22:Y55,MATCH(AC35,X22:X55,0))</f>
        <v>250</v>
      </c>
      <c r="AE35" s="54">
        <f>INDEX(Z22:Z55,MATCH(AC35,X22:X55,0))</f>
        <v>1625</v>
      </c>
      <c r="AF35" s="53">
        <f>INDEX(AA22:AA55,MATCH(AC35,X22:X55,0))</f>
        <v>-3.4260416666666668E-2</v>
      </c>
    </row>
    <row r="36" spans="1:32" s="37" customFormat="1" ht="12.75" x14ac:dyDescent="0.2">
      <c r="I36" s="50" t="s">
        <v>35</v>
      </c>
      <c r="J36" s="58">
        <f>MIN(AD21:AD54)</f>
        <v>-250</v>
      </c>
      <c r="K36" s="38" t="s">
        <v>41</v>
      </c>
      <c r="L36" s="38"/>
      <c r="M36" s="35"/>
      <c r="N36" s="35"/>
      <c r="O36" s="35"/>
      <c r="P36" s="35"/>
      <c r="Q36" s="35"/>
      <c r="R36" s="35"/>
      <c r="S36" s="35"/>
      <c r="T36" s="35"/>
      <c r="U36" s="34"/>
      <c r="V36" s="38"/>
      <c r="W36" s="47">
        <v>14</v>
      </c>
      <c r="X36" s="55">
        <f>G19/MAX(W22:W55)*W36</f>
        <v>7</v>
      </c>
      <c r="Y36" s="47">
        <f t="shared" si="1"/>
        <v>250</v>
      </c>
      <c r="Z36" s="53">
        <f t="shared" si="2"/>
        <v>1750</v>
      </c>
      <c r="AA36" s="52">
        <f t="shared" si="0"/>
        <v>-3.4927083333333331E-2</v>
      </c>
      <c r="AB36" s="52"/>
      <c r="AC36" s="51">
        <v>7</v>
      </c>
      <c r="AD36" s="54">
        <f>INDEX(Y22:Y55,MATCH(AC36,X22:X55,0))</f>
        <v>250</v>
      </c>
      <c r="AE36" s="54">
        <f>INDEX(Z22:Z55,MATCH(AC36,X22:X55,0))</f>
        <v>1750</v>
      </c>
      <c r="AF36" s="53">
        <f>INDEX(AA22:AA55,MATCH(AC36,X22:X55,0))</f>
        <v>-3.4927083333333331E-2</v>
      </c>
    </row>
    <row r="37" spans="1:32" s="37" customFormat="1" ht="12.75" x14ac:dyDescent="0.2">
      <c r="I37" s="48" t="s">
        <v>37</v>
      </c>
      <c r="J37" s="38"/>
      <c r="K37" s="38"/>
      <c r="L37" s="38"/>
      <c r="M37" s="35"/>
      <c r="N37" s="35"/>
      <c r="O37" s="35"/>
      <c r="P37" s="35"/>
      <c r="Q37" s="35"/>
      <c r="R37" s="35"/>
      <c r="S37" s="35"/>
      <c r="T37" s="35"/>
      <c r="U37" s="34"/>
      <c r="V37" s="38"/>
      <c r="W37" s="47">
        <v>15</v>
      </c>
      <c r="X37" s="55">
        <f>G19/MAX(W22:W55)*W37</f>
        <v>7.5</v>
      </c>
      <c r="Y37" s="47">
        <f t="shared" si="1"/>
        <v>250</v>
      </c>
      <c r="Z37" s="53">
        <f t="shared" si="2"/>
        <v>1875</v>
      </c>
      <c r="AA37" s="52">
        <f t="shared" si="0"/>
        <v>-3.515625E-2</v>
      </c>
      <c r="AB37" s="52"/>
      <c r="AC37" s="51">
        <v>7.5</v>
      </c>
      <c r="AD37" s="54">
        <f>INDEX(Y22:Y55,MATCH(AC37,X22:X55,0))</f>
        <v>250</v>
      </c>
      <c r="AE37" s="54">
        <f>INDEX(Z22:Z55,MATCH(AC37,X22:X55,0))</f>
        <v>1875</v>
      </c>
      <c r="AF37" s="53">
        <f>INDEX(AA22:AA55,MATCH(AC37,X22:X55,0))</f>
        <v>-3.515625E-2</v>
      </c>
    </row>
    <row r="38" spans="1:32" s="37" customFormat="1" ht="12.75" x14ac:dyDescent="0.2">
      <c r="I38" s="50" t="s">
        <v>36</v>
      </c>
      <c r="J38" s="49">
        <f>INDEX(AC21:AC54,MATCH(J35,AD21:AD54,0))</f>
        <v>0</v>
      </c>
      <c r="K38" s="38" t="s">
        <v>34</v>
      </c>
      <c r="L38" s="38"/>
      <c r="M38" s="35"/>
      <c r="N38" s="35"/>
      <c r="O38" s="35"/>
      <c r="P38" s="35"/>
      <c r="Q38" s="35"/>
      <c r="R38" s="35"/>
      <c r="S38" s="35"/>
      <c r="T38" s="35"/>
      <c r="U38" s="34"/>
      <c r="V38" s="38"/>
      <c r="W38" s="47">
        <v>16</v>
      </c>
      <c r="X38" s="55">
        <f>G19/MAX(W22:W55)*W38</f>
        <v>8</v>
      </c>
      <c r="Y38" s="47">
        <f t="shared" si="1"/>
        <v>-250</v>
      </c>
      <c r="Z38" s="53">
        <f t="shared" si="2"/>
        <v>1750</v>
      </c>
      <c r="AA38" s="52">
        <f t="shared" si="0"/>
        <v>-3.4927083333333331E-2</v>
      </c>
      <c r="AB38" s="52"/>
      <c r="AC38" s="51">
        <v>7.5000099999999996</v>
      </c>
      <c r="AD38" s="54">
        <f>INDEX(Y22:Y55,MATCH(AC38,X22:X55,0))</f>
        <v>-250</v>
      </c>
      <c r="AE38" s="54">
        <f>INDEX(Z22:Z55,MATCH(AC38,X22:X55,0))</f>
        <v>1874.9975000000002</v>
      </c>
      <c r="AF38" s="53">
        <f>INDEX(AA22:AA55,MATCH(AC38,X22:X55,0))</f>
        <v>-3.5156249999906256E-2</v>
      </c>
    </row>
    <row r="39" spans="1:32" s="37" customFormat="1" ht="12.75" x14ac:dyDescent="0.2">
      <c r="I39" s="50" t="s">
        <v>35</v>
      </c>
      <c r="J39" s="49">
        <f>INDEX(AC21:AC54,MATCH(J36,AD21:AD54,0))</f>
        <v>7.5000099999999996</v>
      </c>
      <c r="K39" s="48" t="s">
        <v>34</v>
      </c>
      <c r="L39" s="38"/>
      <c r="M39" s="35"/>
      <c r="N39" s="35"/>
      <c r="O39" s="35"/>
      <c r="P39" s="35"/>
      <c r="Q39" s="35"/>
      <c r="R39" s="35"/>
      <c r="S39" s="35"/>
      <c r="T39" s="35"/>
      <c r="U39" s="34"/>
      <c r="V39" s="38"/>
      <c r="W39" s="47">
        <v>17</v>
      </c>
      <c r="X39" s="55">
        <f>G19/MAX(W22:W55)*W39</f>
        <v>8.5</v>
      </c>
      <c r="Y39" s="47">
        <f t="shared" si="1"/>
        <v>-250</v>
      </c>
      <c r="Z39" s="53">
        <f t="shared" si="2"/>
        <v>1625</v>
      </c>
      <c r="AA39" s="52">
        <f t="shared" ref="AA39:AA55" si="3">IF(X39&lt;$Y$16,-(1/48)*$G$21/($G$17*$G$18)*(3*$G$19^2*X39-4*X39^3),-(1/48)*$G$21/($G$17*$G$18)*(3*$G$19^2*($G$19-X39)-4*($G$19-X39)^3))</f>
        <v>-3.4260416666666668E-2</v>
      </c>
      <c r="AB39" s="52"/>
      <c r="AC39" s="51">
        <v>8</v>
      </c>
      <c r="AD39" s="54">
        <f>INDEX(Y22:Y55,MATCH(AC39,X22:X55,0))</f>
        <v>-250</v>
      </c>
      <c r="AE39" s="54">
        <f>INDEX(Z22:Z55,MATCH(AC39,X22:X55,0))</f>
        <v>1750</v>
      </c>
      <c r="AF39" s="53">
        <f>INDEX(AA22:AA55,MATCH(AC39,X22:X55,0))</f>
        <v>-3.4927083333333331E-2</v>
      </c>
    </row>
    <row r="40" spans="1:32" s="37" customFormat="1" ht="12.75" x14ac:dyDescent="0.2">
      <c r="L40" s="38"/>
      <c r="M40" s="35"/>
      <c r="N40" s="35"/>
      <c r="O40" s="35"/>
      <c r="P40" s="35"/>
      <c r="Q40" s="35"/>
      <c r="R40" s="35"/>
      <c r="S40" s="35"/>
      <c r="T40" s="35"/>
      <c r="U40" s="34"/>
      <c r="V40" s="38"/>
      <c r="W40" s="47">
        <v>18</v>
      </c>
      <c r="X40" s="55">
        <f>G19/MAX(W22:W55)*W40</f>
        <v>9</v>
      </c>
      <c r="Y40" s="47">
        <f t="shared" si="1"/>
        <v>-250</v>
      </c>
      <c r="Z40" s="53">
        <f t="shared" si="2"/>
        <v>1500</v>
      </c>
      <c r="AA40" s="52">
        <f t="shared" si="3"/>
        <v>-3.3187500000000002E-2</v>
      </c>
      <c r="AB40" s="52"/>
      <c r="AC40" s="51">
        <v>8.5</v>
      </c>
      <c r="AD40" s="54">
        <f>INDEX(Y22:Y55,MATCH(AC40,X22:X55,0))</f>
        <v>-250</v>
      </c>
      <c r="AE40" s="54">
        <f>INDEX(Z22:Z55,MATCH(AC40,X22:X55,0))</f>
        <v>1625</v>
      </c>
      <c r="AF40" s="53">
        <f>INDEX(AA22:AA55,MATCH(AC40,X22:X55,0))</f>
        <v>-3.4260416666666668E-2</v>
      </c>
    </row>
    <row r="41" spans="1:32" s="37" customFormat="1" ht="12.75" x14ac:dyDescent="0.2">
      <c r="I41" s="57" t="s">
        <v>40</v>
      </c>
      <c r="J41" s="38"/>
      <c r="K41" s="38"/>
      <c r="L41" s="38"/>
      <c r="M41" s="35"/>
      <c r="N41" s="35"/>
      <c r="O41" s="35"/>
      <c r="P41" s="35"/>
      <c r="Q41" s="35"/>
      <c r="R41" s="35"/>
      <c r="S41" s="35"/>
      <c r="T41" s="35"/>
      <c r="U41" s="34"/>
      <c r="V41" s="38"/>
      <c r="W41" s="47">
        <v>19</v>
      </c>
      <c r="X41" s="55">
        <f>G19/MAX(W22:W55)*W41</f>
        <v>9.5</v>
      </c>
      <c r="Y41" s="47">
        <f t="shared" si="1"/>
        <v>-250</v>
      </c>
      <c r="Z41" s="53">
        <f t="shared" si="2"/>
        <v>1375</v>
      </c>
      <c r="AA41" s="52">
        <f t="shared" si="3"/>
        <v>-3.1739583333333335E-2</v>
      </c>
      <c r="AB41" s="42"/>
      <c r="AC41" s="51">
        <v>9</v>
      </c>
      <c r="AD41" s="54">
        <f>INDEX(Y22:Y55,MATCH(AC41,X22:X55,0))</f>
        <v>-250</v>
      </c>
      <c r="AE41" s="54">
        <f>INDEX(Z22:Z55,MATCH(AC41,X22:X55,0))</f>
        <v>1500</v>
      </c>
      <c r="AF41" s="53">
        <f>INDEX(AA22:AA55,MATCH(AC41,X22:X55,0))</f>
        <v>-3.3187500000000002E-2</v>
      </c>
    </row>
    <row r="42" spans="1:32" s="37" customFormat="1" ht="12.75" x14ac:dyDescent="0.2">
      <c r="I42" s="50" t="s">
        <v>36</v>
      </c>
      <c r="J42" s="58">
        <f>MAX(AE21:AE54)</f>
        <v>1875</v>
      </c>
      <c r="K42" s="38" t="s">
        <v>39</v>
      </c>
      <c r="L42" s="38"/>
      <c r="M42" s="35"/>
      <c r="N42" s="35"/>
      <c r="O42" s="35"/>
      <c r="P42" s="35"/>
      <c r="Q42" s="35"/>
      <c r="R42" s="35"/>
      <c r="S42" s="35"/>
      <c r="T42" s="35"/>
      <c r="U42" s="34"/>
      <c r="V42" s="38"/>
      <c r="W42" s="47">
        <v>20</v>
      </c>
      <c r="X42" s="55">
        <f>G19/MAX(W22:W55)*W42</f>
        <v>10</v>
      </c>
      <c r="Y42" s="47">
        <f t="shared" si="1"/>
        <v>-250</v>
      </c>
      <c r="Z42" s="53">
        <f t="shared" si="2"/>
        <v>1250</v>
      </c>
      <c r="AA42" s="52">
        <f t="shared" si="3"/>
        <v>-2.9947916666666664E-2</v>
      </c>
      <c r="AB42" s="42"/>
      <c r="AC42" s="51">
        <v>9.5</v>
      </c>
      <c r="AD42" s="54">
        <f>INDEX(Y22:Y55,MATCH(AC42,X22:X55,0))</f>
        <v>-250</v>
      </c>
      <c r="AE42" s="54">
        <f>INDEX(Z22:Z55,MATCH(AC42,X22:X55,0))</f>
        <v>1375</v>
      </c>
      <c r="AF42" s="53">
        <f>INDEX(AA22:AA55,MATCH(AC42,X22:X55,0))</f>
        <v>-3.1739583333333335E-2</v>
      </c>
    </row>
    <row r="43" spans="1:32" s="37" customFormat="1" ht="12.75" x14ac:dyDescent="0.2">
      <c r="I43" s="50" t="s">
        <v>35</v>
      </c>
      <c r="J43" s="58">
        <f>MIN(AE21:AE54)</f>
        <v>0</v>
      </c>
      <c r="K43" s="38" t="s">
        <v>39</v>
      </c>
      <c r="L43" s="38"/>
      <c r="M43" s="35"/>
      <c r="N43" s="35"/>
      <c r="O43" s="35"/>
      <c r="P43" s="35"/>
      <c r="Q43" s="35"/>
      <c r="R43" s="35"/>
      <c r="S43" s="35"/>
      <c r="T43" s="35"/>
      <c r="U43" s="34"/>
      <c r="V43" s="38"/>
      <c r="W43" s="47">
        <v>21</v>
      </c>
      <c r="X43" s="55">
        <f>G19/MAX(W22:W55)*W43</f>
        <v>10.5</v>
      </c>
      <c r="Y43" s="47">
        <f t="shared" si="1"/>
        <v>-250</v>
      </c>
      <c r="Z43" s="53">
        <f t="shared" si="2"/>
        <v>1125</v>
      </c>
      <c r="AA43" s="52">
        <f t="shared" si="3"/>
        <v>-2.784375E-2</v>
      </c>
      <c r="AB43" s="42"/>
      <c r="AC43" s="51">
        <v>10</v>
      </c>
      <c r="AD43" s="54">
        <f>INDEX(Y22:Y55,MATCH(AC43,X22:X55,0))</f>
        <v>-250</v>
      </c>
      <c r="AE43" s="54">
        <f>INDEX(Z22:Z55,MATCH(AC43,X22:X55,0))</f>
        <v>1250</v>
      </c>
      <c r="AF43" s="53">
        <f>INDEX(AA22:AA55,MATCH(AC43,X22:X55,0))</f>
        <v>-2.9947916666666664E-2</v>
      </c>
    </row>
    <row r="44" spans="1:32" s="37" customFormat="1" ht="12.75" x14ac:dyDescent="0.2">
      <c r="I44" s="48" t="s">
        <v>37</v>
      </c>
      <c r="J44" s="38"/>
      <c r="K44" s="38"/>
      <c r="L44" s="38"/>
      <c r="M44" s="35"/>
      <c r="N44" s="35"/>
      <c r="O44" s="35"/>
      <c r="P44" s="35"/>
      <c r="Q44" s="35"/>
      <c r="R44" s="35"/>
      <c r="S44" s="35"/>
      <c r="T44" s="35"/>
      <c r="U44" s="34"/>
      <c r="V44" s="38"/>
      <c r="W44" s="47">
        <v>22</v>
      </c>
      <c r="X44" s="55">
        <f>G19/MAX(W22:W55)*W44</f>
        <v>11</v>
      </c>
      <c r="Y44" s="47">
        <f t="shared" si="1"/>
        <v>-250</v>
      </c>
      <c r="Z44" s="53">
        <f t="shared" si="2"/>
        <v>1000</v>
      </c>
      <c r="AA44" s="52">
        <f t="shared" si="3"/>
        <v>-2.5458333333333333E-2</v>
      </c>
      <c r="AB44" s="42"/>
      <c r="AC44" s="51">
        <v>10.5</v>
      </c>
      <c r="AD44" s="54">
        <f>INDEX(Y22:Y55,MATCH(AC44,X22:X55,0))</f>
        <v>-250</v>
      </c>
      <c r="AE44" s="54">
        <f>INDEX(Z22:Z55,MATCH(AC44,X22:X55,0))</f>
        <v>1125</v>
      </c>
      <c r="AF44" s="53">
        <f>INDEX(AA22:AA55,MATCH(AC44,X22:X55,0))</f>
        <v>-2.784375E-2</v>
      </c>
    </row>
    <row r="45" spans="1:32" s="37" customFormat="1" ht="12.75" x14ac:dyDescent="0.2">
      <c r="I45" s="50" t="s">
        <v>36</v>
      </c>
      <c r="J45" s="49">
        <f>INDEX(AC21:AC54,MATCH(J42,AE21:AE54,0))</f>
        <v>7.5</v>
      </c>
      <c r="K45" s="38" t="s">
        <v>34</v>
      </c>
      <c r="L45" s="38"/>
      <c r="M45" s="35"/>
      <c r="N45" s="35"/>
      <c r="O45" s="35"/>
      <c r="P45" s="35"/>
      <c r="Q45" s="35"/>
      <c r="R45" s="35"/>
      <c r="S45" s="35"/>
      <c r="T45" s="35"/>
      <c r="U45" s="34"/>
      <c r="V45" s="38"/>
      <c r="W45" s="47">
        <v>23</v>
      </c>
      <c r="X45" s="55">
        <f>G19/MAX(W22:W55)*W45</f>
        <v>11.5</v>
      </c>
      <c r="Y45" s="47">
        <f t="shared" si="1"/>
        <v>-250</v>
      </c>
      <c r="Z45" s="53">
        <f t="shared" si="2"/>
        <v>875</v>
      </c>
      <c r="AA45" s="52">
        <f t="shared" si="3"/>
        <v>-2.2822916666666665E-2</v>
      </c>
      <c r="AB45" s="42"/>
      <c r="AC45" s="51">
        <v>11</v>
      </c>
      <c r="AD45" s="54">
        <f>INDEX(Y22:Y55,MATCH(AC45,X22:X55,0))</f>
        <v>-250</v>
      </c>
      <c r="AE45" s="54">
        <f>INDEX(Z22:Z55,MATCH(AC45,X22:X55,0))</f>
        <v>1000</v>
      </c>
      <c r="AF45" s="53">
        <f>INDEX(AA22:AA55,MATCH(AC45,X22:X55,0))</f>
        <v>-2.5458333333333333E-2</v>
      </c>
    </row>
    <row r="46" spans="1:32" s="37" customFormat="1" ht="12.75" x14ac:dyDescent="0.2">
      <c r="I46" s="50" t="s">
        <v>35</v>
      </c>
      <c r="J46" s="49">
        <f>INDEX(AC21:AC54,MATCH(J43,AE21:AE54,0))</f>
        <v>0</v>
      </c>
      <c r="K46" s="48" t="s">
        <v>34</v>
      </c>
      <c r="L46" s="38"/>
      <c r="M46" s="35"/>
      <c r="N46" s="35"/>
      <c r="O46" s="35"/>
      <c r="P46" s="35"/>
      <c r="Q46" s="35"/>
      <c r="R46" s="35"/>
      <c r="S46" s="35"/>
      <c r="T46" s="35"/>
      <c r="U46" s="34"/>
      <c r="V46" s="38"/>
      <c r="W46" s="47">
        <v>24</v>
      </c>
      <c r="X46" s="55">
        <f>G19/MAX(W22:W55)*W46</f>
        <v>12</v>
      </c>
      <c r="Y46" s="47">
        <f t="shared" si="1"/>
        <v>-250</v>
      </c>
      <c r="Z46" s="53">
        <f t="shared" si="2"/>
        <v>750</v>
      </c>
      <c r="AA46" s="52">
        <f t="shared" si="3"/>
        <v>-1.996875E-2</v>
      </c>
      <c r="AB46" s="42"/>
      <c r="AC46" s="51">
        <v>11.5</v>
      </c>
      <c r="AD46" s="54">
        <f>INDEX(Y22:Y55,MATCH(AC46,X22:X55,0))</f>
        <v>-250</v>
      </c>
      <c r="AE46" s="54">
        <f>INDEX(Z22:Z55,MATCH(AC46,X22:X55,0))</f>
        <v>875</v>
      </c>
      <c r="AF46" s="53">
        <f>INDEX(AA22:AA55,MATCH(AC46,X22:X55,0))</f>
        <v>-2.2822916666666665E-2</v>
      </c>
    </row>
    <row r="47" spans="1:32" s="37" customFormat="1" ht="12.75" x14ac:dyDescent="0.2">
      <c r="L47" s="38"/>
      <c r="M47" s="35"/>
      <c r="N47" s="35"/>
      <c r="O47" s="35"/>
      <c r="P47" s="35"/>
      <c r="Q47" s="35"/>
      <c r="R47" s="35"/>
      <c r="S47" s="35"/>
      <c r="T47" s="35"/>
      <c r="U47" s="34"/>
      <c r="V47" s="38"/>
      <c r="W47" s="47">
        <v>25</v>
      </c>
      <c r="X47" s="55">
        <f>G19/MAX(W22:W55)*W47</f>
        <v>12.5</v>
      </c>
      <c r="Y47" s="47">
        <f t="shared" si="1"/>
        <v>-250</v>
      </c>
      <c r="Z47" s="53">
        <f t="shared" si="2"/>
        <v>625</v>
      </c>
      <c r="AA47" s="52">
        <f t="shared" si="3"/>
        <v>-1.6927083333333332E-2</v>
      </c>
      <c r="AB47" s="42"/>
      <c r="AC47" s="51">
        <v>12</v>
      </c>
      <c r="AD47" s="54">
        <f>INDEX(Y22:Y55,MATCH(AC47,X22:X55,0))</f>
        <v>-250</v>
      </c>
      <c r="AE47" s="54">
        <f>INDEX(Z22:Z55,MATCH(AC47,X22:X55,0))</f>
        <v>750</v>
      </c>
      <c r="AF47" s="53">
        <f>INDEX(AA22:AA55,MATCH(AC47,X22:X55,0))</f>
        <v>-1.996875E-2</v>
      </c>
    </row>
    <row r="48" spans="1:32" s="37" customFormat="1" ht="12.75" x14ac:dyDescent="0.2">
      <c r="L48" s="38"/>
      <c r="M48" s="35"/>
      <c r="N48" s="35"/>
      <c r="O48" s="35"/>
      <c r="P48" s="35"/>
      <c r="Q48" s="35"/>
      <c r="R48" s="35"/>
      <c r="S48" s="35"/>
      <c r="T48" s="35"/>
      <c r="U48" s="34"/>
      <c r="V48" s="38"/>
      <c r="W48" s="47">
        <v>26</v>
      </c>
      <c r="X48" s="55">
        <f>G19/MAX(W22:W55)*W48</f>
        <v>13</v>
      </c>
      <c r="Y48" s="47">
        <f t="shared" si="1"/>
        <v>-250</v>
      </c>
      <c r="Z48" s="53">
        <f t="shared" si="2"/>
        <v>500</v>
      </c>
      <c r="AA48" s="52">
        <f t="shared" si="3"/>
        <v>-1.3729166666666666E-2</v>
      </c>
      <c r="AB48" s="42"/>
      <c r="AC48" s="51">
        <v>12.5</v>
      </c>
      <c r="AD48" s="54">
        <f>INDEX(Y22:Y55,MATCH(AC48,X22:X55,0))</f>
        <v>-250</v>
      </c>
      <c r="AE48" s="54">
        <f>INDEX(Z22:Z55,MATCH(AC48,X22:X55,0))</f>
        <v>625</v>
      </c>
      <c r="AF48" s="53">
        <f>INDEX(AA22:AA55,MATCH(AC48,X22:X55,0))</f>
        <v>-1.6927083333333332E-2</v>
      </c>
    </row>
    <row r="49" spans="1:32" s="37" customFormat="1" ht="12.75" x14ac:dyDescent="0.2">
      <c r="L49" s="38"/>
      <c r="M49" s="35"/>
      <c r="N49" s="35"/>
      <c r="O49" s="35"/>
      <c r="P49" s="35"/>
      <c r="Q49" s="35"/>
      <c r="R49" s="35"/>
      <c r="S49" s="35"/>
      <c r="T49" s="35"/>
      <c r="U49" s="34"/>
      <c r="V49" s="38"/>
      <c r="W49" s="47">
        <v>27</v>
      </c>
      <c r="X49" s="55">
        <f>G19/MAX(W22:W55)*W49</f>
        <v>13.5</v>
      </c>
      <c r="Y49" s="47">
        <f t="shared" si="1"/>
        <v>-250</v>
      </c>
      <c r="Z49" s="53">
        <f t="shared" si="2"/>
        <v>375</v>
      </c>
      <c r="AA49" s="52">
        <f t="shared" si="3"/>
        <v>-1.0406249999999999E-2</v>
      </c>
      <c r="AB49" s="42"/>
      <c r="AC49" s="51">
        <v>13</v>
      </c>
      <c r="AD49" s="54">
        <f>INDEX(Y22:Y55,MATCH(AC49,X22:X55,0))</f>
        <v>-250</v>
      </c>
      <c r="AE49" s="54">
        <f>INDEX(Z22:Z55,MATCH(AC49,X22:X55,0))</f>
        <v>500</v>
      </c>
      <c r="AF49" s="53">
        <f>INDEX(AA22:AA55,MATCH(AC49,X22:X55,0))</f>
        <v>-1.3729166666666666E-2</v>
      </c>
    </row>
    <row r="50" spans="1:32" s="37" customFormat="1" ht="12.75" x14ac:dyDescent="0.2">
      <c r="I50" s="38"/>
      <c r="J50" s="38"/>
      <c r="K50" s="38"/>
      <c r="L50" s="38"/>
      <c r="M50" s="35"/>
      <c r="N50" s="35"/>
      <c r="O50" s="35"/>
      <c r="P50" s="35"/>
      <c r="Q50" s="35"/>
      <c r="R50" s="35"/>
      <c r="S50" s="35"/>
      <c r="T50" s="35"/>
      <c r="U50" s="34"/>
      <c r="V50" s="38"/>
      <c r="W50" s="47">
        <v>28</v>
      </c>
      <c r="X50" s="55">
        <f>G19/MAX(W22:W55)*W50</f>
        <v>14</v>
      </c>
      <c r="Y50" s="47">
        <f t="shared" si="1"/>
        <v>-250</v>
      </c>
      <c r="Z50" s="53">
        <f t="shared" si="2"/>
        <v>250</v>
      </c>
      <c r="AA50" s="52">
        <f t="shared" si="3"/>
        <v>-6.9895833333333329E-3</v>
      </c>
      <c r="AB50" s="42"/>
      <c r="AC50" s="51">
        <v>13.5</v>
      </c>
      <c r="AD50" s="54">
        <f>INDEX(Y22:Y55,MATCH(AC50,X22:X55,0))</f>
        <v>-250</v>
      </c>
      <c r="AE50" s="54">
        <f>INDEX(Z22:Z55,MATCH(AC50,X22:X55,0))</f>
        <v>375</v>
      </c>
      <c r="AF50" s="53">
        <f>INDEX(AA22:AA55,MATCH(AC50,X22:X55,0))</f>
        <v>-1.0406249999999999E-2</v>
      </c>
    </row>
    <row r="51" spans="1:32" s="37" customFormat="1" ht="12.75" x14ac:dyDescent="0.2">
      <c r="I51" s="57" t="s">
        <v>38</v>
      </c>
      <c r="J51" s="38"/>
      <c r="K51" s="38"/>
      <c r="L51" s="38"/>
      <c r="M51" s="35"/>
      <c r="N51" s="35"/>
      <c r="O51" s="35"/>
      <c r="P51" s="35"/>
      <c r="Q51" s="35"/>
      <c r="R51" s="35"/>
      <c r="S51" s="35"/>
      <c r="T51" s="35"/>
      <c r="U51" s="34"/>
      <c r="V51" s="38"/>
      <c r="W51" s="47">
        <v>29</v>
      </c>
      <c r="X51" s="55">
        <f>G19/MAX(W22:W55)*W51</f>
        <v>14.5</v>
      </c>
      <c r="Y51" s="47">
        <f t="shared" si="1"/>
        <v>-250</v>
      </c>
      <c r="Z51" s="53">
        <f t="shared" si="2"/>
        <v>125</v>
      </c>
      <c r="AA51" s="52">
        <f t="shared" si="3"/>
        <v>-3.5104166666666665E-3</v>
      </c>
      <c r="AB51" s="42"/>
      <c r="AC51" s="51">
        <v>14</v>
      </c>
      <c r="AD51" s="54">
        <f>INDEX(Y22:Y55,MATCH(AC51,X22:X55,0))</f>
        <v>-250</v>
      </c>
      <c r="AE51" s="54">
        <f>INDEX(Z22:Z55,MATCH(AC51,X22:X55,0))</f>
        <v>250</v>
      </c>
      <c r="AF51" s="53">
        <f>INDEX(AA22:AA55,MATCH(AC51,X22:X55,0))</f>
        <v>-6.9895833333333329E-3</v>
      </c>
    </row>
    <row r="52" spans="1:32" s="37" customFormat="1" ht="12.75" x14ac:dyDescent="0.2">
      <c r="I52" s="50" t="s">
        <v>36</v>
      </c>
      <c r="J52" s="56">
        <f>MAX(AF21:AF54)</f>
        <v>0</v>
      </c>
      <c r="K52" s="38" t="s">
        <v>34</v>
      </c>
      <c r="L52" s="38"/>
      <c r="M52" s="35"/>
      <c r="N52" s="35"/>
      <c r="O52" s="35"/>
      <c r="P52" s="35"/>
      <c r="Q52" s="35"/>
      <c r="R52" s="35"/>
      <c r="S52" s="35"/>
      <c r="T52" s="35"/>
      <c r="U52" s="34"/>
      <c r="V52" s="38"/>
      <c r="W52" s="47">
        <v>30</v>
      </c>
      <c r="X52" s="55">
        <f>G19/MAX(W22:W55)*W52</f>
        <v>15</v>
      </c>
      <c r="Y52" s="47">
        <f t="shared" si="1"/>
        <v>-250</v>
      </c>
      <c r="Z52" s="53">
        <f t="shared" si="2"/>
        <v>0</v>
      </c>
      <c r="AA52" s="52">
        <f t="shared" si="3"/>
        <v>0</v>
      </c>
      <c r="AB52" s="42"/>
      <c r="AC52" s="51">
        <v>14.5</v>
      </c>
      <c r="AD52" s="54">
        <f>INDEX(Y22:Y55,MATCH(AC52,X22:X55,0))</f>
        <v>-250</v>
      </c>
      <c r="AE52" s="54">
        <f>INDEX(Z22:Z55,MATCH(AC52,X22:X55,0))</f>
        <v>125</v>
      </c>
      <c r="AF52" s="53">
        <f>INDEX(AA22:AA55,MATCH(AC52,X22:X55,0))</f>
        <v>-3.5104166666666665E-3</v>
      </c>
    </row>
    <row r="53" spans="1:32" s="37" customFormat="1" ht="12.75" x14ac:dyDescent="0.2">
      <c r="I53" s="50" t="s">
        <v>35</v>
      </c>
      <c r="J53" s="56">
        <f>MIN(AF21:AF54)</f>
        <v>-3.515625E-2</v>
      </c>
      <c r="K53" s="48" t="s">
        <v>34</v>
      </c>
      <c r="L53" s="38"/>
      <c r="M53" s="35"/>
      <c r="N53" s="35"/>
      <c r="O53" s="35"/>
      <c r="P53" s="35"/>
      <c r="Q53" s="35"/>
      <c r="R53" s="35"/>
      <c r="S53" s="35"/>
      <c r="T53" s="35"/>
      <c r="U53" s="34"/>
      <c r="V53" s="38"/>
      <c r="W53" s="38"/>
      <c r="X53" s="55">
        <f>G19</f>
        <v>15</v>
      </c>
      <c r="Y53" s="47">
        <f t="shared" si="1"/>
        <v>-250</v>
      </c>
      <c r="Z53" s="53">
        <f t="shared" si="2"/>
        <v>0</v>
      </c>
      <c r="AA53" s="52">
        <f t="shared" si="3"/>
        <v>0</v>
      </c>
      <c r="AB53" s="42"/>
      <c r="AC53" s="51">
        <v>15</v>
      </c>
      <c r="AD53" s="54">
        <f>INDEX(Y22:Y55,MATCH(AC53,X22:X55,0))</f>
        <v>-250</v>
      </c>
      <c r="AE53" s="54">
        <f>INDEX(Z22:Z55,MATCH(AC53,X22:X55,0))</f>
        <v>0</v>
      </c>
      <c r="AF53" s="53">
        <f>INDEX(AA22:AA55,MATCH(AC53,X22:X55,0))</f>
        <v>0</v>
      </c>
    </row>
    <row r="54" spans="1:32" s="37" customFormat="1" ht="12.75" x14ac:dyDescent="0.2">
      <c r="I54" s="48" t="s">
        <v>37</v>
      </c>
      <c r="J54" s="38"/>
      <c r="K54" s="38"/>
      <c r="L54" s="38"/>
      <c r="M54" s="35"/>
      <c r="N54" s="35"/>
      <c r="O54" s="35"/>
      <c r="P54" s="35"/>
      <c r="Q54" s="35"/>
      <c r="R54" s="35"/>
      <c r="S54" s="35"/>
      <c r="T54" s="35"/>
      <c r="U54" s="34"/>
      <c r="V54" s="38"/>
      <c r="W54" s="38"/>
      <c r="X54" s="47"/>
      <c r="Y54" s="47"/>
      <c r="Z54" s="42"/>
      <c r="AA54" s="42"/>
      <c r="AB54" s="42"/>
      <c r="AC54" s="51">
        <v>15</v>
      </c>
      <c r="AD54" s="54">
        <v>0</v>
      </c>
      <c r="AE54" s="54">
        <f>INDEX(Z23:Z56,MATCH(AC54,X23:X56,0))</f>
        <v>0</v>
      </c>
      <c r="AF54" s="53"/>
    </row>
    <row r="55" spans="1:32" s="37" customFormat="1" ht="12.75" x14ac:dyDescent="0.2">
      <c r="I55" s="50" t="s">
        <v>36</v>
      </c>
      <c r="J55" s="49">
        <f>INDEX(AC21:AC54,MATCH(J52,AF21:AF54,0))</f>
        <v>0</v>
      </c>
      <c r="K55" s="38" t="s">
        <v>34</v>
      </c>
      <c r="L55" s="38"/>
      <c r="M55" s="35"/>
      <c r="N55" s="35"/>
      <c r="O55" s="35"/>
      <c r="P55" s="35"/>
      <c r="Q55" s="35"/>
      <c r="R55" s="35"/>
      <c r="S55" s="35"/>
      <c r="T55" s="35"/>
      <c r="U55" s="34"/>
      <c r="V55" s="38"/>
      <c r="W55" s="38"/>
      <c r="X55" s="47">
        <f>Y16+0.00001</f>
        <v>7.5000099999999996</v>
      </c>
      <c r="Y55" s="47">
        <f t="shared" si="1"/>
        <v>-250</v>
      </c>
      <c r="Z55" s="53">
        <f t="shared" si="2"/>
        <v>1874.9975000000002</v>
      </c>
      <c r="AA55" s="52">
        <f t="shared" si="3"/>
        <v>-3.5156249999906256E-2</v>
      </c>
      <c r="AB55" s="42"/>
      <c r="AC55" s="51" t="str">
        <v/>
      </c>
      <c r="AD55" s="42"/>
    </row>
    <row r="56" spans="1:32" s="37" customFormat="1" ht="12.75" x14ac:dyDescent="0.2">
      <c r="I56" s="50" t="s">
        <v>35</v>
      </c>
      <c r="J56" s="49">
        <f>INDEX(AC21:AC54,MATCH(J53,AF21:AF54,0))</f>
        <v>7.5</v>
      </c>
      <c r="K56" s="48" t="s">
        <v>34</v>
      </c>
      <c r="L56" s="38"/>
      <c r="M56" s="35"/>
      <c r="N56" s="35"/>
      <c r="O56" s="35"/>
      <c r="P56" s="35"/>
      <c r="Q56" s="35"/>
      <c r="R56" s="35"/>
      <c r="S56" s="35"/>
      <c r="T56" s="35"/>
      <c r="U56" s="34"/>
      <c r="V56" s="38"/>
      <c r="W56" s="38"/>
      <c r="X56" s="38"/>
      <c r="Y56" s="38"/>
    </row>
    <row r="57" spans="1:32" s="37" customFormat="1" ht="12.75" x14ac:dyDescent="0.2">
      <c r="I57" s="38"/>
      <c r="J57" s="38"/>
      <c r="K57" s="38"/>
      <c r="L57" s="38"/>
      <c r="M57" s="35"/>
      <c r="N57" s="35"/>
      <c r="O57" s="35"/>
      <c r="P57" s="35"/>
      <c r="Q57" s="35"/>
      <c r="R57" s="35"/>
      <c r="S57" s="35"/>
      <c r="T57" s="35"/>
      <c r="U57" s="34"/>
      <c r="V57" s="38"/>
      <c r="W57" s="38"/>
      <c r="X57" s="38"/>
      <c r="Y57" s="38"/>
      <c r="AD57" s="42">
        <f>MAX(AD21:AD54)</f>
        <v>250</v>
      </c>
      <c r="AE57" s="42">
        <f>MAX(AE21:AE54)</f>
        <v>1875</v>
      </c>
      <c r="AF57" s="42">
        <f>MAX(AF21:AF54)</f>
        <v>0</v>
      </c>
    </row>
    <row r="58" spans="1:32" s="37" customFormat="1" ht="12.75" x14ac:dyDescent="0.2">
      <c r="A58" s="38"/>
      <c r="B58" s="46"/>
      <c r="C58" s="47"/>
      <c r="D58" s="46"/>
      <c r="E58" s="38"/>
      <c r="F58" s="38"/>
      <c r="G58" s="38"/>
      <c r="H58" s="38"/>
      <c r="I58" s="38"/>
      <c r="J58" s="38"/>
      <c r="K58" s="38"/>
      <c r="L58" s="38"/>
      <c r="M58" s="35"/>
      <c r="N58" s="35"/>
      <c r="O58" s="35"/>
      <c r="P58" s="35"/>
      <c r="Q58" s="35"/>
      <c r="R58" s="35"/>
      <c r="S58" s="35"/>
      <c r="T58" s="35"/>
      <c r="U58" s="34"/>
      <c r="V58" s="38"/>
      <c r="W58" s="38"/>
      <c r="X58" s="38"/>
      <c r="Y58" s="38"/>
      <c r="AD58" s="42">
        <f>MIN(AD21:AD54)</f>
        <v>-250</v>
      </c>
      <c r="AE58" s="42">
        <f>MIN(AE21:AE54)</f>
        <v>0</v>
      </c>
      <c r="AF58" s="42">
        <f>MIN(AF21:AF54)</f>
        <v>-3.515625E-2</v>
      </c>
    </row>
    <row r="59" spans="1:32" s="37" customFormat="1" ht="12.75" x14ac:dyDescent="0.2">
      <c r="A59" s="39"/>
      <c r="B59" s="42"/>
      <c r="C59" s="43"/>
      <c r="D59" s="39"/>
      <c r="E59" s="39"/>
      <c r="F59" s="39"/>
      <c r="G59" s="43"/>
      <c r="H59" s="39"/>
      <c r="I59" s="39"/>
      <c r="J59" s="39"/>
      <c r="K59" s="39"/>
      <c r="L59" s="38"/>
      <c r="M59" s="35"/>
      <c r="N59" s="35"/>
      <c r="O59" s="35"/>
      <c r="P59" s="35"/>
      <c r="Q59" s="35"/>
      <c r="R59" s="35"/>
      <c r="S59" s="35"/>
      <c r="T59" s="35"/>
      <c r="U59" s="34"/>
      <c r="V59" s="38"/>
      <c r="W59" s="38"/>
      <c r="X59" s="38"/>
      <c r="Y59" s="38"/>
      <c r="AD59" s="42"/>
      <c r="AE59" s="42"/>
      <c r="AF59" s="42"/>
    </row>
    <row r="60" spans="1:32" s="37" customFormat="1" ht="12.75" x14ac:dyDescent="0.2">
      <c r="A60" s="39"/>
      <c r="B60" s="45"/>
      <c r="C60" s="43"/>
      <c r="D60" s="40"/>
      <c r="E60" s="40"/>
      <c r="F60" s="44" t="s">
        <v>33</v>
      </c>
      <c r="G60" s="43"/>
      <c r="H60" s="40"/>
      <c r="I60" s="40"/>
      <c r="J60" s="40"/>
      <c r="K60" s="39"/>
      <c r="L60" s="38"/>
      <c r="M60" s="35"/>
      <c r="N60" s="35"/>
      <c r="O60" s="35"/>
      <c r="P60" s="35"/>
      <c r="Q60" s="35"/>
      <c r="R60" s="35"/>
      <c r="S60" s="35"/>
      <c r="T60" s="35"/>
      <c r="U60" s="34"/>
      <c r="V60" s="38"/>
      <c r="W60" s="38"/>
      <c r="X60" s="38"/>
      <c r="Y60" s="38"/>
      <c r="AD60" s="42"/>
      <c r="AE60" s="42"/>
      <c r="AF60" s="42"/>
    </row>
    <row r="61" spans="1:32" s="37" customFormat="1" ht="12.75" x14ac:dyDescent="0.2">
      <c r="A61" s="39"/>
      <c r="B61" s="40"/>
      <c r="C61" s="40"/>
      <c r="D61" s="40"/>
      <c r="E61" s="40"/>
      <c r="F61" s="41" t="s">
        <v>32</v>
      </c>
      <c r="G61" s="40"/>
      <c r="H61" s="40"/>
      <c r="I61" s="40"/>
      <c r="J61" s="40"/>
      <c r="K61" s="39"/>
      <c r="L61" s="38"/>
      <c r="M61" s="35"/>
      <c r="N61" s="35"/>
      <c r="O61" s="35"/>
      <c r="P61" s="35"/>
      <c r="Q61" s="35"/>
      <c r="R61" s="35"/>
      <c r="S61" s="35"/>
      <c r="T61" s="35"/>
      <c r="U61" s="34"/>
      <c r="V61" s="38"/>
      <c r="W61" s="38"/>
      <c r="X61" s="38"/>
      <c r="Y61" s="38"/>
    </row>
  </sheetData>
  <mergeCells count="1">
    <mergeCell ref="B13:D13"/>
  </mergeCells>
  <hyperlinks>
    <hyperlink ref="F61" r:id="rId1"/>
    <hyperlink ref="B13" r:id="rId2" display=" (NASA TM X-73305, 1975)"/>
  </hyperlinks>
  <pageMargins left="0.47244094488188981" right="0.23622047244094491" top="0.31496062992125984" bottom="0.59055118110236227" header="0.43307086614173229" footer="0.59055118110236227"/>
  <pageSetup scale="99"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POINT LOAD MID SPAN</vt:lpstr>
      <vt:lpstr>'POINT LOAD MID SPAN'!Print_Area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2016-11-10T13:11:37Z</dcterms:modified>
  <cp:category>Engineering Spreadsheets</cp:category>
</cp:coreProperties>
</file>