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TRIANGLE LOAD PART SPAN (2)" sheetId="41" r:id="rId2"/>
  </sheets>
  <externalReferences>
    <externalReference r:id="rId3"/>
  </externalReferences>
  <definedNames>
    <definedName name="_xlnm.Print_Area" localSheetId="0">'READ ME'!$A$8:$K$63</definedName>
    <definedName name="_xlnm.Print_Area" localSheetId="1">'TRIANGLE LOAD PART SPAN (2)'!$A$8:$K$61</definedName>
    <definedName name="_xlnm.Print_Area">#REF!</definedName>
    <definedName name="sencount" hidden="1">1</definedName>
  </definedNames>
  <calcPr calcId="171027"/>
</workbook>
</file>

<file path=xl/calcChain.xml><?xml version="1.0" encoding="utf-8"?>
<calcChain xmlns="http://schemas.openxmlformats.org/spreadsheetml/2006/main">
  <c r="AA55" i="41" l="1"/>
  <c r="F27" i="41"/>
  <c r="AA23" i="41"/>
  <c r="AA24" i="41"/>
  <c r="AA26" i="41"/>
  <c r="AA27"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22" i="41"/>
  <c r="Z22" i="41"/>
  <c r="X54" i="41"/>
  <c r="Z54" i="41" s="1"/>
  <c r="Z55" i="41"/>
  <c r="Z23" i="41"/>
  <c r="Z24" i="41"/>
  <c r="Z26" i="41"/>
  <c r="Z27" i="41"/>
  <c r="Z29" i="41"/>
  <c r="Z30" i="41"/>
  <c r="Z31" i="41"/>
  <c r="Z32" i="41"/>
  <c r="Z33" i="41"/>
  <c r="Z34" i="41"/>
  <c r="Z35" i="41"/>
  <c r="Z36" i="41"/>
  <c r="Z37" i="41"/>
  <c r="Z38" i="41"/>
  <c r="Z39" i="41"/>
  <c r="Z40" i="41"/>
  <c r="Z41" i="41"/>
  <c r="Z42" i="41"/>
  <c r="Z43" i="41"/>
  <c r="Z44" i="41"/>
  <c r="Z45" i="41"/>
  <c r="Z46" i="41"/>
  <c r="Z47" i="41"/>
  <c r="Z48" i="41"/>
  <c r="Z49" i="41"/>
  <c r="Z50" i="41"/>
  <c r="Z51" i="41"/>
  <c r="Z52" i="41"/>
  <c r="AA52" i="41"/>
  <c r="AA13" i="41"/>
  <c r="B30" i="41"/>
  <c r="AA54" i="41" l="1"/>
  <c r="F29" i="41"/>
  <c r="X1" i="41" l="1"/>
  <c r="G1" i="41" s="1"/>
  <c r="X2" i="41"/>
  <c r="X3" i="41"/>
  <c r="X4" i="41"/>
  <c r="X5" i="41"/>
  <c r="X6" i="41"/>
  <c r="X7" i="41"/>
  <c r="F8" i="41"/>
  <c r="J8" i="41"/>
  <c r="F9" i="41"/>
  <c r="J9" i="41"/>
  <c r="F10" i="41"/>
  <c r="L10" i="41"/>
  <c r="J10" i="41" s="1"/>
  <c r="F11" i="41"/>
  <c r="B12" i="41"/>
  <c r="Y16" i="41"/>
  <c r="W18" i="41"/>
  <c r="Z18" i="41"/>
  <c r="AB18" i="41"/>
  <c r="AC18" i="41"/>
  <c r="X23" i="41"/>
  <c r="X24" i="41"/>
  <c r="X25" i="41" l="1"/>
  <c r="X26" i="41"/>
  <c r="AA25" i="41" l="1"/>
  <c r="Z25" i="41"/>
  <c r="X18" i="41"/>
  <c r="X27" i="41"/>
  <c r="X28" i="41" l="1"/>
  <c r="X29" i="41"/>
  <c r="F26" i="41"/>
  <c r="F25" i="41"/>
  <c r="Z28" i="41" l="1"/>
  <c r="AA28" i="41"/>
  <c r="AA18" i="41"/>
  <c r="X30" i="41"/>
  <c r="X31" i="41" l="1"/>
  <c r="B29" i="41"/>
  <c r="B28" i="41"/>
  <c r="Y18" i="41" l="1"/>
  <c r="AC22" i="41" a="1"/>
  <c r="AC35" i="41" s="1"/>
  <c r="X32" i="41"/>
  <c r="X33" i="41"/>
  <c r="X34" i="41"/>
  <c r="X35" i="41"/>
  <c r="X36" i="41"/>
  <c r="X37" i="41"/>
  <c r="X38" i="41"/>
  <c r="X39" i="41"/>
  <c r="X40" i="41"/>
  <c r="X41" i="41"/>
  <c r="X42" i="41"/>
  <c r="X43" i="41"/>
  <c r="X44" i="41"/>
  <c r="X45" i="41"/>
  <c r="X46" i="41"/>
  <c r="X47" i="41"/>
  <c r="X48" i="41"/>
  <c r="X49" i="41"/>
  <c r="X50" i="41"/>
  <c r="X51" i="41"/>
  <c r="X52" i="41"/>
  <c r="X55" i="41"/>
  <c r="AD35" i="41" l="1"/>
  <c r="AE35" i="41"/>
  <c r="AF35" i="41"/>
  <c r="AC32" i="41"/>
  <c r="AC45" i="41"/>
  <c r="AC44" i="41"/>
  <c r="AC43" i="41"/>
  <c r="AC42" i="41"/>
  <c r="AC41" i="41"/>
  <c r="AC40" i="41"/>
  <c r="AC39" i="41"/>
  <c r="AC38" i="41"/>
  <c r="AD18" i="41"/>
  <c r="AC54" i="41"/>
  <c r="AC53" i="41"/>
  <c r="AC37" i="41"/>
  <c r="AC36" i="41"/>
  <c r="AC24" i="41"/>
  <c r="AC22" i="41"/>
  <c r="AC23" i="41"/>
  <c r="AC25" i="41"/>
  <c r="AC26" i="41"/>
  <c r="AC27" i="41"/>
  <c r="AC28" i="41"/>
  <c r="AC29" i="41"/>
  <c r="AC30" i="41"/>
  <c r="AC31" i="41"/>
  <c r="AC52" i="41"/>
  <c r="AC55" i="41"/>
  <c r="AC51" i="41"/>
  <c r="AC50" i="41"/>
  <c r="AC49" i="41"/>
  <c r="AC48" i="41"/>
  <c r="AC47" i="41"/>
  <c r="AC46" i="41"/>
  <c r="AC34" i="41"/>
  <c r="AC33" i="41"/>
  <c r="C12" i="40"/>
  <c r="AE25" i="41" l="1"/>
  <c r="AF25" i="41"/>
  <c r="AD25" i="41"/>
  <c r="AD37" i="41"/>
  <c r="AE37" i="41"/>
  <c r="AF37" i="41"/>
  <c r="AE41" i="41"/>
  <c r="AD41" i="41"/>
  <c r="AF41" i="41"/>
  <c r="AD34" i="41"/>
  <c r="AE34" i="41"/>
  <c r="AF34" i="41"/>
  <c r="AD52" i="41"/>
  <c r="AE52" i="41"/>
  <c r="AF52" i="41"/>
  <c r="AD23" i="41"/>
  <c r="AE23" i="41"/>
  <c r="AF23" i="41"/>
  <c r="AE43" i="41"/>
  <c r="AF43" i="41"/>
  <c r="AD43" i="41"/>
  <c r="AD53" i="41"/>
  <c r="AE53" i="41"/>
  <c r="AF53" i="41"/>
  <c r="AE44" i="41"/>
  <c r="AF44" i="41"/>
  <c r="AD44" i="41"/>
  <c r="AF31" i="41"/>
  <c r="AD31" i="41"/>
  <c r="AE31" i="41"/>
  <c r="AE22" i="41"/>
  <c r="AF22" i="41"/>
  <c r="AD22" i="41"/>
  <c r="AD54" i="41"/>
  <c r="AE54" i="41"/>
  <c r="AF54" i="41"/>
  <c r="AD45" i="41"/>
  <c r="AE45" i="41"/>
  <c r="AF45" i="41"/>
  <c r="AD48" i="41"/>
  <c r="AE48" i="41"/>
  <c r="AF48" i="41"/>
  <c r="AD29" i="41"/>
  <c r="AE29" i="41"/>
  <c r="AF29" i="41"/>
  <c r="AF42" i="41"/>
  <c r="AE42" i="41"/>
  <c r="AD42" i="41"/>
  <c r="AD32" i="41"/>
  <c r="AE32" i="41"/>
  <c r="AF32" i="41"/>
  <c r="AD47" i="41"/>
  <c r="AE47" i="41"/>
  <c r="AF47" i="41"/>
  <c r="AD24" i="41"/>
  <c r="AE24" i="41"/>
  <c r="AF24" i="41"/>
  <c r="AD49" i="41"/>
  <c r="AE49" i="41"/>
  <c r="AF49" i="41"/>
  <c r="AE28" i="41"/>
  <c r="AF28" i="41"/>
  <c r="AD28" i="41"/>
  <c r="AD38" i="41"/>
  <c r="AE38" i="41"/>
  <c r="AF38" i="41"/>
  <c r="AD46" i="41"/>
  <c r="AE46" i="41"/>
  <c r="AF46" i="41"/>
  <c r="AD30" i="41"/>
  <c r="AE30" i="41"/>
  <c r="AF30" i="41"/>
  <c r="AD50" i="41"/>
  <c r="AE50" i="41"/>
  <c r="AF50" i="41"/>
  <c r="AE27" i="41"/>
  <c r="AF27" i="41"/>
  <c r="AD27" i="41"/>
  <c r="AF39" i="41"/>
  <c r="AD39" i="41"/>
  <c r="AE39" i="41"/>
  <c r="AD33" i="41"/>
  <c r="AE33" i="41"/>
  <c r="AF33" i="41"/>
  <c r="AD51" i="41"/>
  <c r="AE51" i="41"/>
  <c r="AF51" i="41"/>
  <c r="AD26" i="41"/>
  <c r="AE26" i="41"/>
  <c r="AF26" i="41"/>
  <c r="AD36" i="41"/>
  <c r="AE36" i="41"/>
  <c r="AF36" i="41"/>
  <c r="AF40" i="41"/>
  <c r="AD40" i="41"/>
  <c r="AE40" i="41"/>
  <c r="J52" i="41" l="1"/>
  <c r="J55" i="41" s="1"/>
  <c r="J53" i="41"/>
  <c r="J56" i="41" s="1"/>
  <c r="J42" i="41"/>
  <c r="J45" i="41" s="1"/>
  <c r="J43" i="41"/>
  <c r="J46" i="41" s="1"/>
  <c r="J35" i="41"/>
  <c r="J38" i="41" s="1"/>
  <c r="J36" i="41"/>
  <c r="J39" i="41" s="1"/>
</calcChain>
</file>

<file path=xl/sharedStrings.xml><?xml version="1.0" encoding="utf-8"?>
<sst xmlns="http://schemas.openxmlformats.org/spreadsheetml/2006/main" count="168" uniqueCount="103">
  <si>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</si>
  <si>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</si>
  <si>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</si>
  <si>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</si>
  <si>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</si>
  <si>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</si>
  <si>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</si>
  <si>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</si>
  <si>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</si>
  <si>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</si>
  <si>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</si>
  <si>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</si>
  <si>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</si>
  <si>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</si>
  <si>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</si>
  <si>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</si>
  <si>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</si>
  <si>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</si>
  <si>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</si>
  <si>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</si>
  <si>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</si>
  <si>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</si>
  <si>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</si>
  <si>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</si>
  <si>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</si>
  <si>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</si>
  <si>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</si>
  <si>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</si>
  <si>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</si>
  <si>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</si>
  <si>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</si>
  <si>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</si>
  <si>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</si>
  <si>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</si>
  <si>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</si>
  <si>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</si>
  <si>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</si>
  <si>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</si>
  <si>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</si>
  <si>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</si>
  <si>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</si>
  <si>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</si>
  <si>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</si>
  <si>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</si>
  <si>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</si>
  <si>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</si>
  <si>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</si>
  <si>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</si>
  <si>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</si>
  <si>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</si>
  <si>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</si>
  <si>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</si>
  <si>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</si>
  <si>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</si>
  <si>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</si>
  <si>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</si>
  <si>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</si>
  <si>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</si>
  <si>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</si>
  <si>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</si>
  <si>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</si>
  <si>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</si>
  <si>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</si>
  <si>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</si>
  <si>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</si>
  <si>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</si>
  <si>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</si>
  <si>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</si>
  <si>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</si>
  <si>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</si>
  <si>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</si>
  <si>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</si>
  <si>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</si>
  <si>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</si>
  <si>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</si>
  <si>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</si>
  <si>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</si>
  <si>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</si>
  <si>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</si>
  <si>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</si>
  <si>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</si>
  <si>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</si>
  <si>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</si>
  <si>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</si>
  <si>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</si>
  <si>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</si>
  <si>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</si>
  <si>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</si>
  <si>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</si>
  <si>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</si>
  <si>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</si>
  <si>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</si>
  <si>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</si>
  <si>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</si>
  <si>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M₀ =</t>
  </si>
  <si>
    <t>inlb (Applied Moment)</t>
  </si>
  <si>
    <r>
      <t>Max M</t>
    </r>
    <r>
      <rPr>
        <sz val="10"/>
        <color theme="1"/>
        <rFont val="Calibri"/>
        <family val="2"/>
        <scheme val="minor"/>
      </rPr>
      <t xml:space="preserve"> =</t>
    </r>
  </si>
  <si>
    <r>
      <t>Max y</t>
    </r>
    <r>
      <rPr>
        <sz val="10"/>
        <color theme="1"/>
        <rFont val="Calibri"/>
        <family val="2"/>
        <scheme val="minor"/>
      </rPr>
      <t xml:space="preserve"> =</t>
    </r>
  </si>
  <si>
    <t>a =</t>
  </si>
  <si>
    <t>in (Location of Applied Moment)</t>
  </si>
  <si>
    <r>
      <t>R</t>
    </r>
    <r>
      <rPr>
        <b/>
        <vertAlign val="subscript"/>
        <sz val="10"/>
        <color theme="1"/>
        <rFont val="Calibri"/>
        <family val="2"/>
        <scheme val="minor"/>
      </rPr>
      <t>C</t>
    </r>
    <r>
      <rPr>
        <sz val="10"/>
        <color theme="1"/>
        <rFont val="Calibri"/>
        <family val="2"/>
        <scheme val="minor"/>
      </rPr>
      <t xml:space="preserve"> =</t>
    </r>
  </si>
  <si>
    <t>AA-SM-026-010</t>
  </si>
  <si>
    <t>SIMPLE BEAMS - CANTILEVERS - Moment Anywhere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</si>
</sst>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0000"/>
  </numFmts>
  <fonts count="22"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b/>
      <vertAlign val="subscrip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6">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165" fontId="5" fillId="0" borderId="0" xfId="0" applyNumberFormat="1" applyFont="1"/>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166" fontId="5" fillId="0" borderId="0" xfId="0" applyNumberFormat="1" applyFont="1" applyAlignment="1">
      <alignment horizontal="center"/>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2" fontId="5" fillId="0" borderId="0" xfId="0" applyNumberFormat="1" applyFont="1" applyBorder="1" applyAlignment="1">
      <alignment horizontal="center"/>
    </xf>
    <xf numFmtId="167" fontId="5" fillId="0" borderId="0" xfId="0" applyNumberFormat="1" applyFont="1"/>
    <xf numFmtId="167" fontId="5" fillId="0" borderId="0" xfId="0" applyNumberFormat="1" applyFont="1" applyAlignment="1">
      <alignment horizontal="left"/>
    </xf>
    <xf numFmtId="1" fontId="5" fillId="0" borderId="0" xfId="0" applyNumberFormat="1" applyFont="1" applyAlignment="1">
      <alignment horizontal="center"/>
    </xf>
    <xf numFmtId="165"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0" fontId="15" fillId="0" borderId="0" xfId="0" applyFont="1" applyBorder="1"/>
    <xf numFmtId="165"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8" fillId="0" borderId="0" xfId="0" applyFont="1" applyAlignment="1">
      <alignment horizontal="left"/>
    </xf>
    <xf numFmtId="2" fontId="19" fillId="0" borderId="0" xfId="0" applyNumberFormat="1" applyFont="1"/>
    <xf numFmtId="0" fontId="5" fillId="0" borderId="0" xfId="0" applyFont="1" applyFill="1" applyBorder="1" applyAlignment="1">
      <alignment horizontal="center"/>
    </xf>
    <xf numFmtId="0" fontId="19" fillId="0" borderId="0" xfId="0" applyFont="1"/>
    <xf numFmtId="166" fontId="19" fillId="0" borderId="0" xfId="0" applyNumberFormat="1" applyFont="1"/>
    <xf numFmtId="0" fontId="15" fillId="0" borderId="0" xfId="0" applyFont="1" applyAlignment="1">
      <alignment horizontal="center"/>
    </xf>
    <xf numFmtId="0" fontId="18" fillId="0" borderId="0" xfId="0" applyFont="1"/>
    <xf numFmtId="0" fontId="15" fillId="0" borderId="0" xfId="0" applyFont="1" applyFill="1"/>
    <xf numFmtId="0" fontId="20" fillId="0" borderId="0" xfId="0" applyFont="1"/>
    <xf numFmtId="0" fontId="15" fillId="0" borderId="0" xfId="1" applyFont="1"/>
    <xf numFmtId="0" fontId="18"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0" fontId="15" fillId="0" borderId="0" xfId="0" applyFont="1" applyAlignment="1">
      <alignment vertical="top"/>
    </xf>
    <xf numFmtId="0" fontId="5" fillId="0" borderId="0" xfId="0" applyFont="1" applyAlignment="1"/>
    <xf numFmtId="0" fontId="15" fillId="0" borderId="0" xfId="0" applyFont="1" applyAlignment="1"/>
    <xf numFmtId="0" fontId="5" fillId="0" borderId="0" xfId="0" applyFont="1" applyAlignment="1">
      <alignment vertical="top"/>
    </xf>
    <xf numFmtId="164" fontId="19"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1"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'TRIANGLE LOAD PART SPAN (2)'!$AD$19:$AD$20</c:f>
              <c:strCache>
                <c:ptCount val="2"/>
                <c:pt idx="0">
                  <c:v>V</c:v>
                </c:pt>
                <c:pt idx="1">
                  <c:v>(lb)</c:v>
                </c:pt>
              </c:strCache>
            </c:strRef>
          </c:tx>
          <c:spPr>
            <a:ln w="15875">
              <a:solidFill>
                <a:schemeClr val="tx1"/>
              </a:solidFill>
            </a:ln>
          </c:spPr>
          <c:marker>
            <c:symbol val="none"/>
          </c:marker>
          <c:xVal>
            <c:numRef>
              <c:f>'TRIANGLE LOAD PART SPAN (2)'!$AC$21:$AC$54</c:f>
              <c:numCache>
                <c:formatCode>0.00</c:formatCode>
                <c:ptCount val="34"/>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4.9999989999999999</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8.3333333333333321</c:v>
                </c:pt>
                <c:pt idx="28">
                  <c:v>8.6666666666666661</c:v>
                </c:pt>
                <c:pt idx="29">
                  <c:v>9</c:v>
                </c:pt>
                <c:pt idx="30">
                  <c:v>9.3333333333333321</c:v>
                </c:pt>
                <c:pt idx="31">
                  <c:v>9.6666666666666661</c:v>
                </c:pt>
                <c:pt idx="32">
                  <c:v>10</c:v>
                </c:pt>
                <c:pt idx="33">
                  <c:v>10</c:v>
                </c:pt>
              </c:numCache>
            </c:numRef>
          </c:xVal>
          <c:yVal>
            <c:numRef>
              <c:f>'TRIANGLE LOAD PART SPAN (2)'!$AD$21:$AD$54</c:f>
              <c:numCache>
                <c:formatCode>0</c:formatCode>
                <c:ptCount val="34"/>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numCache>
            </c:numRef>
          </c:yVal>
          <c:smooth val="0"/>
          <c:extLst>
            <c:ext xmlns:c16="http://schemas.microsoft.com/office/drawing/2014/chart" uri="{C3380CC4-5D6E-409C-BE32-E72D297353CC}">
              <c16:uniqueId val="{00000000-8A54-42AC-8D35-D5C00998C675}"/>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'TRIANGLE LOAD PART SPAN (2)'!$AE$19:$AE$20</c:f>
              <c:strCache>
                <c:ptCount val="2"/>
                <c:pt idx="0">
                  <c:v>M</c:v>
                </c:pt>
                <c:pt idx="1">
                  <c:v>(inlb)</c:v>
                </c:pt>
              </c:strCache>
            </c:strRef>
          </c:tx>
          <c:spPr>
            <a:ln w="15875">
              <a:solidFill>
                <a:prstClr val="black"/>
              </a:solidFill>
              <a:prstDash val="dash"/>
            </a:ln>
          </c:spPr>
          <c:marker>
            <c:symbol val="none"/>
          </c:marker>
          <c:xVal>
            <c:numRef>
              <c:f>'TRIANGLE LOAD PART SPAN (2)'!$AC$21:$AC$54</c:f>
              <c:numCache>
                <c:formatCode>0.00</c:formatCode>
                <c:ptCount val="34"/>
                <c:pt idx="0" formatCode="General">
                  <c:v>0</c:v>
                </c:pt>
                <c:pt idx="1">
                  <c:v>0</c:v>
                </c:pt>
                <c:pt idx="2">
                  <c:v>0.33333333333333331</c:v>
                </c:pt>
                <c:pt idx="3">
                  <c:v>0.66666666666666663</c:v>
                </c:pt>
                <c:pt idx="4">
                  <c:v>1</c:v>
                </c:pt>
                <c:pt idx="5">
                  <c:v>1.3333333333333333</c:v>
                </c:pt>
                <c:pt idx="6">
                  <c:v>1.6666666666666665</c:v>
                </c:pt>
                <c:pt idx="7">
                  <c:v>2</c:v>
                </c:pt>
                <c:pt idx="8">
                  <c:v>2.333333333333333</c:v>
                </c:pt>
                <c:pt idx="9">
                  <c:v>2.6666666666666665</c:v>
                </c:pt>
                <c:pt idx="10">
                  <c:v>3</c:v>
                </c:pt>
                <c:pt idx="11">
                  <c:v>3.333333333333333</c:v>
                </c:pt>
                <c:pt idx="12">
                  <c:v>3.6666666666666665</c:v>
                </c:pt>
                <c:pt idx="13">
                  <c:v>4</c:v>
                </c:pt>
                <c:pt idx="14">
                  <c:v>4.333333333333333</c:v>
                </c:pt>
                <c:pt idx="15">
                  <c:v>4.6666666666666661</c:v>
                </c:pt>
                <c:pt idx="16">
                  <c:v>4.9999989999999999</c:v>
                </c:pt>
                <c:pt idx="17">
                  <c:v>5</c:v>
                </c:pt>
                <c:pt idx="18">
                  <c:v>5.333333333333333</c:v>
                </c:pt>
                <c:pt idx="19">
                  <c:v>5.6666666666666661</c:v>
                </c:pt>
                <c:pt idx="20">
                  <c:v>6</c:v>
                </c:pt>
                <c:pt idx="21">
                  <c:v>6.333333333333333</c:v>
                </c:pt>
                <c:pt idx="22">
                  <c:v>6.6666666666666661</c:v>
                </c:pt>
                <c:pt idx="23">
                  <c:v>7</c:v>
                </c:pt>
                <c:pt idx="24">
                  <c:v>7.333333333333333</c:v>
                </c:pt>
                <c:pt idx="25">
                  <c:v>7.6666666666666661</c:v>
                </c:pt>
                <c:pt idx="26">
                  <c:v>8</c:v>
                </c:pt>
                <c:pt idx="27">
                  <c:v>8.3333333333333321</c:v>
                </c:pt>
                <c:pt idx="28">
                  <c:v>8.6666666666666661</c:v>
                </c:pt>
                <c:pt idx="29">
                  <c:v>9</c:v>
                </c:pt>
                <c:pt idx="30">
                  <c:v>9.3333333333333321</c:v>
                </c:pt>
                <c:pt idx="31">
                  <c:v>9.6666666666666661</c:v>
                </c:pt>
                <c:pt idx="32">
                  <c:v>10</c:v>
                </c:pt>
                <c:pt idx="33">
                  <c:v>10</c:v>
                </c:pt>
              </c:numCache>
            </c:numRef>
          </c:xVal>
          <c:yVal>
            <c:numRef>
              <c:f>'TRIANGLE LOAD PART SPAN (2)'!$AE$21:$AE$54</c:f>
              <c:numCache>
                <c:formatCode>0</c:formatCode>
                <c:ptCount val="34"/>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numCache>
            </c:numRef>
          </c:yVal>
          <c:smooth val="0"/>
          <c:extLst>
            <c:ext xmlns:c16="http://schemas.microsoft.com/office/drawing/2014/chart" uri="{C3380CC4-5D6E-409C-BE32-E72D297353CC}">
              <c16:uniqueId val="{00000001-8A54-42AC-8D35-D5C00998C675}"/>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'TRIANGLE LOAD PART SPAN (2)'!$AF$19:$AF$20</c:f>
              <c:strCache>
                <c:ptCount val="2"/>
                <c:pt idx="0">
                  <c:v>y</c:v>
                </c:pt>
                <c:pt idx="1">
                  <c:v>(in)</c:v>
                </c:pt>
              </c:strCache>
            </c:strRef>
          </c:tx>
          <c:spPr>
            <a:ln w="15875">
              <a:solidFill>
                <a:prstClr val="black"/>
              </a:solidFill>
            </a:ln>
          </c:spPr>
          <c:marker>
            <c:symbol val="none"/>
          </c:marker>
          <c:xVal>
            <c:numRef>
              <c:f>'TRIANGLE LOAD PART SPAN (2)'!$AC$22:$AC$54</c:f>
              <c:numCache>
                <c:formatCode>0.00</c:formatCode>
                <c:ptCount val="33"/>
                <c:pt idx="0">
                  <c:v>0</c:v>
                </c:pt>
                <c:pt idx="1">
                  <c:v>0.33333333333333331</c:v>
                </c:pt>
                <c:pt idx="2">
                  <c:v>0.66666666666666663</c:v>
                </c:pt>
                <c:pt idx="3">
                  <c:v>1</c:v>
                </c:pt>
                <c:pt idx="4">
                  <c:v>1.3333333333333333</c:v>
                </c:pt>
                <c:pt idx="5">
                  <c:v>1.6666666666666665</c:v>
                </c:pt>
                <c:pt idx="6">
                  <c:v>2</c:v>
                </c:pt>
                <c:pt idx="7">
                  <c:v>2.333333333333333</c:v>
                </c:pt>
                <c:pt idx="8">
                  <c:v>2.6666666666666665</c:v>
                </c:pt>
                <c:pt idx="9">
                  <c:v>3</c:v>
                </c:pt>
                <c:pt idx="10">
                  <c:v>3.333333333333333</c:v>
                </c:pt>
                <c:pt idx="11">
                  <c:v>3.6666666666666665</c:v>
                </c:pt>
                <c:pt idx="12">
                  <c:v>4</c:v>
                </c:pt>
                <c:pt idx="13">
                  <c:v>4.333333333333333</c:v>
                </c:pt>
                <c:pt idx="14">
                  <c:v>4.6666666666666661</c:v>
                </c:pt>
                <c:pt idx="15">
                  <c:v>4.9999989999999999</c:v>
                </c:pt>
                <c:pt idx="16">
                  <c:v>5</c:v>
                </c:pt>
                <c:pt idx="17">
                  <c:v>5.333333333333333</c:v>
                </c:pt>
                <c:pt idx="18">
                  <c:v>5.6666666666666661</c:v>
                </c:pt>
                <c:pt idx="19">
                  <c:v>6</c:v>
                </c:pt>
                <c:pt idx="20">
                  <c:v>6.333333333333333</c:v>
                </c:pt>
                <c:pt idx="21">
                  <c:v>6.6666666666666661</c:v>
                </c:pt>
                <c:pt idx="22">
                  <c:v>7</c:v>
                </c:pt>
                <c:pt idx="23">
                  <c:v>7.333333333333333</c:v>
                </c:pt>
                <c:pt idx="24">
                  <c:v>7.6666666666666661</c:v>
                </c:pt>
                <c:pt idx="25">
                  <c:v>8</c:v>
                </c:pt>
                <c:pt idx="26">
                  <c:v>8.3333333333333321</c:v>
                </c:pt>
                <c:pt idx="27">
                  <c:v>8.6666666666666661</c:v>
                </c:pt>
                <c:pt idx="28">
                  <c:v>9</c:v>
                </c:pt>
                <c:pt idx="29">
                  <c:v>9.3333333333333321</c:v>
                </c:pt>
                <c:pt idx="30">
                  <c:v>9.6666666666666661</c:v>
                </c:pt>
                <c:pt idx="31">
                  <c:v>10</c:v>
                </c:pt>
                <c:pt idx="32">
                  <c:v>10</c:v>
                </c:pt>
              </c:numCache>
            </c:numRef>
          </c:xVal>
          <c:yVal>
            <c:numRef>
              <c:f>'TRIANGLE LOAD PART SPAN (2)'!$AF$22:$AF$54</c:f>
              <c:numCache>
                <c:formatCode>0.000</c:formatCode>
                <c:ptCount val="33"/>
                <c:pt idx="0">
                  <c:v>1.8749999999999999E-2</c:v>
                </c:pt>
                <c:pt idx="1">
                  <c:v>1.7916666666666668E-2</c:v>
                </c:pt>
                <c:pt idx="2">
                  <c:v>1.7083333333333332E-2</c:v>
                </c:pt>
                <c:pt idx="3">
                  <c:v>1.6250000000000001E-2</c:v>
                </c:pt>
                <c:pt idx="4">
                  <c:v>1.5416666666666667E-2</c:v>
                </c:pt>
                <c:pt idx="5">
                  <c:v>1.4583333333333335E-2</c:v>
                </c:pt>
                <c:pt idx="6">
                  <c:v>1.375E-2</c:v>
                </c:pt>
                <c:pt idx="7">
                  <c:v>1.2916666666666668E-2</c:v>
                </c:pt>
                <c:pt idx="8">
                  <c:v>1.2083333333333335E-2</c:v>
                </c:pt>
                <c:pt idx="9">
                  <c:v>1.125E-2</c:v>
                </c:pt>
                <c:pt idx="10">
                  <c:v>1.0416666666666668E-2</c:v>
                </c:pt>
                <c:pt idx="11">
                  <c:v>9.5833333333333343E-3</c:v>
                </c:pt>
                <c:pt idx="12">
                  <c:v>8.7500000000000008E-3</c:v>
                </c:pt>
                <c:pt idx="13">
                  <c:v>7.9166666666666673E-3</c:v>
                </c:pt>
                <c:pt idx="14">
                  <c:v>7.0833333333333347E-3</c:v>
                </c:pt>
                <c:pt idx="15">
                  <c:v>6.2500025000000008E-3</c:v>
                </c:pt>
                <c:pt idx="16">
                  <c:v>6.2500000000000003E-3</c:v>
                </c:pt>
                <c:pt idx="17">
                  <c:v>5.4444444444444445E-3</c:v>
                </c:pt>
                <c:pt idx="18">
                  <c:v>4.6944444444444455E-3</c:v>
                </c:pt>
                <c:pt idx="19">
                  <c:v>4.0000000000000001E-3</c:v>
                </c:pt>
                <c:pt idx="20">
                  <c:v>3.3611111111111116E-3</c:v>
                </c:pt>
                <c:pt idx="21">
                  <c:v>2.7777777777777788E-3</c:v>
                </c:pt>
                <c:pt idx="22">
                  <c:v>2.2500000000000003E-3</c:v>
                </c:pt>
                <c:pt idx="23">
                  <c:v>1.7777777777777785E-3</c:v>
                </c:pt>
                <c:pt idx="24">
                  <c:v>1.3611111111111115E-3</c:v>
                </c:pt>
                <c:pt idx="25">
                  <c:v>1E-3</c:v>
                </c:pt>
                <c:pt idx="26">
                  <c:v>6.9444444444444556E-4</c:v>
                </c:pt>
                <c:pt idx="27">
                  <c:v>4.4444444444444555E-4</c:v>
                </c:pt>
                <c:pt idx="28">
                  <c:v>2.5000000000000001E-4</c:v>
                </c:pt>
                <c:pt idx="29">
                  <c:v>1.111111111111116E-4</c:v>
                </c:pt>
                <c:pt idx="30">
                  <c:v>2.7777777777778569E-5</c:v>
                </c:pt>
                <c:pt idx="31">
                  <c:v>0</c:v>
                </c:pt>
                <c:pt idx="32">
                  <c:v>0</c:v>
                </c:pt>
              </c:numCache>
            </c:numRef>
          </c:yVal>
          <c:smooth val="0"/>
          <c:extLst>
            <c:ext xmlns:c16="http://schemas.microsoft.com/office/drawing/2014/chart" uri="{C3380CC4-5D6E-409C-BE32-E72D297353CC}">
              <c16:uniqueId val="{00000000-6795-4732-97CB-29FF51C13FB2}"/>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33</xdr:row>
      <xdr:rowOff>73849</xdr:rowOff>
    </xdr:from>
    <xdr:to>
      <xdr:col>8</xdr:col>
      <xdr:colOff>0</xdr:colOff>
      <xdr:row>44</xdr:row>
      <xdr:rowOff>130678</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345063</xdr:colOff>
      <xdr:row>13</xdr:row>
      <xdr:rowOff>154557</xdr:rowOff>
    </xdr:from>
    <xdr:to>
      <xdr:col>4</xdr:col>
      <xdr:colOff>188754</xdr:colOff>
      <xdr:row>21</xdr:row>
      <xdr:rowOff>159024</xdr:rowOff>
    </xdr:to>
    <xdr:grpSp>
      <xdr:nvGrpSpPr>
        <xdr:cNvPr id="44" name="Group 43">
          <a:extLst>
            <a:ext uri="{FF2B5EF4-FFF2-40B4-BE49-F238E27FC236}">
              <a16:creationId xmlns:a16="http://schemas.microsoft.com/office/drawing/2014/main" id="{00000000-0008-0000-0100-00002C000000}"/>
            </a:ext>
          </a:extLst>
        </xdr:cNvPr>
        <xdr:cNvGrpSpPr/>
      </xdr:nvGrpSpPr>
      <xdr:grpSpPr>
        <a:xfrm>
          <a:off x="345063" y="2374296"/>
          <a:ext cx="2328474" cy="1362815"/>
          <a:chOff x="344556" y="2494986"/>
          <a:chExt cx="2377343" cy="1441381"/>
        </a:xfrm>
      </xdr:grpSpPr>
      <xdr:grpSp>
        <xdr:nvGrpSpPr>
          <xdr:cNvPr id="5" name="Group 48">
            <a:extLst>
              <a:ext uri="{FF2B5EF4-FFF2-40B4-BE49-F238E27FC236}">
                <a16:creationId xmlns:a16="http://schemas.microsoft.com/office/drawing/2014/main" id="{00000000-0008-0000-0100-000005000000}"/>
              </a:ext>
            </a:extLst>
          </xdr:cNvPr>
          <xdr:cNvGrpSpPr>
            <a:grpSpLocks/>
          </xdr:cNvGrpSpPr>
        </xdr:nvGrpSpPr>
        <xdr:grpSpPr bwMode="auto">
          <a:xfrm flipH="1">
            <a:off x="1920318" y="3293182"/>
            <a:ext cx="47456" cy="267188"/>
            <a:chOff x="242" y="4023"/>
            <a:chExt cx="5" cy="26"/>
          </a:xfrm>
        </xdr:grpSpPr>
        <xdr:sp macro="" textlink="">
          <xdr:nvSpPr>
            <xdr:cNvPr id="6" name="Line 49">
              <a:extLst>
                <a:ext uri="{FF2B5EF4-FFF2-40B4-BE49-F238E27FC236}">
                  <a16:creationId xmlns:a16="http://schemas.microsoft.com/office/drawing/2014/main" id="{00000000-0008-0000-0100-000006000000}"/>
                </a:ext>
              </a:extLst>
            </xdr:cNvPr>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 name="Line 50">
              <a:extLst>
                <a:ext uri="{FF2B5EF4-FFF2-40B4-BE49-F238E27FC236}">
                  <a16:creationId xmlns:a16="http://schemas.microsoft.com/office/drawing/2014/main" id="{00000000-0008-0000-0100-000007000000}"/>
                </a:ext>
              </a:extLst>
            </xdr:cNvPr>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8" name="Line 51">
              <a:extLst>
                <a:ext uri="{FF2B5EF4-FFF2-40B4-BE49-F238E27FC236}">
                  <a16:creationId xmlns:a16="http://schemas.microsoft.com/office/drawing/2014/main" id="{00000000-0008-0000-0100-000008000000}"/>
                </a:ext>
              </a:extLst>
            </xdr:cNvPr>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9" name="Line 52">
              <a:extLst>
                <a:ext uri="{FF2B5EF4-FFF2-40B4-BE49-F238E27FC236}">
                  <a16:creationId xmlns:a16="http://schemas.microsoft.com/office/drawing/2014/main" id="{00000000-0008-0000-0100-000009000000}"/>
                </a:ext>
              </a:extLst>
            </xdr:cNvPr>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10" name="Line 53">
              <a:extLst>
                <a:ext uri="{FF2B5EF4-FFF2-40B4-BE49-F238E27FC236}">
                  <a16:creationId xmlns:a16="http://schemas.microsoft.com/office/drawing/2014/main" id="{00000000-0008-0000-0100-00000A000000}"/>
                </a:ext>
              </a:extLst>
            </xdr:cNvPr>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11" name="Line 54">
              <a:extLst>
                <a:ext uri="{FF2B5EF4-FFF2-40B4-BE49-F238E27FC236}">
                  <a16:creationId xmlns:a16="http://schemas.microsoft.com/office/drawing/2014/main" id="{00000000-0008-0000-0100-00000B000000}"/>
                </a:ext>
              </a:extLst>
            </xdr:cNvPr>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12" name="Straight Connector 11">
            <a:extLst>
              <a:ext uri="{FF2B5EF4-FFF2-40B4-BE49-F238E27FC236}">
                <a16:creationId xmlns:a16="http://schemas.microsoft.com/office/drawing/2014/main" id="{00000000-0008-0000-0100-00000C000000}"/>
              </a:ext>
            </a:extLst>
          </xdr:cNvPr>
          <xdr:cNvCxnSpPr/>
        </xdr:nvCxnSpPr>
        <xdr:spPr bwMode="auto">
          <a:xfrm>
            <a:off x="624744" y="2685073"/>
            <a:ext cx="0" cy="69265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Arrow Connector 12">
            <a:extLst>
              <a:ext uri="{FF2B5EF4-FFF2-40B4-BE49-F238E27FC236}">
                <a16:creationId xmlns:a16="http://schemas.microsoft.com/office/drawing/2014/main" id="{00000000-0008-0000-0100-00000D000000}"/>
              </a:ext>
            </a:extLst>
          </xdr:cNvPr>
          <xdr:cNvCxnSpPr/>
        </xdr:nvCxnSpPr>
        <xdr:spPr bwMode="auto">
          <a:xfrm flipV="1">
            <a:off x="1913666" y="3585492"/>
            <a:ext cx="0" cy="350875"/>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4" name="TextBox 13">
            <a:extLst>
              <a:ext uri="{FF2B5EF4-FFF2-40B4-BE49-F238E27FC236}">
                <a16:creationId xmlns:a16="http://schemas.microsoft.com/office/drawing/2014/main" id="{00000000-0008-0000-0100-00000E000000}"/>
              </a:ext>
            </a:extLst>
          </xdr:cNvPr>
          <xdr:cNvSpPr txBox="1"/>
        </xdr:nvSpPr>
        <xdr:spPr>
          <a:xfrm>
            <a:off x="1877934" y="3664644"/>
            <a:ext cx="311770" cy="2690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xnSp macro="">
        <xdr:nvCxnSpPr>
          <xdr:cNvPr id="15" name="Straight Arrow Connector 14">
            <a:extLst>
              <a:ext uri="{FF2B5EF4-FFF2-40B4-BE49-F238E27FC236}">
                <a16:creationId xmlns:a16="http://schemas.microsoft.com/office/drawing/2014/main" id="{00000000-0008-0000-0100-00000F000000}"/>
              </a:ext>
            </a:extLst>
          </xdr:cNvPr>
          <xdr:cNvCxnSpPr/>
        </xdr:nvCxnSpPr>
        <xdr:spPr bwMode="auto">
          <a:xfrm>
            <a:off x="624744" y="2721735"/>
            <a:ext cx="1288922"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6" name="Arc 15">
            <a:extLst>
              <a:ext uri="{FF2B5EF4-FFF2-40B4-BE49-F238E27FC236}">
                <a16:creationId xmlns:a16="http://schemas.microsoft.com/office/drawing/2014/main" id="{00000000-0008-0000-0100-000010000000}"/>
              </a:ext>
            </a:extLst>
          </xdr:cNvPr>
          <xdr:cNvSpPr/>
        </xdr:nvSpPr>
        <xdr:spPr bwMode="auto">
          <a:xfrm flipV="1">
            <a:off x="1863541" y="3238776"/>
            <a:ext cx="334813" cy="372522"/>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17" name="TextBox 16">
            <a:extLst>
              <a:ext uri="{FF2B5EF4-FFF2-40B4-BE49-F238E27FC236}">
                <a16:creationId xmlns:a16="http://schemas.microsoft.com/office/drawing/2014/main" id="{00000000-0008-0000-0100-000011000000}"/>
              </a:ext>
            </a:extLst>
          </xdr:cNvPr>
          <xdr:cNvSpPr txBox="1"/>
        </xdr:nvSpPr>
        <xdr:spPr>
          <a:xfrm>
            <a:off x="2189345" y="3456225"/>
            <a:ext cx="352814" cy="269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C</a:t>
            </a:r>
          </a:p>
        </xdr:txBody>
      </xdr:sp>
      <xdr:sp macro="" textlink="">
        <xdr:nvSpPr>
          <xdr:cNvPr id="18" name="TextBox 17">
            <a:extLst>
              <a:ext uri="{FF2B5EF4-FFF2-40B4-BE49-F238E27FC236}">
                <a16:creationId xmlns:a16="http://schemas.microsoft.com/office/drawing/2014/main" id="{00000000-0008-0000-0100-000012000000}"/>
              </a:ext>
            </a:extLst>
          </xdr:cNvPr>
          <xdr:cNvSpPr txBox="1"/>
        </xdr:nvSpPr>
        <xdr:spPr>
          <a:xfrm>
            <a:off x="606614" y="3379154"/>
            <a:ext cx="258766" cy="2709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97596" y="2640392"/>
            <a:ext cx="250139"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0" name="Straight Connector 19">
            <a:extLst>
              <a:ext uri="{FF2B5EF4-FFF2-40B4-BE49-F238E27FC236}">
                <a16:creationId xmlns:a16="http://schemas.microsoft.com/office/drawing/2014/main" id="{00000000-0008-0000-0100-000014000000}"/>
              </a:ext>
            </a:extLst>
          </xdr:cNvPr>
          <xdr:cNvCxnSpPr/>
        </xdr:nvCxnSpPr>
        <xdr:spPr bwMode="auto">
          <a:xfrm flipH="1">
            <a:off x="2009012" y="3429692"/>
            <a:ext cx="6033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1" name="TextBox 20">
            <a:extLst>
              <a:ext uri="{FF2B5EF4-FFF2-40B4-BE49-F238E27FC236}">
                <a16:creationId xmlns:a16="http://schemas.microsoft.com/office/drawing/2014/main" id="{00000000-0008-0000-0100-000015000000}"/>
              </a:ext>
            </a:extLst>
          </xdr:cNvPr>
          <xdr:cNvSpPr txBox="1"/>
        </xdr:nvSpPr>
        <xdr:spPr>
          <a:xfrm>
            <a:off x="2467288" y="3178987"/>
            <a:ext cx="254611" cy="27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2" name="Straight Connector 21">
            <a:extLst>
              <a:ext uri="{FF2B5EF4-FFF2-40B4-BE49-F238E27FC236}">
                <a16:creationId xmlns:a16="http://schemas.microsoft.com/office/drawing/2014/main" id="{00000000-0008-0000-0100-000016000000}"/>
              </a:ext>
            </a:extLst>
          </xdr:cNvPr>
          <xdr:cNvCxnSpPr/>
        </xdr:nvCxnSpPr>
        <xdr:spPr bwMode="auto">
          <a:xfrm>
            <a:off x="1908912" y="2685073"/>
            <a:ext cx="0" cy="57293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1156910" y="2494986"/>
            <a:ext cx="242640" cy="2766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5" name="Freeform: Shape 24">
            <a:extLst>
              <a:ext uri="{FF2B5EF4-FFF2-40B4-BE49-F238E27FC236}">
                <a16:creationId xmlns:a16="http://schemas.microsoft.com/office/drawing/2014/main" id="{00000000-0008-0000-0100-000019000000}"/>
              </a:ext>
            </a:extLst>
          </xdr:cNvPr>
          <xdr:cNvSpPr/>
        </xdr:nvSpPr>
        <xdr:spPr bwMode="auto">
          <a:xfrm flipV="1">
            <a:off x="624744" y="3307053"/>
            <a:ext cx="1297194" cy="123866"/>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Lst>
            <a:ahLst/>
            <a:cxnLst>
              <a:cxn ang="0">
                <a:pos x="connsiteX0" y="connsiteY0"/>
              </a:cxn>
              <a:cxn ang="0">
                <a:pos x="connsiteX1" y="connsiteY1"/>
              </a:cxn>
            </a:cxnLst>
            <a:rect l="l" t="t" r="r" b="b"/>
            <a:pathLst>
              <a:path w="1304693" h="122663">
                <a:moveTo>
                  <a:pt x="1304693" y="0"/>
                </a:moveTo>
                <a:cubicBezTo>
                  <a:pt x="866078" y="0"/>
                  <a:pt x="427464" y="33453"/>
                  <a:pt x="0" y="122663"/>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495770" y="3441352"/>
            <a:ext cx="262982" cy="27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1125036" y="3470427"/>
            <a:ext cx="265348" cy="2696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8" name="Straight Arrow Connector 27">
            <a:extLst>
              <a:ext uri="{FF2B5EF4-FFF2-40B4-BE49-F238E27FC236}">
                <a16:creationId xmlns:a16="http://schemas.microsoft.com/office/drawing/2014/main" id="{00000000-0008-0000-0100-00001C000000}"/>
              </a:ext>
            </a:extLst>
          </xdr:cNvPr>
          <xdr:cNvCxnSpPr>
            <a:stCxn id="25" idx="0"/>
          </xdr:cNvCxnSpPr>
        </xdr:nvCxnSpPr>
        <xdr:spPr bwMode="auto">
          <a:xfrm flipH="1" flipV="1">
            <a:off x="344556" y="3391986"/>
            <a:ext cx="1577382" cy="38933"/>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49" name="Arc 48">
            <a:extLst>
              <a:ext uri="{FF2B5EF4-FFF2-40B4-BE49-F238E27FC236}">
                <a16:creationId xmlns:a16="http://schemas.microsoft.com/office/drawing/2014/main" id="{A0FC3692-7133-4F8B-B52F-568CD50E5D9A}"/>
              </a:ext>
            </a:extLst>
          </xdr:cNvPr>
          <xdr:cNvSpPr/>
        </xdr:nvSpPr>
        <xdr:spPr bwMode="auto">
          <a:xfrm flipH="1" flipV="1">
            <a:off x="1030260" y="3192061"/>
            <a:ext cx="334813" cy="372522"/>
          </a:xfrm>
          <a:prstGeom prst="arc">
            <a:avLst>
              <a:gd name="adj1" fmla="val 18164913"/>
              <a:gd name="adj2" fmla="val 3233002"/>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50" name="TextBox 49">
            <a:extLst>
              <a:ext uri="{FF2B5EF4-FFF2-40B4-BE49-F238E27FC236}">
                <a16:creationId xmlns:a16="http://schemas.microsoft.com/office/drawing/2014/main" id="{222E863B-0991-40EF-BC5E-0BB27FDF24FF}"/>
              </a:ext>
            </a:extLst>
          </xdr:cNvPr>
          <xdr:cNvSpPr txBox="1"/>
        </xdr:nvSpPr>
        <xdr:spPr>
          <a:xfrm>
            <a:off x="745795" y="3032842"/>
            <a:ext cx="352815" cy="269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0</a:t>
            </a:r>
          </a:p>
        </xdr:txBody>
      </xdr:sp>
      <xdr:cxnSp macro="">
        <xdr:nvCxnSpPr>
          <xdr:cNvPr id="37" name="Straight Arrow Connector 36">
            <a:extLst>
              <a:ext uri="{FF2B5EF4-FFF2-40B4-BE49-F238E27FC236}">
                <a16:creationId xmlns:a16="http://schemas.microsoft.com/office/drawing/2014/main" id="{BAAD1B18-18D8-4E8E-8C1F-3CCF0368E5EB}"/>
              </a:ext>
            </a:extLst>
          </xdr:cNvPr>
          <xdr:cNvCxnSpPr/>
        </xdr:nvCxnSpPr>
        <xdr:spPr bwMode="auto">
          <a:xfrm>
            <a:off x="1193065" y="3002058"/>
            <a:ext cx="720601"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39" name="TextBox 38">
            <a:extLst>
              <a:ext uri="{FF2B5EF4-FFF2-40B4-BE49-F238E27FC236}">
                <a16:creationId xmlns:a16="http://schemas.microsoft.com/office/drawing/2014/main" id="{8F9C05CB-D198-4682-98E5-D6030D4B0E97}"/>
              </a:ext>
            </a:extLst>
          </xdr:cNvPr>
          <xdr:cNvSpPr txBox="1"/>
        </xdr:nvSpPr>
        <xdr:spPr>
          <a:xfrm>
            <a:off x="1419059" y="2766548"/>
            <a:ext cx="242640" cy="2766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40" name="TextBox 39">
            <a:extLst>
              <a:ext uri="{FF2B5EF4-FFF2-40B4-BE49-F238E27FC236}">
                <a16:creationId xmlns:a16="http://schemas.microsoft.com/office/drawing/2014/main" id="{2575A179-BD4C-4719-8508-231276B46763}"/>
              </a:ext>
            </a:extLst>
          </xdr:cNvPr>
          <xdr:cNvSpPr txBox="1"/>
        </xdr:nvSpPr>
        <xdr:spPr>
          <a:xfrm>
            <a:off x="1911484" y="3409106"/>
            <a:ext cx="265348" cy="2696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grpSp>
    <xdr:clientData/>
  </xdr:twoCellAnchor>
  <xdr:twoCellAnchor>
    <xdr:from>
      <xdr:col>0</xdr:col>
      <xdr:colOff>40822</xdr:colOff>
      <xdr:row>7</xdr:row>
      <xdr:rowOff>40821</xdr:rowOff>
    </xdr:from>
    <xdr:to>
      <xdr:col>4</xdr:col>
      <xdr:colOff>66675</xdr:colOff>
      <xdr:row>10</xdr:row>
      <xdr:rowOff>145236</xdr:rowOff>
    </xdr:to>
    <xdr:grpSp>
      <xdr:nvGrpSpPr>
        <xdr:cNvPr id="45" name="Group 44">
          <a:extLst>
            <a:ext uri="{FF2B5EF4-FFF2-40B4-BE49-F238E27FC236}">
              <a16:creationId xmlns:a16="http://schemas.microsoft.com/office/drawing/2014/main" id="{00000000-0008-0000-0100-00002D000000}"/>
            </a:ext>
          </a:extLst>
        </xdr:cNvPr>
        <xdr:cNvGrpSpPr/>
      </xdr:nvGrpSpPr>
      <xdr:grpSpPr>
        <a:xfrm>
          <a:off x="40822" y="1200386"/>
          <a:ext cx="2510636" cy="601372"/>
          <a:chOff x="40822" y="1267641"/>
          <a:chExt cx="2570933" cy="630195"/>
        </a:xfrm>
      </xdr:grpSpPr>
      <xdr:pic>
        <xdr:nvPicPr>
          <xdr:cNvPr id="46" name="Picture 45">
            <a:hlinkClick xmlns:r="http://schemas.openxmlformats.org/officeDocument/2006/relationships" r:id="rId3"/>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7" name="Picture 46" descr="PayPal - The safer, easier way to pay online!">
            <a:hlinkClick xmlns:r="http://schemas.openxmlformats.org/officeDocument/2006/relationships" r:id="rId5"/>
            <a:extLst>
              <a:ext uri="{FF2B5EF4-FFF2-40B4-BE49-F238E27FC236}">
                <a16:creationId xmlns:a16="http://schemas.microsoft.com/office/drawing/2014/main" id="{00000000-0008-0000-0100-00002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554935</xdr:colOff>
      <xdr:row>16</xdr:row>
      <xdr:rowOff>57978</xdr:rowOff>
    </xdr:from>
    <xdr:to>
      <xdr:col>1</xdr:col>
      <xdr:colOff>554935</xdr:colOff>
      <xdr:row>19</xdr:row>
      <xdr:rowOff>149087</xdr:rowOff>
    </xdr:to>
    <xdr:cxnSp macro="">
      <xdr:nvCxnSpPr>
        <xdr:cNvPr id="24" name="Straight Connector 23">
          <a:extLst>
            <a:ext uri="{FF2B5EF4-FFF2-40B4-BE49-F238E27FC236}">
              <a16:creationId xmlns:a16="http://schemas.microsoft.com/office/drawing/2014/main" id="{5B7076FE-FE39-4525-9BA9-0752C1FE102E}"/>
            </a:ext>
          </a:extLst>
        </xdr:cNvPr>
        <xdr:cNvCxnSpPr/>
      </xdr:nvCxnSpPr>
      <xdr:spPr bwMode="auto">
        <a:xfrm>
          <a:off x="1167848" y="2791239"/>
          <a:ext cx="0" cy="60463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02" t="s">
        <v>18</v>
      </c>
      <c r="C16" s="102"/>
      <c r="D16" s="102"/>
      <c r="E16" s="102"/>
      <c r="F16" s="102"/>
      <c r="G16" s="102"/>
      <c r="H16" s="102"/>
      <c r="I16" s="102"/>
      <c r="J16" s="102"/>
      <c r="M16" s="26"/>
      <c r="N16" s="26"/>
      <c r="O16" s="26"/>
      <c r="P16" s="26"/>
      <c r="Q16" s="26"/>
      <c r="R16" s="27"/>
      <c r="S16" s="27"/>
      <c r="T16" s="23"/>
      <c r="U16" s="23"/>
      <c r="V16" s="23"/>
      <c r="W16" s="23"/>
      <c r="X16" s="23"/>
      <c r="Y16" s="23"/>
    </row>
    <row r="17" spans="1:25" s="5" customFormat="1" ht="12.75" x14ac:dyDescent="0.2">
      <c r="B17" s="102"/>
      <c r="C17" s="102"/>
      <c r="D17" s="102"/>
      <c r="E17" s="102"/>
      <c r="F17" s="102"/>
      <c r="G17" s="102"/>
      <c r="H17" s="102"/>
      <c r="I17" s="102"/>
      <c r="J17" s="102"/>
      <c r="M17" s="26"/>
      <c r="N17" s="26"/>
      <c r="O17" s="26"/>
      <c r="P17" s="26"/>
      <c r="Q17" s="26"/>
      <c r="R17" s="27"/>
      <c r="S17" s="27"/>
      <c r="T17" s="23"/>
      <c r="U17" s="23"/>
      <c r="V17" s="23"/>
      <c r="W17" s="23"/>
      <c r="X17" s="23"/>
      <c r="Y17" s="23"/>
    </row>
    <row r="18" spans="1:25" s="5" customFormat="1" ht="12.75" x14ac:dyDescent="0.2">
      <c r="B18" s="102"/>
      <c r="C18" s="102"/>
      <c r="D18" s="102"/>
      <c r="E18" s="102"/>
      <c r="F18" s="102"/>
      <c r="G18" s="102"/>
      <c r="H18" s="102"/>
      <c r="I18" s="102"/>
      <c r="J18" s="102"/>
      <c r="M18" s="26"/>
      <c r="N18" s="26"/>
      <c r="O18" s="26"/>
      <c r="P18" s="26"/>
      <c r="Q18" s="26"/>
      <c r="R18" s="27"/>
      <c r="S18" s="27"/>
      <c r="T18" s="23"/>
      <c r="U18" s="23"/>
      <c r="V18" s="23"/>
      <c r="W18" s="23"/>
      <c r="X18" s="23"/>
      <c r="Y18" s="23"/>
    </row>
    <row r="19" spans="1:25" s="5" customFormat="1" ht="12.75" x14ac:dyDescent="0.2">
      <c r="B19" s="102"/>
      <c r="C19" s="102"/>
      <c r="D19" s="102"/>
      <c r="E19" s="102"/>
      <c r="F19" s="102"/>
      <c r="G19" s="102"/>
      <c r="H19" s="102"/>
      <c r="I19" s="102"/>
      <c r="J19" s="102"/>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02" t="s">
        <v>19</v>
      </c>
      <c r="C22" s="102"/>
      <c r="D22" s="102"/>
      <c r="E22" s="102"/>
      <c r="F22" s="102"/>
      <c r="G22" s="102"/>
      <c r="H22" s="102"/>
      <c r="I22" s="102"/>
      <c r="J22" s="102"/>
      <c r="K22" s="19"/>
      <c r="M22" s="26"/>
      <c r="N22" s="26"/>
      <c r="O22" s="26"/>
      <c r="P22" s="26"/>
      <c r="Q22" s="26"/>
      <c r="R22" s="27"/>
      <c r="S22" s="27"/>
      <c r="T22" s="23"/>
      <c r="U22" s="23"/>
      <c r="V22" s="23"/>
      <c r="W22" s="23"/>
      <c r="X22" s="23"/>
      <c r="Y22" s="23"/>
    </row>
    <row r="23" spans="1:25" s="5" customFormat="1" ht="12.75" x14ac:dyDescent="0.2">
      <c r="A23" s="19"/>
      <c r="B23" s="102"/>
      <c r="C23" s="102"/>
      <c r="D23" s="102"/>
      <c r="E23" s="102"/>
      <c r="F23" s="102"/>
      <c r="G23" s="102"/>
      <c r="H23" s="102"/>
      <c r="I23" s="102"/>
      <c r="J23" s="102"/>
      <c r="K23" s="19"/>
      <c r="M23" s="26"/>
      <c r="N23" s="26"/>
      <c r="O23" s="26"/>
      <c r="P23" s="26"/>
      <c r="Q23" s="26"/>
      <c r="R23" s="27"/>
      <c r="S23" s="30"/>
      <c r="T23" s="23"/>
      <c r="U23" s="23"/>
      <c r="V23" s="23"/>
      <c r="W23" s="23"/>
      <c r="X23" s="23"/>
      <c r="Y23" s="23"/>
    </row>
    <row r="24" spans="1:25" s="5" customFormat="1" ht="12.75" x14ac:dyDescent="0.2">
      <c r="A24" s="19"/>
      <c r="B24" s="102"/>
      <c r="C24" s="102"/>
      <c r="D24" s="102"/>
      <c r="E24" s="102"/>
      <c r="F24" s="102"/>
      <c r="G24" s="102"/>
      <c r="H24" s="102"/>
      <c r="I24" s="102"/>
      <c r="J24" s="102"/>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02" t="s">
        <v>21</v>
      </c>
      <c r="C26" s="102"/>
      <c r="D26" s="102"/>
      <c r="E26" s="102"/>
      <c r="F26" s="102"/>
      <c r="G26" s="102"/>
      <c r="H26" s="102"/>
      <c r="I26" s="102"/>
      <c r="J26" s="102"/>
      <c r="K26" s="19"/>
      <c r="M26" s="26"/>
      <c r="N26" s="26"/>
      <c r="O26" s="26"/>
      <c r="P26" s="26"/>
      <c r="Q26" s="26"/>
      <c r="R26" s="27"/>
      <c r="S26" s="27"/>
      <c r="T26" s="23"/>
      <c r="U26" s="23"/>
      <c r="V26" s="23"/>
      <c r="W26" s="23"/>
      <c r="X26" s="23"/>
      <c r="Y26" s="23"/>
    </row>
    <row r="27" spans="1:25" s="5" customFormat="1" ht="12.75" x14ac:dyDescent="0.2">
      <c r="A27" s="19"/>
      <c r="B27" s="102"/>
      <c r="C27" s="102"/>
      <c r="D27" s="102"/>
      <c r="E27" s="102"/>
      <c r="F27" s="102"/>
      <c r="G27" s="102"/>
      <c r="H27" s="102"/>
      <c r="I27" s="102"/>
      <c r="J27" s="102"/>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02" t="s">
        <v>22</v>
      </c>
      <c r="C29" s="102"/>
      <c r="D29" s="102"/>
      <c r="E29" s="102"/>
      <c r="F29" s="102"/>
      <c r="G29" s="102"/>
      <c r="H29" s="102"/>
      <c r="I29" s="102"/>
      <c r="J29" s="102"/>
      <c r="K29" s="19"/>
      <c r="M29" s="26"/>
      <c r="N29" s="26"/>
      <c r="O29" s="26"/>
      <c r="P29" s="26"/>
      <c r="Q29" s="26"/>
      <c r="R29" s="27"/>
      <c r="S29" s="27"/>
      <c r="T29" s="23"/>
      <c r="U29" s="23"/>
      <c r="V29" s="23"/>
      <c r="W29" s="23"/>
      <c r="X29" s="23"/>
      <c r="Y29" s="23"/>
    </row>
    <row r="30" spans="1:25" s="5" customFormat="1" ht="12.75" customHeight="1" x14ac:dyDescent="0.2">
      <c r="A30" s="19"/>
      <c r="B30" s="102"/>
      <c r="C30" s="102"/>
      <c r="D30" s="102"/>
      <c r="E30" s="102"/>
      <c r="F30" s="102"/>
      <c r="G30" s="102"/>
      <c r="H30" s="102"/>
      <c r="I30" s="102"/>
      <c r="J30" s="102"/>
      <c r="K30" s="19"/>
      <c r="M30" s="26"/>
      <c r="N30" s="26"/>
      <c r="O30" s="26"/>
      <c r="P30" s="26"/>
      <c r="Q30" s="26"/>
      <c r="R30" s="27"/>
      <c r="S30" s="27"/>
      <c r="T30" s="23"/>
      <c r="U30" s="23"/>
      <c r="V30" s="23"/>
      <c r="W30" s="23"/>
      <c r="X30" s="23"/>
      <c r="Y30" s="23"/>
    </row>
    <row r="31" spans="1:25" s="5" customFormat="1" ht="12.75" customHeight="1" x14ac:dyDescent="0.2">
      <c r="A31" s="19"/>
      <c r="B31" s="102"/>
      <c r="C31" s="102"/>
      <c r="D31" s="102"/>
      <c r="E31" s="102"/>
      <c r="F31" s="102"/>
      <c r="G31" s="102"/>
      <c r="H31" s="102"/>
      <c r="I31" s="102"/>
      <c r="J31" s="102"/>
      <c r="K31" s="19"/>
      <c r="M31" s="26"/>
      <c r="N31" s="26"/>
      <c r="O31" s="26"/>
      <c r="P31" s="26"/>
      <c r="Q31" s="26"/>
      <c r="R31" s="27"/>
      <c r="S31" s="27"/>
      <c r="T31" s="23"/>
      <c r="U31" s="23"/>
      <c r="V31" s="23"/>
      <c r="W31" s="23"/>
      <c r="X31" s="23"/>
      <c r="Y31" s="23"/>
    </row>
    <row r="32" spans="1:25" s="5" customFormat="1" ht="12.75" customHeight="1" x14ac:dyDescent="0.2">
      <c r="A32" s="19"/>
      <c r="B32" s="102"/>
      <c r="C32" s="102"/>
      <c r="D32" s="102"/>
      <c r="E32" s="102"/>
      <c r="F32" s="102"/>
      <c r="G32" s="102"/>
      <c r="H32" s="102"/>
      <c r="I32" s="102"/>
      <c r="J32" s="102"/>
      <c r="K32" s="19"/>
      <c r="M32" s="26"/>
      <c r="N32" s="26"/>
      <c r="O32" s="26"/>
      <c r="P32" s="26"/>
      <c r="Q32" s="26"/>
      <c r="R32" s="27"/>
      <c r="S32" s="27"/>
      <c r="T32" s="23"/>
      <c r="U32" s="23"/>
      <c r="V32" s="23"/>
      <c r="W32" s="23"/>
      <c r="X32" s="23"/>
      <c r="Y32" s="23"/>
    </row>
    <row r="33" spans="1:25" s="5" customFormat="1" ht="12.75" customHeight="1" x14ac:dyDescent="0.2">
      <c r="A33" s="19"/>
      <c r="B33" s="102"/>
      <c r="C33" s="102"/>
      <c r="D33" s="102"/>
      <c r="E33" s="102"/>
      <c r="F33" s="102"/>
      <c r="G33" s="102"/>
      <c r="H33" s="102"/>
      <c r="I33" s="102"/>
      <c r="J33" s="102"/>
      <c r="K33" s="19"/>
      <c r="M33" s="26"/>
      <c r="N33" s="26"/>
      <c r="O33" s="26"/>
      <c r="P33" s="26"/>
      <c r="Q33" s="26"/>
      <c r="R33" s="27"/>
      <c r="S33" s="30"/>
      <c r="T33" s="23"/>
      <c r="U33" s="23"/>
      <c r="V33" s="23"/>
      <c r="W33" s="23"/>
      <c r="X33" s="23"/>
      <c r="Y33" s="23"/>
    </row>
    <row r="34" spans="1:25" s="5" customFormat="1" ht="12.75" x14ac:dyDescent="0.2">
      <c r="A34" s="19"/>
      <c r="B34" s="32"/>
      <c r="C34" s="32"/>
      <c r="D34" s="104" t="s">
        <v>14</v>
      </c>
      <c r="E34" s="104"/>
      <c r="F34" s="104"/>
      <c r="G34" s="104"/>
      <c r="H34" s="104"/>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02" t="s">
        <v>23</v>
      </c>
      <c r="C38" s="102"/>
      <c r="D38" s="102"/>
      <c r="E38" s="102"/>
      <c r="F38" s="102"/>
      <c r="G38" s="102"/>
      <c r="H38" s="102"/>
      <c r="I38" s="102"/>
      <c r="J38" s="102"/>
      <c r="K38" s="19"/>
      <c r="M38" s="26"/>
      <c r="N38" s="26"/>
      <c r="O38" s="26"/>
      <c r="P38" s="26"/>
      <c r="Q38" s="26"/>
      <c r="R38" s="27"/>
      <c r="S38" s="27"/>
      <c r="T38" s="23"/>
      <c r="U38" s="23"/>
      <c r="V38" s="23"/>
      <c r="W38" s="23"/>
      <c r="X38" s="23"/>
      <c r="Y38" s="23"/>
    </row>
    <row r="39" spans="1:25" s="5" customFormat="1" ht="12.75" x14ac:dyDescent="0.2">
      <c r="A39" s="19"/>
      <c r="B39" s="102"/>
      <c r="C39" s="102"/>
      <c r="D39" s="102"/>
      <c r="E39" s="102"/>
      <c r="F39" s="102"/>
      <c r="G39" s="102"/>
      <c r="H39" s="102"/>
      <c r="I39" s="102"/>
      <c r="J39" s="102"/>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02" t="s">
        <v>24</v>
      </c>
      <c r="C41" s="102"/>
      <c r="D41" s="102"/>
      <c r="E41" s="102"/>
      <c r="F41" s="102"/>
      <c r="G41" s="102"/>
      <c r="H41" s="102"/>
      <c r="I41" s="102"/>
      <c r="J41" s="102"/>
      <c r="K41" s="19"/>
      <c r="M41" s="26"/>
      <c r="N41" s="26"/>
      <c r="O41" s="26"/>
      <c r="P41" s="26"/>
      <c r="Q41" s="26"/>
      <c r="R41" s="27"/>
      <c r="S41" s="27"/>
      <c r="T41" s="23"/>
      <c r="U41" s="23"/>
      <c r="V41" s="23"/>
      <c r="W41" s="23"/>
      <c r="X41" s="23"/>
      <c r="Y41" s="23"/>
    </row>
    <row r="42" spans="1:25" s="5" customFormat="1" ht="12.75" x14ac:dyDescent="0.2">
      <c r="A42" s="19"/>
      <c r="B42" s="102"/>
      <c r="C42" s="102"/>
      <c r="D42" s="102"/>
      <c r="E42" s="102"/>
      <c r="F42" s="102"/>
      <c r="G42" s="102"/>
      <c r="H42" s="102"/>
      <c r="I42" s="102"/>
      <c r="J42" s="102"/>
      <c r="K42" s="19"/>
      <c r="M42" s="26"/>
      <c r="N42" s="26"/>
      <c r="O42" s="26"/>
      <c r="P42" s="26"/>
      <c r="Q42" s="26"/>
      <c r="R42" s="27"/>
      <c r="S42" s="27"/>
      <c r="T42" s="23"/>
      <c r="U42" s="23"/>
      <c r="V42" s="23"/>
      <c r="W42" s="23"/>
      <c r="X42" s="23"/>
      <c r="Y42" s="23"/>
    </row>
    <row r="43" spans="1:25" s="5" customFormat="1" ht="12.75" x14ac:dyDescent="0.2">
      <c r="A43" s="19"/>
      <c r="B43" s="102"/>
      <c r="C43" s="102"/>
      <c r="D43" s="102"/>
      <c r="E43" s="102"/>
      <c r="F43" s="102"/>
      <c r="G43" s="102"/>
      <c r="H43" s="102"/>
      <c r="I43" s="102"/>
      <c r="J43" s="102"/>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02" t="s">
        <v>17</v>
      </c>
      <c r="C45" s="102"/>
      <c r="D45" s="102"/>
      <c r="E45" s="102"/>
      <c r="F45" s="102"/>
      <c r="G45" s="102"/>
      <c r="H45" s="102"/>
      <c r="I45" s="102"/>
      <c r="J45" s="102"/>
      <c r="K45" s="19"/>
      <c r="M45" s="26"/>
      <c r="N45" s="26"/>
      <c r="O45" s="26"/>
      <c r="P45" s="26"/>
      <c r="Q45" s="26"/>
      <c r="R45" s="27"/>
      <c r="S45" s="27"/>
      <c r="T45" s="23"/>
      <c r="U45" s="23"/>
      <c r="V45" s="23"/>
      <c r="W45" s="23"/>
      <c r="X45" s="23"/>
      <c r="Y45" s="23"/>
    </row>
    <row r="46" spans="1:25" s="5" customFormat="1" ht="12.75" x14ac:dyDescent="0.2">
      <c r="A46" s="19"/>
      <c r="B46" s="102"/>
      <c r="C46" s="102"/>
      <c r="D46" s="102"/>
      <c r="E46" s="102"/>
      <c r="F46" s="102"/>
      <c r="G46" s="102"/>
      <c r="H46" s="102"/>
      <c r="I46" s="102"/>
      <c r="J46" s="102"/>
      <c r="K46" s="19"/>
      <c r="M46" s="26"/>
      <c r="N46" s="26"/>
      <c r="O46" s="26"/>
      <c r="P46" s="26"/>
      <c r="Q46" s="26"/>
      <c r="R46" s="27"/>
      <c r="S46" s="27"/>
      <c r="T46" s="23"/>
      <c r="U46" s="23"/>
      <c r="V46" s="23"/>
      <c r="W46" s="23"/>
      <c r="X46" s="23"/>
      <c r="Y46" s="23"/>
    </row>
    <row r="47" spans="1:25" s="5" customFormat="1" ht="12.75" x14ac:dyDescent="0.2">
      <c r="A47" s="19"/>
      <c r="B47" s="102"/>
      <c r="C47" s="102"/>
      <c r="D47" s="102"/>
      <c r="E47" s="102"/>
      <c r="F47" s="102"/>
      <c r="G47" s="102"/>
      <c r="H47" s="102"/>
      <c r="I47" s="102"/>
      <c r="J47" s="102"/>
      <c r="K47" s="19"/>
      <c r="M47" s="26"/>
      <c r="N47" s="26"/>
      <c r="O47" s="26"/>
      <c r="P47" s="26"/>
      <c r="Q47" s="26"/>
      <c r="R47" s="27"/>
      <c r="S47" s="27"/>
      <c r="T47" s="23"/>
      <c r="U47" s="23"/>
      <c r="V47" s="23"/>
      <c r="W47" s="23"/>
      <c r="X47" s="23"/>
      <c r="Y47" s="23"/>
    </row>
    <row r="48" spans="1:25" s="5" customFormat="1" ht="12.75" customHeight="1" x14ac:dyDescent="0.2">
      <c r="A48" s="19"/>
      <c r="B48" s="102"/>
      <c r="C48" s="102"/>
      <c r="D48" s="102"/>
      <c r="E48" s="102"/>
      <c r="F48" s="102"/>
      <c r="G48" s="102"/>
      <c r="H48" s="102"/>
      <c r="I48" s="102"/>
      <c r="J48" s="102"/>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03" t="s">
        <v>28</v>
      </c>
      <c r="C54" s="103"/>
      <c r="D54" s="103"/>
      <c r="E54" s="103"/>
      <c r="F54" s="103"/>
      <c r="G54" s="103"/>
      <c r="H54" s="103"/>
      <c r="I54" s="103"/>
      <c r="J54" s="103"/>
      <c r="K54" s="19"/>
      <c r="M54" s="26"/>
      <c r="N54" s="26"/>
      <c r="O54" s="26"/>
      <c r="P54" s="26"/>
      <c r="Q54" s="26"/>
      <c r="R54" s="27"/>
      <c r="S54" s="27"/>
      <c r="T54" s="23"/>
      <c r="U54" s="23"/>
      <c r="V54" s="23"/>
      <c r="W54" s="23"/>
      <c r="X54" s="23"/>
      <c r="Y54" s="23"/>
    </row>
    <row r="55" spans="1:25" s="5" customFormat="1" ht="12.75" x14ac:dyDescent="0.2">
      <c r="A55" s="19"/>
      <c r="B55" s="103"/>
      <c r="C55" s="103"/>
      <c r="D55" s="103"/>
      <c r="E55" s="103"/>
      <c r="F55" s="103"/>
      <c r="G55" s="103"/>
      <c r="H55" s="103"/>
      <c r="I55" s="103"/>
      <c r="J55" s="103"/>
      <c r="K55" s="19"/>
      <c r="M55" s="26"/>
      <c r="N55" s="26"/>
      <c r="O55" s="26"/>
      <c r="P55" s="26"/>
      <c r="Q55" s="26"/>
      <c r="R55" s="27"/>
      <c r="S55" s="27"/>
      <c r="T55" s="23"/>
      <c r="U55" s="23"/>
      <c r="V55" s="23"/>
      <c r="W55" s="23"/>
      <c r="X55" s="23"/>
      <c r="Y55" s="23"/>
    </row>
    <row r="56" spans="1:25" s="5" customFormat="1" ht="12.75" x14ac:dyDescent="0.2">
      <c r="A56" s="19"/>
      <c r="B56" s="103"/>
      <c r="C56" s="103"/>
      <c r="D56" s="103"/>
      <c r="E56" s="103"/>
      <c r="F56" s="103"/>
      <c r="G56" s="103"/>
      <c r="H56" s="103"/>
      <c r="I56" s="103"/>
      <c r="J56" s="103"/>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1"/>
  <sheetViews>
    <sheetView tabSelected="1" view="pageBreakPreview" zoomScale="115" zoomScaleNormal="100" zoomScaleSheetLayoutView="115" workbookViewId="0"/>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5" width="10" style="33" bestFit="1" customWidth="1"/>
    <col min="26" max="26" width="11" style="33" bestFit="1" customWidth="1"/>
    <col min="27" max="16384" width="9.140625" style="33"/>
  </cols>
  <sheetData>
    <row r="1" spans="1:29" s="5" customFormat="1" ht="12.75" x14ac:dyDescent="0.2">
      <c r="A1" s="1"/>
      <c r="B1" s="2" t="s">
        <v>1</v>
      </c>
      <c r="C1" s="3" t="s">
        <v>0</v>
      </c>
      <c r="D1" s="1"/>
      <c r="E1" s="1"/>
      <c r="F1" s="2" t="s">
        <v>8</v>
      </c>
      <c r="G1" s="4">
        <f>X1</f>
        <v>1</v>
      </c>
      <c r="H1" s="1"/>
      <c r="I1" s="1"/>
      <c r="J1" s="1"/>
      <c r="K1" s="1"/>
      <c r="M1" s="96" t="s">
        <v>93</v>
      </c>
      <c r="N1" s="96" t="s">
        <v>87</v>
      </c>
      <c r="O1" s="96" t="s">
        <v>92</v>
      </c>
      <c r="P1" s="96" t="s">
        <v>92</v>
      </c>
      <c r="Q1" s="96" t="s">
        <v>92</v>
      </c>
      <c r="R1" s="96" t="s">
        <v>91</v>
      </c>
      <c r="S1" s="95" t="s">
        <v>90</v>
      </c>
      <c r="T1" s="94" t="s">
        <v>89</v>
      </c>
      <c r="W1" s="6" t="s">
        <v>88</v>
      </c>
      <c r="X1" s="7">
        <f>SUM(M:M)</f>
        <v>1</v>
      </c>
    </row>
    <row r="2" spans="1:29" s="5" customFormat="1" ht="12.75" x14ac:dyDescent="0.2">
      <c r="A2" s="1"/>
      <c r="B2" s="2" t="s">
        <v>2</v>
      </c>
      <c r="C2" s="3" t="s">
        <v>7</v>
      </c>
      <c r="D2" s="1"/>
      <c r="E2" s="1"/>
      <c r="F2" s="2" t="s">
        <v>5</v>
      </c>
      <c r="G2" s="3" t="s">
        <v>101</v>
      </c>
      <c r="H2" s="1"/>
      <c r="I2" s="1"/>
      <c r="J2" s="1"/>
      <c r="K2" s="1"/>
      <c r="M2" s="84" t="s">
        <v>86</v>
      </c>
      <c r="N2" s="84" t="s">
        <v>86</v>
      </c>
      <c r="O2" s="84" t="s">
        <v>87</v>
      </c>
      <c r="P2" s="84" t="s">
        <v>87</v>
      </c>
      <c r="Q2" s="84" t="s">
        <v>87</v>
      </c>
      <c r="R2" s="84" t="s">
        <v>86</v>
      </c>
      <c r="S2" s="93" t="s">
        <v>86</v>
      </c>
      <c r="T2" s="89"/>
      <c r="W2" s="6" t="s">
        <v>85</v>
      </c>
      <c r="X2" s="7">
        <f>SUM(N:N)</f>
        <v>0</v>
      </c>
    </row>
    <row r="3" spans="1:29" s="5" customFormat="1" ht="12.75" x14ac:dyDescent="0.2">
      <c r="A3" s="1"/>
      <c r="B3" s="2" t="s">
        <v>3</v>
      </c>
      <c r="C3" s="8" t="s">
        <v>84</v>
      </c>
      <c r="D3" s="1"/>
      <c r="E3" s="1"/>
      <c r="F3" s="2" t="s">
        <v>4</v>
      </c>
      <c r="G3" s="3" t="s">
        <v>83</v>
      </c>
      <c r="H3" s="1"/>
      <c r="I3" s="1"/>
      <c r="J3" s="1"/>
      <c r="K3" s="1"/>
      <c r="M3" s="84"/>
      <c r="N3" s="84"/>
      <c r="O3" s="84"/>
      <c r="P3" s="84"/>
      <c r="Q3" s="84"/>
      <c r="R3" s="84"/>
      <c r="S3" s="93"/>
      <c r="T3" s="89"/>
      <c r="W3" s="6" t="s">
        <v>81</v>
      </c>
      <c r="X3" s="7">
        <f>SUM(O:O)</f>
        <v>0</v>
      </c>
    </row>
    <row r="4" spans="1:29" s="5" customFormat="1" ht="12.75" x14ac:dyDescent="0.2">
      <c r="A4" s="1"/>
      <c r="B4" s="2" t="s">
        <v>9</v>
      </c>
      <c r="C4" s="4"/>
      <c r="D4" s="1"/>
      <c r="E4" s="1"/>
      <c r="F4" s="2" t="s">
        <v>10</v>
      </c>
      <c r="G4" s="3" t="s">
        <v>102</v>
      </c>
      <c r="H4" s="1"/>
      <c r="I4" s="1"/>
      <c r="J4" s="1"/>
      <c r="K4" s="1"/>
      <c r="M4" s="84"/>
      <c r="N4" s="84"/>
      <c r="O4" s="84"/>
      <c r="P4" s="84"/>
      <c r="Q4" s="92"/>
      <c r="R4" s="91"/>
      <c r="S4" s="90"/>
      <c r="T4" s="89"/>
      <c r="W4" s="6" t="s">
        <v>81</v>
      </c>
      <c r="X4" s="7">
        <f>SUM(P:P)</f>
        <v>0</v>
      </c>
    </row>
    <row r="5" spans="1:29" s="5" customFormat="1" ht="12.75" x14ac:dyDescent="0.2">
      <c r="A5" s="1"/>
      <c r="B5" s="2" t="s">
        <v>11</v>
      </c>
      <c r="C5" s="4" t="s">
        <v>82</v>
      </c>
      <c r="D5" s="1"/>
      <c r="E5" s="2"/>
      <c r="F5" s="1"/>
      <c r="G5" s="1"/>
      <c r="H5" s="1"/>
      <c r="I5" s="1"/>
      <c r="J5" s="1"/>
      <c r="K5" s="1"/>
      <c r="M5" s="84"/>
      <c r="N5" s="84"/>
      <c r="O5" s="84"/>
      <c r="P5" s="84"/>
      <c r="Q5" s="92"/>
      <c r="R5" s="91"/>
      <c r="S5" s="90"/>
      <c r="T5" s="89"/>
      <c r="W5" s="6" t="s">
        <v>81</v>
      </c>
      <c r="X5" s="7">
        <f>SUM(Q:Q)</f>
        <v>0</v>
      </c>
    </row>
    <row r="6" spans="1:29" s="5" customFormat="1" ht="12.75" x14ac:dyDescent="0.2">
      <c r="A6" s="1"/>
      <c r="B6" s="1" t="s">
        <v>6</v>
      </c>
      <c r="C6" s="9"/>
      <c r="D6" s="1"/>
      <c r="E6" s="1"/>
      <c r="F6" s="1"/>
      <c r="G6" s="1"/>
      <c r="H6" s="1"/>
      <c r="I6" s="1"/>
      <c r="J6" s="1"/>
      <c r="K6" s="1"/>
      <c r="M6" s="84"/>
      <c r="N6" s="84"/>
      <c r="O6" s="84"/>
      <c r="P6" s="84"/>
      <c r="Q6" s="92"/>
      <c r="R6" s="91"/>
      <c r="S6" s="90"/>
      <c r="T6" s="89"/>
      <c r="W6" s="6" t="s">
        <v>80</v>
      </c>
      <c r="X6" s="7">
        <f>SUM(R:R)</f>
        <v>0</v>
      </c>
      <c r="Y6" s="64"/>
      <c r="Z6" s="37"/>
      <c r="AA6" s="64"/>
      <c r="AB6" s="64"/>
      <c r="AC6" s="78"/>
    </row>
    <row r="7" spans="1:29" s="5" customFormat="1" ht="12.75" x14ac:dyDescent="0.2">
      <c r="A7" s="1"/>
      <c r="B7" s="1"/>
      <c r="C7" s="1"/>
      <c r="D7" s="1"/>
      <c r="E7" s="1"/>
      <c r="F7" s="1"/>
      <c r="G7" s="1"/>
      <c r="H7" s="1"/>
      <c r="I7" s="1"/>
      <c r="J7" s="1"/>
      <c r="K7" s="1"/>
      <c r="M7" s="84"/>
      <c r="N7" s="84"/>
      <c r="O7" s="84"/>
      <c r="P7" s="84"/>
      <c r="Q7" s="92"/>
      <c r="R7" s="91"/>
      <c r="S7" s="90"/>
      <c r="T7" s="89"/>
      <c r="W7" s="6" t="s">
        <v>79</v>
      </c>
      <c r="X7" s="7">
        <f>SUM(S:S)</f>
        <v>0</v>
      </c>
      <c r="Y7" s="78"/>
      <c r="Z7" s="66"/>
      <c r="AA7" s="88"/>
      <c r="AB7" s="87"/>
      <c r="AC7" s="64"/>
    </row>
    <row r="8" spans="1:29" s="5" customFormat="1" ht="12.75" x14ac:dyDescent="0.2">
      <c r="A8" s="16"/>
      <c r="E8" s="6" t="s">
        <v>1</v>
      </c>
      <c r="F8" s="7" t="str">
        <f>$C$1</f>
        <v>R. Abbott</v>
      </c>
      <c r="H8" s="10"/>
      <c r="I8" s="6" t="s">
        <v>78</v>
      </c>
      <c r="J8" s="11" t="str">
        <f>$G$2</f>
        <v>AA-SM-026-010</v>
      </c>
      <c r="K8" s="12"/>
      <c r="L8" s="13"/>
      <c r="M8" s="84"/>
      <c r="N8" s="84"/>
      <c r="O8" s="84"/>
      <c r="P8" s="84"/>
      <c r="Q8" s="84"/>
      <c r="R8" s="84"/>
      <c r="S8" s="84"/>
      <c r="T8" s="84"/>
      <c r="Y8" s="64"/>
      <c r="Z8" s="76"/>
      <c r="AA8" s="37"/>
      <c r="AB8" s="86"/>
      <c r="AC8" s="64"/>
    </row>
    <row r="9" spans="1:29" s="5" customFormat="1" ht="12.75" x14ac:dyDescent="0.2">
      <c r="E9" s="6" t="s">
        <v>2</v>
      </c>
      <c r="F9" s="10" t="str">
        <f>$C$2</f>
        <v xml:space="preserve"> </v>
      </c>
      <c r="H9" s="10"/>
      <c r="I9" s="6" t="s">
        <v>77</v>
      </c>
      <c r="J9" s="12" t="str">
        <f>$G$3</f>
        <v>IR</v>
      </c>
      <c r="K9" s="12"/>
      <c r="L9" s="13"/>
      <c r="M9" s="84">
        <v>1</v>
      </c>
      <c r="N9" s="84"/>
      <c r="O9" s="84"/>
      <c r="P9" s="84"/>
      <c r="Q9" s="84"/>
      <c r="R9" s="84"/>
      <c r="S9" s="84"/>
      <c r="T9" s="84"/>
      <c r="Y9" s="64"/>
      <c r="Z9" s="85"/>
      <c r="AA9" s="64"/>
      <c r="AB9" s="64"/>
      <c r="AC9" s="64"/>
    </row>
    <row r="10" spans="1:29" s="5" customFormat="1" ht="12.75" x14ac:dyDescent="0.2">
      <c r="E10" s="6" t="s">
        <v>3</v>
      </c>
      <c r="F10" s="10" t="str">
        <f>$C$3</f>
        <v>18/09/2016</v>
      </c>
      <c r="H10" s="10"/>
      <c r="I10" s="6" t="s">
        <v>76</v>
      </c>
      <c r="J10" s="7" t="str">
        <f>L10&amp;" of "&amp;$G$1</f>
        <v>1 of 1</v>
      </c>
      <c r="K10" s="10"/>
      <c r="L10" s="13">
        <f>SUM($M$1:M9)</f>
        <v>1</v>
      </c>
      <c r="M10" s="84"/>
      <c r="N10" s="84"/>
      <c r="O10" s="84"/>
      <c r="P10" s="84"/>
      <c r="Q10" s="84"/>
      <c r="R10" s="84"/>
      <c r="S10" s="84"/>
      <c r="T10" s="84"/>
      <c r="Y10" s="64"/>
      <c r="Z10" s="64"/>
      <c r="AA10" s="64"/>
      <c r="AB10" s="64"/>
      <c r="AC10" s="64"/>
    </row>
    <row r="11" spans="1:29" s="5" customFormat="1" ht="14.25" x14ac:dyDescent="0.25">
      <c r="E11" s="6" t="s">
        <v>75</v>
      </c>
      <c r="F11" s="10" t="str">
        <f>$C$5</f>
        <v>STANDARD SPREADSHEET METHOD</v>
      </c>
      <c r="I11" s="14"/>
      <c r="J11" s="7"/>
      <c r="M11" s="84"/>
      <c r="N11" s="84"/>
      <c r="O11" s="84"/>
      <c r="P11" s="84"/>
      <c r="Q11" s="84"/>
      <c r="R11" s="84"/>
      <c r="S11" s="84"/>
      <c r="T11" s="84"/>
      <c r="W11" s="66" t="s">
        <v>74</v>
      </c>
      <c r="X11" s="64">
        <v>0</v>
      </c>
      <c r="Y11" s="64" t="s">
        <v>41</v>
      </c>
      <c r="Z11" s="64"/>
      <c r="AA11" s="64"/>
      <c r="AB11" s="64"/>
      <c r="AC11" s="64"/>
    </row>
    <row r="12" spans="1:29" s="37" customFormat="1" x14ac:dyDescent="0.25">
      <c r="A12" s="39"/>
      <c r="B12" s="15" t="str">
        <f>$G$4</f>
        <v>SIMPLE BEAMS - CANTILEVERS - Moment Anywhere</v>
      </c>
      <c r="C12" s="39"/>
      <c r="D12" s="39"/>
      <c r="E12" s="39"/>
      <c r="F12" s="5"/>
      <c r="G12" s="5"/>
      <c r="H12" s="5"/>
      <c r="I12" s="14"/>
      <c r="J12" s="7"/>
      <c r="K12" s="5"/>
      <c r="L12" s="5"/>
      <c r="M12" s="84"/>
      <c r="N12" s="84"/>
      <c r="O12" s="83"/>
      <c r="P12" s="83"/>
      <c r="Q12" s="83"/>
      <c r="R12" s="83"/>
      <c r="S12" s="83"/>
      <c r="T12" s="83"/>
      <c r="U12" s="38"/>
      <c r="W12" s="66" t="s">
        <v>73</v>
      </c>
      <c r="X12" s="64">
        <v>0</v>
      </c>
      <c r="Y12" s="64" t="s">
        <v>44</v>
      </c>
      <c r="Z12" s="64"/>
      <c r="AA12" s="64"/>
      <c r="AB12" s="64"/>
      <c r="AC12" s="82"/>
    </row>
    <row r="13" spans="1:29" s="36" customFormat="1" ht="14.25" x14ac:dyDescent="0.25">
      <c r="A13" s="80"/>
      <c r="B13" s="105" t="s">
        <v>72</v>
      </c>
      <c r="C13" s="105"/>
      <c r="D13" s="105"/>
      <c r="E13" s="80" t="s">
        <v>71</v>
      </c>
      <c r="F13" s="81"/>
      <c r="G13" s="81"/>
      <c r="H13" s="81"/>
      <c r="I13" s="80"/>
      <c r="J13" s="80"/>
      <c r="K13" s="80"/>
      <c r="M13" s="35"/>
      <c r="N13" s="35"/>
      <c r="O13" s="35"/>
      <c r="P13" s="35"/>
      <c r="Q13" s="35"/>
      <c r="R13" s="35"/>
      <c r="S13" s="35"/>
      <c r="T13" s="35"/>
      <c r="U13" s="34"/>
      <c r="W13" s="66" t="s">
        <v>70</v>
      </c>
      <c r="X13" s="66">
        <v>0</v>
      </c>
      <c r="Y13" s="64" t="s">
        <v>34</v>
      </c>
      <c r="Z13" s="37"/>
      <c r="AA13" s="37">
        <f>$G$21*$G$20/($G$17*$G$18)*($G$19-$G$20/2-X22)</f>
        <v>1.8749999999999999E-2</v>
      </c>
      <c r="AB13" s="37"/>
      <c r="AC13" s="37"/>
    </row>
    <row r="14" spans="1:29" s="37" customFormat="1" ht="14.25" x14ac:dyDescent="0.25">
      <c r="A14" s="64"/>
      <c r="B14" s="79"/>
      <c r="C14" s="64"/>
      <c r="D14" s="64"/>
      <c r="E14" s="78"/>
      <c r="G14" s="64"/>
      <c r="H14" s="64"/>
      <c r="I14" s="67"/>
      <c r="J14" s="67"/>
      <c r="K14" s="67"/>
      <c r="L14" s="38"/>
      <c r="M14" s="35"/>
      <c r="N14" s="35"/>
      <c r="O14" s="35"/>
      <c r="P14" s="35"/>
      <c r="Q14" s="35"/>
      <c r="R14" s="35"/>
      <c r="S14" s="35"/>
      <c r="T14" s="35"/>
      <c r="U14" s="34"/>
      <c r="V14" s="38"/>
      <c r="W14" s="66" t="s">
        <v>69</v>
      </c>
      <c r="X14" s="64">
        <v>0</v>
      </c>
      <c r="Y14" s="64" t="s">
        <v>39</v>
      </c>
    </row>
    <row r="15" spans="1:29" s="37" customFormat="1" ht="12.75" x14ac:dyDescent="0.2">
      <c r="K15" s="67"/>
      <c r="L15" s="38"/>
      <c r="M15" s="35"/>
      <c r="N15" s="35"/>
      <c r="O15" s="35"/>
      <c r="P15" s="35"/>
      <c r="Q15" s="35"/>
      <c r="R15" s="35"/>
      <c r="S15" s="35"/>
      <c r="T15" s="35"/>
      <c r="U15" s="34"/>
      <c r="V15" s="38"/>
    </row>
    <row r="16" spans="1:29" s="37" customFormat="1" ht="12.75" x14ac:dyDescent="0.2">
      <c r="F16" s="77" t="s">
        <v>68</v>
      </c>
      <c r="G16" s="64"/>
      <c r="H16" s="64"/>
      <c r="I16" s="67"/>
      <c r="J16" s="67"/>
      <c r="K16" s="67"/>
      <c r="L16" s="38"/>
      <c r="M16" s="35"/>
      <c r="N16" s="35"/>
      <c r="O16" s="35"/>
      <c r="P16" s="35"/>
      <c r="Q16" s="35"/>
      <c r="R16" s="35"/>
      <c r="S16" s="35"/>
      <c r="T16" s="35"/>
      <c r="U16" s="34"/>
      <c r="V16" s="38"/>
      <c r="Y16" s="37" t="e">
        <f>G19-#REF!</f>
        <v>#REF!</v>
      </c>
    </row>
    <row r="17" spans="1:36" s="37" customFormat="1" ht="14.25" x14ac:dyDescent="0.25">
      <c r="F17" s="66" t="s">
        <v>67</v>
      </c>
      <c r="G17" s="74">
        <v>10000000</v>
      </c>
      <c r="H17" s="64" t="s">
        <v>66</v>
      </c>
      <c r="I17" s="67"/>
      <c r="J17" s="67"/>
      <c r="L17" s="38"/>
      <c r="M17" s="35"/>
      <c r="N17" s="35"/>
      <c r="O17" s="35"/>
      <c r="P17" s="35"/>
      <c r="Q17" s="35"/>
      <c r="R17" s="35"/>
      <c r="S17" s="35"/>
      <c r="T17" s="35"/>
      <c r="U17" s="34"/>
      <c r="V17" s="38"/>
      <c r="W17" s="76" t="s">
        <v>65</v>
      </c>
      <c r="X17" s="76" t="s">
        <v>64</v>
      </c>
      <c r="Y17" s="76" t="s">
        <v>63</v>
      </c>
      <c r="Z17" s="76" t="s">
        <v>62</v>
      </c>
      <c r="AA17" s="76" t="s">
        <v>61</v>
      </c>
      <c r="AB17" s="76" t="s">
        <v>60</v>
      </c>
      <c r="AC17" s="76" t="s">
        <v>59</v>
      </c>
      <c r="AD17" s="76" t="s">
        <v>58</v>
      </c>
    </row>
    <row r="18" spans="1:36" s="37" customFormat="1" ht="12.75" x14ac:dyDescent="0.2">
      <c r="F18" s="66" t="s">
        <v>57</v>
      </c>
      <c r="G18" s="75">
        <v>0.01</v>
      </c>
      <c r="H18" s="64" t="s">
        <v>56</v>
      </c>
      <c r="I18" s="67"/>
      <c r="J18" s="67"/>
      <c r="L18" s="38"/>
      <c r="M18" s="35"/>
      <c r="N18" s="35"/>
      <c r="O18" s="35"/>
      <c r="P18" s="35"/>
      <c r="Q18" s="35"/>
      <c r="R18" s="35"/>
      <c r="S18" s="35"/>
      <c r="T18" s="35"/>
      <c r="U18" s="34"/>
      <c r="V18" s="38"/>
      <c r="W18" s="47">
        <f>X11</f>
        <v>0</v>
      </c>
      <c r="X18" s="47">
        <f>B25</f>
        <v>0</v>
      </c>
      <c r="Y18" s="47">
        <f>B30</f>
        <v>-2.5000000000000001E-3</v>
      </c>
      <c r="Z18" s="42">
        <f>X12</f>
        <v>0</v>
      </c>
      <c r="AA18" s="54">
        <f>F27</f>
        <v>1.8749999999999999E-2</v>
      </c>
      <c r="AB18" s="42">
        <f>X13</f>
        <v>0</v>
      </c>
      <c r="AC18" s="42">
        <f>X14</f>
        <v>0</v>
      </c>
      <c r="AD18" s="42">
        <f>F31</f>
        <v>0</v>
      </c>
    </row>
    <row r="19" spans="1:36" s="37" customFormat="1" ht="12.75" x14ac:dyDescent="0.2">
      <c r="F19" s="66" t="s">
        <v>55</v>
      </c>
      <c r="G19" s="101">
        <v>10</v>
      </c>
      <c r="H19" s="64" t="s">
        <v>54</v>
      </c>
      <c r="I19" s="67"/>
      <c r="J19" s="67"/>
      <c r="K19" s="67"/>
      <c r="L19" s="38"/>
      <c r="M19" s="35"/>
      <c r="N19" s="35"/>
      <c r="O19" s="35"/>
      <c r="P19" s="35"/>
      <c r="Q19" s="35"/>
      <c r="R19" s="35"/>
      <c r="S19" s="35"/>
      <c r="T19" s="35"/>
      <c r="U19" s="34"/>
      <c r="V19" s="38"/>
      <c r="W19" s="38"/>
      <c r="X19" s="38"/>
      <c r="Y19" s="38"/>
      <c r="Z19" s="45"/>
      <c r="AA19" s="45"/>
      <c r="AB19" s="45"/>
      <c r="AC19" s="47" t="s">
        <v>53</v>
      </c>
      <c r="AD19" s="47" t="s">
        <v>52</v>
      </c>
      <c r="AE19" s="55" t="s">
        <v>51</v>
      </c>
      <c r="AF19" s="52" t="s">
        <v>50</v>
      </c>
    </row>
    <row r="20" spans="1:36" s="37" customFormat="1" ht="12.75" x14ac:dyDescent="0.2">
      <c r="F20" s="66" t="s">
        <v>98</v>
      </c>
      <c r="G20" s="101">
        <v>5</v>
      </c>
      <c r="H20" s="64" t="s">
        <v>99</v>
      </c>
      <c r="K20" s="67"/>
      <c r="L20" s="38"/>
      <c r="M20" s="35"/>
      <c r="N20" s="35"/>
      <c r="O20" s="35"/>
      <c r="P20" s="35"/>
      <c r="Q20" s="35"/>
      <c r="R20" s="35"/>
      <c r="S20" s="35"/>
      <c r="T20" s="35"/>
      <c r="U20" s="34"/>
      <c r="V20" s="38"/>
      <c r="W20" s="38"/>
      <c r="X20" s="47" t="s">
        <v>53</v>
      </c>
      <c r="Y20" s="47" t="s">
        <v>52</v>
      </c>
      <c r="Z20" s="55" t="s">
        <v>51</v>
      </c>
      <c r="AA20" s="52" t="s">
        <v>50</v>
      </c>
      <c r="AB20" s="52"/>
      <c r="AC20" s="42" t="s">
        <v>47</v>
      </c>
      <c r="AD20" s="42" t="s">
        <v>49</v>
      </c>
      <c r="AE20" s="42" t="s">
        <v>48</v>
      </c>
      <c r="AF20" s="73" t="s">
        <v>47</v>
      </c>
    </row>
    <row r="21" spans="1:36" s="37" customFormat="1" ht="12.75" x14ac:dyDescent="0.2">
      <c r="F21" s="66" t="s">
        <v>94</v>
      </c>
      <c r="G21" s="74">
        <v>50</v>
      </c>
      <c r="H21" s="64" t="s">
        <v>95</v>
      </c>
      <c r="J21" s="67"/>
      <c r="K21" s="67"/>
      <c r="L21" s="38"/>
      <c r="M21" s="35"/>
      <c r="N21" s="35"/>
      <c r="O21" s="35"/>
      <c r="P21" s="35"/>
      <c r="Q21" s="35"/>
      <c r="R21" s="35"/>
      <c r="S21" s="35"/>
      <c r="T21" s="35"/>
      <c r="U21" s="34"/>
      <c r="V21" s="38"/>
      <c r="W21" s="38"/>
      <c r="X21" s="42" t="s">
        <v>47</v>
      </c>
      <c r="Y21" s="42" t="s">
        <v>49</v>
      </c>
      <c r="Z21" s="42" t="s">
        <v>48</v>
      </c>
      <c r="AA21" s="73" t="s">
        <v>47</v>
      </c>
      <c r="AB21" s="52"/>
      <c r="AC21" s="42">
        <v>0</v>
      </c>
      <c r="AD21" s="42">
        <v>0</v>
      </c>
      <c r="AE21" s="42">
        <v>0</v>
      </c>
    </row>
    <row r="22" spans="1:36" s="37" customFormat="1" ht="12.75" x14ac:dyDescent="0.2">
      <c r="F22" s="66"/>
      <c r="G22" s="72"/>
      <c r="H22" s="64"/>
      <c r="L22" s="38"/>
      <c r="M22" s="35"/>
      <c r="N22" s="35"/>
      <c r="O22" s="35"/>
      <c r="P22" s="35"/>
      <c r="Q22" s="35"/>
      <c r="R22" s="35"/>
      <c r="S22" s="35"/>
      <c r="T22" s="35"/>
      <c r="U22" s="34"/>
      <c r="V22" s="38"/>
      <c r="W22" s="42">
        <v>0</v>
      </c>
      <c r="X22" s="42">
        <v>0</v>
      </c>
      <c r="Y22" s="56">
        <v>0</v>
      </c>
      <c r="Z22" s="55">
        <f>IF(X22&lt;($G$19-$G$20),0,$G$21)</f>
        <v>0</v>
      </c>
      <c r="AA22" s="54">
        <f>IF(X22&lt;($G$19-$G$20),$G$21*$G$20/($G$17*$G$18)*($G$19-$G$20/2-X22),$G$21/(2*$G$17*$G$18)*((X22-$G$19+$G$20)^2-2*$G$20*(X22-$G$19+$G$20)+$G$20^2))</f>
        <v>1.8749999999999999E-2</v>
      </c>
      <c r="AB22" s="52"/>
      <c r="AC22" s="53">
        <f t="array" ref="AC22:AC55">IF(ISERROR(SMALL(X22:X55,ROW()-ROW(X21))),"",SMALL(X22:X55,ROW()-ROW(X21)))</f>
        <v>0</v>
      </c>
      <c r="AD22" s="59">
        <f>INDEX(Y22:Y55,MATCH(AC22,X22:X55,0))</f>
        <v>0</v>
      </c>
      <c r="AE22" s="59">
        <f>INDEX(Z22:Z55,MATCH(AC22,X22:X55,0))</f>
        <v>0</v>
      </c>
      <c r="AF22" s="52">
        <f>INDEX(AA22:AA55,MATCH(AC22,X22:X55,0))</f>
        <v>1.8749999999999999E-2</v>
      </c>
      <c r="AH22" s="58"/>
      <c r="AI22" s="57"/>
      <c r="AJ22" s="57"/>
    </row>
    <row r="23" spans="1:36" s="37" customFormat="1" ht="12.75" x14ac:dyDescent="0.2">
      <c r="B23" s="71" t="s">
        <v>46</v>
      </c>
      <c r="C23" s="70"/>
      <c r="D23" s="69"/>
      <c r="F23" s="66"/>
      <c r="H23" s="64"/>
      <c r="L23" s="38"/>
      <c r="M23" s="35"/>
      <c r="N23" s="35"/>
      <c r="O23" s="35"/>
      <c r="P23" s="35"/>
      <c r="Q23" s="35"/>
      <c r="R23" s="35"/>
      <c r="S23" s="35"/>
      <c r="T23" s="35"/>
      <c r="U23" s="34"/>
      <c r="V23" s="38"/>
      <c r="W23" s="47">
        <v>1</v>
      </c>
      <c r="X23" s="56">
        <f>G19/MAX(W22:W55)*W23</f>
        <v>0.33333333333333331</v>
      </c>
      <c r="Y23" s="56">
        <v>0</v>
      </c>
      <c r="Z23" s="55">
        <f t="shared" ref="Z23:Z55" si="0">IF(X23&lt;($G$19-$G$20),0,$G$21)</f>
        <v>0</v>
      </c>
      <c r="AA23" s="54">
        <f t="shared" ref="AA23:AA51" si="1">IF(X23&lt;($G$19-$G$20),$G$21*$G$20/($G$17*$G$18)*($G$19-$G$20/2-X23),$G$21/(2*$G$17*$G$18)*((X23-$G$19+$G$20)^2-2*$G$20*(X23-$G$19+$G$20)+$G$20^2))</f>
        <v>1.7916666666666668E-2</v>
      </c>
      <c r="AB23" s="52"/>
      <c r="AC23" s="53">
        <v>0.33333333333333331</v>
      </c>
      <c r="AD23" s="59">
        <f>INDEX(Y22:Y55,MATCH(AC23,X22:X55,0))</f>
        <v>0</v>
      </c>
      <c r="AE23" s="59">
        <f>INDEX(Z22:Z55,MATCH(AC23,X22:X55,0))</f>
        <v>0</v>
      </c>
      <c r="AF23" s="52">
        <f>INDEX(AA22:AA55,MATCH(AC23,X22:X55,0))</f>
        <v>1.7916666666666668E-2</v>
      </c>
      <c r="AH23" s="58"/>
      <c r="AI23" s="57"/>
      <c r="AJ23" s="57"/>
    </row>
    <row r="24" spans="1:36" s="37" customFormat="1" ht="12.75" x14ac:dyDescent="0.2">
      <c r="L24" s="38"/>
      <c r="M24" s="35"/>
      <c r="N24" s="35"/>
      <c r="O24" s="35"/>
      <c r="P24" s="35"/>
      <c r="Q24" s="35"/>
      <c r="R24" s="35"/>
      <c r="S24" s="35"/>
      <c r="T24" s="35"/>
      <c r="U24" s="34"/>
      <c r="V24" s="38"/>
      <c r="W24" s="47">
        <v>2</v>
      </c>
      <c r="X24" s="56">
        <f>G19/MAX(W22:W55)*W24</f>
        <v>0.66666666666666663</v>
      </c>
      <c r="Y24" s="56">
        <v>0</v>
      </c>
      <c r="Z24" s="55">
        <f t="shared" si="0"/>
        <v>0</v>
      </c>
      <c r="AA24" s="54">
        <f t="shared" si="1"/>
        <v>1.7083333333333332E-2</v>
      </c>
      <c r="AB24" s="52"/>
      <c r="AC24" s="53">
        <v>0.66666666666666663</v>
      </c>
      <c r="AD24" s="59">
        <f>INDEX(Y22:Y55,MATCH(AC24,X22:X55,0))</f>
        <v>0</v>
      </c>
      <c r="AE24" s="59">
        <f>INDEX(Z22:Z55,MATCH(AC24,X22:X55,0))</f>
        <v>0</v>
      </c>
      <c r="AF24" s="52">
        <f>INDEX(AA22:AA55,MATCH(AC24,X22:X55,0))</f>
        <v>1.7083333333333332E-2</v>
      </c>
      <c r="AH24" s="58"/>
      <c r="AI24" s="57"/>
      <c r="AJ24" s="57"/>
    </row>
    <row r="25" spans="1:36" s="37" customFormat="1" ht="14.25" customHeight="1" x14ac:dyDescent="0.25">
      <c r="A25" s="66" t="s">
        <v>100</v>
      </c>
      <c r="B25" s="64">
        <v>0</v>
      </c>
      <c r="C25" s="64" t="s">
        <v>41</v>
      </c>
      <c r="E25" s="66" t="s">
        <v>97</v>
      </c>
      <c r="F25" s="99" t="str">
        <f ca="1">[1]!xlv(F27)</f>
        <v>M₀ × a / (E × I) × (L - a / 2)</v>
      </c>
      <c r="G25" s="99"/>
      <c r="H25" s="99"/>
      <c r="I25" s="99"/>
      <c r="J25" s="99"/>
      <c r="K25" s="99"/>
      <c r="L25" s="38"/>
      <c r="M25" s="35"/>
      <c r="N25" s="35"/>
      <c r="O25" s="35"/>
      <c r="P25" s="35"/>
      <c r="Q25" s="35"/>
      <c r="R25" s="35"/>
      <c r="S25" s="35"/>
      <c r="T25" s="35"/>
      <c r="U25" s="34"/>
      <c r="V25" s="38"/>
      <c r="W25" s="47">
        <v>3</v>
      </c>
      <c r="X25" s="56">
        <f>G19/MAX(W22:W55)*W25</f>
        <v>1</v>
      </c>
      <c r="Y25" s="56">
        <v>0</v>
      </c>
      <c r="Z25" s="55">
        <f t="shared" si="0"/>
        <v>0</v>
      </c>
      <c r="AA25" s="54">
        <f t="shared" si="1"/>
        <v>1.6250000000000001E-2</v>
      </c>
      <c r="AB25" s="52"/>
      <c r="AC25" s="53">
        <v>1</v>
      </c>
      <c r="AD25" s="59">
        <f>INDEX(Y22:Y55,MATCH(AC25,X22:X55,0))</f>
        <v>0</v>
      </c>
      <c r="AE25" s="59">
        <f>INDEX(Z22:Z55,MATCH(AC25,X22:X55,0))</f>
        <v>0</v>
      </c>
      <c r="AF25" s="52">
        <f>INDEX(AA22:AA55,MATCH(AC25,X22:X55,0))</f>
        <v>1.6250000000000001E-2</v>
      </c>
      <c r="AH25" s="58"/>
      <c r="AI25" s="57"/>
      <c r="AJ25" s="57"/>
    </row>
    <row r="26" spans="1:36" s="37" customFormat="1" ht="12.75" x14ac:dyDescent="0.2">
      <c r="A26" s="66"/>
      <c r="E26" s="66" t="s">
        <v>43</v>
      </c>
      <c r="F26" s="100" t="str">
        <f>[1]!xln(F27)</f>
        <v>50 × 5 / ((1E+07) × 0.01) × (10 - 5 / 2)</v>
      </c>
      <c r="G26" s="99"/>
      <c r="H26" s="99"/>
      <c r="I26" s="99"/>
      <c r="J26" s="99"/>
      <c r="K26" s="99"/>
      <c r="L26" s="38"/>
      <c r="M26" s="35"/>
      <c r="N26" s="35"/>
      <c r="O26" s="35"/>
      <c r="P26" s="35"/>
      <c r="Q26" s="35"/>
      <c r="R26" s="35"/>
      <c r="S26" s="35"/>
      <c r="T26" s="35"/>
      <c r="U26" s="34"/>
      <c r="V26" s="38"/>
      <c r="W26" s="47">
        <v>4</v>
      </c>
      <c r="X26" s="56">
        <f>G19/MAX(W22:W55)*W26</f>
        <v>1.3333333333333333</v>
      </c>
      <c r="Y26" s="56">
        <v>0</v>
      </c>
      <c r="Z26" s="55">
        <f t="shared" si="0"/>
        <v>0</v>
      </c>
      <c r="AA26" s="54">
        <f t="shared" si="1"/>
        <v>1.5416666666666667E-2</v>
      </c>
      <c r="AB26" s="52"/>
      <c r="AC26" s="53">
        <v>1.3333333333333333</v>
      </c>
      <c r="AD26" s="59">
        <f>INDEX(Y22:Y55,MATCH(AC26,X22:X55,0))</f>
        <v>0</v>
      </c>
      <c r="AE26" s="59">
        <f>INDEX(Z22:Z55,MATCH(AC26,X22:X55,0))</f>
        <v>0</v>
      </c>
      <c r="AF26" s="52">
        <f>INDEX(AA22:AA55,MATCH(AC26,X22:X55,0))</f>
        <v>1.5416666666666667E-2</v>
      </c>
      <c r="AH26" s="58"/>
      <c r="AI26" s="57"/>
      <c r="AJ26" s="57"/>
    </row>
    <row r="27" spans="1:36" s="37" customFormat="1" ht="12.75" customHeight="1" x14ac:dyDescent="0.2">
      <c r="E27" s="66" t="s">
        <v>43</v>
      </c>
      <c r="F27" s="68">
        <f>G21*G20/(G17*G18)*(G19-G20/2)</f>
        <v>1.8749999999999999E-2</v>
      </c>
      <c r="G27" s="64" t="s">
        <v>34</v>
      </c>
      <c r="H27" s="100"/>
      <c r="I27" s="100"/>
      <c r="J27" s="100"/>
      <c r="K27" s="100"/>
      <c r="L27" s="38"/>
      <c r="M27" s="35"/>
      <c r="N27" s="35"/>
      <c r="O27" s="35"/>
      <c r="P27" s="35"/>
      <c r="Q27" s="35"/>
      <c r="R27" s="35"/>
      <c r="S27" s="35"/>
      <c r="T27" s="35"/>
      <c r="U27" s="34"/>
      <c r="V27" s="38"/>
      <c r="W27" s="47">
        <v>5</v>
      </c>
      <c r="X27" s="56">
        <f>G19/MAX(W22:W55)*W27</f>
        <v>1.6666666666666665</v>
      </c>
      <c r="Y27" s="56">
        <v>0</v>
      </c>
      <c r="Z27" s="55">
        <f t="shared" si="0"/>
        <v>0</v>
      </c>
      <c r="AA27" s="54">
        <f t="shared" si="1"/>
        <v>1.4583333333333335E-2</v>
      </c>
      <c r="AB27" s="52"/>
      <c r="AC27" s="53">
        <v>1.6666666666666665</v>
      </c>
      <c r="AD27" s="59">
        <f>INDEX(Y22:Y55,MATCH(AC27,X22:X55,0))</f>
        <v>0</v>
      </c>
      <c r="AE27" s="59">
        <f>INDEX(Z22:Z55,MATCH(AC27,X22:X55,0))</f>
        <v>0</v>
      </c>
      <c r="AF27" s="52">
        <f>INDEX(AA22:AA55,MATCH(AC27,X22:X55,0))</f>
        <v>1.4583333333333335E-2</v>
      </c>
      <c r="AH27" s="58"/>
      <c r="AI27" s="57"/>
      <c r="AJ27" s="57"/>
    </row>
    <row r="28" spans="1:36" s="37" customFormat="1" ht="14.25" customHeight="1" x14ac:dyDescent="0.25">
      <c r="A28" s="66" t="s">
        <v>45</v>
      </c>
      <c r="B28" s="97" t="str">
        <f ca="1">[1]!xlv(B30)</f>
        <v xml:space="preserve"> - M₀ × a / (E × I)</v>
      </c>
      <c r="C28" s="97"/>
      <c r="D28" s="97"/>
      <c r="F28" s="100"/>
      <c r="G28" s="100"/>
      <c r="H28" s="100"/>
      <c r="I28" s="100"/>
      <c r="J28" s="100"/>
      <c r="K28" s="100"/>
      <c r="L28" s="38"/>
      <c r="M28" s="35"/>
      <c r="N28" s="35"/>
      <c r="O28" s="35"/>
      <c r="P28" s="35"/>
      <c r="Q28" s="35"/>
      <c r="R28" s="35"/>
      <c r="S28" s="35"/>
      <c r="T28" s="35"/>
      <c r="U28" s="34"/>
      <c r="V28" s="38"/>
      <c r="W28" s="47">
        <v>6</v>
      </c>
      <c r="X28" s="56">
        <f>G19/MAX(W22:W55)*W28</f>
        <v>2</v>
      </c>
      <c r="Y28" s="56">
        <v>0</v>
      </c>
      <c r="Z28" s="55">
        <f t="shared" si="0"/>
        <v>0</v>
      </c>
      <c r="AA28" s="54">
        <f t="shared" si="1"/>
        <v>1.375E-2</v>
      </c>
      <c r="AB28" s="52"/>
      <c r="AC28" s="53">
        <v>2</v>
      </c>
      <c r="AD28" s="59">
        <f>INDEX(Y22:Y55,MATCH(AC28,X22:X55,0))</f>
        <v>0</v>
      </c>
      <c r="AE28" s="59">
        <f>INDEX(Z22:Z55,MATCH(AC28,X22:X55,0))</f>
        <v>0</v>
      </c>
      <c r="AF28" s="52">
        <f>INDEX(AA22:AA55,MATCH(AC28,X22:X55,0))</f>
        <v>1.375E-2</v>
      </c>
      <c r="AH28" s="58"/>
      <c r="AI28" s="57"/>
      <c r="AJ28" s="57"/>
    </row>
    <row r="29" spans="1:36" s="37" customFormat="1" ht="12.75" x14ac:dyDescent="0.2">
      <c r="A29" s="66" t="s">
        <v>43</v>
      </c>
      <c r="B29" s="98" t="str">
        <f>[1]!xln(B30)</f>
        <v xml:space="preserve"> - 50 × 5 / ((1E+07) × 0.01)</v>
      </c>
      <c r="C29" s="98"/>
      <c r="D29" s="97"/>
      <c r="E29" s="66" t="s">
        <v>96</v>
      </c>
      <c r="F29" s="64">
        <f>G21</f>
        <v>50</v>
      </c>
      <c r="G29" s="64" t="s">
        <v>39</v>
      </c>
      <c r="L29" s="38"/>
      <c r="M29" s="35"/>
      <c r="N29" s="35"/>
      <c r="O29" s="35"/>
      <c r="P29" s="35"/>
      <c r="Q29" s="35"/>
      <c r="R29" s="35"/>
      <c r="S29" s="35"/>
      <c r="T29" s="35"/>
      <c r="U29" s="34"/>
      <c r="V29" s="38"/>
      <c r="W29" s="47">
        <v>7</v>
      </c>
      <c r="X29" s="56">
        <f>G19/MAX(W22:W55)*W29</f>
        <v>2.333333333333333</v>
      </c>
      <c r="Y29" s="56">
        <v>0</v>
      </c>
      <c r="Z29" s="55">
        <f t="shared" si="0"/>
        <v>0</v>
      </c>
      <c r="AA29" s="54">
        <f t="shared" si="1"/>
        <v>1.2916666666666668E-2</v>
      </c>
      <c r="AB29" s="52"/>
      <c r="AC29" s="53">
        <v>2.333333333333333</v>
      </c>
      <c r="AD29" s="59">
        <f>INDEX(Y22:Y55,MATCH(AC29,X22:X55,0))</f>
        <v>0</v>
      </c>
      <c r="AE29" s="59">
        <f>INDEX(Z22:Z55,MATCH(AC29,X22:X55,0))</f>
        <v>0</v>
      </c>
      <c r="AF29" s="52">
        <f>INDEX(AA22:AA55,MATCH(AC29,X22:X55,0))</f>
        <v>1.2916666666666668E-2</v>
      </c>
      <c r="AH29" s="58"/>
      <c r="AI29" s="57"/>
      <c r="AJ29" s="57"/>
    </row>
    <row r="30" spans="1:36" s="37" customFormat="1" ht="12.75" customHeight="1" x14ac:dyDescent="0.2">
      <c r="A30" s="66" t="s">
        <v>43</v>
      </c>
      <c r="B30" s="68">
        <f>-G21*G20/(G17*G18)</f>
        <v>-2.5000000000000001E-3</v>
      </c>
      <c r="C30" s="64" t="s">
        <v>44</v>
      </c>
      <c r="D30" s="98"/>
      <c r="E30" s="66"/>
      <c r="G30" s="64"/>
      <c r="L30" s="38"/>
      <c r="M30" s="35"/>
      <c r="N30" s="35"/>
      <c r="O30" s="35"/>
      <c r="P30" s="35"/>
      <c r="Q30" s="35"/>
      <c r="R30" s="35"/>
      <c r="S30" s="35"/>
      <c r="T30" s="35"/>
      <c r="U30" s="34"/>
      <c r="V30" s="38"/>
      <c r="W30" s="47">
        <v>8</v>
      </c>
      <c r="X30" s="56">
        <f>G19/MAX(W22:W55)*W30</f>
        <v>2.6666666666666665</v>
      </c>
      <c r="Y30" s="56">
        <v>0</v>
      </c>
      <c r="Z30" s="55">
        <f t="shared" si="0"/>
        <v>0</v>
      </c>
      <c r="AA30" s="54">
        <f t="shared" si="1"/>
        <v>1.2083333333333335E-2</v>
      </c>
      <c r="AB30" s="52"/>
      <c r="AC30" s="53">
        <v>2.6666666666666665</v>
      </c>
      <c r="AD30" s="59">
        <f>INDEX(Y22:Y55,MATCH(AC30,X22:X55,0))</f>
        <v>0</v>
      </c>
      <c r="AE30" s="59">
        <f>INDEX(Z22:Z55,MATCH(AC30,X22:X55,0))</f>
        <v>0</v>
      </c>
      <c r="AF30" s="52">
        <f>INDEX(AA22:AA55,MATCH(AC30,X22:X55,0))</f>
        <v>1.2083333333333335E-2</v>
      </c>
      <c r="AH30" s="58"/>
      <c r="AI30" s="57"/>
      <c r="AJ30" s="57"/>
    </row>
    <row r="31" spans="1:36" s="37" customFormat="1" ht="12.75" x14ac:dyDescent="0.2">
      <c r="B31" s="98"/>
      <c r="C31" s="98"/>
      <c r="D31" s="98"/>
      <c r="E31" s="66"/>
      <c r="F31" s="65"/>
      <c r="G31" s="64"/>
      <c r="L31" s="38"/>
      <c r="M31" s="35"/>
      <c r="N31" s="35"/>
      <c r="O31" s="35"/>
      <c r="P31" s="35"/>
      <c r="Q31" s="35"/>
      <c r="R31" s="35"/>
      <c r="S31" s="35"/>
      <c r="T31" s="35"/>
      <c r="U31" s="34"/>
      <c r="V31" s="38"/>
      <c r="W31" s="47">
        <v>9</v>
      </c>
      <c r="X31" s="56">
        <f>G19/MAX(W22:W55)*W31</f>
        <v>3</v>
      </c>
      <c r="Y31" s="56">
        <v>0</v>
      </c>
      <c r="Z31" s="55">
        <f t="shared" si="0"/>
        <v>0</v>
      </c>
      <c r="AA31" s="54">
        <f t="shared" si="1"/>
        <v>1.125E-2</v>
      </c>
      <c r="AB31" s="52"/>
      <c r="AC31" s="53">
        <v>3</v>
      </c>
      <c r="AD31" s="59">
        <f>INDEX(Y22:Y55,MATCH(AC31,X22:X55,0))</f>
        <v>0</v>
      </c>
      <c r="AE31" s="59">
        <f>INDEX(Z22:Z55,MATCH(AC31,X22:X55,0))</f>
        <v>0</v>
      </c>
      <c r="AF31" s="52">
        <f>INDEX(AA22:AA55,MATCH(AC31,X22:X55,0))</f>
        <v>1.125E-2</v>
      </c>
      <c r="AH31" s="58"/>
      <c r="AI31" s="57"/>
      <c r="AJ31" s="57"/>
    </row>
    <row r="32" spans="1:36" s="37" customFormat="1" ht="12.75" x14ac:dyDescent="0.2">
      <c r="J32" s="67"/>
      <c r="L32" s="38"/>
      <c r="M32" s="35"/>
      <c r="N32" s="35"/>
      <c r="O32" s="35"/>
      <c r="P32" s="35"/>
      <c r="Q32" s="35"/>
      <c r="R32" s="35"/>
      <c r="S32" s="35"/>
      <c r="T32" s="35"/>
      <c r="U32" s="34"/>
      <c r="V32" s="38"/>
      <c r="W32" s="47">
        <v>10</v>
      </c>
      <c r="X32" s="56">
        <f>G19/MAX(W22:W55)*W32</f>
        <v>3.333333333333333</v>
      </c>
      <c r="Y32" s="56">
        <v>0</v>
      </c>
      <c r="Z32" s="55">
        <f t="shared" si="0"/>
        <v>0</v>
      </c>
      <c r="AA32" s="54">
        <f t="shared" si="1"/>
        <v>1.0416666666666668E-2</v>
      </c>
      <c r="AB32" s="52"/>
      <c r="AC32" s="53">
        <v>3.333333333333333</v>
      </c>
      <c r="AD32" s="59">
        <f>INDEX(Y22:Y55,MATCH(AC32,X22:X55,0))</f>
        <v>0</v>
      </c>
      <c r="AE32" s="59">
        <f>INDEX(Z22:Z55,MATCH(AC32,X22:X55,0))</f>
        <v>0</v>
      </c>
      <c r="AF32" s="52">
        <f>INDEX(AA22:AA55,MATCH(AC32,X22:X55,0))</f>
        <v>1.0416666666666668E-2</v>
      </c>
      <c r="AH32" s="58"/>
      <c r="AI32" s="57"/>
      <c r="AJ32" s="57"/>
    </row>
    <row r="33" spans="9:36" s="37" customFormat="1" ht="12.75" x14ac:dyDescent="0.2">
      <c r="L33" s="38"/>
      <c r="M33" s="35"/>
      <c r="N33" s="35"/>
      <c r="O33" s="35"/>
      <c r="P33" s="35"/>
      <c r="Q33" s="35"/>
      <c r="R33" s="35"/>
      <c r="S33" s="35"/>
      <c r="T33" s="35"/>
      <c r="U33" s="34"/>
      <c r="V33" s="38"/>
      <c r="W33" s="47">
        <v>11</v>
      </c>
      <c r="X33" s="56">
        <f>G19/MAX(W22:W55)*W33</f>
        <v>3.6666666666666665</v>
      </c>
      <c r="Y33" s="56">
        <v>0</v>
      </c>
      <c r="Z33" s="55">
        <f t="shared" si="0"/>
        <v>0</v>
      </c>
      <c r="AA33" s="54">
        <f t="shared" si="1"/>
        <v>9.5833333333333343E-3</v>
      </c>
      <c r="AB33" s="52"/>
      <c r="AC33" s="53">
        <v>3.6666666666666665</v>
      </c>
      <c r="AD33" s="59">
        <f>INDEX(Y22:Y55,MATCH(AC33,X22:X55,0))</f>
        <v>0</v>
      </c>
      <c r="AE33" s="59">
        <f>INDEX(Z22:Z55,MATCH(AC33,X22:X55,0))</f>
        <v>0</v>
      </c>
      <c r="AF33" s="52">
        <f>INDEX(AA22:AA55,MATCH(AC33,X22:X55,0))</f>
        <v>9.5833333333333343E-3</v>
      </c>
      <c r="AH33" s="58"/>
      <c r="AI33" s="57"/>
      <c r="AJ33" s="57"/>
    </row>
    <row r="34" spans="9:36" s="37" customFormat="1" ht="12.75" x14ac:dyDescent="0.2">
      <c r="I34" s="63" t="s">
        <v>42</v>
      </c>
      <c r="J34" s="38"/>
      <c r="K34" s="38"/>
      <c r="L34" s="38"/>
      <c r="M34" s="35"/>
      <c r="N34" s="35"/>
      <c r="O34" s="35"/>
      <c r="P34" s="35"/>
      <c r="Q34" s="35"/>
      <c r="R34" s="35"/>
      <c r="S34" s="35"/>
      <c r="T34" s="35"/>
      <c r="U34" s="34"/>
      <c r="V34" s="38"/>
      <c r="W34" s="47">
        <v>12</v>
      </c>
      <c r="X34" s="56">
        <f>G19/MAX(W22:W55)*W34</f>
        <v>4</v>
      </c>
      <c r="Y34" s="56">
        <v>0</v>
      </c>
      <c r="Z34" s="55">
        <f t="shared" si="0"/>
        <v>0</v>
      </c>
      <c r="AA34" s="54">
        <f t="shared" si="1"/>
        <v>8.7500000000000008E-3</v>
      </c>
      <c r="AB34" s="52"/>
      <c r="AC34" s="53">
        <v>4</v>
      </c>
      <c r="AD34" s="59">
        <f>INDEX(Y22:Y55,MATCH(AC34,X22:X55,0))</f>
        <v>0</v>
      </c>
      <c r="AE34" s="59">
        <f>INDEX(Z22:Z55,MATCH(AC34,X22:X55,0))</f>
        <v>0</v>
      </c>
      <c r="AF34" s="52">
        <f>INDEX(AA22:AA55,MATCH(AC34,X22:X55,0))</f>
        <v>8.7500000000000008E-3</v>
      </c>
      <c r="AH34" s="58"/>
      <c r="AI34" s="57"/>
      <c r="AJ34" s="57"/>
    </row>
    <row r="35" spans="9:36" s="37" customFormat="1" ht="12.75" x14ac:dyDescent="0.2">
      <c r="I35" s="51" t="s">
        <v>36</v>
      </c>
      <c r="J35" s="62">
        <f>MAX(AD21:AD54)</f>
        <v>0</v>
      </c>
      <c r="K35" s="38" t="s">
        <v>41</v>
      </c>
      <c r="L35" s="38"/>
      <c r="M35" s="35"/>
      <c r="N35" s="35"/>
      <c r="O35" s="35"/>
      <c r="P35" s="35"/>
      <c r="Q35" s="35"/>
      <c r="R35" s="35"/>
      <c r="S35" s="35"/>
      <c r="T35" s="35"/>
      <c r="U35" s="34"/>
      <c r="V35" s="38"/>
      <c r="W35" s="47">
        <v>13</v>
      </c>
      <c r="X35" s="56">
        <f>G19/MAX(W22:W55)*W35</f>
        <v>4.333333333333333</v>
      </c>
      <c r="Y35" s="56">
        <v>0</v>
      </c>
      <c r="Z35" s="55">
        <f t="shared" si="0"/>
        <v>0</v>
      </c>
      <c r="AA35" s="54">
        <f t="shared" si="1"/>
        <v>7.9166666666666673E-3</v>
      </c>
      <c r="AB35" s="52"/>
      <c r="AC35" s="53">
        <v>4.333333333333333</v>
      </c>
      <c r="AD35" s="59">
        <f>INDEX(Y22:Y55,MATCH(AC35,X22:X55,0))</f>
        <v>0</v>
      </c>
      <c r="AE35" s="59">
        <f>INDEX(Z22:Z55,MATCH(AC35,X22:X55,0))</f>
        <v>0</v>
      </c>
      <c r="AF35" s="52">
        <f>INDEX(AA22:AA55,MATCH(AC35,X22:X55,0))</f>
        <v>7.9166666666666673E-3</v>
      </c>
      <c r="AH35" s="58"/>
      <c r="AI35" s="57"/>
      <c r="AJ35" s="57"/>
    </row>
    <row r="36" spans="9:36" s="37" customFormat="1" ht="12.75" x14ac:dyDescent="0.2">
      <c r="I36" s="51" t="s">
        <v>35</v>
      </c>
      <c r="J36" s="62">
        <f>MIN(AD21:AD54)</f>
        <v>0</v>
      </c>
      <c r="K36" s="38" t="s">
        <v>41</v>
      </c>
      <c r="L36" s="38"/>
      <c r="M36" s="35"/>
      <c r="N36" s="35"/>
      <c r="O36" s="35"/>
      <c r="P36" s="35"/>
      <c r="Q36" s="35"/>
      <c r="R36" s="35"/>
      <c r="S36" s="35"/>
      <c r="T36" s="35"/>
      <c r="U36" s="34"/>
      <c r="V36" s="38"/>
      <c r="W36" s="47">
        <v>14</v>
      </c>
      <c r="X36" s="56">
        <f>G19/MAX(W22:W55)*W36</f>
        <v>4.6666666666666661</v>
      </c>
      <c r="Y36" s="56">
        <v>0</v>
      </c>
      <c r="Z36" s="55">
        <f t="shared" si="0"/>
        <v>0</v>
      </c>
      <c r="AA36" s="54">
        <f t="shared" si="1"/>
        <v>7.0833333333333347E-3</v>
      </c>
      <c r="AB36" s="52"/>
      <c r="AC36" s="53">
        <v>4.6666666666666661</v>
      </c>
      <c r="AD36" s="59">
        <f>INDEX(Y22:Y55,MATCH(AC36,X22:X55,0))</f>
        <v>0</v>
      </c>
      <c r="AE36" s="59">
        <f>INDEX(Z22:Z55,MATCH(AC36,X22:X55,0))</f>
        <v>0</v>
      </c>
      <c r="AF36" s="52">
        <f>INDEX(AA22:AA55,MATCH(AC36,X22:X55,0))</f>
        <v>7.0833333333333347E-3</v>
      </c>
      <c r="AH36" s="58"/>
      <c r="AI36" s="57"/>
      <c r="AJ36" s="57"/>
    </row>
    <row r="37" spans="9:36" s="37" customFormat="1" ht="12.75" x14ac:dyDescent="0.2">
      <c r="I37" s="49" t="s">
        <v>37</v>
      </c>
      <c r="J37" s="38"/>
      <c r="K37" s="38"/>
      <c r="L37" s="38"/>
      <c r="M37" s="35"/>
      <c r="N37" s="35"/>
      <c r="O37" s="35"/>
      <c r="P37" s="35"/>
      <c r="Q37" s="35"/>
      <c r="R37" s="35"/>
      <c r="S37" s="35"/>
      <c r="T37" s="35"/>
      <c r="U37" s="34"/>
      <c r="V37" s="38"/>
      <c r="W37" s="47">
        <v>15</v>
      </c>
      <c r="X37" s="56">
        <f>G19/MAX(W22:W55)*W37</f>
        <v>5</v>
      </c>
      <c r="Y37" s="56">
        <v>0</v>
      </c>
      <c r="Z37" s="55">
        <f t="shared" si="0"/>
        <v>50</v>
      </c>
      <c r="AA37" s="54">
        <f t="shared" si="1"/>
        <v>6.2500000000000003E-3</v>
      </c>
      <c r="AB37" s="52"/>
      <c r="AC37" s="53">
        <v>4.9999989999999999</v>
      </c>
      <c r="AD37" s="59">
        <f>INDEX(Y22:Y55,MATCH(AC37,X22:X55,0))</f>
        <v>0</v>
      </c>
      <c r="AE37" s="59">
        <f>INDEX(Z22:Z55,MATCH(AC37,X22:X55,0))</f>
        <v>0</v>
      </c>
      <c r="AF37" s="52">
        <f>INDEX(AA22:AA55,MATCH(AC37,X22:X55,0))</f>
        <v>6.2500025000000008E-3</v>
      </c>
      <c r="AH37" s="58"/>
      <c r="AI37" s="57"/>
      <c r="AJ37" s="57"/>
    </row>
    <row r="38" spans="9:36" s="37" customFormat="1" ht="12.75" x14ac:dyDescent="0.2">
      <c r="I38" s="51" t="s">
        <v>36</v>
      </c>
      <c r="J38" s="50">
        <f>INDEX(AC21:AC54,MATCH(J35,AD21:AD54,0))</f>
        <v>0</v>
      </c>
      <c r="K38" s="38" t="s">
        <v>34</v>
      </c>
      <c r="L38" s="38"/>
      <c r="M38" s="35"/>
      <c r="N38" s="35"/>
      <c r="O38" s="35"/>
      <c r="P38" s="35"/>
      <c r="Q38" s="35"/>
      <c r="R38" s="35"/>
      <c r="S38" s="35"/>
      <c r="T38" s="35"/>
      <c r="U38" s="34"/>
      <c r="V38" s="38"/>
      <c r="W38" s="47">
        <v>16</v>
      </c>
      <c r="X38" s="56">
        <f>G19/MAX(W22:W55)*W38</f>
        <v>5.333333333333333</v>
      </c>
      <c r="Y38" s="56">
        <v>0</v>
      </c>
      <c r="Z38" s="55">
        <f t="shared" si="0"/>
        <v>50</v>
      </c>
      <c r="AA38" s="54">
        <f t="shared" si="1"/>
        <v>5.4444444444444445E-3</v>
      </c>
      <c r="AB38" s="52"/>
      <c r="AC38" s="53">
        <v>5</v>
      </c>
      <c r="AD38" s="59">
        <f>INDEX(Y22:Y55,MATCH(AC38,X22:X55,0))</f>
        <v>0</v>
      </c>
      <c r="AE38" s="59">
        <f>INDEX(Z22:Z55,MATCH(AC38,X22:X55,0))</f>
        <v>50</v>
      </c>
      <c r="AF38" s="52">
        <f>INDEX(AA22:AA55,MATCH(AC38,X22:X55,0))</f>
        <v>6.2500000000000003E-3</v>
      </c>
      <c r="AH38" s="58"/>
      <c r="AI38" s="57"/>
      <c r="AJ38" s="57"/>
    </row>
    <row r="39" spans="9:36" s="37" customFormat="1" ht="12.75" x14ac:dyDescent="0.2">
      <c r="I39" s="51" t="s">
        <v>35</v>
      </c>
      <c r="J39" s="50">
        <f>INDEX(AC21:AC54,MATCH(J36,AD21:AD54,0))</f>
        <v>0</v>
      </c>
      <c r="K39" s="49" t="s">
        <v>34</v>
      </c>
      <c r="L39" s="38"/>
      <c r="M39" s="35"/>
      <c r="N39" s="35"/>
      <c r="O39" s="35"/>
      <c r="P39" s="35"/>
      <c r="Q39" s="35"/>
      <c r="R39" s="35"/>
      <c r="S39" s="35"/>
      <c r="T39" s="35"/>
      <c r="U39" s="34"/>
      <c r="V39" s="38"/>
      <c r="W39" s="47">
        <v>17</v>
      </c>
      <c r="X39" s="56">
        <f>G19/MAX(W22:W55)*W39</f>
        <v>5.6666666666666661</v>
      </c>
      <c r="Y39" s="56">
        <v>0</v>
      </c>
      <c r="Z39" s="55">
        <f t="shared" si="0"/>
        <v>50</v>
      </c>
      <c r="AA39" s="54">
        <f t="shared" si="1"/>
        <v>4.6944444444444455E-3</v>
      </c>
      <c r="AB39" s="52"/>
      <c r="AC39" s="53">
        <v>5.333333333333333</v>
      </c>
      <c r="AD39" s="59">
        <f>INDEX(Y22:Y55,MATCH(AC39,X22:X55,0))</f>
        <v>0</v>
      </c>
      <c r="AE39" s="59">
        <f>INDEX(Z22:Z55,MATCH(AC39,X22:X55,0))</f>
        <v>50</v>
      </c>
      <c r="AF39" s="52">
        <f>INDEX(AA22:AA55,MATCH(AC39,X22:X55,0))</f>
        <v>5.4444444444444445E-3</v>
      </c>
      <c r="AH39" s="58"/>
      <c r="AI39" s="57"/>
      <c r="AJ39" s="57"/>
    </row>
    <row r="40" spans="9:36" s="37" customFormat="1" ht="12.75" x14ac:dyDescent="0.2">
      <c r="L40" s="38"/>
      <c r="M40" s="35"/>
      <c r="N40" s="35"/>
      <c r="O40" s="35"/>
      <c r="P40" s="35"/>
      <c r="Q40" s="35"/>
      <c r="R40" s="35"/>
      <c r="S40" s="35"/>
      <c r="T40" s="35"/>
      <c r="U40" s="34"/>
      <c r="V40" s="38"/>
      <c r="W40" s="47">
        <v>18</v>
      </c>
      <c r="X40" s="56">
        <f>G19/MAX(W22:W55)*W40</f>
        <v>6</v>
      </c>
      <c r="Y40" s="56">
        <v>0</v>
      </c>
      <c r="Z40" s="55">
        <f t="shared" si="0"/>
        <v>50</v>
      </c>
      <c r="AA40" s="54">
        <f t="shared" si="1"/>
        <v>4.0000000000000001E-3</v>
      </c>
      <c r="AB40" s="52"/>
      <c r="AC40" s="53">
        <v>5.6666666666666661</v>
      </c>
      <c r="AD40" s="59">
        <f>INDEX(Y22:Y55,MATCH(AC40,X22:X55,0))</f>
        <v>0</v>
      </c>
      <c r="AE40" s="59">
        <f>INDEX(Z22:Z55,MATCH(AC40,X22:X55,0))</f>
        <v>50</v>
      </c>
      <c r="AF40" s="52">
        <f>INDEX(AA22:AA55,MATCH(AC40,X22:X55,0))</f>
        <v>4.6944444444444455E-3</v>
      </c>
      <c r="AH40" s="58"/>
      <c r="AI40" s="57"/>
      <c r="AJ40" s="57"/>
    </row>
    <row r="41" spans="9:36" s="37" customFormat="1" ht="12.75" x14ac:dyDescent="0.2">
      <c r="I41" s="61" t="s">
        <v>40</v>
      </c>
      <c r="J41" s="38"/>
      <c r="K41" s="38"/>
      <c r="L41" s="38"/>
      <c r="M41" s="35"/>
      <c r="N41" s="35"/>
      <c r="O41" s="35"/>
      <c r="P41" s="35"/>
      <c r="Q41" s="35"/>
      <c r="R41" s="35"/>
      <c r="S41" s="35"/>
      <c r="T41" s="35"/>
      <c r="U41" s="34"/>
      <c r="V41" s="38"/>
      <c r="W41" s="47">
        <v>19</v>
      </c>
      <c r="X41" s="56">
        <f>G19/MAX(W22:W55)*W41</f>
        <v>6.333333333333333</v>
      </c>
      <c r="Y41" s="56">
        <v>0</v>
      </c>
      <c r="Z41" s="55">
        <f t="shared" si="0"/>
        <v>50</v>
      </c>
      <c r="AA41" s="54">
        <f t="shared" si="1"/>
        <v>3.3611111111111116E-3</v>
      </c>
      <c r="AB41" s="42"/>
      <c r="AC41" s="53">
        <v>6</v>
      </c>
      <c r="AD41" s="59">
        <f>INDEX(Y22:Y55,MATCH(AC41,X22:X55,0))</f>
        <v>0</v>
      </c>
      <c r="AE41" s="59">
        <f>INDEX(Z22:Z55,MATCH(AC41,X22:X55,0))</f>
        <v>50</v>
      </c>
      <c r="AF41" s="52">
        <f>INDEX(AA22:AA55,MATCH(AC41,X22:X55,0))</f>
        <v>4.0000000000000001E-3</v>
      </c>
      <c r="AH41" s="58"/>
      <c r="AI41" s="57"/>
      <c r="AJ41" s="57"/>
    </row>
    <row r="42" spans="9:36" s="37" customFormat="1" ht="12.75" x14ac:dyDescent="0.2">
      <c r="I42" s="51" t="s">
        <v>36</v>
      </c>
      <c r="J42" s="62">
        <f>MAX(AE21:AE54)</f>
        <v>50</v>
      </c>
      <c r="K42" s="38" t="s">
        <v>39</v>
      </c>
      <c r="L42" s="38"/>
      <c r="M42" s="35"/>
      <c r="N42" s="35"/>
      <c r="O42" s="35"/>
      <c r="P42" s="35"/>
      <c r="Q42" s="35"/>
      <c r="R42" s="35"/>
      <c r="S42" s="35"/>
      <c r="T42" s="35"/>
      <c r="U42" s="34"/>
      <c r="V42" s="38"/>
      <c r="W42" s="47">
        <v>20</v>
      </c>
      <c r="X42" s="56">
        <f>G19/MAX(W22:W55)*W42</f>
        <v>6.6666666666666661</v>
      </c>
      <c r="Y42" s="56">
        <v>0</v>
      </c>
      <c r="Z42" s="55">
        <f t="shared" si="0"/>
        <v>50</v>
      </c>
      <c r="AA42" s="54">
        <f t="shared" si="1"/>
        <v>2.7777777777777788E-3</v>
      </c>
      <c r="AB42" s="42"/>
      <c r="AC42" s="53">
        <v>6.333333333333333</v>
      </c>
      <c r="AD42" s="59">
        <f>INDEX(Y22:Y55,MATCH(AC42,X22:X55,0))</f>
        <v>0</v>
      </c>
      <c r="AE42" s="59">
        <f>INDEX(Z22:Z55,MATCH(AC42,X22:X55,0))</f>
        <v>50</v>
      </c>
      <c r="AF42" s="52">
        <f>INDEX(AA22:AA55,MATCH(AC42,X22:X55,0))</f>
        <v>3.3611111111111116E-3</v>
      </c>
      <c r="AH42" s="58"/>
      <c r="AI42" s="57"/>
      <c r="AJ42" s="57"/>
    </row>
    <row r="43" spans="9:36" s="37" customFormat="1" ht="12.75" x14ac:dyDescent="0.2">
      <c r="I43" s="51" t="s">
        <v>35</v>
      </c>
      <c r="J43" s="62">
        <f>MIN(AE21:AE54)</f>
        <v>0</v>
      </c>
      <c r="K43" s="38" t="s">
        <v>39</v>
      </c>
      <c r="L43" s="38"/>
      <c r="M43" s="35"/>
      <c r="N43" s="35"/>
      <c r="O43" s="35"/>
      <c r="P43" s="35"/>
      <c r="Q43" s="35"/>
      <c r="R43" s="35"/>
      <c r="S43" s="35"/>
      <c r="T43" s="35"/>
      <c r="U43" s="34"/>
      <c r="V43" s="38"/>
      <c r="W43" s="47">
        <v>21</v>
      </c>
      <c r="X43" s="56">
        <f>G19/MAX(W22:W55)*W43</f>
        <v>7</v>
      </c>
      <c r="Y43" s="56">
        <v>0</v>
      </c>
      <c r="Z43" s="55">
        <f t="shared" si="0"/>
        <v>50</v>
      </c>
      <c r="AA43" s="54">
        <f t="shared" si="1"/>
        <v>2.2500000000000003E-3</v>
      </c>
      <c r="AB43" s="42"/>
      <c r="AC43" s="53">
        <v>6.6666666666666661</v>
      </c>
      <c r="AD43" s="59">
        <f>INDEX(Y22:Y55,MATCH(AC43,X22:X55,0))</f>
        <v>0</v>
      </c>
      <c r="AE43" s="59">
        <f>INDEX(Z22:Z55,MATCH(AC43,X22:X55,0))</f>
        <v>50</v>
      </c>
      <c r="AF43" s="52">
        <f>INDEX(AA22:AA55,MATCH(AC43,X22:X55,0))</f>
        <v>2.7777777777777788E-3</v>
      </c>
      <c r="AH43" s="58"/>
      <c r="AI43" s="57"/>
      <c r="AJ43" s="57"/>
    </row>
    <row r="44" spans="9:36" s="37" customFormat="1" ht="12.75" x14ac:dyDescent="0.2">
      <c r="I44" s="49" t="s">
        <v>37</v>
      </c>
      <c r="J44" s="38"/>
      <c r="K44" s="38"/>
      <c r="L44" s="38"/>
      <c r="M44" s="35"/>
      <c r="N44" s="35"/>
      <c r="O44" s="35"/>
      <c r="P44" s="35"/>
      <c r="Q44" s="35"/>
      <c r="R44" s="35"/>
      <c r="S44" s="35"/>
      <c r="T44" s="35"/>
      <c r="U44" s="34"/>
      <c r="V44" s="38"/>
      <c r="W44" s="47">
        <v>22</v>
      </c>
      <c r="X44" s="56">
        <f>G19/MAX(W22:W55)*W44</f>
        <v>7.333333333333333</v>
      </c>
      <c r="Y44" s="56">
        <v>0</v>
      </c>
      <c r="Z44" s="55">
        <f t="shared" si="0"/>
        <v>50</v>
      </c>
      <c r="AA44" s="54">
        <f t="shared" si="1"/>
        <v>1.7777777777777785E-3</v>
      </c>
      <c r="AB44" s="42"/>
      <c r="AC44" s="53">
        <v>7</v>
      </c>
      <c r="AD44" s="59">
        <f>INDEX(Y22:Y55,MATCH(AC44,X22:X55,0))</f>
        <v>0</v>
      </c>
      <c r="AE44" s="59">
        <f>INDEX(Z22:Z55,MATCH(AC44,X22:X55,0))</f>
        <v>50</v>
      </c>
      <c r="AF44" s="52">
        <f>INDEX(AA22:AA55,MATCH(AC44,X22:X55,0))</f>
        <v>2.2500000000000003E-3</v>
      </c>
      <c r="AH44" s="58"/>
      <c r="AI44" s="57"/>
      <c r="AJ44" s="57"/>
    </row>
    <row r="45" spans="9:36" s="37" customFormat="1" ht="12.75" x14ac:dyDescent="0.2">
      <c r="I45" s="51" t="s">
        <v>36</v>
      </c>
      <c r="J45" s="50">
        <f>INDEX(AC21:AC54,MATCH(J42,AE21:AE54,0))</f>
        <v>5</v>
      </c>
      <c r="K45" s="38" t="s">
        <v>34</v>
      </c>
      <c r="L45" s="38"/>
      <c r="M45" s="35"/>
      <c r="N45" s="35"/>
      <c r="O45" s="35"/>
      <c r="P45" s="35"/>
      <c r="Q45" s="35"/>
      <c r="R45" s="35"/>
      <c r="S45" s="35"/>
      <c r="T45" s="35"/>
      <c r="U45" s="34"/>
      <c r="V45" s="38"/>
      <c r="W45" s="47">
        <v>23</v>
      </c>
      <c r="X45" s="56">
        <f>G19/MAX(W22:W55)*W45</f>
        <v>7.6666666666666661</v>
      </c>
      <c r="Y45" s="56">
        <v>0</v>
      </c>
      <c r="Z45" s="55">
        <f t="shared" si="0"/>
        <v>50</v>
      </c>
      <c r="AA45" s="54">
        <f t="shared" si="1"/>
        <v>1.3611111111111115E-3</v>
      </c>
      <c r="AB45" s="42"/>
      <c r="AC45" s="53">
        <v>7.333333333333333</v>
      </c>
      <c r="AD45" s="59">
        <f>INDEX(Y22:Y55,MATCH(AC45,X22:X55,0))</f>
        <v>0</v>
      </c>
      <c r="AE45" s="59">
        <f>INDEX(Z22:Z55,MATCH(AC45,X22:X55,0))</f>
        <v>50</v>
      </c>
      <c r="AF45" s="52">
        <f>INDEX(AA22:AA55,MATCH(AC45,X22:X55,0))</f>
        <v>1.7777777777777785E-3</v>
      </c>
      <c r="AH45" s="58"/>
      <c r="AI45" s="57"/>
      <c r="AJ45" s="57"/>
    </row>
    <row r="46" spans="9:36" s="37" customFormat="1" ht="12.75" x14ac:dyDescent="0.2">
      <c r="I46" s="51" t="s">
        <v>35</v>
      </c>
      <c r="J46" s="50">
        <f>INDEX(AC21:AC54,MATCH(J43,AE21:AE54,0))</f>
        <v>0</v>
      </c>
      <c r="K46" s="49" t="s">
        <v>34</v>
      </c>
      <c r="L46" s="38"/>
      <c r="M46" s="35"/>
      <c r="N46" s="35"/>
      <c r="O46" s="35"/>
      <c r="P46" s="35"/>
      <c r="Q46" s="35"/>
      <c r="R46" s="35"/>
      <c r="S46" s="35"/>
      <c r="T46" s="35"/>
      <c r="U46" s="34"/>
      <c r="V46" s="38"/>
      <c r="W46" s="47">
        <v>24</v>
      </c>
      <c r="X46" s="56">
        <f>G19/MAX(W22:W55)*W46</f>
        <v>8</v>
      </c>
      <c r="Y46" s="56">
        <v>0</v>
      </c>
      <c r="Z46" s="55">
        <f t="shared" si="0"/>
        <v>50</v>
      </c>
      <c r="AA46" s="54">
        <f t="shared" si="1"/>
        <v>1E-3</v>
      </c>
      <c r="AB46" s="42"/>
      <c r="AC46" s="53">
        <v>7.6666666666666661</v>
      </c>
      <c r="AD46" s="59">
        <f>INDEX(Y22:Y55,MATCH(AC46,X22:X55,0))</f>
        <v>0</v>
      </c>
      <c r="AE46" s="59">
        <f>INDEX(Z22:Z55,MATCH(AC46,X22:X55,0))</f>
        <v>50</v>
      </c>
      <c r="AF46" s="52">
        <f>INDEX(AA22:AA55,MATCH(AC46,X22:X55,0))</f>
        <v>1.3611111111111115E-3</v>
      </c>
      <c r="AH46" s="58"/>
      <c r="AI46" s="57"/>
      <c r="AJ46" s="57"/>
    </row>
    <row r="47" spans="9:36" s="37" customFormat="1" ht="12.75" x14ac:dyDescent="0.2">
      <c r="L47" s="38"/>
      <c r="M47" s="35"/>
      <c r="N47" s="35"/>
      <c r="O47" s="35"/>
      <c r="P47" s="35"/>
      <c r="Q47" s="35"/>
      <c r="R47" s="35"/>
      <c r="S47" s="35"/>
      <c r="T47" s="35"/>
      <c r="U47" s="34"/>
      <c r="V47" s="38"/>
      <c r="W47" s="47">
        <v>25</v>
      </c>
      <c r="X47" s="56">
        <f>G19/MAX(W22:W55)*W47</f>
        <v>8.3333333333333321</v>
      </c>
      <c r="Y47" s="56">
        <v>0</v>
      </c>
      <c r="Z47" s="55">
        <f t="shared" si="0"/>
        <v>50</v>
      </c>
      <c r="AA47" s="54">
        <f t="shared" si="1"/>
        <v>6.9444444444444556E-4</v>
      </c>
      <c r="AB47" s="42"/>
      <c r="AC47" s="53">
        <v>8</v>
      </c>
      <c r="AD47" s="59">
        <f>INDEX(Y22:Y55,MATCH(AC47,X22:X55,0))</f>
        <v>0</v>
      </c>
      <c r="AE47" s="59">
        <f>INDEX(Z22:Z55,MATCH(AC47,X22:X55,0))</f>
        <v>50</v>
      </c>
      <c r="AF47" s="52">
        <f>INDEX(AA22:AA55,MATCH(AC47,X22:X55,0))</f>
        <v>1E-3</v>
      </c>
      <c r="AH47" s="58"/>
      <c r="AI47" s="57"/>
      <c r="AJ47" s="57"/>
    </row>
    <row r="48" spans="9:36" s="37" customFormat="1" ht="12.75" x14ac:dyDescent="0.2">
      <c r="L48" s="38"/>
      <c r="M48" s="35"/>
      <c r="N48" s="35"/>
      <c r="O48" s="35"/>
      <c r="P48" s="35"/>
      <c r="Q48" s="35"/>
      <c r="R48" s="35"/>
      <c r="S48" s="35"/>
      <c r="T48" s="35"/>
      <c r="U48" s="34"/>
      <c r="V48" s="38"/>
      <c r="W48" s="47">
        <v>26</v>
      </c>
      <c r="X48" s="56">
        <f>G19/MAX(W22:W55)*W48</f>
        <v>8.6666666666666661</v>
      </c>
      <c r="Y48" s="56">
        <v>0</v>
      </c>
      <c r="Z48" s="55">
        <f t="shared" si="0"/>
        <v>50</v>
      </c>
      <c r="AA48" s="54">
        <f t="shared" si="1"/>
        <v>4.4444444444444555E-4</v>
      </c>
      <c r="AB48" s="42"/>
      <c r="AC48" s="53">
        <v>8.3333333333333321</v>
      </c>
      <c r="AD48" s="59">
        <f>INDEX(Y22:Y55,MATCH(AC48,X22:X55,0))</f>
        <v>0</v>
      </c>
      <c r="AE48" s="59">
        <f>INDEX(Z22:Z55,MATCH(AC48,X22:X55,0))</f>
        <v>50</v>
      </c>
      <c r="AF48" s="52">
        <f>INDEX(AA22:AA55,MATCH(AC48,X22:X55,0))</f>
        <v>6.9444444444444556E-4</v>
      </c>
      <c r="AH48" s="58"/>
      <c r="AI48" s="57"/>
      <c r="AJ48" s="57"/>
    </row>
    <row r="49" spans="1:36" s="37" customFormat="1" ht="12.75" x14ac:dyDescent="0.2">
      <c r="L49" s="38"/>
      <c r="M49" s="35"/>
      <c r="N49" s="35"/>
      <c r="O49" s="35"/>
      <c r="P49" s="35"/>
      <c r="Q49" s="35"/>
      <c r="R49" s="35"/>
      <c r="S49" s="35"/>
      <c r="T49" s="35"/>
      <c r="U49" s="34"/>
      <c r="V49" s="38"/>
      <c r="W49" s="47">
        <v>27</v>
      </c>
      <c r="X49" s="56">
        <f>G19/MAX(W22:W55)*W49</f>
        <v>9</v>
      </c>
      <c r="Y49" s="56">
        <v>0</v>
      </c>
      <c r="Z49" s="55">
        <f t="shared" si="0"/>
        <v>50</v>
      </c>
      <c r="AA49" s="54">
        <f t="shared" si="1"/>
        <v>2.5000000000000001E-4</v>
      </c>
      <c r="AB49" s="42"/>
      <c r="AC49" s="53">
        <v>8.6666666666666661</v>
      </c>
      <c r="AD49" s="59">
        <f>INDEX(Y22:Y55,MATCH(AC49,X22:X55,0))</f>
        <v>0</v>
      </c>
      <c r="AE49" s="59">
        <f>INDEX(Z22:Z55,MATCH(AC49,X22:X55,0))</f>
        <v>50</v>
      </c>
      <c r="AF49" s="52">
        <f>INDEX(AA22:AA55,MATCH(AC49,X22:X55,0))</f>
        <v>4.4444444444444555E-4</v>
      </c>
      <c r="AH49" s="58"/>
      <c r="AI49" s="57"/>
      <c r="AJ49" s="57"/>
    </row>
    <row r="50" spans="1:36" s="37" customFormat="1" ht="12.75" x14ac:dyDescent="0.2">
      <c r="I50" s="38"/>
      <c r="J50" s="38"/>
      <c r="K50" s="38"/>
      <c r="L50" s="38"/>
      <c r="M50" s="35"/>
      <c r="N50" s="35"/>
      <c r="O50" s="35"/>
      <c r="P50" s="35"/>
      <c r="Q50" s="35"/>
      <c r="R50" s="35"/>
      <c r="S50" s="35"/>
      <c r="T50" s="35"/>
      <c r="U50" s="34"/>
      <c r="V50" s="38"/>
      <c r="W50" s="47">
        <v>28</v>
      </c>
      <c r="X50" s="56">
        <f>G19/MAX(W22:W55)*W50</f>
        <v>9.3333333333333321</v>
      </c>
      <c r="Y50" s="56">
        <v>0</v>
      </c>
      <c r="Z50" s="55">
        <f t="shared" si="0"/>
        <v>50</v>
      </c>
      <c r="AA50" s="54">
        <f t="shared" si="1"/>
        <v>1.111111111111116E-4</v>
      </c>
      <c r="AB50" s="42"/>
      <c r="AC50" s="53">
        <v>9</v>
      </c>
      <c r="AD50" s="59">
        <f>INDEX(Y22:Y55,MATCH(AC50,X22:X55,0))</f>
        <v>0</v>
      </c>
      <c r="AE50" s="59">
        <f>INDEX(Z22:Z55,MATCH(AC50,X22:X55,0))</f>
        <v>50</v>
      </c>
      <c r="AF50" s="52">
        <f>INDEX(AA22:AA55,MATCH(AC50,X22:X55,0))</f>
        <v>2.5000000000000001E-4</v>
      </c>
      <c r="AH50" s="58"/>
      <c r="AI50" s="57"/>
      <c r="AJ50" s="57"/>
    </row>
    <row r="51" spans="1:36" s="37" customFormat="1" ht="12.75" x14ac:dyDescent="0.2">
      <c r="I51" s="61" t="s">
        <v>38</v>
      </c>
      <c r="J51" s="38"/>
      <c r="K51" s="38"/>
      <c r="L51" s="38"/>
      <c r="M51" s="35"/>
      <c r="N51" s="35"/>
      <c r="O51" s="35"/>
      <c r="P51" s="35"/>
      <c r="Q51" s="35"/>
      <c r="R51" s="35"/>
      <c r="S51" s="35"/>
      <c r="T51" s="35"/>
      <c r="U51" s="34"/>
      <c r="V51" s="38"/>
      <c r="W51" s="47">
        <v>29</v>
      </c>
      <c r="X51" s="56">
        <f>G19/MAX(W22:W55)*W51</f>
        <v>9.6666666666666661</v>
      </c>
      <c r="Y51" s="56">
        <v>0</v>
      </c>
      <c r="Z51" s="55">
        <f t="shared" si="0"/>
        <v>50</v>
      </c>
      <c r="AA51" s="54">
        <f t="shared" si="1"/>
        <v>2.7777777777778569E-5</v>
      </c>
      <c r="AB51" s="42"/>
      <c r="AC51" s="53">
        <v>9.3333333333333321</v>
      </c>
      <c r="AD51" s="59">
        <f>INDEX(Y22:Y55,MATCH(AC51,X22:X55,0))</f>
        <v>0</v>
      </c>
      <c r="AE51" s="59">
        <f>INDEX(Z22:Z55,MATCH(AC51,X22:X55,0))</f>
        <v>50</v>
      </c>
      <c r="AF51" s="52">
        <f>INDEX(AA22:AA55,MATCH(AC51,X22:X55,0))</f>
        <v>1.111111111111116E-4</v>
      </c>
      <c r="AH51" s="58"/>
      <c r="AI51" s="57"/>
      <c r="AJ51" s="57"/>
    </row>
    <row r="52" spans="1:36" s="37" customFormat="1" ht="12.75" x14ac:dyDescent="0.2">
      <c r="I52" s="51" t="s">
        <v>36</v>
      </c>
      <c r="J52" s="60">
        <f>MAX(AF21:AF54)</f>
        <v>1.8749999999999999E-2</v>
      </c>
      <c r="K52" s="38" t="s">
        <v>34</v>
      </c>
      <c r="L52" s="38"/>
      <c r="M52" s="35"/>
      <c r="N52" s="35"/>
      <c r="O52" s="35"/>
      <c r="P52" s="35"/>
      <c r="Q52" s="35"/>
      <c r="R52" s="35"/>
      <c r="S52" s="35"/>
      <c r="T52" s="35"/>
      <c r="U52" s="34"/>
      <c r="V52" s="38"/>
      <c r="W52" s="47">
        <v>30</v>
      </c>
      <c r="X52" s="56">
        <f>G19/MAX(W22:W55)*W52</f>
        <v>10</v>
      </c>
      <c r="Y52" s="56">
        <v>0</v>
      </c>
      <c r="Z52" s="55">
        <f t="shared" si="0"/>
        <v>50</v>
      </c>
      <c r="AA52" s="54">
        <f t="shared" ref="AA52" si="2">IF(X52&lt;$G$20,$G$21*$G$20/($G$17*$G$18)*($G$19-$G$20/2-X52),$G$21/(2*$G$17*$G$18)*((X52-$G$19+$G$20)^2-2*$G$20*(X52-$G$19+$G$20)+$G$20^2))</f>
        <v>0</v>
      </c>
      <c r="AB52" s="42"/>
      <c r="AC52" s="53">
        <v>9.6666666666666661</v>
      </c>
      <c r="AD52" s="59">
        <f>INDEX(Y22:Y55,MATCH(AC52,X22:X55,0))</f>
        <v>0</v>
      </c>
      <c r="AE52" s="59">
        <f>INDEX(Z22:Z55,MATCH(AC52,X22:X55,0))</f>
        <v>50</v>
      </c>
      <c r="AF52" s="52">
        <f>INDEX(AA22:AA55,MATCH(AC52,X22:X55,0))</f>
        <v>2.7777777777778569E-5</v>
      </c>
      <c r="AH52" s="58"/>
      <c r="AI52" s="57"/>
      <c r="AJ52" s="57"/>
    </row>
    <row r="53" spans="1:36" s="37" customFormat="1" ht="12.75" x14ac:dyDescent="0.2">
      <c r="I53" s="51" t="s">
        <v>35</v>
      </c>
      <c r="J53" s="60">
        <f>MIN(AF21:AF54)</f>
        <v>0</v>
      </c>
      <c r="K53" s="49" t="s">
        <v>34</v>
      </c>
      <c r="L53" s="38"/>
      <c r="M53" s="35"/>
      <c r="N53" s="35"/>
      <c r="O53" s="35"/>
      <c r="P53" s="35"/>
      <c r="Q53" s="35"/>
      <c r="R53" s="35"/>
      <c r="S53" s="35"/>
      <c r="T53" s="35"/>
      <c r="U53" s="34"/>
      <c r="V53" s="38"/>
      <c r="W53" s="38"/>
      <c r="X53" s="56"/>
      <c r="Y53" s="47"/>
      <c r="Z53" s="55"/>
      <c r="AA53" s="54"/>
      <c r="AB53" s="42"/>
      <c r="AC53" s="53">
        <v>10</v>
      </c>
      <c r="AD53" s="59">
        <f>INDEX(Y22:Y55,MATCH(AC53,X22:X55,0))</f>
        <v>0</v>
      </c>
      <c r="AE53" s="59">
        <f>INDEX(Z22:Z55,MATCH(AC53,X22:X55,0))</f>
        <v>50</v>
      </c>
      <c r="AF53" s="52">
        <f>INDEX(AA23:AA56,MATCH(AC53,X23:X56,0))</f>
        <v>0</v>
      </c>
      <c r="AH53" s="58"/>
      <c r="AI53" s="57"/>
      <c r="AJ53" s="57"/>
    </row>
    <row r="54" spans="1:36" s="37" customFormat="1" ht="12.75" x14ac:dyDescent="0.2">
      <c r="I54" s="49" t="s">
        <v>37</v>
      </c>
      <c r="J54" s="38"/>
      <c r="K54" s="38"/>
      <c r="L54" s="38"/>
      <c r="M54" s="35"/>
      <c r="N54" s="35"/>
      <c r="O54" s="35"/>
      <c r="P54" s="35"/>
      <c r="Q54" s="35"/>
      <c r="R54" s="35"/>
      <c r="S54" s="35"/>
      <c r="T54" s="35"/>
      <c r="U54" s="34"/>
      <c r="V54" s="38"/>
      <c r="W54" s="38"/>
      <c r="X54" s="56">
        <f>(G19-G20)-0.000001</f>
        <v>4.9999989999999999</v>
      </c>
      <c r="Y54" s="56">
        <v>0</v>
      </c>
      <c r="Z54" s="55">
        <f t="shared" si="0"/>
        <v>0</v>
      </c>
      <c r="AA54" s="54">
        <f t="shared" ref="AA54:AA55" si="3">IF(X54&lt;($G$19-$G$20),$G$21*$G$20/($G$17*$G$18)*($G$19-$G$20/2-X54),$G$21/(2*$G$17*$G$18)*((X54-$G$19+$G$20)^2-2*$G$20*(X54-$G$19+$G$20)+$G$20^2))</f>
        <v>6.2500025000000008E-3</v>
      </c>
      <c r="AB54" s="42"/>
      <c r="AC54" s="53">
        <v>10</v>
      </c>
      <c r="AD54" s="59">
        <f>INDEX(Y22:Y55,MATCH(AC54,X22:X55,0))</f>
        <v>0</v>
      </c>
      <c r="AE54" s="59">
        <f>INDEX(Z22:Z55,MATCH(AC54,X22:X55,0))</f>
        <v>50</v>
      </c>
      <c r="AF54" s="52">
        <f>INDEX(AA24:AA57,MATCH(AC54,X24:X57,0))</f>
        <v>0</v>
      </c>
      <c r="AH54" s="58"/>
      <c r="AI54" s="57"/>
      <c r="AJ54" s="57"/>
    </row>
    <row r="55" spans="1:36" s="37" customFormat="1" ht="12.75" x14ac:dyDescent="0.2">
      <c r="I55" s="51" t="s">
        <v>36</v>
      </c>
      <c r="J55" s="50">
        <f>INDEX(AC21:AC54,MATCH(J52,AF21:AF54,0))</f>
        <v>0</v>
      </c>
      <c r="K55" s="38" t="s">
        <v>34</v>
      </c>
      <c r="L55" s="38"/>
      <c r="M55" s="35"/>
      <c r="N55" s="35"/>
      <c r="O55" s="35"/>
      <c r="P55" s="35"/>
      <c r="Q55" s="35"/>
      <c r="R55" s="35"/>
      <c r="S55" s="35"/>
      <c r="T55" s="35"/>
      <c r="U55" s="34"/>
      <c r="V55" s="38"/>
      <c r="W55" s="38"/>
      <c r="X55" s="56">
        <f>G19-G22</f>
        <v>10</v>
      </c>
      <c r="Y55" s="56">
        <v>0</v>
      </c>
      <c r="Z55" s="55">
        <f t="shared" si="0"/>
        <v>50</v>
      </c>
      <c r="AA55" s="54">
        <f t="shared" si="3"/>
        <v>0</v>
      </c>
      <c r="AB55" s="42"/>
      <c r="AC55" s="53" t="str">
        <v/>
      </c>
      <c r="AD55" s="42">
        <v>0</v>
      </c>
      <c r="AE55" s="42">
        <v>0</v>
      </c>
      <c r="AF55" s="52"/>
      <c r="AH55" s="48"/>
    </row>
    <row r="56" spans="1:36" s="37" customFormat="1" ht="12.75" x14ac:dyDescent="0.2">
      <c r="I56" s="51" t="s">
        <v>35</v>
      </c>
      <c r="J56" s="50">
        <f>INDEX(AC21:AC54,MATCH(J53,AF21:AF54,0))</f>
        <v>10</v>
      </c>
      <c r="K56" s="49" t="s">
        <v>34</v>
      </c>
      <c r="L56" s="38"/>
      <c r="M56" s="35"/>
      <c r="N56" s="35"/>
      <c r="O56" s="35"/>
      <c r="P56" s="35"/>
      <c r="Q56" s="35"/>
      <c r="R56" s="35"/>
      <c r="S56" s="35"/>
      <c r="T56" s="35"/>
      <c r="U56" s="34"/>
      <c r="V56" s="38"/>
      <c r="W56" s="38"/>
      <c r="X56" s="38"/>
      <c r="Y56" s="38"/>
      <c r="AH56" s="48"/>
    </row>
    <row r="57" spans="1:36" s="37" customFormat="1" ht="12.75" x14ac:dyDescent="0.2">
      <c r="I57" s="38"/>
      <c r="J57" s="38"/>
      <c r="K57" s="38"/>
      <c r="L57" s="38"/>
      <c r="M57" s="35"/>
      <c r="N57" s="35"/>
      <c r="O57" s="35"/>
      <c r="P57" s="35"/>
      <c r="Q57" s="35"/>
      <c r="R57" s="35"/>
      <c r="S57" s="35"/>
      <c r="T57" s="35"/>
      <c r="U57" s="34"/>
      <c r="V57" s="38"/>
      <c r="W57" s="38"/>
      <c r="X57" s="38"/>
      <c r="Y57" s="38"/>
      <c r="AD57" s="42"/>
      <c r="AE57" s="42"/>
      <c r="AF57" s="42"/>
    </row>
    <row r="58" spans="1:36"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c r="AE58" s="42"/>
      <c r="AF58" s="42"/>
    </row>
    <row r="59" spans="1:36"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6"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6"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TRIANGLE LOAD PART SPAN (2)</vt:lpstr>
      <vt:lpstr>'READ ME'!Print_Area</vt:lpstr>
      <vt:lpstr>'TRIANGLE LOAD PART SPAN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2016-11-10T13:14:54Z</dcterms:modified>
  <cp:category>Engineering Spreadsheets</cp:category>
</cp:coreProperties>
</file>