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TRIANGLE LOAD WHOLE SPAN (2)" sheetId="41" r:id="rId2"/>
  </sheets>
  <externalReferences>
    <externalReference r:id="rId3"/>
  </externalReferences>
  <definedNames>
    <definedName name="_xlnm.Print_Area" localSheetId="0">'READ ME'!$A$8:$K$63</definedName>
    <definedName name="_xlnm.Print_Area" localSheetId="1">'TRIANGLE LOAD WHOLE SPAN (2)'!$A$8:$K$61</definedName>
    <definedName name="_xlnm.Print_Area">#REF!</definedName>
    <definedName name="sencount" hidden="1">1</definedName>
  </definedNames>
  <calcPr calcId="171027"/>
</workbook>
</file>

<file path=xl/calcChain.xml><?xml version="1.0" encoding="utf-8"?>
<calcChain xmlns="http://schemas.openxmlformats.org/spreadsheetml/2006/main">
  <c r="G1" i="41" l="1"/>
  <c r="J10" i="41" s="1"/>
  <c r="X1" i="41"/>
  <c r="X2" i="41"/>
  <c r="X3" i="41"/>
  <c r="X4" i="41"/>
  <c r="X5" i="41"/>
  <c r="X6" i="41"/>
  <c r="X7" i="41"/>
  <c r="F8" i="41"/>
  <c r="J8" i="41"/>
  <c r="F9" i="41"/>
  <c r="J9" i="41"/>
  <c r="F10" i="41"/>
  <c r="L10" i="41"/>
  <c r="F11" i="41"/>
  <c r="B12" i="41"/>
  <c r="Y16" i="41"/>
  <c r="W18" i="41"/>
  <c r="Z18" i="41"/>
  <c r="AB18" i="41"/>
  <c r="AC18" i="41"/>
  <c r="G21" i="41"/>
  <c r="Y22" i="41" s="1"/>
  <c r="Z22" i="41"/>
  <c r="AA22" i="41"/>
  <c r="X23" i="41"/>
  <c r="Y23" i="41"/>
  <c r="Z23" i="41"/>
  <c r="AA23" i="41"/>
  <c r="X24" i="41"/>
  <c r="Y24" i="41" s="1"/>
  <c r="AA24" i="41" l="1"/>
  <c r="Z24" i="41"/>
  <c r="X25" i="41"/>
  <c r="Y25" i="41" s="1"/>
  <c r="AA25" i="41"/>
  <c r="B26" i="41"/>
  <c r="G26" i="41"/>
  <c r="X26" i="41"/>
  <c r="AA26" i="41" s="1"/>
  <c r="Y26" i="41"/>
  <c r="Z26" i="41"/>
  <c r="X27" i="41"/>
  <c r="AA27" i="41" s="1"/>
  <c r="Y27" i="41"/>
  <c r="Z27" i="41"/>
  <c r="B25" i="41"/>
  <c r="G25" i="41"/>
  <c r="G24" i="41"/>
  <c r="Z25" i="41" l="1"/>
  <c r="AA18" i="41"/>
  <c r="X18" i="41"/>
  <c r="X28" i="41"/>
  <c r="Y28" i="41" s="1"/>
  <c r="Z28" i="41" l="1"/>
  <c r="AC22" i="41" a="1"/>
  <c r="AC35" i="41" s="1"/>
  <c r="AA28" i="41"/>
  <c r="X29" i="41"/>
  <c r="Y29" i="41"/>
  <c r="Z29" i="41"/>
  <c r="AA29" i="41"/>
  <c r="B30" i="41"/>
  <c r="G30" i="41"/>
  <c r="X30" i="41"/>
  <c r="AA30" i="41" s="1"/>
  <c r="X31" i="41"/>
  <c r="AA31" i="41" s="1"/>
  <c r="X32" i="41"/>
  <c r="AA32" i="41" s="1"/>
  <c r="X33" i="41"/>
  <c r="AA33" i="41" s="1"/>
  <c r="X34" i="41"/>
  <c r="AA34" i="41" s="1"/>
  <c r="X35" i="41"/>
  <c r="Z35" i="41" s="1"/>
  <c r="X36" i="41"/>
  <c r="Y36" i="41" s="1"/>
  <c r="Z36" i="41"/>
  <c r="X37" i="41"/>
  <c r="Y37" i="41" s="1"/>
  <c r="Z37" i="41"/>
  <c r="X38" i="41"/>
  <c r="Y38" i="41"/>
  <c r="Z38" i="41"/>
  <c r="AA38" i="41"/>
  <c r="X39" i="41"/>
  <c r="Y39" i="41" s="1"/>
  <c r="X40" i="41"/>
  <c r="Y40" i="41" s="1"/>
  <c r="X41" i="41"/>
  <c r="Y41" i="41" s="1"/>
  <c r="X42" i="41"/>
  <c r="Z42" i="41" s="1"/>
  <c r="Y42" i="41"/>
  <c r="AA42" i="41"/>
  <c r="X43" i="41"/>
  <c r="Y43" i="41" s="1"/>
  <c r="Z43" i="41"/>
  <c r="AA43" i="41"/>
  <c r="X44" i="41"/>
  <c r="Y44" i="41" s="1"/>
  <c r="Z44" i="41"/>
  <c r="AA44" i="41"/>
  <c r="X45" i="41"/>
  <c r="AA45" i="41" s="1"/>
  <c r="Y45" i="41"/>
  <c r="Z45" i="41"/>
  <c r="X46" i="41"/>
  <c r="AA46" i="41" s="1"/>
  <c r="Y46" i="41"/>
  <c r="X47" i="41"/>
  <c r="AA47" i="41" s="1"/>
  <c r="Y47" i="41"/>
  <c r="X48" i="41"/>
  <c r="AA48" i="41" s="1"/>
  <c r="Y48" i="41"/>
  <c r="X49" i="41"/>
  <c r="AA49" i="41" s="1"/>
  <c r="Y49" i="41"/>
  <c r="X50" i="41"/>
  <c r="AA50" i="41" s="1"/>
  <c r="Y50" i="41"/>
  <c r="X51" i="41"/>
  <c r="AA51" i="41" s="1"/>
  <c r="Y51" i="41"/>
  <c r="X52" i="41"/>
  <c r="Z52" i="41" s="1"/>
  <c r="X53" i="41"/>
  <c r="B29" i="41"/>
  <c r="B28" i="41"/>
  <c r="G29" i="41"/>
  <c r="G28" i="41"/>
  <c r="AE35" i="41" l="1"/>
  <c r="AC40" i="41"/>
  <c r="AA52" i="41"/>
  <c r="AC50" i="41"/>
  <c r="AC48" i="41"/>
  <c r="AC46" i="41"/>
  <c r="AC34" i="41"/>
  <c r="Y52" i="41"/>
  <c r="Z51" i="41"/>
  <c r="Z50" i="41"/>
  <c r="Z49" i="41"/>
  <c r="Z48" i="41"/>
  <c r="Z47" i="41"/>
  <c r="Z46" i="41"/>
  <c r="AC44" i="41"/>
  <c r="AC43" i="41"/>
  <c r="Y35" i="41"/>
  <c r="AD35" i="41" s="1"/>
  <c r="Z34" i="41"/>
  <c r="Z33" i="41"/>
  <c r="Z32" i="41"/>
  <c r="Z31" i="41"/>
  <c r="Z30" i="41"/>
  <c r="AC29" i="41"/>
  <c r="AC42" i="41"/>
  <c r="Y34" i="41"/>
  <c r="Y33" i="41"/>
  <c r="Y32" i="41"/>
  <c r="Y31" i="41"/>
  <c r="Y30" i="41"/>
  <c r="AA41" i="41"/>
  <c r="AA40" i="41"/>
  <c r="AA39" i="41"/>
  <c r="AC38" i="41"/>
  <c r="AD18" i="41"/>
  <c r="AC39" i="41"/>
  <c r="Z41" i="41"/>
  <c r="Z40" i="41"/>
  <c r="Z39" i="41"/>
  <c r="AC37" i="41"/>
  <c r="AC36" i="41"/>
  <c r="Y18" i="41"/>
  <c r="AC55" i="41"/>
  <c r="AC52" i="41"/>
  <c r="AA37" i="41"/>
  <c r="AA36" i="41"/>
  <c r="AC22" i="41"/>
  <c r="AC23" i="41"/>
  <c r="AC24" i="41"/>
  <c r="AC26" i="41"/>
  <c r="AC27" i="41"/>
  <c r="AC25" i="41"/>
  <c r="AC28" i="41"/>
  <c r="AC41" i="41"/>
  <c r="AC54" i="41"/>
  <c r="AC51" i="41"/>
  <c r="AC49" i="41"/>
  <c r="AC47" i="41"/>
  <c r="AA35" i="41"/>
  <c r="AF35" i="41" s="1"/>
  <c r="AC33" i="41"/>
  <c r="AC32" i="41"/>
  <c r="AC31" i="41"/>
  <c r="AC30" i="41"/>
  <c r="AC53" i="41"/>
  <c r="AC45" i="41"/>
  <c r="C12" i="40"/>
  <c r="AE22" i="41" l="1"/>
  <c r="AD22" i="41"/>
  <c r="AF22" i="41"/>
  <c r="AD46" i="41"/>
  <c r="AE46" i="41"/>
  <c r="AF46" i="41"/>
  <c r="AD45" i="41"/>
  <c r="AE45" i="41"/>
  <c r="AF45" i="41"/>
  <c r="AD31" i="41"/>
  <c r="AE31" i="41"/>
  <c r="AF31" i="41"/>
  <c r="AF41" i="41"/>
  <c r="AD41" i="41"/>
  <c r="AE41" i="41"/>
  <c r="AD48" i="41"/>
  <c r="AE48" i="41"/>
  <c r="AF48" i="41"/>
  <c r="AD30" i="41"/>
  <c r="AE30" i="41"/>
  <c r="AF30" i="41"/>
  <c r="AD50" i="41"/>
  <c r="AE50" i="41"/>
  <c r="AF50" i="41"/>
  <c r="AD51" i="41"/>
  <c r="AE51" i="41"/>
  <c r="AF51" i="41"/>
  <c r="AD28" i="41"/>
  <c r="AE28" i="41"/>
  <c r="AF28" i="41"/>
  <c r="AF52" i="41"/>
  <c r="AD52" i="41"/>
  <c r="AE52" i="41"/>
  <c r="AF39" i="41"/>
  <c r="AD39" i="41"/>
  <c r="AE39" i="41"/>
  <c r="AD32" i="41"/>
  <c r="AE32" i="41"/>
  <c r="AF32" i="41"/>
  <c r="AD25" i="41"/>
  <c r="AE25" i="41"/>
  <c r="AF25" i="41"/>
  <c r="AF40" i="41"/>
  <c r="AD40" i="41"/>
  <c r="AE40" i="41"/>
  <c r="AD33" i="41"/>
  <c r="AE33" i="41"/>
  <c r="AF33" i="41"/>
  <c r="AD27" i="41"/>
  <c r="AE27" i="41"/>
  <c r="AF27" i="41"/>
  <c r="AD47" i="41"/>
  <c r="AE47" i="41"/>
  <c r="AF47" i="41"/>
  <c r="AD26" i="41"/>
  <c r="AF26" i="41"/>
  <c r="AE26" i="41"/>
  <c r="AD38" i="41"/>
  <c r="AE38" i="41"/>
  <c r="AF38" i="41"/>
  <c r="AD49" i="41"/>
  <c r="AE49" i="41"/>
  <c r="AF49" i="41"/>
  <c r="AF24" i="41"/>
  <c r="AE24" i="41"/>
  <c r="AD24" i="41"/>
  <c r="AD36" i="41"/>
  <c r="AF36" i="41"/>
  <c r="AE36" i="41"/>
  <c r="AE42" i="41"/>
  <c r="AD42" i="41"/>
  <c r="AF42" i="41"/>
  <c r="AD43" i="41"/>
  <c r="AE43" i="41"/>
  <c r="AF43" i="41"/>
  <c r="AE23" i="41"/>
  <c r="AF23" i="41"/>
  <c r="AD23" i="41"/>
  <c r="AD37" i="41"/>
  <c r="AF37" i="41"/>
  <c r="AE37" i="41"/>
  <c r="AD29" i="41"/>
  <c r="AF29" i="41"/>
  <c r="AE29" i="41"/>
  <c r="AD44" i="41"/>
  <c r="AF44" i="41"/>
  <c r="AE44" i="41"/>
  <c r="AD34" i="41"/>
  <c r="AE34" i="41"/>
  <c r="AF34" i="41"/>
  <c r="J53" i="41" l="1"/>
  <c r="J56" i="41" s="1"/>
  <c r="J52" i="41"/>
  <c r="J55" i="41" s="1"/>
  <c r="J35" i="41"/>
  <c r="J38" i="41" s="1"/>
  <c r="J36" i="41"/>
  <c r="J39" i="41" s="1"/>
  <c r="J42" i="41"/>
  <c r="J45" i="41" s="1"/>
  <c r="J43" i="41"/>
  <c r="J46" i="41" s="1"/>
</calcChain>
</file>

<file path=xl/sharedStrings.xml><?xml version="1.0" encoding="utf-8"?>
<sst xmlns="http://schemas.openxmlformats.org/spreadsheetml/2006/main" count="171" uniqueCount="103">
  <si>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</si>
  <si>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</si>
  <si>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</si>
  <si>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</si>
  <si>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</si>
  <si>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</si>
  <si>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</si>
  <si>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</si>
  <si>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</si>
  <si>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</si>
  <si>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</si>
  <si>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</si>
  <si>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</si>
  <si>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</si>
  <si>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</si>
  <si>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</si>
  <si>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</si>
  <si>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</si>
  <si>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</si>
  <si>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</si>
  <si>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</si>
  <si>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</si>
  <si>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</si>
  <si>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</si>
  <si>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</si>
  <si>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</si>
  <si>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</si>
  <si>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</si>
  <si>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</si>
  <si>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</si>
  <si>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</si>
  <si>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</si>
  <si>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</si>
  <si>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</si>
  <si>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</si>
  <si>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</si>
  <si>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</si>
  <si>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</si>
  <si>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</si>
  <si>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</si>
  <si>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</si>
  <si>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</si>
  <si>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</si>
  <si>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</si>
  <si>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</si>
  <si>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B</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</si>
  <si>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</si>
  <si>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B</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</si>
  <si>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</si>
  <si>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t>Results</t>
  </si>
  <si>
    <t>(in)</t>
  </si>
  <si>
    <t>(inlb)</t>
  </si>
  <si>
    <t>(lb)</t>
  </si>
  <si>
    <t>lb (Total Applied Load)</t>
  </si>
  <si>
    <t>W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</si>
  <si>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</si>
  <si>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</si>
  <si>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</si>
  <si>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</si>
  <si>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</si>
  <si>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</si>
  <si>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</si>
  <si>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</si>
  <si>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</si>
  <si>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</si>
  <si>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</si>
  <si>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</si>
  <si>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</si>
  <si>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</si>
  <si>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</si>
  <si>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</si>
  <si>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</si>
  <si>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</si>
  <si>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</si>
  <si>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</si>
  <si>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</si>
  <si>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</si>
  <si>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</si>
  <si>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</si>
  <si>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</si>
  <si>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</si>
  <si>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</si>
  <si>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</si>
  <si>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</si>
  <si>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</si>
  <si>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</si>
  <si>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</si>
  <si>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</si>
  <si>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</si>
  <si>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</si>
  <si>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</si>
  <si>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Total Title No:</t>
  </si>
  <si>
    <t>No</t>
  </si>
  <si>
    <t>Title</t>
  </si>
  <si>
    <t>AA-SM-026-007</t>
  </si>
  <si>
    <t>Total Sheet Pages:</t>
  </si>
  <si>
    <t>Running Counts</t>
  </si>
  <si>
    <t>Table</t>
  </si>
  <si>
    <t>Fig</t>
  </si>
  <si>
    <t>Sub</t>
  </si>
  <si>
    <t xml:space="preserve">Page </t>
  </si>
  <si>
    <t>SIMPLE BEAMS - CANTILEVERS - Triangular Distributed Load over Whole Span, Peak at Free End</t>
  </si>
  <si>
    <t>18/09/2016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</si>
</sst>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8">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166" fontId="5" fillId="0" borderId="0" xfId="0" applyNumberFormat="1" applyFont="1" applyAlignment="1">
      <alignment horizontal="center"/>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0" fontId="5" fillId="0" borderId="0" xfId="0" applyFont="1" applyFill="1" applyBorder="1" applyAlignment="1">
      <alignment horizontal="center"/>
    </xf>
    <xf numFmtId="0" fontId="19" fillId="0" borderId="0" xfId="0" applyFont="1"/>
    <xf numFmtId="165"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21" fillId="0" borderId="0" xfId="6" applyFont="1" applyAlignment="1">
      <alignment horizontal="left"/>
    </xf>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WHOLE SPAN (2)'!$AD$19:$AD$20</c:f>
              <c:strCache>
                <c:ptCount val="2"/>
                <c:pt idx="0">
                  <c:v>V</c:v>
                </c:pt>
                <c:pt idx="1">
                  <c:v>(lb)</c:v>
                </c:pt>
              </c:strCache>
            </c:strRef>
          </c:tx>
          <c:spPr>
            <a:ln w="15875">
              <a:solidFill>
                <a:schemeClr val="tx1"/>
              </a:solidFill>
            </a:ln>
          </c:spPr>
          <c:marker>
            <c:symbol val="none"/>
          </c:marker>
          <c:xVal>
            <c:numRef>
              <c:f>'TRIANGLE LOAD WHOLE SPAN (2)'!$AC$21:$AC$53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'TRIANGLE LOAD WHOLE SPAN (2)'!$AD$21:$AD$53</c:f>
              <c:numCache>
                <c:formatCode>0</c:formatCode>
                <c:ptCount val="33"/>
                <c:pt idx="0" formatCode="General">
                  <c:v>0</c:v>
                </c:pt>
                <c:pt idx="1">
                  <c:v>0</c:v>
                </c:pt>
                <c:pt idx="2">
                  <c:v>-16.388888888888889</c:v>
                </c:pt>
                <c:pt idx="3">
                  <c:v>-32.222222222222214</c:v>
                </c:pt>
                <c:pt idx="4">
                  <c:v>-47.5</c:v>
                </c:pt>
                <c:pt idx="5">
                  <c:v>-62.222222222222214</c:v>
                </c:pt>
                <c:pt idx="6">
                  <c:v>-76.388888888888872</c:v>
                </c:pt>
                <c:pt idx="7">
                  <c:v>-90</c:v>
                </c:pt>
                <c:pt idx="8">
                  <c:v>-103.05555555555553</c:v>
                </c:pt>
                <c:pt idx="9">
                  <c:v>-115.55555555555553</c:v>
                </c:pt>
                <c:pt idx="10">
                  <c:v>-127.5</c:v>
                </c:pt>
                <c:pt idx="11">
                  <c:v>-138.88888888888886</c:v>
                </c:pt>
                <c:pt idx="12">
                  <c:v>-149.7222222222222</c:v>
                </c:pt>
                <c:pt idx="13">
                  <c:v>-160</c:v>
                </c:pt>
                <c:pt idx="14">
                  <c:v>-169.72222222222223</c:v>
                </c:pt>
                <c:pt idx="15">
                  <c:v>-178.88888888888886</c:v>
                </c:pt>
                <c:pt idx="16">
                  <c:v>-187.5</c:v>
                </c:pt>
                <c:pt idx="17">
                  <c:v>-195.55555555555554</c:v>
                </c:pt>
                <c:pt idx="18">
                  <c:v>-203.05555555555551</c:v>
                </c:pt>
                <c:pt idx="19">
                  <c:v>-210</c:v>
                </c:pt>
                <c:pt idx="20">
                  <c:v>-216.38888888888886</c:v>
                </c:pt>
                <c:pt idx="21">
                  <c:v>-222.22222222222223</c:v>
                </c:pt>
                <c:pt idx="22">
                  <c:v>-227.5</c:v>
                </c:pt>
                <c:pt idx="23">
                  <c:v>-232.22222222222223</c:v>
                </c:pt>
                <c:pt idx="24">
                  <c:v>-236.38888888888886</c:v>
                </c:pt>
                <c:pt idx="25">
                  <c:v>-240</c:v>
                </c:pt>
                <c:pt idx="26">
                  <c:v>-243.05555555555551</c:v>
                </c:pt>
                <c:pt idx="27">
                  <c:v>-245.55555555555554</c:v>
                </c:pt>
                <c:pt idx="28">
                  <c:v>-247.5</c:v>
                </c:pt>
                <c:pt idx="29">
                  <c:v>-248.88888888888886</c:v>
                </c:pt>
                <c:pt idx="30">
                  <c:v>-249.72222222222223</c:v>
                </c:pt>
                <c:pt idx="31">
                  <c:v>-250</c:v>
                </c:pt>
                <c:pt idx="32">
                  <c:v>0</c:v>
                </c:pt>
              </c:numCache>
            </c:numRef>
          </c:yVal>
          <c:smooth val="0"/>
          <c:extLst>
            <c:ext xmlns:c16="http://schemas.microsoft.com/office/drawing/2014/chart" uri="{C3380CC4-5D6E-409C-BE32-E72D297353CC}">
              <c16:uniqueId val="{00000000-7418-4EB5-998D-C6A7C5DA6256}"/>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WHOLE SPAN (2)'!$AE$19:$AE$20</c:f>
              <c:strCache>
                <c:ptCount val="2"/>
                <c:pt idx="0">
                  <c:v>M</c:v>
                </c:pt>
                <c:pt idx="1">
                  <c:v>(inlb)</c:v>
                </c:pt>
              </c:strCache>
            </c:strRef>
          </c:tx>
          <c:spPr>
            <a:ln w="15875">
              <a:solidFill>
                <a:prstClr val="black"/>
              </a:solidFill>
              <a:prstDash val="dash"/>
            </a:ln>
          </c:spPr>
          <c:marker>
            <c:symbol val="none"/>
          </c:marker>
          <c:xVal>
            <c:numRef>
              <c:f>'TRIANGLE LOAD WHOLE SPAN (2)'!$AC$21:$AC$53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'TRIANGLE LOAD WHOLE SPAN (2)'!$AE$21:$AE$53</c:f>
              <c:numCache>
                <c:formatCode>0</c:formatCode>
                <c:ptCount val="33"/>
                <c:pt idx="0" formatCode="General">
                  <c:v>0</c:v>
                </c:pt>
                <c:pt idx="1">
                  <c:v>0</c:v>
                </c:pt>
                <c:pt idx="2">
                  <c:v>-2.7469135802469129</c:v>
                </c:pt>
                <c:pt idx="3">
                  <c:v>-10.864197530864196</c:v>
                </c:pt>
                <c:pt idx="4">
                  <c:v>-24.166666666666664</c:v>
                </c:pt>
                <c:pt idx="5">
                  <c:v>-42.469135802469133</c:v>
                </c:pt>
                <c:pt idx="6">
                  <c:v>-65.586419753086389</c:v>
                </c:pt>
                <c:pt idx="7">
                  <c:v>-93.333333333333329</c:v>
                </c:pt>
                <c:pt idx="8">
                  <c:v>-125.52469135802465</c:v>
                </c:pt>
                <c:pt idx="9">
                  <c:v>-161.97530864197529</c:v>
                </c:pt>
                <c:pt idx="10">
                  <c:v>-202.49999999999997</c:v>
                </c:pt>
                <c:pt idx="11">
                  <c:v>-246.91358024691351</c:v>
                </c:pt>
                <c:pt idx="12">
                  <c:v>-295.03086419753078</c:v>
                </c:pt>
                <c:pt idx="13">
                  <c:v>-346.66666666666663</c:v>
                </c:pt>
                <c:pt idx="14">
                  <c:v>-401.63580246913574</c:v>
                </c:pt>
                <c:pt idx="15">
                  <c:v>-459.75308641975295</c:v>
                </c:pt>
                <c:pt idx="16">
                  <c:v>-520.83333333333326</c:v>
                </c:pt>
                <c:pt idx="17">
                  <c:v>-584.69135802469123</c:v>
                </c:pt>
                <c:pt idx="18">
                  <c:v>-651.14197530864192</c:v>
                </c:pt>
                <c:pt idx="19">
                  <c:v>-719.99999999999989</c:v>
                </c:pt>
                <c:pt idx="20">
                  <c:v>-791.08024691358014</c:v>
                </c:pt>
                <c:pt idx="21">
                  <c:v>-864.19753086419735</c:v>
                </c:pt>
                <c:pt idx="22">
                  <c:v>-939.16666666666663</c:v>
                </c:pt>
                <c:pt idx="23">
                  <c:v>-1015.8024691358021</c:v>
                </c:pt>
                <c:pt idx="24">
                  <c:v>-1093.9197530864194</c:v>
                </c:pt>
                <c:pt idx="25">
                  <c:v>-1173.3333333333333</c:v>
                </c:pt>
                <c:pt idx="26">
                  <c:v>-1253.858024691358</c:v>
                </c:pt>
                <c:pt idx="27">
                  <c:v>-1335.3086419753083</c:v>
                </c:pt>
                <c:pt idx="28">
                  <c:v>-1417.4999999999998</c:v>
                </c:pt>
                <c:pt idx="29">
                  <c:v>-1500.2469135802464</c:v>
                </c:pt>
                <c:pt idx="30">
                  <c:v>-1583.364197530864</c:v>
                </c:pt>
                <c:pt idx="31">
                  <c:v>-1666.6666666666665</c:v>
                </c:pt>
                <c:pt idx="32">
                  <c:v>0</c:v>
                </c:pt>
              </c:numCache>
            </c:numRef>
          </c:yVal>
          <c:smooth val="0"/>
          <c:extLst>
            <c:ext xmlns:c16="http://schemas.microsoft.com/office/drawing/2014/chart" uri="{C3380CC4-5D6E-409C-BE32-E72D297353CC}">
              <c16:uniqueId val="{00000001-7418-4EB5-998D-C6A7C5DA6256}"/>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WHOLE SPAN (2)'!$AF$19:$AF$20</c:f>
              <c:strCache>
                <c:ptCount val="2"/>
                <c:pt idx="0">
                  <c:v>y</c:v>
                </c:pt>
                <c:pt idx="1">
                  <c:v>(in)</c:v>
                </c:pt>
              </c:strCache>
            </c:strRef>
          </c:tx>
          <c:spPr>
            <a:ln w="15875">
              <a:solidFill>
                <a:prstClr val="black"/>
              </a:solidFill>
            </a:ln>
          </c:spPr>
          <c:marker>
            <c:symbol val="none"/>
          </c:marker>
          <c:xVal>
            <c:numRef>
              <c:f>'TRIANGLE LOAD WHOLE SPAN (2)'!$AC$22:$AC$53</c:f>
              <c:numCache>
                <c:formatCode>0.00</c:formatCode>
                <c:ptCount val="32"/>
                <c:pt idx="0">
                  <c:v>0</c:v>
                </c:pt>
                <c:pt idx="1">
                  <c:v>0.33333333333333331</c:v>
                </c:pt>
                <c:pt idx="2">
                  <c:v>0.66666666666666663</c:v>
                </c:pt>
                <c:pt idx="3">
                  <c:v>1</c:v>
                </c:pt>
                <c:pt idx="4">
                  <c:v>1.3333333333333333</c:v>
                </c:pt>
                <c:pt idx="5">
                  <c:v>1.6666666666666665</c:v>
                </c:pt>
                <c:pt idx="6">
                  <c:v>2</c:v>
                </c:pt>
                <c:pt idx="7">
                  <c:v>2.333333333333333</c:v>
                </c:pt>
                <c:pt idx="8">
                  <c:v>2.6666666666666665</c:v>
                </c:pt>
                <c:pt idx="9">
                  <c:v>3</c:v>
                </c:pt>
                <c:pt idx="10">
                  <c:v>3.333333333333333</c:v>
                </c:pt>
                <c:pt idx="11">
                  <c:v>3.6666666666666665</c:v>
                </c:pt>
                <c:pt idx="12">
                  <c:v>4</c:v>
                </c:pt>
                <c:pt idx="13">
                  <c:v>4.333333333333333</c:v>
                </c:pt>
                <c:pt idx="14">
                  <c:v>4.6666666666666661</c:v>
                </c:pt>
                <c:pt idx="15">
                  <c:v>5</c:v>
                </c:pt>
                <c:pt idx="16">
                  <c:v>5.333333333333333</c:v>
                </c:pt>
                <c:pt idx="17">
                  <c:v>5.6666666666666661</c:v>
                </c:pt>
                <c:pt idx="18">
                  <c:v>6</c:v>
                </c:pt>
                <c:pt idx="19">
                  <c:v>6.333333333333333</c:v>
                </c:pt>
                <c:pt idx="20">
                  <c:v>6.6666666666666661</c:v>
                </c:pt>
                <c:pt idx="21">
                  <c:v>7</c:v>
                </c:pt>
                <c:pt idx="22">
                  <c:v>7.333333333333333</c:v>
                </c:pt>
                <c:pt idx="23">
                  <c:v>7.6666666666666661</c:v>
                </c:pt>
                <c:pt idx="24">
                  <c:v>8</c:v>
                </c:pt>
                <c:pt idx="25">
                  <c:v>8.3333333333333321</c:v>
                </c:pt>
                <c:pt idx="26">
                  <c:v>8.6666666666666661</c:v>
                </c:pt>
                <c:pt idx="27">
                  <c:v>9</c:v>
                </c:pt>
                <c:pt idx="28">
                  <c:v>9.3333333333333321</c:v>
                </c:pt>
                <c:pt idx="29">
                  <c:v>9.6666666666666661</c:v>
                </c:pt>
                <c:pt idx="30">
                  <c:v>10</c:v>
                </c:pt>
                <c:pt idx="31">
                  <c:v>10</c:v>
                </c:pt>
              </c:numCache>
            </c:numRef>
          </c:xVal>
          <c:yVal>
            <c:numRef>
              <c:f>'TRIANGLE LOAD WHOLE SPAN (2)'!$AF$22:$AF$53</c:f>
              <c:numCache>
                <c:formatCode>0.00</c:formatCode>
                <c:ptCount val="32"/>
                <c:pt idx="0">
                  <c:v>-4.5833333333333337E-2</c:v>
                </c:pt>
                <c:pt idx="1">
                  <c:v>-4.375002554869685E-2</c:v>
                </c:pt>
                <c:pt idx="2">
                  <c:v>-4.1667072702331963E-2</c:v>
                </c:pt>
                <c:pt idx="3">
                  <c:v>-3.9585374999999999E-2</c:v>
                </c:pt>
                <c:pt idx="4">
                  <c:v>-3.7506408779149521E-2</c:v>
                </c:pt>
                <c:pt idx="5">
                  <c:v>-3.5432205932784643E-2</c:v>
                </c:pt>
                <c:pt idx="6">
                  <c:v>-3.3365333333333337E-2</c:v>
                </c:pt>
                <c:pt idx="7">
                  <c:v>-3.1308872256515775E-2</c:v>
                </c:pt>
                <c:pt idx="8">
                  <c:v>-2.9266397805212622E-2</c:v>
                </c:pt>
                <c:pt idx="9">
                  <c:v>-2.7241958333333333E-2</c:v>
                </c:pt>
                <c:pt idx="10">
                  <c:v>-2.5240054869684503E-2</c:v>
                </c:pt>
                <c:pt idx="11">
                  <c:v>-2.3265620541838134E-2</c:v>
                </c:pt>
                <c:pt idx="12">
                  <c:v>-2.1324000000000003E-2</c:v>
                </c:pt>
                <c:pt idx="13">
                  <c:v>-1.9420928840877916E-2</c:v>
                </c:pt>
                <c:pt idx="14">
                  <c:v>-1.7562513031550073E-2</c:v>
                </c:pt>
                <c:pt idx="15">
                  <c:v>-1.5755208333333333E-2</c:v>
                </c:pt>
                <c:pt idx="16">
                  <c:v>-1.4005799725651576E-2</c:v>
                </c:pt>
                <c:pt idx="17">
                  <c:v>-1.2321380829903982E-2</c:v>
                </c:pt>
                <c:pt idx="18">
                  <c:v>-1.0709333333333335E-2</c:v>
                </c:pt>
                <c:pt idx="19">
                  <c:v>-9.1773064128943763E-3</c:v>
                </c:pt>
                <c:pt idx="20">
                  <c:v>-7.73319615912209E-3</c:v>
                </c:pt>
                <c:pt idx="21">
                  <c:v>-6.3851250000000002E-3</c:v>
                </c:pt>
                <c:pt idx="22">
                  <c:v>-5.1414211248285331E-3</c:v>
                </c:pt>
                <c:pt idx="23">
                  <c:v>-4.0105979080932788E-3</c:v>
                </c:pt>
                <c:pt idx="24">
                  <c:v>-3.0013333333333337E-3</c:v>
                </c:pt>
                <c:pt idx="25">
                  <c:v>-2.1224494170096102E-3</c:v>
                </c:pt>
                <c:pt idx="26">
                  <c:v>-1.3828916323731053E-3</c:v>
                </c:pt>
                <c:pt idx="27">
                  <c:v>-7.9170833333333339E-4</c:v>
                </c:pt>
                <c:pt idx="28">
                  <c:v>-3.5803017832647312E-4</c:v>
                </c:pt>
                <c:pt idx="29">
                  <c:v>-9.1049554183807543E-5</c:v>
                </c:pt>
                <c:pt idx="30">
                  <c:v>0</c:v>
                </c:pt>
              </c:numCache>
            </c:numRef>
          </c:yVal>
          <c:smooth val="0"/>
          <c:extLst>
            <c:ext xmlns:c16="http://schemas.microsoft.com/office/drawing/2014/chart" uri="{C3380CC4-5D6E-409C-BE32-E72D297353CC}">
              <c16:uniqueId val="{00000000-9529-4DA3-A146-D00D11312F17}"/>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163496</xdr:rowOff>
    </xdr:from>
    <xdr:to>
      <xdr:col>8</xdr:col>
      <xdr:colOff>0</xdr:colOff>
      <xdr:row>44</xdr:row>
      <xdr:rowOff>41031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4" name="Picture 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4432</xdr:colOff>
      <xdr:row>18</xdr:row>
      <xdr:rowOff>38353</xdr:rowOff>
    </xdr:from>
    <xdr:to>
      <xdr:col>3</xdr:col>
      <xdr:colOff>51888</xdr:colOff>
      <xdr:row>19</xdr:row>
      <xdr:rowOff>131370</xdr:rowOff>
    </xdr:to>
    <xdr:grpSp>
      <xdr:nvGrpSpPr>
        <xdr:cNvPr id="5" name="Group 48"/>
        <xdr:cNvGrpSpPr>
          <a:grpSpLocks/>
        </xdr:cNvGrpSpPr>
      </xdr:nvGrpSpPr>
      <xdr:grpSpPr bwMode="auto">
        <a:xfrm flipH="1">
          <a:off x="1924672" y="3284473"/>
          <a:ext cx="47456" cy="268277"/>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4258</xdr:colOff>
      <xdr:row>14</xdr:row>
      <xdr:rowOff>148702</xdr:rowOff>
    </xdr:from>
    <xdr:to>
      <xdr:col>1</xdr:col>
      <xdr:colOff>4258</xdr:colOff>
      <xdr:row>16</xdr:row>
      <xdr:rowOff>141514</xdr:rowOff>
    </xdr:to>
    <xdr:cxnSp macro="">
      <xdr:nvCxnSpPr>
        <xdr:cNvPr id="12" name="Straight Connector 11"/>
        <xdr:cNvCxnSpPr/>
      </xdr:nvCxnSpPr>
      <xdr:spPr bwMode="auto">
        <a:xfrm>
          <a:off x="629098" y="26023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650923</xdr:colOff>
      <xdr:row>19</xdr:row>
      <xdr:rowOff>156492</xdr:rowOff>
    </xdr:from>
    <xdr:to>
      <xdr:col>2</xdr:col>
      <xdr:colOff>650923</xdr:colOff>
      <xdr:row>21</xdr:row>
      <xdr:rowOff>159024</xdr:rowOff>
    </xdr:to>
    <xdr:cxnSp macro="">
      <xdr:nvCxnSpPr>
        <xdr:cNvPr id="13" name="Straight Arrow Connector 12"/>
        <xdr:cNvCxnSpPr/>
      </xdr:nvCxnSpPr>
      <xdr:spPr bwMode="auto">
        <a:xfrm flipV="1">
          <a:off x="1877743" y="348643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615191</xdr:colOff>
      <xdr:row>20</xdr:row>
      <xdr:rowOff>61473</xdr:rowOff>
    </xdr:from>
    <xdr:to>
      <xdr:col>3</xdr:col>
      <xdr:colOff>273818</xdr:colOff>
      <xdr:row>21</xdr:row>
      <xdr:rowOff>156349</xdr:rowOff>
    </xdr:to>
    <xdr:sp macro="" textlink="">
      <xdr:nvSpPr>
        <xdr:cNvPr id="14" name="TextBox 13"/>
        <xdr:cNvSpPr txBox="1"/>
      </xdr:nvSpPr>
      <xdr:spPr>
        <a:xfrm>
          <a:off x="1864871" y="3566673"/>
          <a:ext cx="28346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lientData/>
  </xdr:twoCellAnchor>
  <xdr:twoCellAnchor>
    <xdr:from>
      <xdr:col>1</xdr:col>
      <xdr:colOff>4258</xdr:colOff>
      <xdr:row>15</xdr:row>
      <xdr:rowOff>171616</xdr:rowOff>
    </xdr:from>
    <xdr:to>
      <xdr:col>2</xdr:col>
      <xdr:colOff>650923</xdr:colOff>
      <xdr:row>15</xdr:row>
      <xdr:rowOff>171616</xdr:rowOff>
    </xdr:to>
    <xdr:cxnSp macro="">
      <xdr:nvCxnSpPr>
        <xdr:cNvPr id="15" name="Straight Arrow Connector 14"/>
        <xdr:cNvCxnSpPr/>
      </xdr:nvCxnSpPr>
      <xdr:spPr bwMode="auto">
        <a:xfrm>
          <a:off x="629098" y="2800516"/>
          <a:ext cx="12486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20141</xdr:colOff>
      <xdr:row>18</xdr:row>
      <xdr:rowOff>13146</xdr:rowOff>
    </xdr:from>
    <xdr:to>
      <xdr:col>3</xdr:col>
      <xdr:colOff>354954</xdr:colOff>
      <xdr:row>20</xdr:row>
      <xdr:rowOff>37326</xdr:rowOff>
    </xdr:to>
    <xdr:sp macro="" textlink="">
      <xdr:nvSpPr>
        <xdr:cNvPr id="16" name="Arc 15"/>
        <xdr:cNvSpPr/>
      </xdr:nvSpPr>
      <xdr:spPr bwMode="auto">
        <a:xfrm>
          <a:off x="1894661" y="316782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273459</xdr:colOff>
      <xdr:row>19</xdr:row>
      <xdr:rowOff>27225</xdr:rowOff>
    </xdr:from>
    <xdr:to>
      <xdr:col>4</xdr:col>
      <xdr:colOff>5788</xdr:colOff>
      <xdr:row>20</xdr:row>
      <xdr:rowOff>122101</xdr:rowOff>
    </xdr:to>
    <xdr:sp macro="" textlink="">
      <xdr:nvSpPr>
        <xdr:cNvPr id="17" name="TextBox 16"/>
        <xdr:cNvSpPr txBox="1"/>
      </xdr:nvSpPr>
      <xdr:spPr>
        <a:xfrm>
          <a:off x="2147979" y="335716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clientData/>
  </xdr:twoCellAnchor>
  <xdr:twoCellAnchor>
    <xdr:from>
      <xdr:col>0</xdr:col>
      <xdr:colOff>344556</xdr:colOff>
      <xdr:row>18</xdr:row>
      <xdr:rowOff>100966</xdr:rowOff>
    </xdr:from>
    <xdr:to>
      <xdr:col>0</xdr:col>
      <xdr:colOff>603322</xdr:colOff>
      <xdr:row>20</xdr:row>
      <xdr:rowOff>23563</xdr:rowOff>
    </xdr:to>
    <xdr:sp macro="" textlink="">
      <xdr:nvSpPr>
        <xdr:cNvPr id="18" name="TextBox 17"/>
        <xdr:cNvSpPr txBox="1"/>
      </xdr:nvSpPr>
      <xdr:spPr>
        <a:xfrm>
          <a:off x="344556" y="325564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397596</xdr:colOff>
      <xdr:row>14</xdr:row>
      <xdr:rowOff>104021</xdr:rowOff>
    </xdr:from>
    <xdr:to>
      <xdr:col>1</xdr:col>
      <xdr:colOff>27249</xdr:colOff>
      <xdr:row>16</xdr:row>
      <xdr:rowOff>26618</xdr:rowOff>
    </xdr:to>
    <xdr:sp macro="" textlink="">
      <xdr:nvSpPr>
        <xdr:cNvPr id="19" name="TextBox 18"/>
        <xdr:cNvSpPr txBox="1"/>
      </xdr:nvSpPr>
      <xdr:spPr>
        <a:xfrm>
          <a:off x="397596" y="25576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93126</xdr:colOff>
      <xdr:row>19</xdr:row>
      <xdr:rowOff>692</xdr:rowOff>
    </xdr:from>
    <xdr:to>
      <xdr:col>4</xdr:col>
      <xdr:colOff>75942</xdr:colOff>
      <xdr:row>19</xdr:row>
      <xdr:rowOff>692</xdr:rowOff>
    </xdr:to>
    <xdr:cxnSp macro="">
      <xdr:nvCxnSpPr>
        <xdr:cNvPr id="20" name="Straight Connector 19"/>
        <xdr:cNvCxnSpPr/>
      </xdr:nvCxnSpPr>
      <xdr:spPr bwMode="auto">
        <a:xfrm flipH="1">
          <a:off x="1967646" y="333063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551402</xdr:colOff>
      <xdr:row>17</xdr:row>
      <xdr:rowOff>98330</xdr:rowOff>
    </xdr:from>
    <xdr:to>
      <xdr:col>4</xdr:col>
      <xdr:colOff>185528</xdr:colOff>
      <xdr:row>19</xdr:row>
      <xdr:rowOff>20927</xdr:rowOff>
    </xdr:to>
    <xdr:sp macro="" textlink="">
      <xdr:nvSpPr>
        <xdr:cNvPr id="21" name="TextBox 20"/>
        <xdr:cNvSpPr txBox="1"/>
      </xdr:nvSpPr>
      <xdr:spPr>
        <a:xfrm>
          <a:off x="2425922" y="307775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654626</xdr:colOff>
      <xdr:row>14</xdr:row>
      <xdr:rowOff>148702</xdr:rowOff>
    </xdr:from>
    <xdr:to>
      <xdr:col>2</xdr:col>
      <xdr:colOff>654626</xdr:colOff>
      <xdr:row>18</xdr:row>
      <xdr:rowOff>3179</xdr:rowOff>
    </xdr:to>
    <xdr:cxnSp macro="">
      <xdr:nvCxnSpPr>
        <xdr:cNvPr id="22" name="Straight Connector 21"/>
        <xdr:cNvCxnSpPr/>
      </xdr:nvCxnSpPr>
      <xdr:spPr bwMode="auto">
        <a:xfrm>
          <a:off x="1873826" y="2602342"/>
          <a:ext cx="0" cy="55551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536424</xdr:colOff>
      <xdr:row>14</xdr:row>
      <xdr:rowOff>90388</xdr:rowOff>
    </xdr:from>
    <xdr:to>
      <xdr:col>2</xdr:col>
      <xdr:colOff>136807</xdr:colOff>
      <xdr:row>16</xdr:row>
      <xdr:rowOff>12985</xdr:rowOff>
    </xdr:to>
    <xdr:sp macro="" textlink="">
      <xdr:nvSpPr>
        <xdr:cNvPr id="23" name="TextBox 22"/>
        <xdr:cNvSpPr txBox="1"/>
      </xdr:nvSpPr>
      <xdr:spPr>
        <a:xfrm>
          <a:off x="1161264" y="2544028"/>
          <a:ext cx="22522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1</xdr:col>
      <xdr:colOff>226139</xdr:colOff>
      <xdr:row>15</xdr:row>
      <xdr:rowOff>169813</xdr:rowOff>
    </xdr:from>
    <xdr:to>
      <xdr:col>2</xdr:col>
      <xdr:colOff>262757</xdr:colOff>
      <xdr:row>17</xdr:row>
      <xdr:rowOff>75463</xdr:rowOff>
    </xdr:to>
    <xdr:sp macro="" textlink="">
      <xdr:nvSpPr>
        <xdr:cNvPr id="24" name="TextBox 23"/>
        <xdr:cNvSpPr txBox="1"/>
      </xdr:nvSpPr>
      <xdr:spPr>
        <a:xfrm>
          <a:off x="850979" y="2798713"/>
          <a:ext cx="661458" cy="256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clientData/>
  </xdr:twoCellAnchor>
  <xdr:twoCellAnchor>
    <xdr:from>
      <xdr:col>1</xdr:col>
      <xdr:colOff>4258</xdr:colOff>
      <xdr:row>19</xdr:row>
      <xdr:rowOff>692</xdr:rowOff>
    </xdr:from>
    <xdr:to>
      <xdr:col>3</xdr:col>
      <xdr:colOff>6052</xdr:colOff>
      <xdr:row>19</xdr:row>
      <xdr:rowOff>124558</xdr:rowOff>
    </xdr:to>
    <xdr:sp macro="" textlink="">
      <xdr:nvSpPr>
        <xdr:cNvPr id="25" name="Freeform: Shape 24"/>
        <xdr:cNvSpPr/>
      </xdr:nvSpPr>
      <xdr:spPr bwMode="auto">
        <a:xfrm>
          <a:off x="629098" y="3330632"/>
          <a:ext cx="125147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512496</xdr:colOff>
      <xdr:row>19</xdr:row>
      <xdr:rowOff>170027</xdr:rowOff>
    </xdr:from>
    <xdr:to>
      <xdr:col>1</xdr:col>
      <xdr:colOff>154992</xdr:colOff>
      <xdr:row>21</xdr:row>
      <xdr:rowOff>92625</xdr:rowOff>
    </xdr:to>
    <xdr:sp macro="" textlink="">
      <xdr:nvSpPr>
        <xdr:cNvPr id="26" name="TextBox 25"/>
        <xdr:cNvSpPr txBox="1"/>
      </xdr:nvSpPr>
      <xdr:spPr>
        <a:xfrm>
          <a:off x="512496" y="349996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3</xdr:col>
      <xdr:colOff>29124</xdr:colOff>
      <xdr:row>17</xdr:row>
      <xdr:rowOff>97909</xdr:rowOff>
    </xdr:from>
    <xdr:to>
      <xdr:col>3</xdr:col>
      <xdr:colOff>294472</xdr:colOff>
      <xdr:row>19</xdr:row>
      <xdr:rowOff>16939</xdr:rowOff>
    </xdr:to>
    <xdr:sp macro="" textlink="">
      <xdr:nvSpPr>
        <xdr:cNvPr id="27" name="TextBox 26"/>
        <xdr:cNvSpPr txBox="1"/>
      </xdr:nvSpPr>
      <xdr:spPr>
        <a:xfrm>
          <a:off x="1903644" y="307732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0</xdr:colOff>
      <xdr:row>19</xdr:row>
      <xdr:rowOff>0</xdr:rowOff>
    </xdr:from>
    <xdr:to>
      <xdr:col>3</xdr:col>
      <xdr:colOff>6052</xdr:colOff>
      <xdr:row>19</xdr:row>
      <xdr:rowOff>692</xdr:rowOff>
    </xdr:to>
    <xdr:cxnSp macro="">
      <xdr:nvCxnSpPr>
        <xdr:cNvPr id="28" name="Straight Arrow Connector 27"/>
        <xdr:cNvCxnSpPr>
          <a:stCxn id="25" idx="0"/>
          <a:endCxn id="18" idx="1"/>
        </xdr:cNvCxnSpPr>
      </xdr:nvCxnSpPr>
      <xdr:spPr bwMode="auto">
        <a:xfrm flipH="1" flipV="1">
          <a:off x="624840" y="3329940"/>
          <a:ext cx="125573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0</xdr:col>
      <xdr:colOff>623977</xdr:colOff>
      <xdr:row>16</xdr:row>
      <xdr:rowOff>176893</xdr:rowOff>
    </xdr:from>
    <xdr:to>
      <xdr:col>3</xdr:col>
      <xdr:colOff>2721</xdr:colOff>
      <xdr:row>19</xdr:row>
      <xdr:rowOff>1007</xdr:rowOff>
    </xdr:to>
    <xdr:grpSp>
      <xdr:nvGrpSpPr>
        <xdr:cNvPr id="29" name="Group 28"/>
        <xdr:cNvGrpSpPr/>
      </xdr:nvGrpSpPr>
      <xdr:grpSpPr>
        <a:xfrm flipH="1">
          <a:off x="623977" y="3057253"/>
          <a:ext cx="1298984" cy="365134"/>
          <a:chOff x="623977" y="3064744"/>
          <a:chExt cx="1300534" cy="366555"/>
        </a:xfrm>
      </xdr:grpSpPr>
      <xdr:cxnSp macro="">
        <xdr:nvCxnSpPr>
          <xdr:cNvPr id="30" name="Straight Arrow Connector 29"/>
          <xdr:cNvCxnSpPr/>
        </xdr:nvCxnSpPr>
        <xdr:spPr bwMode="auto">
          <a:xfrm>
            <a:off x="918037" y="3349534"/>
            <a:ext cx="0" cy="8176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xdr:cNvCxnSpPr/>
        </xdr:nvCxnSpPr>
        <xdr:spPr bwMode="auto">
          <a:xfrm>
            <a:off x="1061366" y="3306402"/>
            <a:ext cx="0" cy="12489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xdr:cNvCxnSpPr/>
        </xdr:nvCxnSpPr>
        <xdr:spPr bwMode="auto">
          <a:xfrm>
            <a:off x="1204695" y="3269021"/>
            <a:ext cx="0" cy="16227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Arrow Connector 32"/>
          <xdr:cNvCxnSpPr/>
        </xdr:nvCxnSpPr>
        <xdr:spPr bwMode="auto">
          <a:xfrm>
            <a:off x="1349086" y="3228521"/>
            <a:ext cx="0" cy="20277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4" name="Straight Arrow Connector 33"/>
          <xdr:cNvCxnSpPr/>
        </xdr:nvCxnSpPr>
        <xdr:spPr bwMode="auto">
          <a:xfrm>
            <a:off x="1492415" y="3188265"/>
            <a:ext cx="0" cy="24303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5" name="Straight Arrow Connector 34"/>
          <xdr:cNvCxnSpPr/>
        </xdr:nvCxnSpPr>
        <xdr:spPr bwMode="auto">
          <a:xfrm>
            <a:off x="1635744" y="3150884"/>
            <a:ext cx="0" cy="28041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6" name="Straight Arrow Connector 35"/>
          <xdr:cNvCxnSpPr/>
        </xdr:nvCxnSpPr>
        <xdr:spPr bwMode="auto">
          <a:xfrm>
            <a:off x="1779073" y="3104876"/>
            <a:ext cx="0" cy="32642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7" name="Straight Arrow Connector 36"/>
          <xdr:cNvCxnSpPr/>
        </xdr:nvCxnSpPr>
        <xdr:spPr bwMode="auto">
          <a:xfrm>
            <a:off x="1922628" y="3066418"/>
            <a:ext cx="0" cy="36488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8" name="Straight Connector 37"/>
          <xdr:cNvCxnSpPr/>
        </xdr:nvCxnSpPr>
        <xdr:spPr bwMode="auto">
          <a:xfrm flipV="1">
            <a:off x="623977" y="3064744"/>
            <a:ext cx="1300534" cy="3653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0</xdr:col>
      <xdr:colOff>386423</xdr:colOff>
      <xdr:row>17</xdr:row>
      <xdr:rowOff>20732</xdr:rowOff>
    </xdr:from>
    <xdr:to>
      <xdr:col>1</xdr:col>
      <xdr:colOff>67489</xdr:colOff>
      <xdr:row>18</xdr:row>
      <xdr:rowOff>118887</xdr:rowOff>
    </xdr:to>
    <xdr:sp macro="" textlink="">
      <xdr:nvSpPr>
        <xdr:cNvPr id="39" name="TextBox 38"/>
        <xdr:cNvSpPr txBox="1"/>
      </xdr:nvSpPr>
      <xdr:spPr>
        <a:xfrm>
          <a:off x="386423" y="3000152"/>
          <a:ext cx="305906" cy="273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election activeCell="C3" sqref="C3"/>
    </sheetView>
  </sheetViews>
  <sheetFormatPr defaultColWidth="9.109375" defaultRowHeight="15.6" x14ac:dyDescent="0.3"/>
  <cols>
    <col min="1" max="1" width="9.109375" style="36"/>
    <col min="2" max="2" width="9.33203125" style="36" customWidth="1"/>
    <col min="3" max="3" width="9.5546875" style="36" customWidth="1"/>
    <col min="4"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25" width="10" style="36" bestFit="1" customWidth="1"/>
    <col min="26" max="26" width="11" style="36" bestFit="1" customWidth="1"/>
    <col min="27" max="16384" width="9.109375" style="36"/>
  </cols>
  <sheetData>
    <row r="1" spans="1:39" s="5" customFormat="1" ht="13.8" x14ac:dyDescent="0.3">
      <c r="A1" s="1"/>
      <c r="B1" s="2" t="s">
        <v>1</v>
      </c>
      <c r="C1" s="3" t="s">
        <v>0</v>
      </c>
      <c r="D1" s="1"/>
      <c r="E1" s="1"/>
      <c r="F1" s="2" t="s">
        <v>8</v>
      </c>
      <c r="G1" s="4">
        <f>X1</f>
        <v>1</v>
      </c>
      <c r="H1" s="1"/>
      <c r="I1" s="1"/>
      <c r="J1" s="1"/>
      <c r="K1" s="1"/>
      <c r="M1" s="97" t="s">
        <v>100</v>
      </c>
      <c r="N1" s="97" t="s">
        <v>93</v>
      </c>
      <c r="O1" s="97" t="s">
        <v>99</v>
      </c>
      <c r="P1" s="97" t="s">
        <v>99</v>
      </c>
      <c r="Q1" s="97" t="s">
        <v>99</v>
      </c>
      <c r="R1" s="97" t="s">
        <v>98</v>
      </c>
      <c r="S1" s="96" t="s">
        <v>97</v>
      </c>
      <c r="T1" s="95" t="s">
        <v>96</v>
      </c>
      <c r="W1" s="6" t="s">
        <v>95</v>
      </c>
      <c r="X1" s="7">
        <f>SUM(M:M)</f>
        <v>1</v>
      </c>
    </row>
    <row r="2" spans="1:39" s="5" customFormat="1" ht="13.8" x14ac:dyDescent="0.3">
      <c r="A2" s="1"/>
      <c r="B2" s="2" t="s">
        <v>2</v>
      </c>
      <c r="C2" s="3" t="s">
        <v>7</v>
      </c>
      <c r="D2" s="1"/>
      <c r="E2" s="1"/>
      <c r="F2" s="2" t="s">
        <v>5</v>
      </c>
      <c r="G2" s="3" t="s">
        <v>94</v>
      </c>
      <c r="H2" s="1"/>
      <c r="I2" s="1"/>
      <c r="J2" s="1"/>
      <c r="K2" s="1"/>
      <c r="M2" s="85" t="s">
        <v>92</v>
      </c>
      <c r="N2" s="85" t="s">
        <v>92</v>
      </c>
      <c r="O2" s="85" t="s">
        <v>93</v>
      </c>
      <c r="P2" s="85" t="s">
        <v>93</v>
      </c>
      <c r="Q2" s="85" t="s">
        <v>93</v>
      </c>
      <c r="R2" s="85" t="s">
        <v>92</v>
      </c>
      <c r="S2" s="94" t="s">
        <v>92</v>
      </c>
      <c r="T2" s="90"/>
      <c r="W2" s="6" t="s">
        <v>91</v>
      </c>
      <c r="X2" s="7">
        <f>SUM(N:N)</f>
        <v>0</v>
      </c>
    </row>
    <row r="3" spans="1:39" s="5" customFormat="1" ht="13.8" x14ac:dyDescent="0.3">
      <c r="A3" s="1"/>
      <c r="B3" s="2" t="s">
        <v>3</v>
      </c>
      <c r="C3" s="8" t="s">
        <v>102</v>
      </c>
      <c r="D3" s="1"/>
      <c r="E3" s="1"/>
      <c r="F3" s="2" t="s">
        <v>4</v>
      </c>
      <c r="G3" s="3" t="s">
        <v>90</v>
      </c>
      <c r="H3" s="1"/>
      <c r="I3" s="1"/>
      <c r="J3" s="1"/>
      <c r="K3" s="1"/>
      <c r="M3" s="85"/>
      <c r="N3" s="85"/>
      <c r="O3" s="85"/>
      <c r="P3" s="85"/>
      <c r="Q3" s="85"/>
      <c r="R3" s="85"/>
      <c r="S3" s="94"/>
      <c r="T3" s="90"/>
      <c r="W3" s="6" t="s">
        <v>88</v>
      </c>
      <c r="X3" s="7">
        <f>SUM(O:O)</f>
        <v>0</v>
      </c>
    </row>
    <row r="4" spans="1:39" s="5" customFormat="1" ht="13.8" x14ac:dyDescent="0.3">
      <c r="A4" s="1"/>
      <c r="B4" s="2" t="s">
        <v>9</v>
      </c>
      <c r="C4" s="4"/>
      <c r="D4" s="1"/>
      <c r="E4" s="1"/>
      <c r="F4" s="2" t="s">
        <v>10</v>
      </c>
      <c r="G4" s="3" t="s">
        <v>101</v>
      </c>
      <c r="H4" s="1"/>
      <c r="I4" s="1"/>
      <c r="J4" s="1"/>
      <c r="K4" s="1"/>
      <c r="M4" s="85"/>
      <c r="N4" s="85"/>
      <c r="O4" s="85"/>
      <c r="P4" s="85"/>
      <c r="Q4" s="93"/>
      <c r="R4" s="92"/>
      <c r="S4" s="91"/>
      <c r="T4" s="90"/>
      <c r="W4" s="6" t="s">
        <v>88</v>
      </c>
      <c r="X4" s="7">
        <f>SUM(P:P)</f>
        <v>0</v>
      </c>
    </row>
    <row r="5" spans="1:39" s="5" customFormat="1" ht="13.8" x14ac:dyDescent="0.3">
      <c r="A5" s="1"/>
      <c r="B5" s="2" t="s">
        <v>11</v>
      </c>
      <c r="C5" s="4" t="s">
        <v>89</v>
      </c>
      <c r="D5" s="1"/>
      <c r="E5" s="2"/>
      <c r="F5" s="1"/>
      <c r="G5" s="1"/>
      <c r="H5" s="1"/>
      <c r="I5" s="1"/>
      <c r="J5" s="1"/>
      <c r="K5" s="1"/>
      <c r="M5" s="85"/>
      <c r="N5" s="85"/>
      <c r="O5" s="85"/>
      <c r="P5" s="85"/>
      <c r="Q5" s="93"/>
      <c r="R5" s="92"/>
      <c r="S5" s="91"/>
      <c r="T5" s="90"/>
      <c r="W5" s="6" t="s">
        <v>88</v>
      </c>
      <c r="X5" s="7">
        <f>SUM(Q:Q)</f>
        <v>0</v>
      </c>
    </row>
    <row r="6" spans="1:39" s="5" customFormat="1" ht="13.8" x14ac:dyDescent="0.3">
      <c r="A6" s="1"/>
      <c r="B6" s="1" t="s">
        <v>6</v>
      </c>
      <c r="C6" s="9"/>
      <c r="D6" s="1"/>
      <c r="E6" s="1"/>
      <c r="F6" s="1"/>
      <c r="G6" s="1"/>
      <c r="H6" s="1"/>
      <c r="I6" s="1"/>
      <c r="J6" s="1"/>
      <c r="K6" s="1"/>
      <c r="M6" s="85"/>
      <c r="N6" s="85"/>
      <c r="O6" s="85"/>
      <c r="P6" s="85"/>
      <c r="Q6" s="93"/>
      <c r="R6" s="92"/>
      <c r="S6" s="91"/>
      <c r="T6" s="90"/>
      <c r="W6" s="6" t="s">
        <v>87</v>
      </c>
      <c r="X6" s="7">
        <f>SUM(R:R)</f>
        <v>0</v>
      </c>
      <c r="Y6" s="65"/>
      <c r="Z6" s="40"/>
      <c r="AA6" s="65"/>
      <c r="AB6" s="65"/>
      <c r="AC6" s="78"/>
    </row>
    <row r="7" spans="1:39" s="5" customFormat="1" ht="13.8" x14ac:dyDescent="0.3">
      <c r="A7" s="1"/>
      <c r="B7" s="1"/>
      <c r="C7" s="1"/>
      <c r="D7" s="1"/>
      <c r="E7" s="1"/>
      <c r="F7" s="1"/>
      <c r="G7" s="1"/>
      <c r="H7" s="1"/>
      <c r="I7" s="1"/>
      <c r="J7" s="1"/>
      <c r="K7" s="1"/>
      <c r="M7" s="85"/>
      <c r="N7" s="85"/>
      <c r="O7" s="85"/>
      <c r="P7" s="85"/>
      <c r="Q7" s="93"/>
      <c r="R7" s="92"/>
      <c r="S7" s="91"/>
      <c r="T7" s="90"/>
      <c r="W7" s="6" t="s">
        <v>86</v>
      </c>
      <c r="X7" s="7">
        <f>SUM(S:S)</f>
        <v>0</v>
      </c>
      <c r="Y7" s="78"/>
      <c r="Z7" s="67"/>
      <c r="AA7" s="89"/>
      <c r="AB7" s="88"/>
      <c r="AC7" s="65"/>
    </row>
    <row r="8" spans="1:39" s="5" customFormat="1" ht="13.8" x14ac:dyDescent="0.3">
      <c r="A8" s="16"/>
      <c r="E8" s="6" t="s">
        <v>1</v>
      </c>
      <c r="F8" s="7" t="str">
        <f>$C$1</f>
        <v>R. Abbott</v>
      </c>
      <c r="H8" s="10"/>
      <c r="I8" s="6" t="s">
        <v>85</v>
      </c>
      <c r="J8" s="11" t="str">
        <f>$G$2</f>
        <v>AA-SM-026-007</v>
      </c>
      <c r="K8" s="12"/>
      <c r="L8" s="13"/>
      <c r="M8" s="85"/>
      <c r="N8" s="85"/>
      <c r="O8" s="85"/>
      <c r="P8" s="85"/>
      <c r="Q8" s="85"/>
      <c r="R8" s="85"/>
      <c r="S8" s="85"/>
      <c r="T8" s="85"/>
      <c r="Y8" s="65"/>
      <c r="Z8" s="76"/>
      <c r="AA8" s="40"/>
      <c r="AB8" s="87"/>
      <c r="AC8" s="65"/>
    </row>
    <row r="9" spans="1:39" s="5" customFormat="1" ht="13.8" x14ac:dyDescent="0.3">
      <c r="E9" s="6" t="s">
        <v>2</v>
      </c>
      <c r="F9" s="10" t="str">
        <f>$C$2</f>
        <v xml:space="preserve"> </v>
      </c>
      <c r="H9" s="10"/>
      <c r="I9" s="6" t="s">
        <v>84</v>
      </c>
      <c r="J9" s="12" t="str">
        <f>$G$3</f>
        <v>IR</v>
      </c>
      <c r="K9" s="12"/>
      <c r="L9" s="13"/>
      <c r="M9" s="85">
        <v>1</v>
      </c>
      <c r="N9" s="85"/>
      <c r="O9" s="85"/>
      <c r="P9" s="85"/>
      <c r="Q9" s="85"/>
      <c r="R9" s="85"/>
      <c r="S9" s="85"/>
      <c r="T9" s="85"/>
      <c r="Y9" s="65"/>
      <c r="Z9" s="86"/>
      <c r="AA9" s="65"/>
      <c r="AB9" s="65"/>
      <c r="AC9" s="65"/>
    </row>
    <row r="10" spans="1:39" s="5" customFormat="1" ht="13.8" x14ac:dyDescent="0.3">
      <c r="E10" s="6" t="s">
        <v>3</v>
      </c>
      <c r="F10" s="10" t="str">
        <f>$C$3</f>
        <v>18/09/2016</v>
      </c>
      <c r="H10" s="10"/>
      <c r="I10" s="6" t="s">
        <v>83</v>
      </c>
      <c r="J10" s="7" t="str">
        <f>L10&amp;" of "&amp;$G$1</f>
        <v>1 of 1</v>
      </c>
      <c r="K10" s="10"/>
      <c r="L10" s="13">
        <f>SUM($M$1:M9)</f>
        <v>1</v>
      </c>
      <c r="M10" s="85"/>
      <c r="N10" s="85"/>
      <c r="O10" s="85"/>
      <c r="P10" s="85"/>
      <c r="Q10" s="85"/>
      <c r="R10" s="85"/>
      <c r="S10" s="85"/>
      <c r="T10" s="85"/>
      <c r="Y10" s="65"/>
      <c r="Z10" s="65"/>
      <c r="AA10" s="65"/>
      <c r="AB10" s="65"/>
      <c r="AC10" s="65"/>
    </row>
    <row r="11" spans="1:39" s="5" customFormat="1" ht="15" x14ac:dyDescent="0.35">
      <c r="E11" s="6" t="s">
        <v>82</v>
      </c>
      <c r="F11" s="10" t="str">
        <f>$C$5</f>
        <v>STANDARD SPREADSHEET METHOD</v>
      </c>
      <c r="I11" s="14"/>
      <c r="J11" s="7"/>
      <c r="M11" s="85"/>
      <c r="N11" s="85"/>
      <c r="O11" s="85"/>
      <c r="P11" s="85"/>
      <c r="Q11" s="85"/>
      <c r="R11" s="85"/>
      <c r="S11" s="85"/>
      <c r="T11" s="85"/>
      <c r="W11" s="67" t="s">
        <v>81</v>
      </c>
      <c r="X11" s="65">
        <v>0</v>
      </c>
      <c r="Y11" s="65" t="s">
        <v>41</v>
      </c>
      <c r="Z11" s="65"/>
      <c r="AA11" s="65"/>
      <c r="AB11" s="65"/>
      <c r="AC11" s="65"/>
    </row>
    <row r="12" spans="1:39" s="40" customFormat="1" ht="16.2" x14ac:dyDescent="0.35">
      <c r="A12" s="42"/>
      <c r="B12" s="15" t="str">
        <f>$G$4</f>
        <v>SIMPLE BEAMS - CANTILEVERS - Triangular Distributed Load over Whole Span, Peak at Free End</v>
      </c>
      <c r="C12" s="42"/>
      <c r="D12" s="42"/>
      <c r="E12" s="42"/>
      <c r="F12" s="5"/>
      <c r="G12" s="5"/>
      <c r="H12" s="5"/>
      <c r="I12" s="14"/>
      <c r="J12" s="7"/>
      <c r="K12" s="5"/>
      <c r="L12" s="5"/>
      <c r="M12" s="85"/>
      <c r="N12" s="85"/>
      <c r="O12" s="84"/>
      <c r="P12" s="84"/>
      <c r="Q12" s="84"/>
      <c r="R12" s="84"/>
      <c r="S12" s="84"/>
      <c r="T12" s="84"/>
      <c r="U12" s="41"/>
      <c r="W12" s="67" t="s">
        <v>80</v>
      </c>
      <c r="X12" s="65">
        <v>0</v>
      </c>
      <c r="Y12" s="65" t="s">
        <v>44</v>
      </c>
      <c r="Z12" s="65"/>
      <c r="AA12" s="65"/>
      <c r="AB12" s="65"/>
      <c r="AC12" s="83"/>
      <c r="AL12" s="45"/>
      <c r="AM12" s="45"/>
    </row>
    <row r="13" spans="1:39" s="39" customFormat="1" ht="15" x14ac:dyDescent="0.35">
      <c r="A13" s="80"/>
      <c r="B13" s="82" t="s">
        <v>79</v>
      </c>
      <c r="C13" s="82"/>
      <c r="D13" s="82"/>
      <c r="E13" s="80" t="s">
        <v>78</v>
      </c>
      <c r="F13" s="81"/>
      <c r="G13" s="81"/>
      <c r="H13" s="81"/>
      <c r="I13" s="80"/>
      <c r="J13" s="80"/>
      <c r="K13" s="80"/>
      <c r="M13" s="38"/>
      <c r="N13" s="38"/>
      <c r="O13" s="38"/>
      <c r="P13" s="38"/>
      <c r="Q13" s="38"/>
      <c r="R13" s="38"/>
      <c r="S13" s="38"/>
      <c r="T13" s="38"/>
      <c r="U13" s="37"/>
      <c r="W13" s="67" t="s">
        <v>77</v>
      </c>
      <c r="X13" s="67">
        <v>0</v>
      </c>
      <c r="Y13" s="65" t="s">
        <v>34</v>
      </c>
      <c r="Z13" s="40"/>
      <c r="AA13" s="40"/>
      <c r="AB13" s="40"/>
      <c r="AC13" s="40"/>
    </row>
    <row r="14" spans="1:39" s="40" customFormat="1" ht="15" x14ac:dyDescent="0.35">
      <c r="A14" s="65"/>
      <c r="B14" s="79"/>
      <c r="C14" s="65"/>
      <c r="D14" s="65"/>
      <c r="E14" s="78"/>
      <c r="G14" s="65"/>
      <c r="H14" s="65"/>
      <c r="I14" s="64"/>
      <c r="J14" s="64"/>
      <c r="K14" s="64"/>
      <c r="L14" s="41"/>
      <c r="M14" s="38"/>
      <c r="N14" s="38"/>
      <c r="O14" s="38"/>
      <c r="P14" s="38"/>
      <c r="Q14" s="38"/>
      <c r="R14" s="38"/>
      <c r="S14" s="38"/>
      <c r="T14" s="38"/>
      <c r="U14" s="37"/>
      <c r="V14" s="41"/>
      <c r="W14" s="67" t="s">
        <v>76</v>
      </c>
      <c r="X14" s="65">
        <v>0</v>
      </c>
      <c r="Y14" s="65" t="s">
        <v>39</v>
      </c>
    </row>
    <row r="15" spans="1:39" s="40" customFormat="1" ht="13.8" x14ac:dyDescent="0.3">
      <c r="K15" s="64"/>
      <c r="L15" s="41"/>
      <c r="M15" s="38"/>
      <c r="N15" s="38"/>
      <c r="O15" s="38"/>
      <c r="P15" s="38"/>
      <c r="Q15" s="38"/>
      <c r="R15" s="38"/>
      <c r="S15" s="38"/>
      <c r="T15" s="38"/>
      <c r="U15" s="37"/>
      <c r="V15" s="41"/>
    </row>
    <row r="16" spans="1:39" s="40" customFormat="1" ht="13.8" x14ac:dyDescent="0.3">
      <c r="F16" s="77" t="s">
        <v>75</v>
      </c>
      <c r="G16" s="65"/>
      <c r="H16" s="65"/>
      <c r="I16" s="64"/>
      <c r="J16" s="64"/>
      <c r="K16" s="64"/>
      <c r="L16" s="41"/>
      <c r="M16" s="38"/>
      <c r="N16" s="38"/>
      <c r="O16" s="38"/>
      <c r="P16" s="38"/>
      <c r="Q16" s="38"/>
      <c r="R16" s="38"/>
      <c r="S16" s="38"/>
      <c r="T16" s="38"/>
      <c r="U16" s="37"/>
      <c r="V16" s="41"/>
      <c r="Y16" s="40" t="e">
        <f>G19-#REF!</f>
        <v>#REF!</v>
      </c>
    </row>
    <row r="17" spans="1:32" s="40" customFormat="1" ht="15" x14ac:dyDescent="0.35">
      <c r="F17" s="67" t="s">
        <v>74</v>
      </c>
      <c r="G17" s="74">
        <v>10000000</v>
      </c>
      <c r="H17" s="65" t="s">
        <v>73</v>
      </c>
      <c r="I17" s="64"/>
      <c r="J17" s="64"/>
      <c r="L17" s="41"/>
      <c r="M17" s="38"/>
      <c r="N17" s="38"/>
      <c r="O17" s="38"/>
      <c r="P17" s="38"/>
      <c r="Q17" s="38"/>
      <c r="R17" s="38"/>
      <c r="S17" s="38"/>
      <c r="T17" s="38"/>
      <c r="U17" s="37"/>
      <c r="V17" s="41"/>
      <c r="W17" s="76" t="s">
        <v>72</v>
      </c>
      <c r="X17" s="76" t="s">
        <v>71</v>
      </c>
      <c r="Y17" s="76" t="s">
        <v>70</v>
      </c>
      <c r="Z17" s="76" t="s">
        <v>69</v>
      </c>
      <c r="AA17" s="76" t="s">
        <v>68</v>
      </c>
      <c r="AB17" s="76" t="s">
        <v>67</v>
      </c>
      <c r="AC17" s="76" t="s">
        <v>66</v>
      </c>
      <c r="AD17" s="76" t="s">
        <v>65</v>
      </c>
    </row>
    <row r="18" spans="1:32" s="40" customFormat="1" ht="13.8" x14ac:dyDescent="0.3">
      <c r="F18" s="67" t="s">
        <v>64</v>
      </c>
      <c r="G18" s="75">
        <v>0.1</v>
      </c>
      <c r="H18" s="65" t="s">
        <v>63</v>
      </c>
      <c r="I18" s="64"/>
      <c r="J18" s="64"/>
      <c r="L18" s="41"/>
      <c r="M18" s="38"/>
      <c r="N18" s="38"/>
      <c r="O18" s="38"/>
      <c r="P18" s="38"/>
      <c r="Q18" s="38"/>
      <c r="R18" s="38"/>
      <c r="S18" s="38"/>
      <c r="T18" s="38"/>
      <c r="U18" s="37"/>
      <c r="V18" s="41"/>
      <c r="W18" s="50">
        <f>X11</f>
        <v>0</v>
      </c>
      <c r="X18" s="50">
        <f>B26</f>
        <v>250</v>
      </c>
      <c r="Y18" s="50">
        <f>B30</f>
        <v>-6.2500000000000003E-3</v>
      </c>
      <c r="Z18" s="45">
        <f>X12</f>
        <v>0</v>
      </c>
      <c r="AA18" s="60">
        <f>G26</f>
        <v>-4.583333333333333E-2</v>
      </c>
      <c r="AB18" s="45">
        <f>X13</f>
        <v>0</v>
      </c>
      <c r="AC18" s="45">
        <f>X14</f>
        <v>0</v>
      </c>
      <c r="AD18" s="45">
        <f>G30</f>
        <v>-1666.6666666666667</v>
      </c>
    </row>
    <row r="19" spans="1:32" s="40" customFormat="1" ht="13.8" x14ac:dyDescent="0.3">
      <c r="F19" s="67" t="s">
        <v>62</v>
      </c>
      <c r="G19" s="74">
        <v>10</v>
      </c>
      <c r="H19" s="65" t="s">
        <v>61</v>
      </c>
      <c r="I19" s="64"/>
      <c r="J19" s="64"/>
      <c r="K19" s="64"/>
      <c r="L19" s="41"/>
      <c r="M19" s="38"/>
      <c r="N19" s="38"/>
      <c r="O19" s="38"/>
      <c r="P19" s="38"/>
      <c r="Q19" s="38"/>
      <c r="R19" s="38"/>
      <c r="S19" s="38"/>
      <c r="T19" s="38"/>
      <c r="U19" s="37"/>
      <c r="V19" s="41"/>
      <c r="W19" s="41"/>
      <c r="X19" s="41"/>
      <c r="Y19" s="41"/>
      <c r="Z19" s="48"/>
      <c r="AA19" s="48"/>
      <c r="AB19" s="48"/>
      <c r="AC19" s="50" t="s">
        <v>58</v>
      </c>
      <c r="AD19" s="50" t="s">
        <v>57</v>
      </c>
      <c r="AE19" s="56" t="s">
        <v>56</v>
      </c>
      <c r="AF19" s="55" t="s">
        <v>55</v>
      </c>
    </row>
    <row r="20" spans="1:32" s="40" customFormat="1" ht="13.8" x14ac:dyDescent="0.3">
      <c r="F20" s="67" t="s">
        <v>60</v>
      </c>
      <c r="G20" s="74">
        <v>50</v>
      </c>
      <c r="H20" s="65" t="s">
        <v>59</v>
      </c>
      <c r="K20" s="64"/>
      <c r="L20" s="41"/>
      <c r="M20" s="38"/>
      <c r="N20" s="38"/>
      <c r="O20" s="38"/>
      <c r="P20" s="38"/>
      <c r="Q20" s="38"/>
      <c r="R20" s="38"/>
      <c r="S20" s="38"/>
      <c r="T20" s="38"/>
      <c r="U20" s="37"/>
      <c r="V20" s="41"/>
      <c r="W20" s="41"/>
      <c r="X20" s="50" t="s">
        <v>58</v>
      </c>
      <c r="Y20" s="50" t="s">
        <v>57</v>
      </c>
      <c r="Z20" s="56" t="s">
        <v>56</v>
      </c>
      <c r="AA20" s="55" t="s">
        <v>55</v>
      </c>
      <c r="AB20" s="55"/>
      <c r="AC20" s="45" t="s">
        <v>50</v>
      </c>
      <c r="AD20" s="45" t="s">
        <v>52</v>
      </c>
      <c r="AE20" s="45" t="s">
        <v>51</v>
      </c>
      <c r="AF20" s="73" t="s">
        <v>50</v>
      </c>
    </row>
    <row r="21" spans="1:32" s="40" customFormat="1" ht="13.8" x14ac:dyDescent="0.3">
      <c r="F21" s="67" t="s">
        <v>54</v>
      </c>
      <c r="G21" s="40">
        <f>G20*G19/2</f>
        <v>250</v>
      </c>
      <c r="H21" s="65" t="s">
        <v>53</v>
      </c>
      <c r="J21" s="64"/>
      <c r="K21" s="64"/>
      <c r="L21" s="41"/>
      <c r="M21" s="38"/>
      <c r="N21" s="38"/>
      <c r="O21" s="38"/>
      <c r="P21" s="38"/>
      <c r="Q21" s="38"/>
      <c r="R21" s="38"/>
      <c r="S21" s="38"/>
      <c r="T21" s="38"/>
      <c r="U21" s="37"/>
      <c r="V21" s="41"/>
      <c r="W21" s="41"/>
      <c r="X21" s="45" t="s">
        <v>50</v>
      </c>
      <c r="Y21" s="45" t="s">
        <v>52</v>
      </c>
      <c r="Z21" s="45" t="s">
        <v>51</v>
      </c>
      <c r="AA21" s="73" t="s">
        <v>50</v>
      </c>
      <c r="AB21" s="55"/>
      <c r="AC21" s="45">
        <v>0</v>
      </c>
      <c r="AD21" s="45">
        <v>0</v>
      </c>
      <c r="AE21" s="45">
        <v>0</v>
      </c>
    </row>
    <row r="22" spans="1:32" s="40" customFormat="1" ht="13.8" x14ac:dyDescent="0.3">
      <c r="L22" s="41"/>
      <c r="M22" s="38"/>
      <c r="N22" s="38"/>
      <c r="O22" s="38"/>
      <c r="P22" s="38"/>
      <c r="Q22" s="38"/>
      <c r="R22" s="38"/>
      <c r="S22" s="38"/>
      <c r="T22" s="38"/>
      <c r="U22" s="37"/>
      <c r="V22" s="41"/>
      <c r="W22" s="45">
        <v>0</v>
      </c>
      <c r="X22" s="45">
        <v>0</v>
      </c>
      <c r="Y22" s="58">
        <f>-$G$21*(2*$G$19*X22-X22^2)/$G$19^2</f>
        <v>0</v>
      </c>
      <c r="Z22" s="56">
        <f>-(1/3)*$G$21/$G$19^2*(3*$G$19*X22^2-X22^3)</f>
        <v>0</v>
      </c>
      <c r="AA22" s="60">
        <f>-(1/60)*$G$21/($G$17*$G$18*$G$19^2)*(-X22^5-15*$G$19^4*X22+5*$G$19*X22^4+11*$G$19^5)</f>
        <v>-4.5833333333333337E-2</v>
      </c>
      <c r="AB22" s="55"/>
      <c r="AC22" s="54">
        <f t="array" ref="AC22:AC55">IF(ISERROR(SMALL(X22:X55,ROW()-ROW(X21))),"",SMALL(X22:X55,ROW()-ROW(X21)))</f>
        <v>0</v>
      </c>
      <c r="AD22" s="57">
        <f>INDEX(Y22:Y55,MATCH(AC22,X22:X55,0))</f>
        <v>0</v>
      </c>
      <c r="AE22" s="57">
        <f>INDEX(Z22:Z55,MATCH(AC22,X22:X55,0))</f>
        <v>0</v>
      </c>
      <c r="AF22" s="56">
        <f>INDEX(AA22:AA55,MATCH(AC22,X22:X55,0))</f>
        <v>-4.5833333333333337E-2</v>
      </c>
    </row>
    <row r="23" spans="1:32" s="40" customFormat="1" ht="13.8" x14ac:dyDescent="0.3">
      <c r="B23" s="72" t="s">
        <v>49</v>
      </c>
      <c r="C23" s="71"/>
      <c r="D23" s="70"/>
      <c r="L23" s="41"/>
      <c r="M23" s="38"/>
      <c r="N23" s="38"/>
      <c r="O23" s="38"/>
      <c r="P23" s="38"/>
      <c r="Q23" s="38"/>
      <c r="R23" s="38"/>
      <c r="S23" s="38"/>
      <c r="T23" s="38"/>
      <c r="U23" s="37"/>
      <c r="V23" s="41"/>
      <c r="W23" s="50">
        <v>1</v>
      </c>
      <c r="X23" s="58">
        <f>G19/MAX(W22:W55)*W23</f>
        <v>0.33333333333333331</v>
      </c>
      <c r="Y23" s="58">
        <f>-$G$21*(2*$G$19*X23-X23^2)/$G$19^2</f>
        <v>-16.388888888888889</v>
      </c>
      <c r="Z23" s="56">
        <f>-(1/3)*$G$21/$G$19^2*(3*$G$19*X23^2-X23^3)</f>
        <v>-2.7469135802469129</v>
      </c>
      <c r="AA23" s="60">
        <f>-(1/60)*$G$21/($G$17*$G$18*$G$19^2)*(-X23^5-15*$G$19^4*X23+5*$G$19*X23^4+11*$G$19^5)</f>
        <v>-4.375002554869685E-2</v>
      </c>
      <c r="AB23" s="55"/>
      <c r="AC23" s="54">
        <v>0.33333333333333331</v>
      </c>
      <c r="AD23" s="57">
        <f>INDEX(Y22:Y55,MATCH(AC23,X22:X55,0))</f>
        <v>-16.388888888888889</v>
      </c>
      <c r="AE23" s="57">
        <f>INDEX(Z22:Z55,MATCH(AC23,X22:X55,0))</f>
        <v>-2.7469135802469129</v>
      </c>
      <c r="AF23" s="56">
        <f>INDEX(AA22:AA55,MATCH(AC23,X22:X55,0))</f>
        <v>-4.375002554869685E-2</v>
      </c>
    </row>
    <row r="24" spans="1:32" s="40" customFormat="1" ht="15" x14ac:dyDescent="0.35">
      <c r="F24" s="67" t="s">
        <v>48</v>
      </c>
      <c r="G24" s="65" t="str">
        <f ca="1">[1]!xlv(G26)</f>
        <v xml:space="preserve"> - (11 × W × L³) / (60 × E × I)</v>
      </c>
      <c r="H24" s="65"/>
      <c r="L24" s="41"/>
      <c r="M24" s="38"/>
      <c r="N24" s="38"/>
      <c r="O24" s="38"/>
      <c r="P24" s="38"/>
      <c r="Q24" s="38"/>
      <c r="R24" s="38"/>
      <c r="S24" s="38"/>
      <c r="T24" s="38"/>
      <c r="U24" s="37"/>
      <c r="V24" s="41"/>
      <c r="W24" s="50">
        <v>2</v>
      </c>
      <c r="X24" s="58">
        <f>G19/MAX(W22:W55)*W24</f>
        <v>0.66666666666666663</v>
      </c>
      <c r="Y24" s="58">
        <f>-$G$21*(2*$G$19*X24-X24^2)/$G$19^2</f>
        <v>-32.222222222222214</v>
      </c>
      <c r="Z24" s="56">
        <f>-(1/3)*$G$21/$G$19^2*(3*$G$19*X24^2-X24^3)</f>
        <v>-10.864197530864196</v>
      </c>
      <c r="AA24" s="60">
        <f>-(1/60)*$G$21/($G$17*$G$18*$G$19^2)*(-X24^5-15*$G$19^4*X24+5*$G$19*X24^4+11*$G$19^5)</f>
        <v>-4.1667072702331963E-2</v>
      </c>
      <c r="AB24" s="55"/>
      <c r="AC24" s="54">
        <v>0.66666666666666663</v>
      </c>
      <c r="AD24" s="57">
        <f>INDEX(Y22:Y55,MATCH(AC24,X22:X55,0))</f>
        <v>-32.222222222222214</v>
      </c>
      <c r="AE24" s="57">
        <f>INDEX(Z22:Z55,MATCH(AC24,X22:X55,0))</f>
        <v>-10.864197530864196</v>
      </c>
      <c r="AF24" s="56">
        <f>INDEX(AA22:AA55,MATCH(AC24,X22:X55,0))</f>
        <v>-4.1667072702331963E-2</v>
      </c>
    </row>
    <row r="25" spans="1:32" s="40" customFormat="1" ht="15" x14ac:dyDescent="0.35">
      <c r="A25" s="67" t="s">
        <v>47</v>
      </c>
      <c r="B25" s="40" t="str">
        <f ca="1">[1]!xlv(B26)</f>
        <v>W</v>
      </c>
      <c r="F25" s="67" t="s">
        <v>43</v>
      </c>
      <c r="G25" s="40" t="str">
        <f>[1]!xln(G26)</f>
        <v xml:space="preserve"> - (11 × 250 × 10³) / (60 × (1E+07) × 0.1)</v>
      </c>
      <c r="H25" s="65"/>
      <c r="L25" s="41"/>
      <c r="M25" s="38"/>
      <c r="N25" s="38"/>
      <c r="O25" s="38"/>
      <c r="P25" s="38"/>
      <c r="Q25" s="38"/>
      <c r="R25" s="38"/>
      <c r="S25" s="38"/>
      <c r="T25" s="38"/>
      <c r="U25" s="37"/>
      <c r="V25" s="41"/>
      <c r="W25" s="50">
        <v>3</v>
      </c>
      <c r="X25" s="58">
        <f>G19/MAX(W22:W55)*W25</f>
        <v>1</v>
      </c>
      <c r="Y25" s="58">
        <f>-$G$21*(2*$G$19*X25-X25^2)/$G$19^2</f>
        <v>-47.5</v>
      </c>
      <c r="Z25" s="56">
        <f>-(1/3)*$G$21/$G$19^2*(3*$G$19*X25^2-X25^3)</f>
        <v>-24.166666666666664</v>
      </c>
      <c r="AA25" s="60">
        <f>-(1/60)*$G$21/($G$17*$G$18*$G$19^2)*(-X25^5-15*$G$19^4*X25+5*$G$19*X25^4+11*$G$19^5)</f>
        <v>-3.9585374999999999E-2</v>
      </c>
      <c r="AB25" s="55"/>
      <c r="AC25" s="54">
        <v>1</v>
      </c>
      <c r="AD25" s="57">
        <f>INDEX(Y22:Y55,MATCH(AC25,X22:X55,0))</f>
        <v>-47.5</v>
      </c>
      <c r="AE25" s="57">
        <f>INDEX(Z22:Z55,MATCH(AC25,X22:X55,0))</f>
        <v>-24.166666666666664</v>
      </c>
      <c r="AF25" s="56">
        <f>INDEX(AA22:AA55,MATCH(AC25,X22:X55,0))</f>
        <v>-3.9585374999999999E-2</v>
      </c>
    </row>
    <row r="26" spans="1:32" s="40" customFormat="1" ht="13.8" x14ac:dyDescent="0.3">
      <c r="A26" s="67" t="s">
        <v>43</v>
      </c>
      <c r="B26" s="65">
        <f>G21</f>
        <v>250</v>
      </c>
      <c r="C26" s="65" t="s">
        <v>41</v>
      </c>
      <c r="F26" s="67" t="s">
        <v>43</v>
      </c>
      <c r="G26" s="69">
        <f>-(11*G21*G19^3)/(60*G17*G18)</f>
        <v>-4.583333333333333E-2</v>
      </c>
      <c r="H26" s="65" t="s">
        <v>34</v>
      </c>
      <c r="L26" s="41"/>
      <c r="M26" s="38"/>
      <c r="N26" s="38"/>
      <c r="O26" s="38"/>
      <c r="P26" s="38"/>
      <c r="Q26" s="38"/>
      <c r="R26" s="38"/>
      <c r="S26" s="38"/>
      <c r="T26" s="38"/>
      <c r="U26" s="37"/>
      <c r="V26" s="41"/>
      <c r="W26" s="50">
        <v>4</v>
      </c>
      <c r="X26" s="58">
        <f>G19/MAX(W22:W55)*W26</f>
        <v>1.3333333333333333</v>
      </c>
      <c r="Y26" s="58">
        <f>-$G$21*(2*$G$19*X26-X26^2)/$G$19^2</f>
        <v>-62.222222222222214</v>
      </c>
      <c r="Z26" s="56">
        <f>-(1/3)*$G$21/$G$19^2*(3*$G$19*X26^2-X26^3)</f>
        <v>-42.469135802469133</v>
      </c>
      <c r="AA26" s="60">
        <f>-(1/60)*$G$21/($G$17*$G$18*$G$19^2)*(-X26^5-15*$G$19^4*X26+5*$G$19*X26^4+11*$G$19^5)</f>
        <v>-3.7506408779149521E-2</v>
      </c>
      <c r="AB26" s="55"/>
      <c r="AC26" s="54">
        <v>1.3333333333333333</v>
      </c>
      <c r="AD26" s="57">
        <f>INDEX(Y22:Y55,MATCH(AC26,X22:X55,0))</f>
        <v>-62.222222222222214</v>
      </c>
      <c r="AE26" s="57">
        <f>INDEX(Z22:Z55,MATCH(AC26,X22:X55,0))</f>
        <v>-42.469135802469133</v>
      </c>
      <c r="AF26" s="56">
        <f>INDEX(AA22:AA55,MATCH(AC26,X22:X55,0))</f>
        <v>-3.7506408779149521E-2</v>
      </c>
    </row>
    <row r="27" spans="1:32" s="40" customFormat="1" ht="13.8" x14ac:dyDescent="0.3">
      <c r="L27" s="41"/>
      <c r="M27" s="38"/>
      <c r="N27" s="38"/>
      <c r="O27" s="38"/>
      <c r="P27" s="38"/>
      <c r="Q27" s="38"/>
      <c r="R27" s="38"/>
      <c r="S27" s="38"/>
      <c r="T27" s="38"/>
      <c r="U27" s="37"/>
      <c r="V27" s="41"/>
      <c r="W27" s="50">
        <v>5</v>
      </c>
      <c r="X27" s="58">
        <f>G19/MAX(W22:W55)*W27</f>
        <v>1.6666666666666665</v>
      </c>
      <c r="Y27" s="58">
        <f>-$G$21*(2*$G$19*X27-X27^2)/$G$19^2</f>
        <v>-76.388888888888872</v>
      </c>
      <c r="Z27" s="56">
        <f>-(1/3)*$G$21/$G$19^2*(3*$G$19*X27^2-X27^3)</f>
        <v>-65.586419753086389</v>
      </c>
      <c r="AA27" s="60">
        <f>-(1/60)*$G$21/($G$17*$G$18*$G$19^2)*(-X27^5-15*$G$19^4*X27+5*$G$19*X27^4+11*$G$19^5)</f>
        <v>-3.5432205932784643E-2</v>
      </c>
      <c r="AB27" s="55"/>
      <c r="AC27" s="54">
        <v>1.6666666666666665</v>
      </c>
      <c r="AD27" s="57">
        <f>INDEX(Y22:Y55,MATCH(AC27,X22:X55,0))</f>
        <v>-76.388888888888872</v>
      </c>
      <c r="AE27" s="57">
        <f>INDEX(Z22:Z55,MATCH(AC27,X22:X55,0))</f>
        <v>-65.586419753086389</v>
      </c>
      <c r="AF27" s="56">
        <f>INDEX(AA22:AA55,MATCH(AC27,X22:X55,0))</f>
        <v>-3.5432205932784643E-2</v>
      </c>
    </row>
    <row r="28" spans="1:32" s="40" customFormat="1" ht="15" x14ac:dyDescent="0.35">
      <c r="A28" s="67" t="s">
        <v>46</v>
      </c>
      <c r="B28" s="65" t="str">
        <f ca="1">[1]!xlv(B30)</f>
        <v xml:space="preserve"> - (W × L²) / (4 × E × I)</v>
      </c>
      <c r="C28" s="65"/>
      <c r="F28" s="67" t="s">
        <v>45</v>
      </c>
      <c r="G28" s="65" t="str">
        <f ca="1">[1]!xlv(G30)</f>
        <v xml:space="preserve"> - 2 × W × L / 3</v>
      </c>
      <c r="H28" s="65"/>
      <c r="L28" s="41"/>
      <c r="M28" s="38"/>
      <c r="N28" s="38"/>
      <c r="O28" s="38"/>
      <c r="P28" s="38"/>
      <c r="Q28" s="38"/>
      <c r="R28" s="38"/>
      <c r="S28" s="38"/>
      <c r="T28" s="38"/>
      <c r="U28" s="37"/>
      <c r="V28" s="41"/>
      <c r="W28" s="50">
        <v>6</v>
      </c>
      <c r="X28" s="58">
        <f>G19/MAX(W22:W55)*W28</f>
        <v>2</v>
      </c>
      <c r="Y28" s="58">
        <f>-$G$21*(2*$G$19*X28-X28^2)/$G$19^2</f>
        <v>-90</v>
      </c>
      <c r="Z28" s="56">
        <f>-(1/3)*$G$21/$G$19^2*(3*$G$19*X28^2-X28^3)</f>
        <v>-93.333333333333329</v>
      </c>
      <c r="AA28" s="60">
        <f>-(1/60)*$G$21/($G$17*$G$18*$G$19^2)*(-X28^5-15*$G$19^4*X28+5*$G$19*X28^4+11*$G$19^5)</f>
        <v>-3.3365333333333337E-2</v>
      </c>
      <c r="AB28" s="55"/>
      <c r="AC28" s="54">
        <v>2</v>
      </c>
      <c r="AD28" s="57">
        <f>INDEX(Y22:Y55,MATCH(AC28,X22:X55,0))</f>
        <v>-90</v>
      </c>
      <c r="AE28" s="57">
        <f>INDEX(Z22:Z55,MATCH(AC28,X22:X55,0))</f>
        <v>-93.333333333333329</v>
      </c>
      <c r="AF28" s="56">
        <f>INDEX(AA22:AA55,MATCH(AC28,X22:X55,0))</f>
        <v>-3.3365333333333337E-2</v>
      </c>
    </row>
    <row r="29" spans="1:32" s="40" customFormat="1" ht="13.8" x14ac:dyDescent="0.3">
      <c r="A29" s="67" t="s">
        <v>43</v>
      </c>
      <c r="B29" s="40" t="str">
        <f>[1]!xln(B30)</f>
        <v xml:space="preserve"> - (250 × 10²) / (4 × (1E+07) × 0.1)</v>
      </c>
      <c r="C29" s="65"/>
      <c r="F29" s="67" t="s">
        <v>43</v>
      </c>
      <c r="G29" s="40" t="str">
        <f>[1]!xln(G30)</f>
        <v xml:space="preserve"> - 2 × 250 × 10 / 3</v>
      </c>
      <c r="H29" s="65"/>
      <c r="L29" s="41"/>
      <c r="M29" s="38"/>
      <c r="N29" s="38"/>
      <c r="O29" s="38"/>
      <c r="P29" s="38"/>
      <c r="Q29" s="38"/>
      <c r="R29" s="38"/>
      <c r="S29" s="38"/>
      <c r="T29" s="38"/>
      <c r="U29" s="37"/>
      <c r="V29" s="41"/>
      <c r="W29" s="50">
        <v>7</v>
      </c>
      <c r="X29" s="58">
        <f>G19/MAX(W22:W55)*W29</f>
        <v>2.333333333333333</v>
      </c>
      <c r="Y29" s="58">
        <f>-$G$21*(2*$G$19*X29-X29^2)/$G$19^2</f>
        <v>-103.05555555555553</v>
      </c>
      <c r="Z29" s="56">
        <f>-(1/3)*$G$21/$G$19^2*(3*$G$19*X29^2-X29^3)</f>
        <v>-125.52469135802465</v>
      </c>
      <c r="AA29" s="60">
        <f>-(1/60)*$G$21/($G$17*$G$18*$G$19^2)*(-X29^5-15*$G$19^4*X29+5*$G$19*X29^4+11*$G$19^5)</f>
        <v>-3.1308872256515775E-2</v>
      </c>
      <c r="AB29" s="55"/>
      <c r="AC29" s="54">
        <v>2.333333333333333</v>
      </c>
      <c r="AD29" s="57">
        <f>INDEX(Y22:Y55,MATCH(AC29,X22:X55,0))</f>
        <v>-103.05555555555553</v>
      </c>
      <c r="AE29" s="57">
        <f>INDEX(Z22:Z55,MATCH(AC29,X22:X55,0))</f>
        <v>-125.52469135802465</v>
      </c>
      <c r="AF29" s="56">
        <f>INDEX(AA22:AA55,MATCH(AC29,X22:X55,0))</f>
        <v>-3.1308872256515775E-2</v>
      </c>
    </row>
    <row r="30" spans="1:32" s="40" customFormat="1" ht="13.8" x14ac:dyDescent="0.3">
      <c r="A30" s="67" t="s">
        <v>43</v>
      </c>
      <c r="B30" s="68">
        <f>-(G21*G19^2)/(4*G17*G18)</f>
        <v>-6.2500000000000003E-3</v>
      </c>
      <c r="C30" s="65" t="s">
        <v>44</v>
      </c>
      <c r="F30" s="67" t="s">
        <v>43</v>
      </c>
      <c r="G30" s="66">
        <f>-2*G21*G19/3</f>
        <v>-1666.6666666666667</v>
      </c>
      <c r="H30" s="65" t="s">
        <v>39</v>
      </c>
      <c r="J30" s="64"/>
      <c r="L30" s="41"/>
      <c r="M30" s="38"/>
      <c r="N30" s="38"/>
      <c r="O30" s="38"/>
      <c r="P30" s="38"/>
      <c r="Q30" s="38"/>
      <c r="R30" s="38"/>
      <c r="S30" s="38"/>
      <c r="T30" s="38"/>
      <c r="U30" s="37"/>
      <c r="V30" s="41"/>
      <c r="W30" s="50">
        <v>8</v>
      </c>
      <c r="X30" s="58">
        <f>G19/MAX(W22:W55)*W30</f>
        <v>2.6666666666666665</v>
      </c>
      <c r="Y30" s="58">
        <f>-$G$21*(2*$G$19*X30-X30^2)/$G$19^2</f>
        <v>-115.55555555555553</v>
      </c>
      <c r="Z30" s="56">
        <f>-(1/3)*$G$21/$G$19^2*(3*$G$19*X30^2-X30^3)</f>
        <v>-161.97530864197529</v>
      </c>
      <c r="AA30" s="60">
        <f>-(1/60)*$G$21/($G$17*$G$18*$G$19^2)*(-X30^5-15*$G$19^4*X30+5*$G$19*X30^4+11*$G$19^5)</f>
        <v>-2.9266397805212622E-2</v>
      </c>
      <c r="AB30" s="55"/>
      <c r="AC30" s="54">
        <v>2.6666666666666665</v>
      </c>
      <c r="AD30" s="57">
        <f>INDEX(Y22:Y55,MATCH(AC30,X22:X55,0))</f>
        <v>-115.55555555555553</v>
      </c>
      <c r="AE30" s="57">
        <f>INDEX(Z22:Z55,MATCH(AC30,X22:X55,0))</f>
        <v>-161.97530864197529</v>
      </c>
      <c r="AF30" s="56">
        <f>INDEX(AA22:AA55,MATCH(AC30,X22:X55,0))</f>
        <v>-2.9266397805212622E-2</v>
      </c>
    </row>
    <row r="31" spans="1:32" s="40" customFormat="1" ht="13.8" x14ac:dyDescent="0.3">
      <c r="J31" s="64"/>
      <c r="L31" s="41"/>
      <c r="M31" s="38"/>
      <c r="N31" s="38"/>
      <c r="O31" s="38"/>
      <c r="P31" s="38"/>
      <c r="Q31" s="38"/>
      <c r="R31" s="38"/>
      <c r="S31" s="38"/>
      <c r="T31" s="38"/>
      <c r="U31" s="37"/>
      <c r="V31" s="41"/>
      <c r="W31" s="50">
        <v>9</v>
      </c>
      <c r="X31" s="58">
        <f>G19/MAX(W22:W55)*W31</f>
        <v>3</v>
      </c>
      <c r="Y31" s="58">
        <f>-$G$21*(2*$G$19*X31-X31^2)/$G$19^2</f>
        <v>-127.5</v>
      </c>
      <c r="Z31" s="56">
        <f>-(1/3)*$G$21/$G$19^2*(3*$G$19*X31^2-X31^3)</f>
        <v>-202.49999999999997</v>
      </c>
      <c r="AA31" s="60">
        <f>-(1/60)*$G$21/($G$17*$G$18*$G$19^2)*(-X31^5-15*$G$19^4*X31+5*$G$19*X31^4+11*$G$19^5)</f>
        <v>-2.7241958333333333E-2</v>
      </c>
      <c r="AB31" s="55"/>
      <c r="AC31" s="54">
        <v>3</v>
      </c>
      <c r="AD31" s="57">
        <f>INDEX(Y22:Y55,MATCH(AC31,X22:X55,0))</f>
        <v>-127.5</v>
      </c>
      <c r="AE31" s="57">
        <f>INDEX(Z22:Z55,MATCH(AC31,X22:X55,0))</f>
        <v>-202.49999999999997</v>
      </c>
      <c r="AF31" s="56">
        <f>INDEX(AA22:AA55,MATCH(AC31,X22:X55,0))</f>
        <v>-2.7241958333333333E-2</v>
      </c>
    </row>
    <row r="32" spans="1:32" s="40" customFormat="1" ht="13.8" x14ac:dyDescent="0.3">
      <c r="J32" s="64"/>
      <c r="L32" s="41"/>
      <c r="M32" s="38"/>
      <c r="N32" s="38"/>
      <c r="O32" s="38"/>
      <c r="P32" s="38"/>
      <c r="Q32" s="38"/>
      <c r="R32" s="38"/>
      <c r="S32" s="38"/>
      <c r="T32" s="38"/>
      <c r="U32" s="37"/>
      <c r="V32" s="41"/>
      <c r="W32" s="50">
        <v>10</v>
      </c>
      <c r="X32" s="58">
        <f>G19/MAX(W22:W55)*W32</f>
        <v>3.333333333333333</v>
      </c>
      <c r="Y32" s="58">
        <f>-$G$21*(2*$G$19*X32-X32^2)/$G$19^2</f>
        <v>-138.88888888888886</v>
      </c>
      <c r="Z32" s="56">
        <f>-(1/3)*$G$21/$G$19^2*(3*$G$19*X32^2-X32^3)</f>
        <v>-246.91358024691351</v>
      </c>
      <c r="AA32" s="60">
        <f>-(1/60)*$G$21/($G$17*$G$18*$G$19^2)*(-X32^5-15*$G$19^4*X32+5*$G$19*X32^4+11*$G$19^5)</f>
        <v>-2.5240054869684503E-2</v>
      </c>
      <c r="AB32" s="55"/>
      <c r="AC32" s="54">
        <v>3.333333333333333</v>
      </c>
      <c r="AD32" s="57">
        <f>INDEX(Y22:Y55,MATCH(AC32,X22:X55,0))</f>
        <v>-138.88888888888886</v>
      </c>
      <c r="AE32" s="57">
        <f>INDEX(Z22:Z55,MATCH(AC32,X22:X55,0))</f>
        <v>-246.91358024691351</v>
      </c>
      <c r="AF32" s="56">
        <f>INDEX(AA22:AA55,MATCH(AC32,X22:X55,0))</f>
        <v>-2.5240054869684503E-2</v>
      </c>
    </row>
    <row r="33" spans="9:32" s="40" customFormat="1" ht="13.8" x14ac:dyDescent="0.3">
      <c r="L33" s="41"/>
      <c r="M33" s="38"/>
      <c r="N33" s="38"/>
      <c r="O33" s="38"/>
      <c r="P33" s="38"/>
      <c r="Q33" s="38"/>
      <c r="R33" s="38"/>
      <c r="S33" s="38"/>
      <c r="T33" s="38"/>
      <c r="U33" s="37"/>
      <c r="V33" s="41"/>
      <c r="W33" s="50">
        <v>11</v>
      </c>
      <c r="X33" s="58">
        <f>G19/MAX(W22:W55)*W33</f>
        <v>3.6666666666666665</v>
      </c>
      <c r="Y33" s="58">
        <f>-$G$21*(2*$G$19*X33-X33^2)/$G$19^2</f>
        <v>-149.7222222222222</v>
      </c>
      <c r="Z33" s="56">
        <f>-(1/3)*$G$21/$G$19^2*(3*$G$19*X33^2-X33^3)</f>
        <v>-295.03086419753078</v>
      </c>
      <c r="AA33" s="60">
        <f>-(1/60)*$G$21/($G$17*$G$18*$G$19^2)*(-X33^5-15*$G$19^4*X33+5*$G$19*X33^4+11*$G$19^5)</f>
        <v>-2.3265620541838134E-2</v>
      </c>
      <c r="AB33" s="55"/>
      <c r="AC33" s="54">
        <v>3.6666666666666665</v>
      </c>
      <c r="AD33" s="57">
        <f>INDEX(Y22:Y55,MATCH(AC33,X22:X55,0))</f>
        <v>-149.7222222222222</v>
      </c>
      <c r="AE33" s="57">
        <f>INDEX(Z22:Z55,MATCH(AC33,X22:X55,0))</f>
        <v>-295.03086419753078</v>
      </c>
      <c r="AF33" s="56">
        <f>INDEX(AA22:AA55,MATCH(AC33,X22:X55,0))</f>
        <v>-2.3265620541838134E-2</v>
      </c>
    </row>
    <row r="34" spans="9:32" s="40" customFormat="1" ht="13.8" x14ac:dyDescent="0.3">
      <c r="I34" s="63" t="s">
        <v>42</v>
      </c>
      <c r="J34" s="41"/>
      <c r="K34" s="41"/>
      <c r="L34" s="41"/>
      <c r="M34" s="38"/>
      <c r="N34" s="38"/>
      <c r="O34" s="38"/>
      <c r="P34" s="38"/>
      <c r="Q34" s="38"/>
      <c r="R34" s="38"/>
      <c r="S34" s="38"/>
      <c r="T34" s="38"/>
      <c r="U34" s="37"/>
      <c r="V34" s="41"/>
      <c r="W34" s="50">
        <v>12</v>
      </c>
      <c r="X34" s="58">
        <f>G19/MAX(W22:W55)*W34</f>
        <v>4</v>
      </c>
      <c r="Y34" s="58">
        <f>-$G$21*(2*$G$19*X34-X34^2)/$G$19^2</f>
        <v>-160</v>
      </c>
      <c r="Z34" s="56">
        <f>-(1/3)*$G$21/$G$19^2*(3*$G$19*X34^2-X34^3)</f>
        <v>-346.66666666666663</v>
      </c>
      <c r="AA34" s="60">
        <f>-(1/60)*$G$21/($G$17*$G$18*$G$19^2)*(-X34^5-15*$G$19^4*X34+5*$G$19*X34^4+11*$G$19^5)</f>
        <v>-2.1324000000000003E-2</v>
      </c>
      <c r="AB34" s="55"/>
      <c r="AC34" s="54">
        <v>4</v>
      </c>
      <c r="AD34" s="57">
        <f>INDEX(Y22:Y55,MATCH(AC34,X22:X55,0))</f>
        <v>-160</v>
      </c>
      <c r="AE34" s="57">
        <f>INDEX(Z22:Z55,MATCH(AC34,X22:X55,0))</f>
        <v>-346.66666666666663</v>
      </c>
      <c r="AF34" s="56">
        <f>INDEX(AA22:AA55,MATCH(AC34,X22:X55,0))</f>
        <v>-2.1324000000000003E-2</v>
      </c>
    </row>
    <row r="35" spans="9:32" s="40" customFormat="1" ht="13.8" x14ac:dyDescent="0.3">
      <c r="I35" s="53" t="s">
        <v>36</v>
      </c>
      <c r="J35" s="62">
        <f>MAX(AD21:AD54)</f>
        <v>0</v>
      </c>
      <c r="K35" s="41" t="s">
        <v>41</v>
      </c>
      <c r="L35" s="41"/>
      <c r="M35" s="38"/>
      <c r="N35" s="38"/>
      <c r="O35" s="38"/>
      <c r="P35" s="38"/>
      <c r="Q35" s="38"/>
      <c r="R35" s="38"/>
      <c r="S35" s="38"/>
      <c r="T35" s="38"/>
      <c r="U35" s="37"/>
      <c r="V35" s="41"/>
      <c r="W35" s="50">
        <v>13</v>
      </c>
      <c r="X35" s="58">
        <f>G19/MAX(W22:W55)*W35</f>
        <v>4.333333333333333</v>
      </c>
      <c r="Y35" s="58">
        <f>-$G$21*(2*$G$19*X35-X35^2)/$G$19^2</f>
        <v>-169.72222222222223</v>
      </c>
      <c r="Z35" s="56">
        <f>-(1/3)*$G$21/$G$19^2*(3*$G$19*X35^2-X35^3)</f>
        <v>-401.63580246913574</v>
      </c>
      <c r="AA35" s="60">
        <f>-(1/60)*$G$21/($G$17*$G$18*$G$19^2)*(-X35^5-15*$G$19^4*X35+5*$G$19*X35^4+11*$G$19^5)</f>
        <v>-1.9420928840877916E-2</v>
      </c>
      <c r="AB35" s="55"/>
      <c r="AC35" s="54">
        <v>4.333333333333333</v>
      </c>
      <c r="AD35" s="57">
        <f>INDEX(Y22:Y55,MATCH(AC35,X22:X55,0))</f>
        <v>-169.72222222222223</v>
      </c>
      <c r="AE35" s="57">
        <f>INDEX(Z22:Z55,MATCH(AC35,X22:X55,0))</f>
        <v>-401.63580246913574</v>
      </c>
      <c r="AF35" s="56">
        <f>INDEX(AA22:AA55,MATCH(AC35,X22:X55,0))</f>
        <v>-1.9420928840877916E-2</v>
      </c>
    </row>
    <row r="36" spans="9:32" s="40" customFormat="1" ht="13.8" x14ac:dyDescent="0.3">
      <c r="I36" s="53" t="s">
        <v>35</v>
      </c>
      <c r="J36" s="62">
        <f>MIN(AD21:AD54)</f>
        <v>-250</v>
      </c>
      <c r="K36" s="41" t="s">
        <v>41</v>
      </c>
      <c r="L36" s="41"/>
      <c r="M36" s="38"/>
      <c r="N36" s="38"/>
      <c r="O36" s="38"/>
      <c r="P36" s="38"/>
      <c r="Q36" s="38"/>
      <c r="R36" s="38"/>
      <c r="S36" s="38"/>
      <c r="T36" s="38"/>
      <c r="U36" s="37"/>
      <c r="V36" s="41"/>
      <c r="W36" s="50">
        <v>14</v>
      </c>
      <c r="X36" s="58">
        <f>G19/MAX(W22:W55)*W36</f>
        <v>4.6666666666666661</v>
      </c>
      <c r="Y36" s="58">
        <f>-$G$21*(2*$G$19*X36-X36^2)/$G$19^2</f>
        <v>-178.88888888888886</v>
      </c>
      <c r="Z36" s="56">
        <f>-(1/3)*$G$21/$G$19^2*(3*$G$19*X36^2-X36^3)</f>
        <v>-459.75308641975295</v>
      </c>
      <c r="AA36" s="60">
        <f>-(1/60)*$G$21/($G$17*$G$18*$G$19^2)*(-X36^5-15*$G$19^4*X36+5*$G$19*X36^4+11*$G$19^5)</f>
        <v>-1.7562513031550073E-2</v>
      </c>
      <c r="AB36" s="55"/>
      <c r="AC36" s="54">
        <v>4.6666666666666661</v>
      </c>
      <c r="AD36" s="57">
        <f>INDEX(Y22:Y55,MATCH(AC36,X22:X55,0))</f>
        <v>-178.88888888888886</v>
      </c>
      <c r="AE36" s="57">
        <f>INDEX(Z22:Z55,MATCH(AC36,X22:X55,0))</f>
        <v>-459.75308641975295</v>
      </c>
      <c r="AF36" s="56">
        <f>INDEX(AA22:AA55,MATCH(AC36,X22:X55,0))</f>
        <v>-1.7562513031550073E-2</v>
      </c>
    </row>
    <row r="37" spans="9:32" s="40" customFormat="1" ht="13.8" x14ac:dyDescent="0.3">
      <c r="I37" s="51" t="s">
        <v>37</v>
      </c>
      <c r="J37" s="41"/>
      <c r="K37" s="41"/>
      <c r="L37" s="41"/>
      <c r="M37" s="38"/>
      <c r="N37" s="38"/>
      <c r="O37" s="38"/>
      <c r="P37" s="38"/>
      <c r="Q37" s="38"/>
      <c r="R37" s="38"/>
      <c r="S37" s="38"/>
      <c r="T37" s="38"/>
      <c r="U37" s="37"/>
      <c r="V37" s="41"/>
      <c r="W37" s="50">
        <v>15</v>
      </c>
      <c r="X37" s="58">
        <f>G19/MAX(W22:W55)*W37</f>
        <v>5</v>
      </c>
      <c r="Y37" s="58">
        <f>-$G$21*(2*$G$19*X37-X37^2)/$G$19^2</f>
        <v>-187.5</v>
      </c>
      <c r="Z37" s="56">
        <f>-(1/3)*$G$21/$G$19^2*(3*$G$19*X37^2-X37^3)</f>
        <v>-520.83333333333326</v>
      </c>
      <c r="AA37" s="60">
        <f>-(1/60)*$G$21/($G$17*$G$18*$G$19^2)*(-X37^5-15*$G$19^4*X37+5*$G$19*X37^4+11*$G$19^5)</f>
        <v>-1.5755208333333333E-2</v>
      </c>
      <c r="AB37" s="55"/>
      <c r="AC37" s="54">
        <v>5</v>
      </c>
      <c r="AD37" s="57">
        <f>INDEX(Y22:Y55,MATCH(AC37,X22:X55,0))</f>
        <v>-187.5</v>
      </c>
      <c r="AE37" s="57">
        <f>INDEX(Z22:Z55,MATCH(AC37,X22:X55,0))</f>
        <v>-520.83333333333326</v>
      </c>
      <c r="AF37" s="56">
        <f>INDEX(AA22:AA55,MATCH(AC37,X22:X55,0))</f>
        <v>-1.5755208333333333E-2</v>
      </c>
    </row>
    <row r="38" spans="9:32" s="40" customFormat="1" ht="13.8" x14ac:dyDescent="0.3">
      <c r="I38" s="53" t="s">
        <v>36</v>
      </c>
      <c r="J38" s="52">
        <f>INDEX(AC21:AC54,MATCH(J35,AD21:AD54,0))</f>
        <v>0</v>
      </c>
      <c r="K38" s="41" t="s">
        <v>34</v>
      </c>
      <c r="L38" s="41"/>
      <c r="M38" s="38"/>
      <c r="N38" s="38"/>
      <c r="O38" s="38"/>
      <c r="P38" s="38"/>
      <c r="Q38" s="38"/>
      <c r="R38" s="38"/>
      <c r="S38" s="38"/>
      <c r="T38" s="38"/>
      <c r="U38" s="37"/>
      <c r="V38" s="41"/>
      <c r="W38" s="50">
        <v>16</v>
      </c>
      <c r="X38" s="58">
        <f>G19/MAX(W22:W55)*W38</f>
        <v>5.333333333333333</v>
      </c>
      <c r="Y38" s="58">
        <f>-$G$21*(2*$G$19*X38-X38^2)/$G$19^2</f>
        <v>-195.55555555555554</v>
      </c>
      <c r="Z38" s="56">
        <f>-(1/3)*$G$21/$G$19^2*(3*$G$19*X38^2-X38^3)</f>
        <v>-584.69135802469123</v>
      </c>
      <c r="AA38" s="60">
        <f>-(1/60)*$G$21/($G$17*$G$18*$G$19^2)*(-X38^5-15*$G$19^4*X38+5*$G$19*X38^4+11*$G$19^5)</f>
        <v>-1.4005799725651576E-2</v>
      </c>
      <c r="AB38" s="55"/>
      <c r="AC38" s="54">
        <v>5.333333333333333</v>
      </c>
      <c r="AD38" s="57">
        <f>INDEX(Y22:Y55,MATCH(AC38,X22:X55,0))</f>
        <v>-195.55555555555554</v>
      </c>
      <c r="AE38" s="57">
        <f>INDEX(Z22:Z55,MATCH(AC38,X22:X55,0))</f>
        <v>-584.69135802469123</v>
      </c>
      <c r="AF38" s="56">
        <f>INDEX(AA22:AA55,MATCH(AC38,X22:X55,0))</f>
        <v>-1.4005799725651576E-2</v>
      </c>
    </row>
    <row r="39" spans="9:32" s="40" customFormat="1" ht="13.8" x14ac:dyDescent="0.3">
      <c r="I39" s="53" t="s">
        <v>35</v>
      </c>
      <c r="J39" s="52">
        <f>INDEX(AC21:AC54,MATCH(J36,AD21:AD54,0))</f>
        <v>10</v>
      </c>
      <c r="K39" s="51" t="s">
        <v>34</v>
      </c>
      <c r="L39" s="41"/>
      <c r="M39" s="38"/>
      <c r="N39" s="38"/>
      <c r="O39" s="38"/>
      <c r="P39" s="38"/>
      <c r="Q39" s="38"/>
      <c r="R39" s="38"/>
      <c r="S39" s="38"/>
      <c r="T39" s="38"/>
      <c r="U39" s="37"/>
      <c r="V39" s="41"/>
      <c r="W39" s="50">
        <v>17</v>
      </c>
      <c r="X39" s="58">
        <f>G19/MAX(W22:W55)*W39</f>
        <v>5.6666666666666661</v>
      </c>
      <c r="Y39" s="58">
        <f>-$G$21*(2*$G$19*X39-X39^2)/$G$19^2</f>
        <v>-203.05555555555551</v>
      </c>
      <c r="Z39" s="56">
        <f>-(1/3)*$G$21/$G$19^2*(3*$G$19*X39^2-X39^3)</f>
        <v>-651.14197530864192</v>
      </c>
      <c r="AA39" s="60">
        <f>-(1/60)*$G$21/($G$17*$G$18*$G$19^2)*(-X39^5-15*$G$19^4*X39+5*$G$19*X39^4+11*$G$19^5)</f>
        <v>-1.2321380829903982E-2</v>
      </c>
      <c r="AB39" s="55"/>
      <c r="AC39" s="54">
        <v>5.6666666666666661</v>
      </c>
      <c r="AD39" s="57">
        <f>INDEX(Y22:Y55,MATCH(AC39,X22:X55,0))</f>
        <v>-203.05555555555551</v>
      </c>
      <c r="AE39" s="57">
        <f>INDEX(Z22:Z55,MATCH(AC39,X22:X55,0))</f>
        <v>-651.14197530864192</v>
      </c>
      <c r="AF39" s="56">
        <f>INDEX(AA22:AA55,MATCH(AC39,X22:X55,0))</f>
        <v>-1.2321380829903982E-2</v>
      </c>
    </row>
    <row r="40" spans="9:32" s="40" customFormat="1" ht="13.8" x14ac:dyDescent="0.3">
      <c r="L40" s="41"/>
      <c r="M40" s="38"/>
      <c r="N40" s="38"/>
      <c r="O40" s="38"/>
      <c r="P40" s="38"/>
      <c r="Q40" s="38"/>
      <c r="R40" s="38"/>
      <c r="S40" s="38"/>
      <c r="T40" s="38"/>
      <c r="U40" s="37"/>
      <c r="V40" s="41"/>
      <c r="W40" s="50">
        <v>18</v>
      </c>
      <c r="X40" s="58">
        <f>G19/MAX(W22:W55)*W40</f>
        <v>6</v>
      </c>
      <c r="Y40" s="58">
        <f>-$G$21*(2*$G$19*X40-X40^2)/$G$19^2</f>
        <v>-210</v>
      </c>
      <c r="Z40" s="56">
        <f>-(1/3)*$G$21/$G$19^2*(3*$G$19*X40^2-X40^3)</f>
        <v>-719.99999999999989</v>
      </c>
      <c r="AA40" s="60">
        <f>-(1/60)*$G$21/($G$17*$G$18*$G$19^2)*(-X40^5-15*$G$19^4*X40+5*$G$19*X40^4+11*$G$19^5)</f>
        <v>-1.0709333333333335E-2</v>
      </c>
      <c r="AB40" s="55"/>
      <c r="AC40" s="54">
        <v>6</v>
      </c>
      <c r="AD40" s="57">
        <f>INDEX(Y22:Y55,MATCH(AC40,X22:X55,0))</f>
        <v>-210</v>
      </c>
      <c r="AE40" s="57">
        <f>INDEX(Z22:Z55,MATCH(AC40,X22:X55,0))</f>
        <v>-719.99999999999989</v>
      </c>
      <c r="AF40" s="56">
        <f>INDEX(AA22:AA55,MATCH(AC40,X22:X55,0))</f>
        <v>-1.0709333333333335E-2</v>
      </c>
    </row>
    <row r="41" spans="9:32" s="40" customFormat="1" ht="13.8" x14ac:dyDescent="0.3">
      <c r="I41" s="61" t="s">
        <v>40</v>
      </c>
      <c r="J41" s="41"/>
      <c r="K41" s="41"/>
      <c r="L41" s="41"/>
      <c r="M41" s="38"/>
      <c r="N41" s="38"/>
      <c r="O41" s="38"/>
      <c r="P41" s="38"/>
      <c r="Q41" s="38"/>
      <c r="R41" s="38"/>
      <c r="S41" s="38"/>
      <c r="T41" s="38"/>
      <c r="U41" s="37"/>
      <c r="V41" s="41"/>
      <c r="W41" s="50">
        <v>19</v>
      </c>
      <c r="X41" s="58">
        <f>G19/MAX(W22:W55)*W41</f>
        <v>6.333333333333333</v>
      </c>
      <c r="Y41" s="58">
        <f>-$G$21*(2*$G$19*X41-X41^2)/$G$19^2</f>
        <v>-216.38888888888886</v>
      </c>
      <c r="Z41" s="56">
        <f>-(1/3)*$G$21/$G$19^2*(3*$G$19*X41^2-X41^3)</f>
        <v>-791.08024691358014</v>
      </c>
      <c r="AA41" s="60">
        <f>-(1/60)*$G$21/($G$17*$G$18*$G$19^2)*(-X41^5-15*$G$19^4*X41+5*$G$19*X41^4+11*$G$19^5)</f>
        <v>-9.1773064128943763E-3</v>
      </c>
      <c r="AB41" s="45"/>
      <c r="AC41" s="54">
        <v>6.333333333333333</v>
      </c>
      <c r="AD41" s="57">
        <f>INDEX(Y22:Y55,MATCH(AC41,X22:X55,0))</f>
        <v>-216.38888888888886</v>
      </c>
      <c r="AE41" s="57">
        <f>INDEX(Z22:Z55,MATCH(AC41,X22:X55,0))</f>
        <v>-791.08024691358014</v>
      </c>
      <c r="AF41" s="56">
        <f>INDEX(AA22:AA55,MATCH(AC41,X22:X55,0))</f>
        <v>-9.1773064128943763E-3</v>
      </c>
    </row>
    <row r="42" spans="9:32" s="40" customFormat="1" ht="13.8" x14ac:dyDescent="0.3">
      <c r="I42" s="53" t="s">
        <v>36</v>
      </c>
      <c r="J42" s="62">
        <f>MAX(AE21:AE54)</f>
        <v>0</v>
      </c>
      <c r="K42" s="41" t="s">
        <v>39</v>
      </c>
      <c r="L42" s="41"/>
      <c r="M42" s="38"/>
      <c r="N42" s="38"/>
      <c r="O42" s="38"/>
      <c r="P42" s="38"/>
      <c r="Q42" s="38"/>
      <c r="R42" s="38"/>
      <c r="S42" s="38"/>
      <c r="T42" s="38"/>
      <c r="U42" s="37"/>
      <c r="V42" s="41"/>
      <c r="W42" s="50">
        <v>20</v>
      </c>
      <c r="X42" s="58">
        <f>G19/MAX(W22:W55)*W42</f>
        <v>6.6666666666666661</v>
      </c>
      <c r="Y42" s="58">
        <f>-$G$21*(2*$G$19*X42-X42^2)/$G$19^2</f>
        <v>-222.22222222222223</v>
      </c>
      <c r="Z42" s="56">
        <f>-(1/3)*$G$21/$G$19^2*(3*$G$19*X42^2-X42^3)</f>
        <v>-864.19753086419735</v>
      </c>
      <c r="AA42" s="60">
        <f>-(1/60)*$G$21/($G$17*$G$18*$G$19^2)*(-X42^5-15*$G$19^4*X42+5*$G$19*X42^4+11*$G$19^5)</f>
        <v>-7.73319615912209E-3</v>
      </c>
      <c r="AB42" s="45"/>
      <c r="AC42" s="54">
        <v>6.6666666666666661</v>
      </c>
      <c r="AD42" s="57">
        <f>INDEX(Y22:Y55,MATCH(AC42,X22:X55,0))</f>
        <v>-222.22222222222223</v>
      </c>
      <c r="AE42" s="57">
        <f>INDEX(Z22:Z55,MATCH(AC42,X22:X55,0))</f>
        <v>-864.19753086419735</v>
      </c>
      <c r="AF42" s="56">
        <f>INDEX(AA22:AA55,MATCH(AC42,X22:X55,0))</f>
        <v>-7.73319615912209E-3</v>
      </c>
    </row>
    <row r="43" spans="9:32" s="40" customFormat="1" ht="13.8" x14ac:dyDescent="0.3">
      <c r="I43" s="53" t="s">
        <v>35</v>
      </c>
      <c r="J43" s="62">
        <f>MIN(AE21:AE54)</f>
        <v>-1666.6666666666665</v>
      </c>
      <c r="K43" s="41" t="s">
        <v>39</v>
      </c>
      <c r="L43" s="41"/>
      <c r="M43" s="38"/>
      <c r="N43" s="38"/>
      <c r="O43" s="38"/>
      <c r="P43" s="38"/>
      <c r="Q43" s="38"/>
      <c r="R43" s="38"/>
      <c r="S43" s="38"/>
      <c r="T43" s="38"/>
      <c r="U43" s="37"/>
      <c r="V43" s="41"/>
      <c r="W43" s="50">
        <v>21</v>
      </c>
      <c r="X43" s="58">
        <f>G19/MAX(W22:W55)*W43</f>
        <v>7</v>
      </c>
      <c r="Y43" s="58">
        <f>-$G$21*(2*$G$19*X43-X43^2)/$G$19^2</f>
        <v>-227.5</v>
      </c>
      <c r="Z43" s="56">
        <f>-(1/3)*$G$21/$G$19^2*(3*$G$19*X43^2-X43^3)</f>
        <v>-939.16666666666663</v>
      </c>
      <c r="AA43" s="60">
        <f>-(1/60)*$G$21/($G$17*$G$18*$G$19^2)*(-X43^5-15*$G$19^4*X43+5*$G$19*X43^4+11*$G$19^5)</f>
        <v>-6.3851250000000002E-3</v>
      </c>
      <c r="AB43" s="45"/>
      <c r="AC43" s="54">
        <v>7</v>
      </c>
      <c r="AD43" s="57">
        <f>INDEX(Y22:Y55,MATCH(AC43,X22:X55,0))</f>
        <v>-227.5</v>
      </c>
      <c r="AE43" s="57">
        <f>INDEX(Z22:Z55,MATCH(AC43,X22:X55,0))</f>
        <v>-939.16666666666663</v>
      </c>
      <c r="AF43" s="56">
        <f>INDEX(AA22:AA55,MATCH(AC43,X22:X55,0))</f>
        <v>-6.3851250000000002E-3</v>
      </c>
    </row>
    <row r="44" spans="9:32" s="40" customFormat="1" ht="13.8" x14ac:dyDescent="0.3">
      <c r="I44" s="51" t="s">
        <v>37</v>
      </c>
      <c r="J44" s="41"/>
      <c r="K44" s="41"/>
      <c r="L44" s="41"/>
      <c r="M44" s="38"/>
      <c r="N44" s="38"/>
      <c r="O44" s="38"/>
      <c r="P44" s="38"/>
      <c r="Q44" s="38"/>
      <c r="R44" s="38"/>
      <c r="S44" s="38"/>
      <c r="T44" s="38"/>
      <c r="U44" s="37"/>
      <c r="V44" s="41"/>
      <c r="W44" s="50">
        <v>22</v>
      </c>
      <c r="X44" s="58">
        <f>G19/MAX(W22:W55)*W44</f>
        <v>7.333333333333333</v>
      </c>
      <c r="Y44" s="58">
        <f>-$G$21*(2*$G$19*X44-X44^2)/$G$19^2</f>
        <v>-232.22222222222223</v>
      </c>
      <c r="Z44" s="56">
        <f>-(1/3)*$G$21/$G$19^2*(3*$G$19*X44^2-X44^3)</f>
        <v>-1015.8024691358021</v>
      </c>
      <c r="AA44" s="60">
        <f>-(1/60)*$G$21/($G$17*$G$18*$G$19^2)*(-X44^5-15*$G$19^4*X44+5*$G$19*X44^4+11*$G$19^5)</f>
        <v>-5.1414211248285331E-3</v>
      </c>
      <c r="AB44" s="45"/>
      <c r="AC44" s="54">
        <v>7.333333333333333</v>
      </c>
      <c r="AD44" s="57">
        <f>INDEX(Y22:Y55,MATCH(AC44,X22:X55,0))</f>
        <v>-232.22222222222223</v>
      </c>
      <c r="AE44" s="57">
        <f>INDEX(Z22:Z55,MATCH(AC44,X22:X55,0))</f>
        <v>-1015.8024691358021</v>
      </c>
      <c r="AF44" s="56">
        <f>INDEX(AA22:AA55,MATCH(AC44,X22:X55,0))</f>
        <v>-5.1414211248285331E-3</v>
      </c>
    </row>
    <row r="45" spans="9:32" s="40" customFormat="1" ht="13.8" x14ac:dyDescent="0.3">
      <c r="I45" s="53" t="s">
        <v>36</v>
      </c>
      <c r="J45" s="52">
        <f>INDEX(AC21:AC54,MATCH(J42,AE21:AE54,0))</f>
        <v>0</v>
      </c>
      <c r="K45" s="41" t="s">
        <v>34</v>
      </c>
      <c r="L45" s="41"/>
      <c r="M45" s="38"/>
      <c r="N45" s="38"/>
      <c r="O45" s="38"/>
      <c r="P45" s="38"/>
      <c r="Q45" s="38"/>
      <c r="R45" s="38"/>
      <c r="S45" s="38"/>
      <c r="T45" s="38"/>
      <c r="U45" s="37"/>
      <c r="V45" s="41"/>
      <c r="W45" s="50">
        <v>23</v>
      </c>
      <c r="X45" s="58">
        <f>G19/MAX(W22:W55)*W45</f>
        <v>7.6666666666666661</v>
      </c>
      <c r="Y45" s="58">
        <f>-$G$21*(2*$G$19*X45-X45^2)/$G$19^2</f>
        <v>-236.38888888888886</v>
      </c>
      <c r="Z45" s="56">
        <f>-(1/3)*$G$21/$G$19^2*(3*$G$19*X45^2-X45^3)</f>
        <v>-1093.9197530864194</v>
      </c>
      <c r="AA45" s="60">
        <f>-(1/60)*$G$21/($G$17*$G$18*$G$19^2)*(-X45^5-15*$G$19^4*X45+5*$G$19*X45^4+11*$G$19^5)</f>
        <v>-4.0105979080932788E-3</v>
      </c>
      <c r="AB45" s="45"/>
      <c r="AC45" s="54">
        <v>7.6666666666666661</v>
      </c>
      <c r="AD45" s="57">
        <f>INDEX(Y22:Y55,MATCH(AC45,X22:X55,0))</f>
        <v>-236.38888888888886</v>
      </c>
      <c r="AE45" s="57">
        <f>INDEX(Z22:Z55,MATCH(AC45,X22:X55,0))</f>
        <v>-1093.9197530864194</v>
      </c>
      <c r="AF45" s="56">
        <f>INDEX(AA22:AA55,MATCH(AC45,X22:X55,0))</f>
        <v>-4.0105979080932788E-3</v>
      </c>
    </row>
    <row r="46" spans="9:32" s="40" customFormat="1" ht="13.8" x14ac:dyDescent="0.3">
      <c r="I46" s="53" t="s">
        <v>35</v>
      </c>
      <c r="J46" s="52">
        <f>INDEX(AC21:AC54,MATCH(J43,AE21:AE54,0))</f>
        <v>10</v>
      </c>
      <c r="K46" s="51" t="s">
        <v>34</v>
      </c>
      <c r="L46" s="41"/>
      <c r="M46" s="38"/>
      <c r="N46" s="38"/>
      <c r="O46" s="38"/>
      <c r="P46" s="38"/>
      <c r="Q46" s="38"/>
      <c r="R46" s="38"/>
      <c r="S46" s="38"/>
      <c r="T46" s="38"/>
      <c r="U46" s="37"/>
      <c r="V46" s="41"/>
      <c r="W46" s="50">
        <v>24</v>
      </c>
      <c r="X46" s="58">
        <f>G19/MAX(W22:W55)*W46</f>
        <v>8</v>
      </c>
      <c r="Y46" s="58">
        <f>-$G$21*(2*$G$19*X46-X46^2)/$G$19^2</f>
        <v>-240</v>
      </c>
      <c r="Z46" s="56">
        <f>-(1/3)*$G$21/$G$19^2*(3*$G$19*X46^2-X46^3)</f>
        <v>-1173.3333333333333</v>
      </c>
      <c r="AA46" s="60">
        <f>-(1/60)*$G$21/($G$17*$G$18*$G$19^2)*(-X46^5-15*$G$19^4*X46+5*$G$19*X46^4+11*$G$19^5)</f>
        <v>-3.0013333333333337E-3</v>
      </c>
      <c r="AB46" s="45"/>
      <c r="AC46" s="54">
        <v>8</v>
      </c>
      <c r="AD46" s="57">
        <f>INDEX(Y22:Y55,MATCH(AC46,X22:X55,0))</f>
        <v>-240</v>
      </c>
      <c r="AE46" s="57">
        <f>INDEX(Z22:Z55,MATCH(AC46,X22:X55,0))</f>
        <v>-1173.3333333333333</v>
      </c>
      <c r="AF46" s="56">
        <f>INDEX(AA22:AA55,MATCH(AC46,X22:X55,0))</f>
        <v>-3.0013333333333337E-3</v>
      </c>
    </row>
    <row r="47" spans="9:32" s="40" customFormat="1" ht="13.8" x14ac:dyDescent="0.3">
      <c r="L47" s="41"/>
      <c r="M47" s="38"/>
      <c r="N47" s="38"/>
      <c r="O47" s="38"/>
      <c r="P47" s="38"/>
      <c r="Q47" s="38"/>
      <c r="R47" s="38"/>
      <c r="S47" s="38"/>
      <c r="T47" s="38"/>
      <c r="U47" s="37"/>
      <c r="V47" s="41"/>
      <c r="W47" s="50">
        <v>25</v>
      </c>
      <c r="X47" s="58">
        <f>G19/MAX(W22:W55)*W47</f>
        <v>8.3333333333333321</v>
      </c>
      <c r="Y47" s="58">
        <f>-$G$21*(2*$G$19*X47-X47^2)/$G$19^2</f>
        <v>-243.05555555555551</v>
      </c>
      <c r="Z47" s="56">
        <f>-(1/3)*$G$21/$G$19^2*(3*$G$19*X47^2-X47^3)</f>
        <v>-1253.858024691358</v>
      </c>
      <c r="AA47" s="60">
        <f>-(1/60)*$G$21/($G$17*$G$18*$G$19^2)*(-X47^5-15*$G$19^4*X47+5*$G$19*X47^4+11*$G$19^5)</f>
        <v>-2.1224494170096102E-3</v>
      </c>
      <c r="AB47" s="45"/>
      <c r="AC47" s="54">
        <v>8.3333333333333321</v>
      </c>
      <c r="AD47" s="57">
        <f>INDEX(Y22:Y55,MATCH(AC47,X22:X55,0))</f>
        <v>-243.05555555555551</v>
      </c>
      <c r="AE47" s="57">
        <f>INDEX(Z22:Z55,MATCH(AC47,X22:X55,0))</f>
        <v>-1253.858024691358</v>
      </c>
      <c r="AF47" s="56">
        <f>INDEX(AA22:AA55,MATCH(AC47,X22:X55,0))</f>
        <v>-2.1224494170096102E-3</v>
      </c>
    </row>
    <row r="48" spans="9:32" s="40" customFormat="1" ht="13.8" x14ac:dyDescent="0.3">
      <c r="L48" s="41"/>
      <c r="M48" s="38"/>
      <c r="N48" s="38"/>
      <c r="O48" s="38"/>
      <c r="P48" s="38"/>
      <c r="Q48" s="38"/>
      <c r="R48" s="38"/>
      <c r="S48" s="38"/>
      <c r="T48" s="38"/>
      <c r="U48" s="37"/>
      <c r="V48" s="41"/>
      <c r="W48" s="50">
        <v>26</v>
      </c>
      <c r="X48" s="58">
        <f>G19/MAX(W22:W55)*W48</f>
        <v>8.6666666666666661</v>
      </c>
      <c r="Y48" s="58">
        <f>-$G$21*(2*$G$19*X48-X48^2)/$G$19^2</f>
        <v>-245.55555555555554</v>
      </c>
      <c r="Z48" s="56">
        <f>-(1/3)*$G$21/$G$19^2*(3*$G$19*X48^2-X48^3)</f>
        <v>-1335.3086419753083</v>
      </c>
      <c r="AA48" s="60">
        <f>-(1/60)*$G$21/($G$17*$G$18*$G$19^2)*(-X48^5-15*$G$19^4*X48+5*$G$19*X48^4+11*$G$19^5)</f>
        <v>-1.3828916323731053E-3</v>
      </c>
      <c r="AB48" s="45"/>
      <c r="AC48" s="54">
        <v>8.6666666666666661</v>
      </c>
      <c r="AD48" s="57">
        <f>INDEX(Y22:Y55,MATCH(AC48,X22:X55,0))</f>
        <v>-245.55555555555554</v>
      </c>
      <c r="AE48" s="57">
        <f>INDEX(Z22:Z55,MATCH(AC48,X22:X55,0))</f>
        <v>-1335.3086419753083</v>
      </c>
      <c r="AF48" s="56">
        <f>INDEX(AA22:AA55,MATCH(AC48,X22:X55,0))</f>
        <v>-1.3828916323731053E-3</v>
      </c>
    </row>
    <row r="49" spans="1:32" s="40" customFormat="1" ht="13.8" x14ac:dyDescent="0.3">
      <c r="L49" s="41"/>
      <c r="M49" s="38"/>
      <c r="N49" s="38"/>
      <c r="O49" s="38"/>
      <c r="P49" s="38"/>
      <c r="Q49" s="38"/>
      <c r="R49" s="38"/>
      <c r="S49" s="38"/>
      <c r="T49" s="38"/>
      <c r="U49" s="37"/>
      <c r="V49" s="41"/>
      <c r="W49" s="50">
        <v>27</v>
      </c>
      <c r="X49" s="58">
        <f>G19/MAX(W22:W55)*W49</f>
        <v>9</v>
      </c>
      <c r="Y49" s="58">
        <f>-$G$21*(2*$G$19*X49-X49^2)/$G$19^2</f>
        <v>-247.5</v>
      </c>
      <c r="Z49" s="56">
        <f>-(1/3)*$G$21/$G$19^2*(3*$G$19*X49^2-X49^3)</f>
        <v>-1417.4999999999998</v>
      </c>
      <c r="AA49" s="60">
        <f>-(1/60)*$G$21/($G$17*$G$18*$G$19^2)*(-X49^5-15*$G$19^4*X49+5*$G$19*X49^4+11*$G$19^5)</f>
        <v>-7.9170833333333339E-4</v>
      </c>
      <c r="AB49" s="45"/>
      <c r="AC49" s="54">
        <v>9</v>
      </c>
      <c r="AD49" s="57">
        <f>INDEX(Y22:Y55,MATCH(AC49,X22:X55,0))</f>
        <v>-247.5</v>
      </c>
      <c r="AE49" s="57">
        <f>INDEX(Z22:Z55,MATCH(AC49,X22:X55,0))</f>
        <v>-1417.4999999999998</v>
      </c>
      <c r="AF49" s="56">
        <f>INDEX(AA22:AA55,MATCH(AC49,X22:X55,0))</f>
        <v>-7.9170833333333339E-4</v>
      </c>
    </row>
    <row r="50" spans="1:32" s="40" customFormat="1" ht="13.8" x14ac:dyDescent="0.3">
      <c r="I50" s="41"/>
      <c r="J50" s="41"/>
      <c r="K50" s="41"/>
      <c r="L50" s="41"/>
      <c r="M50" s="38"/>
      <c r="N50" s="38"/>
      <c r="O50" s="38"/>
      <c r="P50" s="38"/>
      <c r="Q50" s="38"/>
      <c r="R50" s="38"/>
      <c r="S50" s="38"/>
      <c r="T50" s="38"/>
      <c r="U50" s="37"/>
      <c r="V50" s="41"/>
      <c r="W50" s="50">
        <v>28</v>
      </c>
      <c r="X50" s="58">
        <f>G19/MAX(W22:W55)*W50</f>
        <v>9.3333333333333321</v>
      </c>
      <c r="Y50" s="58">
        <f>-$G$21*(2*$G$19*X50-X50^2)/$G$19^2</f>
        <v>-248.88888888888886</v>
      </c>
      <c r="Z50" s="56">
        <f>-(1/3)*$G$21/$G$19^2*(3*$G$19*X50^2-X50^3)</f>
        <v>-1500.2469135802464</v>
      </c>
      <c r="AA50" s="60">
        <f>-(1/60)*$G$21/($G$17*$G$18*$G$19^2)*(-X50^5-15*$G$19^4*X50+5*$G$19*X50^4+11*$G$19^5)</f>
        <v>-3.5803017832647312E-4</v>
      </c>
      <c r="AB50" s="45"/>
      <c r="AC50" s="54">
        <v>9.3333333333333321</v>
      </c>
      <c r="AD50" s="57">
        <f>INDEX(Y22:Y55,MATCH(AC50,X22:X55,0))</f>
        <v>-248.88888888888886</v>
      </c>
      <c r="AE50" s="57">
        <f>INDEX(Z22:Z55,MATCH(AC50,X22:X55,0))</f>
        <v>-1500.2469135802464</v>
      </c>
      <c r="AF50" s="56">
        <f>INDEX(AA22:AA55,MATCH(AC50,X22:X55,0))</f>
        <v>-3.5803017832647312E-4</v>
      </c>
    </row>
    <row r="51" spans="1:32" s="40" customFormat="1" ht="13.8" x14ac:dyDescent="0.3">
      <c r="I51" s="61" t="s">
        <v>38</v>
      </c>
      <c r="J51" s="41"/>
      <c r="K51" s="41"/>
      <c r="L51" s="41"/>
      <c r="M51" s="38"/>
      <c r="N51" s="38"/>
      <c r="O51" s="38"/>
      <c r="P51" s="38"/>
      <c r="Q51" s="38"/>
      <c r="R51" s="38"/>
      <c r="S51" s="38"/>
      <c r="T51" s="38"/>
      <c r="U51" s="37"/>
      <c r="V51" s="41"/>
      <c r="W51" s="50">
        <v>29</v>
      </c>
      <c r="X51" s="58">
        <f>G19/MAX(W22:W55)*W51</f>
        <v>9.6666666666666661</v>
      </c>
      <c r="Y51" s="58">
        <f>-$G$21*(2*$G$19*X51-X51^2)/$G$19^2</f>
        <v>-249.72222222222223</v>
      </c>
      <c r="Z51" s="56">
        <f>-(1/3)*$G$21/$G$19^2*(3*$G$19*X51^2-X51^3)</f>
        <v>-1583.364197530864</v>
      </c>
      <c r="AA51" s="60">
        <f>-(1/60)*$G$21/($G$17*$G$18*$G$19^2)*(-X51^5-15*$G$19^4*X51+5*$G$19*X51^4+11*$G$19^5)</f>
        <v>-9.1049554183807543E-5</v>
      </c>
      <c r="AB51" s="45"/>
      <c r="AC51" s="54">
        <v>9.6666666666666661</v>
      </c>
      <c r="AD51" s="57">
        <f>INDEX(Y22:Y55,MATCH(AC51,X22:X55,0))</f>
        <v>-249.72222222222223</v>
      </c>
      <c r="AE51" s="57">
        <f>INDEX(Z22:Z55,MATCH(AC51,X22:X55,0))</f>
        <v>-1583.364197530864</v>
      </c>
      <c r="AF51" s="56">
        <f>INDEX(AA22:AA55,MATCH(AC51,X22:X55,0))</f>
        <v>-9.1049554183807543E-5</v>
      </c>
    </row>
    <row r="52" spans="1:32" s="40" customFormat="1" ht="13.8" x14ac:dyDescent="0.3">
      <c r="I52" s="53" t="s">
        <v>36</v>
      </c>
      <c r="J52" s="59">
        <f>MAX(AF21:AF54)</f>
        <v>0</v>
      </c>
      <c r="K52" s="41" t="s">
        <v>34</v>
      </c>
      <c r="L52" s="41"/>
      <c r="M52" s="38"/>
      <c r="N52" s="38"/>
      <c r="O52" s="38"/>
      <c r="P52" s="38"/>
      <c r="Q52" s="38"/>
      <c r="R52" s="38"/>
      <c r="S52" s="38"/>
      <c r="T52" s="38"/>
      <c r="U52" s="37"/>
      <c r="V52" s="41"/>
      <c r="W52" s="50">
        <v>30</v>
      </c>
      <c r="X52" s="58">
        <f>G19/MAX(W22:W55)*W52</f>
        <v>10</v>
      </c>
      <c r="Y52" s="58">
        <f>-$G$21*(2*$G$19*X52-X52^2)/$G$19^2</f>
        <v>-250</v>
      </c>
      <c r="Z52" s="56">
        <f>-(1/3)*$G$21/$G$19^2*(3*$G$19*X52^2-X52^3)</f>
        <v>-1666.6666666666665</v>
      </c>
      <c r="AA52" s="60">
        <f>-(1/60)*$G$21/($G$17*$G$18*$G$19^2)*(-X52^5-15*$G$19^4*X52+5*$G$19*X52^4+11*$G$19^5)</f>
        <v>0</v>
      </c>
      <c r="AB52" s="45"/>
      <c r="AC52" s="54">
        <v>10</v>
      </c>
      <c r="AD52" s="57">
        <f>INDEX(Y22:Y55,MATCH(AC52,X22:X55,0))</f>
        <v>-250</v>
      </c>
      <c r="AE52" s="57">
        <f>INDEX(Z22:Z55,MATCH(AC52,X22:X55,0))</f>
        <v>-1666.6666666666665</v>
      </c>
      <c r="AF52" s="56">
        <f>INDEX(AA22:AA55,MATCH(AC52,X22:X55,0))</f>
        <v>0</v>
      </c>
    </row>
    <row r="53" spans="1:32" s="40" customFormat="1" ht="13.8" x14ac:dyDescent="0.3">
      <c r="I53" s="53" t="s">
        <v>35</v>
      </c>
      <c r="J53" s="59">
        <f>MIN(AF21:AF54)</f>
        <v>-4.5833333333333337E-2</v>
      </c>
      <c r="K53" s="51" t="s">
        <v>34</v>
      </c>
      <c r="L53" s="41"/>
      <c r="M53" s="38"/>
      <c r="N53" s="38"/>
      <c r="O53" s="38"/>
      <c r="P53" s="38"/>
      <c r="Q53" s="38"/>
      <c r="R53" s="38"/>
      <c r="S53" s="38"/>
      <c r="T53" s="38"/>
      <c r="U53" s="37"/>
      <c r="V53" s="41"/>
      <c r="W53" s="41"/>
      <c r="X53" s="58">
        <f>G19</f>
        <v>10</v>
      </c>
      <c r="Y53" s="50"/>
      <c r="Z53" s="45"/>
      <c r="AA53" s="45"/>
      <c r="AB53" s="45"/>
      <c r="AC53" s="54">
        <v>10</v>
      </c>
      <c r="AD53" s="57">
        <v>0</v>
      </c>
      <c r="AE53" s="57">
        <v>0</v>
      </c>
      <c r="AF53" s="56"/>
    </row>
    <row r="54" spans="1:32" s="40" customFormat="1" ht="13.8" x14ac:dyDescent="0.3">
      <c r="I54" s="51" t="s">
        <v>37</v>
      </c>
      <c r="J54" s="41"/>
      <c r="K54" s="41"/>
      <c r="L54" s="41"/>
      <c r="M54" s="38"/>
      <c r="N54" s="38"/>
      <c r="O54" s="38"/>
      <c r="P54" s="38"/>
      <c r="Q54" s="38"/>
      <c r="R54" s="38"/>
      <c r="S54" s="38"/>
      <c r="T54" s="38"/>
      <c r="U54" s="37"/>
      <c r="V54" s="41"/>
      <c r="W54" s="41"/>
      <c r="X54" s="50"/>
      <c r="Y54" s="50"/>
      <c r="Z54" s="45"/>
      <c r="AA54" s="45"/>
      <c r="AB54" s="45"/>
      <c r="AC54" s="54" t="str">
        <v/>
      </c>
      <c r="AD54" s="45"/>
      <c r="AE54" s="45"/>
    </row>
    <row r="55" spans="1:32" s="40" customFormat="1" ht="13.8" x14ac:dyDescent="0.3">
      <c r="I55" s="53" t="s">
        <v>36</v>
      </c>
      <c r="J55" s="52">
        <f>INDEX(AC21:AC54,MATCH(J52,AF21:AF54,0))</f>
        <v>10</v>
      </c>
      <c r="K55" s="41" t="s">
        <v>34</v>
      </c>
      <c r="L55" s="41"/>
      <c r="M55" s="38"/>
      <c r="N55" s="38"/>
      <c r="O55" s="38"/>
      <c r="P55" s="38"/>
      <c r="Q55" s="38"/>
      <c r="R55" s="38"/>
      <c r="S55" s="38"/>
      <c r="T55" s="38"/>
      <c r="U55" s="37"/>
      <c r="V55" s="41"/>
      <c r="W55" s="41"/>
      <c r="X55" s="50"/>
      <c r="Y55" s="50"/>
      <c r="Z55" s="56"/>
      <c r="AA55" s="55"/>
      <c r="AB55" s="45"/>
      <c r="AC55" s="54" t="str">
        <v/>
      </c>
      <c r="AD55" s="45"/>
    </row>
    <row r="56" spans="1:32" s="40" customFormat="1" ht="13.8" x14ac:dyDescent="0.3">
      <c r="I56" s="53" t="s">
        <v>35</v>
      </c>
      <c r="J56" s="52">
        <f>INDEX(AC21:AC54,MATCH(J53,AF21:AF54,0))</f>
        <v>0</v>
      </c>
      <c r="K56" s="51" t="s">
        <v>34</v>
      </c>
      <c r="L56" s="41"/>
      <c r="M56" s="38"/>
      <c r="N56" s="38"/>
      <c r="O56" s="38"/>
      <c r="P56" s="38"/>
      <c r="Q56" s="38"/>
      <c r="R56" s="38"/>
      <c r="S56" s="38"/>
      <c r="T56" s="38"/>
      <c r="U56" s="37"/>
      <c r="V56" s="41"/>
      <c r="W56" s="41"/>
      <c r="X56" s="41"/>
      <c r="Y56" s="41"/>
    </row>
    <row r="57" spans="1:32" s="40" customFormat="1" ht="13.8" x14ac:dyDescent="0.3">
      <c r="I57" s="41"/>
      <c r="J57" s="41"/>
      <c r="K57" s="41"/>
      <c r="L57" s="41"/>
      <c r="M57" s="38"/>
      <c r="N57" s="38"/>
      <c r="O57" s="38"/>
      <c r="P57" s="38"/>
      <c r="Q57" s="38"/>
      <c r="R57" s="38"/>
      <c r="S57" s="38"/>
      <c r="T57" s="38"/>
      <c r="U57" s="37"/>
      <c r="V57" s="41"/>
      <c r="W57" s="41"/>
      <c r="X57" s="41"/>
      <c r="Y57" s="41"/>
      <c r="AD57" s="45"/>
      <c r="AE57" s="45"/>
      <c r="AF57" s="45"/>
    </row>
    <row r="58" spans="1:32"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c r="AE58" s="45"/>
      <c r="AF58" s="45"/>
    </row>
    <row r="59" spans="1:32"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2"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2"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WHOLE SPAN (2)</vt:lpstr>
      <vt:lpstr>'READ ME'!Print_Area</vt:lpstr>
      <vt:lpstr>'TRIANGLE LOAD WHOLE SPAN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2016-09-18T19:32:01Z</dcterms:modified>
  <cp:category>Engineering Spreadsheets</cp:category>
</cp:coreProperties>
</file>