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127"/>
  <workbookPr codeName="ThisWorkbook"/>
  <mc:AlternateContent xmlns:mc="http://schemas.openxmlformats.org/markup-compatibility/2006">
    <mc:Choice Requires="x15">
      <x15ac:absPath xmlns:x15ac="http://schemas.microsoft.com/office/spreadsheetml/2010/11/ac" url="D:\Dropbox\00 Administration\Cayman\TECHNICAL LIBRARY\SPREADSHEETS\"/>
    </mc:Choice>
  </mc:AlternateContent>
  <bookViews>
    <workbookView xWindow="156" yWindow="-108" windowWidth="20412" windowHeight="12312" tabRatio="797" activeTab="1"/>
  </bookViews>
  <sheets>
    <sheet name="READ ME" sheetId="40" r:id="rId1"/>
    <sheet name="TRIANGLE LOAD WHOLE SPAN" sheetId="41" r:id="rId2"/>
  </sheets>
  <externalReferences>
    <externalReference r:id="rId3"/>
  </externalReferences>
  <definedNames>
    <definedName name="_xlnm.Print_Area" localSheetId="0">'READ ME'!$A$8:$K$63</definedName>
    <definedName name="_xlnm.Print_Area" localSheetId="1">'TRIANGLE LOAD WHOLE SPAN'!$A$8:$K$61</definedName>
    <definedName name="_xlnm.Print_Area">#REF!</definedName>
    <definedName name="sencount" hidden="1">1</definedName>
  </definedNames>
  <calcPr calcId="171027"/>
</workbook>
</file>

<file path=xl/calcChain.xml><?xml version="1.0" encoding="utf-8"?>
<calcChain xmlns="http://schemas.openxmlformats.org/spreadsheetml/2006/main">
  <c r="X1" i="41" l="1"/>
  <c r="G1" i="41" s="1"/>
  <c r="X2" i="41"/>
  <c r="X3" i="41"/>
  <c r="X4" i="41"/>
  <c r="X5" i="41"/>
  <c r="X6" i="41"/>
  <c r="X7" i="41"/>
  <c r="F8" i="41"/>
  <c r="J8" i="41"/>
  <c r="F9" i="41"/>
  <c r="J9" i="41"/>
  <c r="F10" i="41"/>
  <c r="L10" i="41"/>
  <c r="F11" i="41"/>
  <c r="B12" i="41"/>
  <c r="Y16" i="41"/>
  <c r="W18" i="41"/>
  <c r="Z18" i="41"/>
  <c r="AB18" i="41"/>
  <c r="AC18" i="41"/>
  <c r="G21" i="41"/>
  <c r="Y22" i="41" s="1"/>
  <c r="X23" i="41"/>
  <c r="J10" i="41" l="1"/>
  <c r="Z23" i="41"/>
  <c r="AA22" i="41"/>
  <c r="AA23" i="41"/>
  <c r="Y23" i="41"/>
  <c r="Z22" i="41"/>
  <c r="X24" i="41"/>
  <c r="Z24" i="41" s="1"/>
  <c r="Y24" i="41" l="1"/>
  <c r="AA24" i="41"/>
  <c r="X25" i="41"/>
  <c r="Y25" i="41" s="1"/>
  <c r="Z25" i="41"/>
  <c r="AA25" i="41"/>
  <c r="B26" i="41"/>
  <c r="G26" i="41"/>
  <c r="X26" i="41"/>
  <c r="Y26" i="41" s="1"/>
  <c r="Z26" i="41"/>
  <c r="AA26" i="41"/>
  <c r="X27" i="41"/>
  <c r="AA27" i="41"/>
  <c r="B25" i="41"/>
  <c r="G25" i="41"/>
  <c r="G24" i="41"/>
  <c r="AA18" i="41" l="1"/>
  <c r="Z27" i="41"/>
  <c r="Y27" i="41"/>
  <c r="X18" i="41"/>
  <c r="X28" i="41"/>
  <c r="Y28" i="41" s="1"/>
  <c r="Z28" i="41" l="1"/>
  <c r="AA28" i="41"/>
  <c r="X29" i="41"/>
  <c r="Y29" i="41" s="1"/>
  <c r="Z29" i="41"/>
  <c r="AA29" i="41"/>
  <c r="B30" i="41"/>
  <c r="G30" i="41"/>
  <c r="X30" i="41"/>
  <c r="Z30" i="41" s="1"/>
  <c r="Y30" i="41"/>
  <c r="X31" i="41"/>
  <c r="Z31" i="41" s="1"/>
  <c r="Y31" i="41"/>
  <c r="X32" i="41"/>
  <c r="Z32" i="41" s="1"/>
  <c r="Y32" i="41"/>
  <c r="X33" i="41"/>
  <c r="Z33" i="41" s="1"/>
  <c r="Y33" i="41"/>
  <c r="X34" i="41"/>
  <c r="Z34" i="41" s="1"/>
  <c r="Y34" i="41"/>
  <c r="X35" i="41"/>
  <c r="AA35" i="41" s="1"/>
  <c r="X36" i="41"/>
  <c r="Z36" i="41" s="1"/>
  <c r="X37" i="41"/>
  <c r="Z37" i="41" s="1"/>
  <c r="X38" i="41"/>
  <c r="Y38" i="41" s="1"/>
  <c r="X39" i="41"/>
  <c r="Y39" i="41" s="1"/>
  <c r="X40" i="41"/>
  <c r="Y40" i="41" s="1"/>
  <c r="X41" i="41"/>
  <c r="Y41" i="41" s="1"/>
  <c r="X42" i="41"/>
  <c r="Y42" i="41" s="1"/>
  <c r="AA42" i="41"/>
  <c r="X43" i="41"/>
  <c r="Y43" i="41" s="1"/>
  <c r="Z43" i="41"/>
  <c r="AA43" i="41"/>
  <c r="X44" i="41"/>
  <c r="Y44" i="41" s="1"/>
  <c r="Z44" i="41"/>
  <c r="AA44" i="41"/>
  <c r="X45" i="41"/>
  <c r="Y45" i="41"/>
  <c r="Z45" i="41"/>
  <c r="AA45" i="41"/>
  <c r="X46" i="41"/>
  <c r="Z46" i="41" s="1"/>
  <c r="Y46" i="41"/>
  <c r="X47" i="41"/>
  <c r="Z47" i="41" s="1"/>
  <c r="Y47" i="41"/>
  <c r="X48" i="41"/>
  <c r="Z48" i="41" s="1"/>
  <c r="Y48" i="41"/>
  <c r="X49" i="41"/>
  <c r="Z49" i="41" s="1"/>
  <c r="Y49" i="41"/>
  <c r="X50" i="41"/>
  <c r="Z50" i="41" s="1"/>
  <c r="Y50" i="41"/>
  <c r="X51" i="41"/>
  <c r="Z51" i="41" s="1"/>
  <c r="Y51" i="41"/>
  <c r="X52" i="41"/>
  <c r="AA52" i="41" s="1"/>
  <c r="X53" i="41"/>
  <c r="AC22" i="41" s="1" a="1"/>
  <c r="AC45" i="41" s="1"/>
  <c r="B29" i="41"/>
  <c r="G29" i="41"/>
  <c r="B28" i="41"/>
  <c r="G28" i="41"/>
  <c r="AD45" i="41" l="1"/>
  <c r="AE45" i="41"/>
  <c r="AF45" i="41"/>
  <c r="AC53" i="41"/>
  <c r="Z52" i="41"/>
  <c r="AA51" i="41"/>
  <c r="AA50" i="41"/>
  <c r="AA49" i="41"/>
  <c r="AA48" i="41"/>
  <c r="AA47" i="41"/>
  <c r="AA46" i="41"/>
  <c r="Y37" i="41"/>
  <c r="Y36" i="41"/>
  <c r="Z35" i="41"/>
  <c r="AA34" i="41"/>
  <c r="AA33" i="41"/>
  <c r="AA32" i="41"/>
  <c r="AA31" i="41"/>
  <c r="AA30" i="41"/>
  <c r="AC22" i="41"/>
  <c r="AC23" i="41"/>
  <c r="AC24" i="41"/>
  <c r="AC26" i="41"/>
  <c r="AC27" i="41"/>
  <c r="AC25" i="41"/>
  <c r="AC28" i="41"/>
  <c r="Y52" i="41"/>
  <c r="AC44" i="41"/>
  <c r="AC43" i="41"/>
  <c r="Y35" i="41"/>
  <c r="AC29" i="41"/>
  <c r="AC40" i="41"/>
  <c r="Z42" i="41"/>
  <c r="AA41" i="41"/>
  <c r="AA40" i="41"/>
  <c r="AA39" i="41"/>
  <c r="AC38" i="41"/>
  <c r="AD18" i="41"/>
  <c r="AC41" i="41"/>
  <c r="AC55" i="41"/>
  <c r="Z41" i="41"/>
  <c r="Z40" i="41"/>
  <c r="Z39" i="41"/>
  <c r="AA38" i="41"/>
  <c r="AC37" i="41"/>
  <c r="AC36" i="41"/>
  <c r="Y18" i="41"/>
  <c r="AC42" i="41"/>
  <c r="AC39" i="41"/>
  <c r="AC52" i="41"/>
  <c r="Z38" i="41"/>
  <c r="AA37" i="41"/>
  <c r="AA36" i="41"/>
  <c r="AC35" i="41"/>
  <c r="AC54" i="41"/>
  <c r="AC51" i="41"/>
  <c r="AC50" i="41"/>
  <c r="AC49" i="41"/>
  <c r="AC48" i="41"/>
  <c r="AC47" i="41"/>
  <c r="AC46" i="41"/>
  <c r="AC34" i="41"/>
  <c r="AC33" i="41"/>
  <c r="AC32" i="41"/>
  <c r="AC31" i="41"/>
  <c r="AC30" i="41"/>
  <c r="C12" i="40"/>
  <c r="AF42" i="41" l="1"/>
  <c r="AD42" i="41"/>
  <c r="AE42" i="41"/>
  <c r="AD41" i="41"/>
  <c r="AE41" i="41"/>
  <c r="AF41" i="41"/>
  <c r="AE29" i="41"/>
  <c r="AF29" i="41"/>
  <c r="AD29" i="41"/>
  <c r="AD26" i="41"/>
  <c r="AE26" i="41"/>
  <c r="AF26" i="41"/>
  <c r="AD27" i="41"/>
  <c r="AE27" i="41"/>
  <c r="AF27" i="41"/>
  <c r="AD33" i="41"/>
  <c r="AE33" i="41"/>
  <c r="AF33" i="41"/>
  <c r="AD34" i="41"/>
  <c r="AE34" i="41"/>
  <c r="AF34" i="41"/>
  <c r="AF35" i="41"/>
  <c r="AD35" i="41"/>
  <c r="AE35" i="41"/>
  <c r="AE36" i="41"/>
  <c r="AF36" i="41"/>
  <c r="AD36" i="41"/>
  <c r="AD24" i="41"/>
  <c r="AE24" i="41"/>
  <c r="AF24" i="41"/>
  <c r="AD31" i="41"/>
  <c r="AE31" i="41"/>
  <c r="AF31" i="41"/>
  <c r="AD46" i="41"/>
  <c r="AE46" i="41"/>
  <c r="AF46" i="41"/>
  <c r="AF37" i="41"/>
  <c r="AD37" i="41"/>
  <c r="AE37" i="41"/>
  <c r="AD38" i="41"/>
  <c r="AE38" i="41"/>
  <c r="AF38" i="41"/>
  <c r="AE43" i="41"/>
  <c r="AF43" i="41"/>
  <c r="AD43" i="41"/>
  <c r="AF23" i="41"/>
  <c r="AD23" i="41"/>
  <c r="AE23" i="41"/>
  <c r="AD32" i="41"/>
  <c r="AE32" i="41"/>
  <c r="AF32" i="41"/>
  <c r="AD40" i="41"/>
  <c r="AE40" i="41"/>
  <c r="AF40" i="41"/>
  <c r="AD47" i="41"/>
  <c r="AE47" i="41"/>
  <c r="AF47" i="41"/>
  <c r="AE44" i="41"/>
  <c r="AF44" i="41"/>
  <c r="AD44" i="41"/>
  <c r="AE22" i="41"/>
  <c r="AF22" i="41"/>
  <c r="AD22" i="41"/>
  <c r="AD48" i="41"/>
  <c r="AE48" i="41"/>
  <c r="AF48" i="41"/>
  <c r="AD51" i="41"/>
  <c r="AE51" i="41"/>
  <c r="AF51" i="41"/>
  <c r="AD30" i="41"/>
  <c r="AE30" i="41"/>
  <c r="AF30" i="41"/>
  <c r="AD49" i="41"/>
  <c r="AE49" i="41"/>
  <c r="AF49" i="41"/>
  <c r="AF52" i="41"/>
  <c r="AD52" i="41"/>
  <c r="AE52" i="41"/>
  <c r="AD28" i="41"/>
  <c r="AE28" i="41"/>
  <c r="AF28" i="41"/>
  <c r="AD50" i="41"/>
  <c r="AE50" i="41"/>
  <c r="AF50" i="41"/>
  <c r="AD39" i="41"/>
  <c r="AE39" i="41"/>
  <c r="AF39" i="41"/>
  <c r="AE25" i="41"/>
  <c r="AF25" i="41"/>
  <c r="AD25" i="41"/>
  <c r="J36" i="41" l="1"/>
  <c r="J39" i="41" s="1"/>
  <c r="J35" i="41"/>
  <c r="J38" i="41" s="1"/>
  <c r="J52" i="41"/>
  <c r="J55" i="41" s="1"/>
  <c r="J53" i="41"/>
  <c r="J56" i="41" s="1"/>
  <c r="J42" i="41"/>
  <c r="J45" i="41" s="1"/>
  <c r="J43" i="41"/>
  <c r="J46" i="41" s="1"/>
</calcChain>
</file>

<file path=xl/sharedStrings.xml><?xml version="1.0" encoding="utf-8"?>
<sst xmlns="http://schemas.openxmlformats.org/spreadsheetml/2006/main" count="171" uniqueCount="103">
  <si>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</si>
  <si>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</si>
  <si>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</si>
  <si>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</si>
  <si>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</si>
  <si>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</si>
  <si>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</si>
  <si>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</si>
  <si>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</si>
  <si>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</si>
  <si>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</si>
  <si>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</si>
  <si>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</si>
  <si>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</si>
  <si>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</si>
  <si>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</si>
  <si>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</si>
  <si>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</si>
  <si>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</si>
  <si>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</si>
  <si>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</si>
  <si>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</si>
  <si>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</si>
  <si>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</si>
  <si>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</si>
  <si>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</si>
  <si>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</si>
  <si>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</si>
  <si>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</si>
  <si>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</si>
  <si>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</si>
  <si>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</si>
  <si>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www.XL-Viking.com</t>
  </si>
  <si>
    <t>If you see errors on this spreadsheet it is because you do not have the XL-Viking Plugin, to find out more:</t>
  </si>
  <si>
    <t>in</t>
  </si>
  <si>
    <t>Min. =</t>
  </si>
  <si>
    <t>Max. =</t>
  </si>
  <si>
    <t>Location:</t>
  </si>
  <si>
    <t>Deflection Summary</t>
  </si>
  <si>
    <t>inlb</t>
  </si>
  <si>
    <t>Bending Moment Summary</t>
  </si>
  <si>
    <t>lb</t>
  </si>
  <si>
    <t>Shear Load Summary</t>
  </si>
  <si>
    <t>=</t>
  </si>
  <si>
    <t>rad</t>
  </si>
  <si>
    <r>
      <t>M</t>
    </r>
    <r>
      <rPr>
        <b/>
        <vertAlign val="subscript"/>
        <sz val="10"/>
        <color theme="1"/>
        <rFont val="Calibri"/>
        <family val="2"/>
        <scheme val="minor"/>
      </rPr>
      <t>B</t>
    </r>
    <r>
      <rPr>
        <sz val="10"/>
        <color theme="1"/>
        <rFont val="Calibri"/>
        <family val="2"/>
        <scheme val="minor"/>
      </rPr>
      <t xml:space="preserve"> =</t>
    </r>
  </si>
  <si>
    <r>
      <t>θ</t>
    </r>
    <r>
      <rPr>
        <vertAlign val="subscript"/>
        <sz val="10"/>
        <color theme="1"/>
        <rFont val="Calibri"/>
        <family val="2"/>
        <scheme val="minor"/>
      </rPr>
      <t>A</t>
    </r>
    <r>
      <rPr>
        <sz val="10"/>
        <color theme="1"/>
        <rFont val="Calibri"/>
        <family val="2"/>
        <scheme val="minor"/>
      </rPr>
      <t xml:space="preserve"> =</t>
    </r>
  </si>
  <si>
    <r>
      <t>R</t>
    </r>
    <r>
      <rPr>
        <b/>
        <vertAlign val="subscript"/>
        <sz val="10"/>
        <color theme="1"/>
        <rFont val="Calibri"/>
        <family val="2"/>
        <scheme val="minor"/>
      </rPr>
      <t>B</t>
    </r>
    <r>
      <rPr>
        <sz val="10"/>
        <color theme="1"/>
        <rFont val="Calibri"/>
        <family val="2"/>
        <scheme val="minor"/>
      </rPr>
      <t xml:space="preserve"> =</t>
    </r>
  </si>
  <si>
    <r>
      <t>y</t>
    </r>
    <r>
      <rPr>
        <vertAlign val="subscript"/>
        <sz val="10"/>
        <color theme="1"/>
        <rFont val="Calibri"/>
        <family val="2"/>
        <scheme val="minor"/>
      </rPr>
      <t>A</t>
    </r>
    <r>
      <rPr>
        <sz val="10"/>
        <color theme="1"/>
        <rFont val="Calibri"/>
        <family val="2"/>
        <scheme val="minor"/>
      </rPr>
      <t xml:space="preserve"> =</t>
    </r>
  </si>
  <si>
    <t>Results</t>
  </si>
  <si>
    <t>(in)</t>
  </si>
  <si>
    <t>(inlb)</t>
  </si>
  <si>
    <t>(lb)</t>
  </si>
  <si>
    <t>lb (Total Applied Load)</t>
  </si>
  <si>
    <t>W =</t>
  </si>
  <si>
    <t>y</t>
  </si>
  <si>
    <t>M</t>
  </si>
  <si>
    <t>V</t>
  </si>
  <si>
    <t>L</t>
  </si>
  <si>
    <t>lb/in (distributed load)</t>
  </si>
  <si>
    <t>w =</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</si>
  <si>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</si>
  <si>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</si>
  <si>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</si>
  <si>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</si>
  <si>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</si>
  <si>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</si>
  <si>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</si>
  <si>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</si>
  <si>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</si>
  <si>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</si>
  <si>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</si>
  <si>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</si>
  <si>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</si>
  <si>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</si>
  <si>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t>Input</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</si>
  <si>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</si>
  <si>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</si>
  <si>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</si>
  <si>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</si>
  <si>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</si>
  <si>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</si>
  <si>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</si>
  <si>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</si>
  <si>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</si>
  <si>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</si>
  <si>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</si>
  <si>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</si>
  <si>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</si>
  <si>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</si>
  <si>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SIMPLE BEAMS - CANTILEVERS - Triangular Distributed Load over Whole Span</t>
  </si>
  <si>
    <t>IR</t>
  </si>
  <si>
    <t>18/09/2016</t>
  </si>
  <si>
    <t>Total Title No:</t>
  </si>
  <si>
    <t>No</t>
  </si>
  <si>
    <t>Title</t>
  </si>
  <si>
    <t>AA-SM-026-005</t>
  </si>
  <si>
    <t>Total Sheet Pages:</t>
  </si>
  <si>
    <t>Running Counts</t>
  </si>
  <si>
    <t>Table</t>
  </si>
  <si>
    <t>Fig</t>
  </si>
  <si>
    <t>Sub</t>
  </si>
  <si>
    <t xml:space="preserve">Page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</si>
</sst>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00"/>
    <numFmt numFmtId="166" formatCode="0.0000"/>
  </numFmts>
  <fonts count="22"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u/>
      <sz val="10"/>
      <color theme="10"/>
      <name val="Calibri"/>
      <family val="2"/>
    </font>
    <font>
      <b/>
      <i/>
      <sz val="10"/>
      <name val="Calibri"/>
      <family val="2"/>
      <scheme val="minor"/>
    </font>
    <font>
      <i/>
      <sz val="10"/>
      <name val="Calibri"/>
      <family val="2"/>
      <scheme val="minor"/>
    </font>
    <font>
      <sz val="10"/>
      <color theme="1"/>
      <name val="Calibri"/>
      <family val="2"/>
      <scheme val="minor"/>
    </font>
    <font>
      <b/>
      <vertAlign val="subscrip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cellStyleXfs>
  <cellXfs count="98">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6" fillId="0" borderId="0" xfId="0" applyFont="1" applyBorder="1" applyProtection="1">
      <protection locked="0"/>
    </xf>
    <xf numFmtId="0" fontId="12" fillId="0" borderId="0" xfId="5" applyFont="1" applyBorder="1" applyAlignment="1" applyProtection="1">
      <alignment horizontal="center"/>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13"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166" fontId="5" fillId="0" borderId="0" xfId="0" applyNumberFormat="1" applyFont="1" applyAlignment="1">
      <alignment horizontal="center"/>
    </xf>
    <xf numFmtId="0" fontId="14" fillId="0" borderId="0" xfId="0" applyFont="1" applyFill="1" applyBorder="1" applyAlignment="1">
      <alignment horizontal="left"/>
    </xf>
    <xf numFmtId="0" fontId="5" fillId="0" borderId="0" xfId="0" applyFont="1" applyAlignment="1">
      <alignment horizontal="right"/>
    </xf>
    <xf numFmtId="0" fontId="14" fillId="0" borderId="0" xfId="0" applyFont="1" applyBorder="1"/>
    <xf numFmtId="0" fontId="15" fillId="0" borderId="0" xfId="0" applyFont="1" applyBorder="1"/>
    <xf numFmtId="0" fontId="15" fillId="0" borderId="0" xfId="0" applyFont="1"/>
    <xf numFmtId="164" fontId="15" fillId="0" borderId="0" xfId="0" applyNumberFormat="1" applyFont="1"/>
    <xf numFmtId="0" fontId="15" fillId="0" borderId="0" xfId="0" applyFont="1" applyAlignment="1">
      <alignment horizontal="right"/>
    </xf>
    <xf numFmtId="165" fontId="15" fillId="0" borderId="0" xfId="0" applyNumberFormat="1" applyFont="1"/>
    <xf numFmtId="166" fontId="15" fillId="0" borderId="0" xfId="0" applyNumberFormat="1" applyFont="1"/>
    <xf numFmtId="0" fontId="15" fillId="0" borderId="0" xfId="0" applyFont="1" applyFill="1" applyAlignment="1">
      <alignment horizontal="left" vertical="center"/>
    </xf>
    <xf numFmtId="2" fontId="15" fillId="0" borderId="0" xfId="0" applyNumberFormat="1" applyFont="1" applyFill="1" applyAlignment="1" applyProtection="1">
      <alignment horizontal="center"/>
      <protection locked="0"/>
    </xf>
    <xf numFmtId="0" fontId="18" fillId="0" borderId="0" xfId="0" applyFont="1" applyAlignment="1">
      <alignment horizontal="left"/>
    </xf>
    <xf numFmtId="0" fontId="5" fillId="0" borderId="0" xfId="0" applyFont="1" applyFill="1" applyBorder="1" applyAlignment="1">
      <alignment horizontal="center"/>
    </xf>
    <xf numFmtId="0" fontId="19" fillId="0" borderId="0" xfId="0" applyFont="1"/>
    <xf numFmtId="165" fontId="19" fillId="0" borderId="0" xfId="0" applyNumberFormat="1" applyFont="1"/>
    <xf numFmtId="0" fontId="15" fillId="0" borderId="0" xfId="0" applyFont="1" applyAlignment="1">
      <alignment horizontal="center"/>
    </xf>
    <xf numFmtId="0" fontId="18" fillId="0" borderId="0" xfId="0" applyFont="1"/>
    <xf numFmtId="0" fontId="15" fillId="0" borderId="0" xfId="0" applyFont="1" applyFill="1"/>
    <xf numFmtId="0" fontId="20" fillId="0" borderId="0" xfId="0" applyFont="1"/>
    <xf numFmtId="0" fontId="15" fillId="0" borderId="0" xfId="1" applyFont="1"/>
    <xf numFmtId="0" fontId="18" fillId="0" borderId="0" xfId="1" applyFont="1"/>
    <xf numFmtId="0" fontId="15"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5" fillId="0" borderId="0" xfId="0" applyFont="1" applyAlignment="1">
      <alignment horizontal="left"/>
    </xf>
    <xf numFmtId="0" fontId="15" fillId="0" borderId="0" xfId="0" applyFont="1" applyAlignment="1">
      <alignment vertical="center"/>
    </xf>
    <xf numFmtId="2" fontId="15"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21" fillId="0" borderId="0" xfId="6" applyFont="1" applyAlignment="1">
      <alignment horizontal="left"/>
    </xf>
  </cellXfs>
  <cellStyles count="7">
    <cellStyle name="Hyperlink" xfId="6" builtinId="8"/>
    <cellStyle name="Hyperlink 2" xfId="5"/>
    <cellStyle name="Normal" xfId="0" builtinId="0" customBuiltin="1"/>
    <cellStyle name="Normal 2" xfId="1"/>
    <cellStyle name="Normal 2 2" xfId="3"/>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'TRIANGLE LOAD WHOLE SPAN'!$AD$19:$AD$20</c:f>
              <c:strCache>
                <c:ptCount val="2"/>
                <c:pt idx="0">
                  <c:v>V</c:v>
                </c:pt>
                <c:pt idx="1">
                  <c:v>(lb)</c:v>
                </c:pt>
              </c:strCache>
            </c:strRef>
          </c:tx>
          <c:spPr>
            <a:ln w="15875">
              <a:solidFill>
                <a:schemeClr val="tx1"/>
              </a:solidFill>
            </a:ln>
          </c:spPr>
          <c:marker>
            <c:symbol val="none"/>
          </c:marker>
          <c:xVal>
            <c:numRef>
              <c:f>'TRIANGLE LOAD WHOLE SPAN'!$AC$21:$AC$53</c:f>
              <c:numCache>
                <c:formatCode>0.00</c:formatCode>
                <c:ptCount val="33"/>
                <c:pt idx="0" formatCode="General">
                  <c:v>0</c:v>
                </c:pt>
                <c:pt idx="1">
                  <c:v>0</c:v>
                </c:pt>
                <c:pt idx="2">
                  <c:v>0.33333333333333331</c:v>
                </c:pt>
                <c:pt idx="3">
                  <c:v>0.66666666666666663</c:v>
                </c:pt>
                <c:pt idx="4">
                  <c:v>1</c:v>
                </c:pt>
                <c:pt idx="5">
                  <c:v>1.3333333333333333</c:v>
                </c:pt>
                <c:pt idx="6">
                  <c:v>1.6666666666666665</c:v>
                </c:pt>
                <c:pt idx="7">
                  <c:v>2</c:v>
                </c:pt>
                <c:pt idx="8">
                  <c:v>2.333333333333333</c:v>
                </c:pt>
                <c:pt idx="9">
                  <c:v>2.6666666666666665</c:v>
                </c:pt>
                <c:pt idx="10">
                  <c:v>3</c:v>
                </c:pt>
                <c:pt idx="11">
                  <c:v>3.333333333333333</c:v>
                </c:pt>
                <c:pt idx="12">
                  <c:v>3.6666666666666665</c:v>
                </c:pt>
                <c:pt idx="13">
                  <c:v>4</c:v>
                </c:pt>
                <c:pt idx="14">
                  <c:v>4.333333333333333</c:v>
                </c:pt>
                <c:pt idx="15">
                  <c:v>4.6666666666666661</c:v>
                </c:pt>
                <c:pt idx="16">
                  <c:v>5</c:v>
                </c:pt>
                <c:pt idx="17">
                  <c:v>5.333333333333333</c:v>
                </c:pt>
                <c:pt idx="18">
                  <c:v>5.6666666666666661</c:v>
                </c:pt>
                <c:pt idx="19">
                  <c:v>6</c:v>
                </c:pt>
                <c:pt idx="20">
                  <c:v>6.333333333333333</c:v>
                </c:pt>
                <c:pt idx="21">
                  <c:v>6.6666666666666661</c:v>
                </c:pt>
                <c:pt idx="22">
                  <c:v>7</c:v>
                </c:pt>
                <c:pt idx="23">
                  <c:v>7.333333333333333</c:v>
                </c:pt>
                <c:pt idx="24">
                  <c:v>7.6666666666666661</c:v>
                </c:pt>
                <c:pt idx="25">
                  <c:v>8</c:v>
                </c:pt>
                <c:pt idx="26">
                  <c:v>8.3333333333333321</c:v>
                </c:pt>
                <c:pt idx="27">
                  <c:v>8.6666666666666661</c:v>
                </c:pt>
                <c:pt idx="28">
                  <c:v>9</c:v>
                </c:pt>
                <c:pt idx="29">
                  <c:v>9.3333333333333321</c:v>
                </c:pt>
                <c:pt idx="30">
                  <c:v>9.6666666666666661</c:v>
                </c:pt>
                <c:pt idx="31">
                  <c:v>10</c:v>
                </c:pt>
                <c:pt idx="32">
                  <c:v>10</c:v>
                </c:pt>
              </c:numCache>
            </c:numRef>
          </c:xVal>
          <c:yVal>
            <c:numRef>
              <c:f>'TRIANGLE LOAD WHOLE SPAN'!$AD$21:$AD$53</c:f>
              <c:numCache>
                <c:formatCode>0</c:formatCode>
                <c:ptCount val="33"/>
                <c:pt idx="0" formatCode="General">
                  <c:v>0</c:v>
                </c:pt>
                <c:pt idx="1">
                  <c:v>0</c:v>
                </c:pt>
                <c:pt idx="2">
                  <c:v>-0.27777777777777779</c:v>
                </c:pt>
                <c:pt idx="3">
                  <c:v>-1.1111111111111112</c:v>
                </c:pt>
                <c:pt idx="4">
                  <c:v>-2.5</c:v>
                </c:pt>
                <c:pt idx="5">
                  <c:v>-4.4444444444444446</c:v>
                </c:pt>
                <c:pt idx="6">
                  <c:v>-6.9444444444444429</c:v>
                </c:pt>
                <c:pt idx="7">
                  <c:v>-10</c:v>
                </c:pt>
                <c:pt idx="8">
                  <c:v>-13.611111111111107</c:v>
                </c:pt>
                <c:pt idx="9">
                  <c:v>-17.777777777777779</c:v>
                </c:pt>
                <c:pt idx="10">
                  <c:v>-22.5</c:v>
                </c:pt>
                <c:pt idx="11">
                  <c:v>-27.777777777777771</c:v>
                </c:pt>
                <c:pt idx="12">
                  <c:v>-33.611111111111107</c:v>
                </c:pt>
                <c:pt idx="13">
                  <c:v>-40</c:v>
                </c:pt>
                <c:pt idx="14">
                  <c:v>-46.944444444444436</c:v>
                </c:pt>
                <c:pt idx="15">
                  <c:v>-54.444444444444429</c:v>
                </c:pt>
                <c:pt idx="16">
                  <c:v>-62.5</c:v>
                </c:pt>
                <c:pt idx="17">
                  <c:v>-71.111111111111114</c:v>
                </c:pt>
                <c:pt idx="18">
                  <c:v>-80.277777777777771</c:v>
                </c:pt>
                <c:pt idx="19">
                  <c:v>-90</c:v>
                </c:pt>
                <c:pt idx="20">
                  <c:v>-100.27777777777777</c:v>
                </c:pt>
                <c:pt idx="21">
                  <c:v>-111.11111111111109</c:v>
                </c:pt>
                <c:pt idx="22">
                  <c:v>-122.5</c:v>
                </c:pt>
                <c:pt idx="23">
                  <c:v>-134.44444444444443</c:v>
                </c:pt>
                <c:pt idx="24">
                  <c:v>-146.94444444444443</c:v>
                </c:pt>
                <c:pt idx="25">
                  <c:v>-160</c:v>
                </c:pt>
                <c:pt idx="26">
                  <c:v>-173.61111111111109</c:v>
                </c:pt>
                <c:pt idx="27">
                  <c:v>-187.77777777777774</c:v>
                </c:pt>
                <c:pt idx="28">
                  <c:v>-202.5</c:v>
                </c:pt>
                <c:pt idx="29">
                  <c:v>-217.77777777777771</c:v>
                </c:pt>
                <c:pt idx="30">
                  <c:v>-233.61111111111109</c:v>
                </c:pt>
                <c:pt idx="31">
                  <c:v>-250</c:v>
                </c:pt>
                <c:pt idx="32">
                  <c:v>0</c:v>
                </c:pt>
              </c:numCache>
            </c:numRef>
          </c:yVal>
          <c:smooth val="0"/>
          <c:extLst>
            <c:ext xmlns:c16="http://schemas.microsoft.com/office/drawing/2014/chart" uri="{C3380CC4-5D6E-409C-BE32-E72D297353CC}">
              <c16:uniqueId val="{00000000-1219-451D-AC0A-F86C4F5A1AB5}"/>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'TRIANGLE LOAD WHOLE SPAN'!$AE$19:$AE$20</c:f>
              <c:strCache>
                <c:ptCount val="2"/>
                <c:pt idx="0">
                  <c:v>M</c:v>
                </c:pt>
                <c:pt idx="1">
                  <c:v>(inlb)</c:v>
                </c:pt>
              </c:strCache>
            </c:strRef>
          </c:tx>
          <c:spPr>
            <a:ln w="15875">
              <a:solidFill>
                <a:prstClr val="black"/>
              </a:solidFill>
              <a:prstDash val="dash"/>
            </a:ln>
          </c:spPr>
          <c:marker>
            <c:symbol val="none"/>
          </c:marker>
          <c:xVal>
            <c:numRef>
              <c:f>'TRIANGLE LOAD WHOLE SPAN'!$AC$21:$AC$53</c:f>
              <c:numCache>
                <c:formatCode>0.00</c:formatCode>
                <c:ptCount val="33"/>
                <c:pt idx="0" formatCode="General">
                  <c:v>0</c:v>
                </c:pt>
                <c:pt idx="1">
                  <c:v>0</c:v>
                </c:pt>
                <c:pt idx="2">
                  <c:v>0.33333333333333331</c:v>
                </c:pt>
                <c:pt idx="3">
                  <c:v>0.66666666666666663</c:v>
                </c:pt>
                <c:pt idx="4">
                  <c:v>1</c:v>
                </c:pt>
                <c:pt idx="5">
                  <c:v>1.3333333333333333</c:v>
                </c:pt>
                <c:pt idx="6">
                  <c:v>1.6666666666666665</c:v>
                </c:pt>
                <c:pt idx="7">
                  <c:v>2</c:v>
                </c:pt>
                <c:pt idx="8">
                  <c:v>2.333333333333333</c:v>
                </c:pt>
                <c:pt idx="9">
                  <c:v>2.6666666666666665</c:v>
                </c:pt>
                <c:pt idx="10">
                  <c:v>3</c:v>
                </c:pt>
                <c:pt idx="11">
                  <c:v>3.333333333333333</c:v>
                </c:pt>
                <c:pt idx="12">
                  <c:v>3.6666666666666665</c:v>
                </c:pt>
                <c:pt idx="13">
                  <c:v>4</c:v>
                </c:pt>
                <c:pt idx="14">
                  <c:v>4.333333333333333</c:v>
                </c:pt>
                <c:pt idx="15">
                  <c:v>4.6666666666666661</c:v>
                </c:pt>
                <c:pt idx="16">
                  <c:v>5</c:v>
                </c:pt>
                <c:pt idx="17">
                  <c:v>5.333333333333333</c:v>
                </c:pt>
                <c:pt idx="18">
                  <c:v>5.6666666666666661</c:v>
                </c:pt>
                <c:pt idx="19">
                  <c:v>6</c:v>
                </c:pt>
                <c:pt idx="20">
                  <c:v>6.333333333333333</c:v>
                </c:pt>
                <c:pt idx="21">
                  <c:v>6.6666666666666661</c:v>
                </c:pt>
                <c:pt idx="22">
                  <c:v>7</c:v>
                </c:pt>
                <c:pt idx="23">
                  <c:v>7.333333333333333</c:v>
                </c:pt>
                <c:pt idx="24">
                  <c:v>7.6666666666666661</c:v>
                </c:pt>
                <c:pt idx="25">
                  <c:v>8</c:v>
                </c:pt>
                <c:pt idx="26">
                  <c:v>8.3333333333333321</c:v>
                </c:pt>
                <c:pt idx="27">
                  <c:v>8.6666666666666661</c:v>
                </c:pt>
                <c:pt idx="28">
                  <c:v>9</c:v>
                </c:pt>
                <c:pt idx="29">
                  <c:v>9.3333333333333321</c:v>
                </c:pt>
                <c:pt idx="30">
                  <c:v>9.6666666666666661</c:v>
                </c:pt>
                <c:pt idx="31">
                  <c:v>10</c:v>
                </c:pt>
                <c:pt idx="32">
                  <c:v>10</c:v>
                </c:pt>
              </c:numCache>
            </c:numRef>
          </c:xVal>
          <c:yVal>
            <c:numRef>
              <c:f>'TRIANGLE LOAD WHOLE SPAN'!$AE$21:$AE$53</c:f>
              <c:numCache>
                <c:formatCode>0</c:formatCode>
                <c:ptCount val="33"/>
                <c:pt idx="0" formatCode="General">
                  <c:v>0</c:v>
                </c:pt>
                <c:pt idx="1">
                  <c:v>0</c:v>
                </c:pt>
                <c:pt idx="2">
                  <c:v>-3.0864197530864192E-2</c:v>
                </c:pt>
                <c:pt idx="3">
                  <c:v>-0.24691358024691354</c:v>
                </c:pt>
                <c:pt idx="4">
                  <c:v>-0.83333333333333326</c:v>
                </c:pt>
                <c:pt idx="5">
                  <c:v>-1.9753086419753083</c:v>
                </c:pt>
                <c:pt idx="6">
                  <c:v>-3.8580246913580232</c:v>
                </c:pt>
                <c:pt idx="7">
                  <c:v>-6.6666666666666661</c:v>
                </c:pt>
                <c:pt idx="8">
                  <c:v>-10.586419753086414</c:v>
                </c:pt>
                <c:pt idx="9">
                  <c:v>-15.802469135802466</c:v>
                </c:pt>
                <c:pt idx="10">
                  <c:v>-22.499999999999996</c:v>
                </c:pt>
                <c:pt idx="11">
                  <c:v>-30.864197530864185</c:v>
                </c:pt>
                <c:pt idx="12">
                  <c:v>-41.08024691358024</c:v>
                </c:pt>
                <c:pt idx="13">
                  <c:v>-53.333333333333329</c:v>
                </c:pt>
                <c:pt idx="14">
                  <c:v>-67.808641975308618</c:v>
                </c:pt>
                <c:pt idx="15">
                  <c:v>-84.691358024691311</c:v>
                </c:pt>
                <c:pt idx="16">
                  <c:v>-104.16666666666666</c:v>
                </c:pt>
                <c:pt idx="17">
                  <c:v>-126.41975308641973</c:v>
                </c:pt>
                <c:pt idx="18">
                  <c:v>-151.63580246913577</c:v>
                </c:pt>
                <c:pt idx="19">
                  <c:v>-179.99999999999997</c:v>
                </c:pt>
                <c:pt idx="20">
                  <c:v>-211.69753086419749</c:v>
                </c:pt>
                <c:pt idx="21">
                  <c:v>-246.91358024691348</c:v>
                </c:pt>
                <c:pt idx="22">
                  <c:v>-285.83333333333331</c:v>
                </c:pt>
                <c:pt idx="23">
                  <c:v>-328.64197530864192</c:v>
                </c:pt>
                <c:pt idx="24">
                  <c:v>-375.5246913580246</c:v>
                </c:pt>
                <c:pt idx="25">
                  <c:v>-426.66666666666663</c:v>
                </c:pt>
                <c:pt idx="26">
                  <c:v>-482.25308641975283</c:v>
                </c:pt>
                <c:pt idx="27">
                  <c:v>-542.46913580246894</c:v>
                </c:pt>
                <c:pt idx="28">
                  <c:v>-607.5</c:v>
                </c:pt>
                <c:pt idx="29">
                  <c:v>-677.53086419753049</c:v>
                </c:pt>
                <c:pt idx="30">
                  <c:v>-752.74691358024666</c:v>
                </c:pt>
                <c:pt idx="31">
                  <c:v>-833.33333333333326</c:v>
                </c:pt>
                <c:pt idx="32">
                  <c:v>0</c:v>
                </c:pt>
              </c:numCache>
            </c:numRef>
          </c:yVal>
          <c:smooth val="0"/>
          <c:extLst>
            <c:ext xmlns:c16="http://schemas.microsoft.com/office/drawing/2014/chart" uri="{C3380CC4-5D6E-409C-BE32-E72D297353CC}">
              <c16:uniqueId val="{00000001-1219-451D-AC0A-F86C4F5A1AB5}"/>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General"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General"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66499862355230155"/>
          <c:h val="0.74832199079139994"/>
        </c:manualLayout>
      </c:layout>
      <c:scatterChart>
        <c:scatterStyle val="lineMarker"/>
        <c:varyColors val="0"/>
        <c:ser>
          <c:idx val="0"/>
          <c:order val="0"/>
          <c:tx>
            <c:strRef>
              <c:f>'TRIANGLE LOAD WHOLE SPAN'!$AF$19:$AF$20</c:f>
              <c:strCache>
                <c:ptCount val="2"/>
                <c:pt idx="0">
                  <c:v>y</c:v>
                </c:pt>
                <c:pt idx="1">
                  <c:v>(in)</c:v>
                </c:pt>
              </c:strCache>
            </c:strRef>
          </c:tx>
          <c:spPr>
            <a:ln w="15875">
              <a:solidFill>
                <a:prstClr val="black"/>
              </a:solidFill>
            </a:ln>
          </c:spPr>
          <c:marker>
            <c:symbol val="none"/>
          </c:marker>
          <c:xVal>
            <c:numRef>
              <c:f>'TRIANGLE LOAD WHOLE SPAN'!$AC$22:$AC$53</c:f>
              <c:numCache>
                <c:formatCode>0.00</c:formatCode>
                <c:ptCount val="32"/>
                <c:pt idx="0">
                  <c:v>0</c:v>
                </c:pt>
                <c:pt idx="1">
                  <c:v>0.33333333333333331</c:v>
                </c:pt>
                <c:pt idx="2">
                  <c:v>0.66666666666666663</c:v>
                </c:pt>
                <c:pt idx="3">
                  <c:v>1</c:v>
                </c:pt>
                <c:pt idx="4">
                  <c:v>1.3333333333333333</c:v>
                </c:pt>
                <c:pt idx="5">
                  <c:v>1.6666666666666665</c:v>
                </c:pt>
                <c:pt idx="6">
                  <c:v>2</c:v>
                </c:pt>
                <c:pt idx="7">
                  <c:v>2.333333333333333</c:v>
                </c:pt>
                <c:pt idx="8">
                  <c:v>2.6666666666666665</c:v>
                </c:pt>
                <c:pt idx="9">
                  <c:v>3</c:v>
                </c:pt>
                <c:pt idx="10">
                  <c:v>3.333333333333333</c:v>
                </c:pt>
                <c:pt idx="11">
                  <c:v>3.6666666666666665</c:v>
                </c:pt>
                <c:pt idx="12">
                  <c:v>4</c:v>
                </c:pt>
                <c:pt idx="13">
                  <c:v>4.333333333333333</c:v>
                </c:pt>
                <c:pt idx="14">
                  <c:v>4.6666666666666661</c:v>
                </c:pt>
                <c:pt idx="15">
                  <c:v>5</c:v>
                </c:pt>
                <c:pt idx="16">
                  <c:v>5.333333333333333</c:v>
                </c:pt>
                <c:pt idx="17">
                  <c:v>5.6666666666666661</c:v>
                </c:pt>
                <c:pt idx="18">
                  <c:v>6</c:v>
                </c:pt>
                <c:pt idx="19">
                  <c:v>6.333333333333333</c:v>
                </c:pt>
                <c:pt idx="20">
                  <c:v>6.6666666666666661</c:v>
                </c:pt>
                <c:pt idx="21">
                  <c:v>7</c:v>
                </c:pt>
                <c:pt idx="22">
                  <c:v>7.333333333333333</c:v>
                </c:pt>
                <c:pt idx="23">
                  <c:v>7.6666666666666661</c:v>
                </c:pt>
                <c:pt idx="24">
                  <c:v>8</c:v>
                </c:pt>
                <c:pt idx="25">
                  <c:v>8.3333333333333321</c:v>
                </c:pt>
                <c:pt idx="26">
                  <c:v>8.6666666666666661</c:v>
                </c:pt>
                <c:pt idx="27">
                  <c:v>9</c:v>
                </c:pt>
                <c:pt idx="28">
                  <c:v>9.3333333333333321</c:v>
                </c:pt>
                <c:pt idx="29">
                  <c:v>9.6666666666666661</c:v>
                </c:pt>
                <c:pt idx="30">
                  <c:v>10</c:v>
                </c:pt>
                <c:pt idx="31">
                  <c:v>10</c:v>
                </c:pt>
              </c:numCache>
            </c:numRef>
          </c:xVal>
          <c:yVal>
            <c:numRef>
              <c:f>'TRIANGLE LOAD WHOLE SPAN'!$AF$22:$AF$53</c:f>
              <c:numCache>
                <c:formatCode>0.00</c:formatCode>
                <c:ptCount val="32"/>
                <c:pt idx="0">
                  <c:v>-1.6666666666666666E-2</c:v>
                </c:pt>
                <c:pt idx="1">
                  <c:v>-1.5972222393689988E-2</c:v>
                </c:pt>
                <c:pt idx="2">
                  <c:v>-1.5277783264746228E-2</c:v>
                </c:pt>
                <c:pt idx="3">
                  <c:v>-1.4583375000000001E-2</c:v>
                </c:pt>
                <c:pt idx="4">
                  <c:v>-1.3889064471879289E-2</c:v>
                </c:pt>
                <c:pt idx="5">
                  <c:v>-1.3194980281207134E-2</c:v>
                </c:pt>
                <c:pt idx="6">
                  <c:v>-1.2501333333333335E-2</c:v>
                </c:pt>
                <c:pt idx="7">
                  <c:v>-1.1808437414266119E-2</c:v>
                </c:pt>
                <c:pt idx="8">
                  <c:v>-1.1116729766803843E-2</c:v>
                </c:pt>
                <c:pt idx="9">
                  <c:v>-1.0426791666666668E-2</c:v>
                </c:pt>
                <c:pt idx="10">
                  <c:v>-9.7393689986282599E-3</c:v>
                </c:pt>
                <c:pt idx="11">
                  <c:v>-9.0553928326474638E-3</c:v>
                </c:pt>
                <c:pt idx="12">
                  <c:v>-8.3759999999999998E-3</c:v>
                </c:pt>
                <c:pt idx="13">
                  <c:v>-7.7025536694101514E-3</c:v>
                </c:pt>
                <c:pt idx="14">
                  <c:v>-7.0366639231824431E-3</c:v>
                </c:pt>
                <c:pt idx="15">
                  <c:v>-6.3802083333333341E-3</c:v>
                </c:pt>
                <c:pt idx="16">
                  <c:v>-5.7353525377229096E-3</c:v>
                </c:pt>
                <c:pt idx="17">
                  <c:v>-5.1045708161865577E-3</c:v>
                </c:pt>
                <c:pt idx="18">
                  <c:v>-4.4906666666666671E-3</c:v>
                </c:pt>
                <c:pt idx="19">
                  <c:v>-3.896793381344309E-3</c:v>
                </c:pt>
                <c:pt idx="20">
                  <c:v>-3.326474622770921E-3</c:v>
                </c:pt>
                <c:pt idx="21">
                  <c:v>-2.7836250000000001E-3</c:v>
                </c:pt>
                <c:pt idx="22">
                  <c:v>-2.2725706447187938E-3</c:v>
                </c:pt>
                <c:pt idx="23">
                  <c:v>-1.7980697873799729E-3</c:v>
                </c:pt>
                <c:pt idx="24">
                  <c:v>-1.3653333333333334E-3</c:v>
                </c:pt>
                <c:pt idx="25">
                  <c:v>-9.8004543895747597E-4</c:v>
                </c:pt>
                <c:pt idx="26">
                  <c:v>-6.4838408779149662E-4</c:v>
                </c:pt>
                <c:pt idx="27">
                  <c:v>-3.7704166666666669E-4</c:v>
                </c:pt>
                <c:pt idx="28">
                  <c:v>-1.7324554183813356E-4</c:v>
                </c:pt>
                <c:pt idx="29">
                  <c:v>-4.4778635116597196E-5</c:v>
                </c:pt>
                <c:pt idx="30">
                  <c:v>0</c:v>
                </c:pt>
              </c:numCache>
            </c:numRef>
          </c:yVal>
          <c:smooth val="0"/>
          <c:extLst>
            <c:ext xmlns:c16="http://schemas.microsoft.com/office/drawing/2014/chart" uri="{C3380CC4-5D6E-409C-BE32-E72D297353CC}">
              <c16:uniqueId val="{00000000-5054-41DC-AE91-C107E8484AF3}"/>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32</xdr:row>
      <xdr:rowOff>163496</xdr:rowOff>
    </xdr:from>
    <xdr:to>
      <xdr:col>8</xdr:col>
      <xdr:colOff>0</xdr:colOff>
      <xdr:row>44</xdr:row>
      <xdr:rowOff>41031</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344556</xdr:colOff>
      <xdr:row>14</xdr:row>
      <xdr:rowOff>90388</xdr:rowOff>
    </xdr:from>
    <xdr:to>
      <xdr:col>4</xdr:col>
      <xdr:colOff>185528</xdr:colOff>
      <xdr:row>21</xdr:row>
      <xdr:rowOff>159024</xdr:rowOff>
    </xdr:to>
    <xdr:grpSp>
      <xdr:nvGrpSpPr>
        <xdr:cNvPr id="39" name="Group 38"/>
        <xdr:cNvGrpSpPr/>
      </xdr:nvGrpSpPr>
      <xdr:grpSpPr>
        <a:xfrm>
          <a:off x="344556" y="2637072"/>
          <a:ext cx="2387656" cy="1319920"/>
          <a:chOff x="344556" y="2626759"/>
          <a:chExt cx="2377343" cy="1309608"/>
        </a:xfrm>
      </xdr:grpSpPr>
      <xdr:grpSp>
        <xdr:nvGrpSpPr>
          <xdr:cNvPr id="5" name="Group 48"/>
          <xdr:cNvGrpSpPr>
            <a:grpSpLocks/>
          </xdr:cNvGrpSpPr>
        </xdr:nvGrpSpPr>
        <xdr:grpSpPr bwMode="auto">
          <a:xfrm flipH="1">
            <a:off x="1920318" y="3293182"/>
            <a:ext cx="47456" cy="267188"/>
            <a:chOff x="242" y="4023"/>
            <a:chExt cx="5" cy="26"/>
          </a:xfrm>
        </xdr:grpSpPr>
        <xdr:sp macro="" textlink="">
          <xdr:nvSpPr>
            <xdr:cNvPr id="6" name="Line 49"/>
            <xdr:cNvSpPr>
              <a:spLocks noChangeShapeType="1"/>
            </xdr:cNvSpPr>
          </xdr:nvSpPr>
          <xdr:spPr bwMode="auto">
            <a:xfrm>
              <a:off x="247" y="4023"/>
              <a:ext cx="0" cy="24"/>
            </a:xfrm>
            <a:prstGeom prst="line">
              <a:avLst/>
            </a:prstGeom>
            <a:noFill/>
            <a:ln w="22225">
              <a:solidFill>
                <a:srgbClr val="000000"/>
              </a:solidFill>
              <a:round/>
              <a:headEnd/>
              <a:tailEnd/>
            </a:ln>
          </xdr:spPr>
        </xdr:sp>
        <xdr:sp macro="" textlink="">
          <xdr:nvSpPr>
            <xdr:cNvPr id="7" name="Line 50"/>
            <xdr:cNvSpPr>
              <a:spLocks noChangeShapeType="1"/>
            </xdr:cNvSpPr>
          </xdr:nvSpPr>
          <xdr:spPr bwMode="auto">
            <a:xfrm flipH="1">
              <a:off x="242" y="4024"/>
              <a:ext cx="5" cy="3"/>
            </a:xfrm>
            <a:prstGeom prst="line">
              <a:avLst/>
            </a:prstGeom>
            <a:noFill/>
            <a:ln w="9525">
              <a:solidFill>
                <a:srgbClr val="000000"/>
              </a:solidFill>
              <a:round/>
              <a:headEnd/>
              <a:tailEnd/>
            </a:ln>
          </xdr:spPr>
        </xdr:sp>
        <xdr:sp macro="" textlink="">
          <xdr:nvSpPr>
            <xdr:cNvPr id="8" name="Line 51"/>
            <xdr:cNvSpPr>
              <a:spLocks noChangeShapeType="1"/>
            </xdr:cNvSpPr>
          </xdr:nvSpPr>
          <xdr:spPr bwMode="auto">
            <a:xfrm flipH="1">
              <a:off x="242" y="4028"/>
              <a:ext cx="5" cy="5"/>
            </a:xfrm>
            <a:prstGeom prst="line">
              <a:avLst/>
            </a:prstGeom>
            <a:noFill/>
            <a:ln w="9525">
              <a:solidFill>
                <a:srgbClr val="000000"/>
              </a:solidFill>
              <a:round/>
              <a:headEnd/>
              <a:tailEnd/>
            </a:ln>
          </xdr:spPr>
        </xdr:sp>
        <xdr:sp macro="" textlink="">
          <xdr:nvSpPr>
            <xdr:cNvPr id="9" name="Line 52"/>
            <xdr:cNvSpPr>
              <a:spLocks noChangeShapeType="1"/>
            </xdr:cNvSpPr>
          </xdr:nvSpPr>
          <xdr:spPr bwMode="auto">
            <a:xfrm flipH="1">
              <a:off x="242" y="4034"/>
              <a:ext cx="5" cy="4"/>
            </a:xfrm>
            <a:prstGeom prst="line">
              <a:avLst/>
            </a:prstGeom>
            <a:noFill/>
            <a:ln w="9525">
              <a:solidFill>
                <a:srgbClr val="000000"/>
              </a:solidFill>
              <a:round/>
              <a:headEnd/>
              <a:tailEnd/>
            </a:ln>
          </xdr:spPr>
        </xdr:sp>
        <xdr:sp macro="" textlink="">
          <xdr:nvSpPr>
            <xdr:cNvPr id="10" name="Line 53"/>
            <xdr:cNvSpPr>
              <a:spLocks noChangeShapeType="1"/>
            </xdr:cNvSpPr>
          </xdr:nvSpPr>
          <xdr:spPr bwMode="auto">
            <a:xfrm flipH="1">
              <a:off x="242" y="4040"/>
              <a:ext cx="5" cy="4"/>
            </a:xfrm>
            <a:prstGeom prst="line">
              <a:avLst/>
            </a:prstGeom>
            <a:noFill/>
            <a:ln w="9525">
              <a:solidFill>
                <a:srgbClr val="000000"/>
              </a:solidFill>
              <a:round/>
              <a:headEnd/>
              <a:tailEnd/>
            </a:ln>
          </xdr:spPr>
        </xdr:sp>
        <xdr:sp macro="" textlink="">
          <xdr:nvSpPr>
            <xdr:cNvPr id="11" name="Line 54"/>
            <xdr:cNvSpPr>
              <a:spLocks noChangeShapeType="1"/>
            </xdr:cNvSpPr>
          </xdr:nvSpPr>
          <xdr:spPr bwMode="auto">
            <a:xfrm flipH="1">
              <a:off x="242" y="4045"/>
              <a:ext cx="5" cy="4"/>
            </a:xfrm>
            <a:prstGeom prst="line">
              <a:avLst/>
            </a:prstGeom>
            <a:noFill/>
            <a:ln w="9525">
              <a:solidFill>
                <a:srgbClr val="000000"/>
              </a:solidFill>
              <a:round/>
              <a:headEnd/>
              <a:tailEnd/>
            </a:ln>
          </xdr:spPr>
        </xdr:sp>
      </xdr:grpSp>
      <xdr:cxnSp macro="">
        <xdr:nvCxnSpPr>
          <xdr:cNvPr id="12" name="Straight Connector 11"/>
          <xdr:cNvCxnSpPr/>
        </xdr:nvCxnSpPr>
        <xdr:spPr bwMode="auto">
          <a:xfrm>
            <a:off x="624744" y="2685073"/>
            <a:ext cx="0" cy="67171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3" name="Straight Arrow Connector 12"/>
          <xdr:cNvCxnSpPr/>
        </xdr:nvCxnSpPr>
        <xdr:spPr bwMode="auto">
          <a:xfrm flipV="1">
            <a:off x="1913666" y="3585492"/>
            <a:ext cx="0" cy="350875"/>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14" name="TextBox 13"/>
          <xdr:cNvSpPr txBox="1"/>
        </xdr:nvSpPr>
        <xdr:spPr>
          <a:xfrm>
            <a:off x="1877934" y="3664644"/>
            <a:ext cx="311770" cy="2690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B</a:t>
            </a:r>
          </a:p>
        </xdr:txBody>
      </xdr:sp>
      <xdr:cxnSp macro="">
        <xdr:nvCxnSpPr>
          <xdr:cNvPr id="15" name="Straight Arrow Connector 14"/>
          <xdr:cNvCxnSpPr/>
        </xdr:nvCxnSpPr>
        <xdr:spPr bwMode="auto">
          <a:xfrm>
            <a:off x="624744" y="2882159"/>
            <a:ext cx="1288922"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16" name="Arc 15"/>
          <xdr:cNvSpPr/>
        </xdr:nvSpPr>
        <xdr:spPr bwMode="auto">
          <a:xfrm>
            <a:off x="1936027" y="3267975"/>
            <a:ext cx="334813" cy="372522"/>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17" name="TextBox 16"/>
          <xdr:cNvSpPr txBox="1"/>
        </xdr:nvSpPr>
        <xdr:spPr>
          <a:xfrm>
            <a:off x="2189345" y="3456225"/>
            <a:ext cx="352814" cy="2690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B</a:t>
            </a:r>
          </a:p>
        </xdr:txBody>
      </xdr:sp>
      <xdr:sp macro="" textlink="">
        <xdr:nvSpPr>
          <xdr:cNvPr id="18" name="TextBox 17"/>
          <xdr:cNvSpPr txBox="1"/>
        </xdr:nvSpPr>
        <xdr:spPr>
          <a:xfrm>
            <a:off x="344556" y="3355795"/>
            <a:ext cx="258766" cy="2709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endParaRPr lang="en-CA" sz="1000" baseline="-25000"/>
          </a:p>
        </xdr:txBody>
      </xdr:sp>
      <xdr:sp macro="" textlink="">
        <xdr:nvSpPr>
          <xdr:cNvPr id="19" name="TextBox 18"/>
          <xdr:cNvSpPr txBox="1"/>
        </xdr:nvSpPr>
        <xdr:spPr>
          <a:xfrm>
            <a:off x="397596" y="2640392"/>
            <a:ext cx="250139" cy="270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20" name="Straight Connector 19"/>
          <xdr:cNvCxnSpPr/>
        </xdr:nvCxnSpPr>
        <xdr:spPr bwMode="auto">
          <a:xfrm flipH="1">
            <a:off x="2009012" y="3429692"/>
            <a:ext cx="603301"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21" name="TextBox 20"/>
          <xdr:cNvSpPr txBox="1"/>
        </xdr:nvSpPr>
        <xdr:spPr>
          <a:xfrm>
            <a:off x="2467288" y="3178987"/>
            <a:ext cx="254611" cy="270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22" name="Straight Connector 21"/>
          <xdr:cNvCxnSpPr/>
        </xdr:nvCxnSpPr>
        <xdr:spPr bwMode="auto">
          <a:xfrm>
            <a:off x="1917369" y="2685073"/>
            <a:ext cx="0" cy="572935"/>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23" name="TextBox 22"/>
          <xdr:cNvSpPr txBox="1"/>
        </xdr:nvSpPr>
        <xdr:spPr>
          <a:xfrm>
            <a:off x="1156910" y="2626759"/>
            <a:ext cx="242640" cy="270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sp macro="" textlink="">
        <xdr:nvSpPr>
          <xdr:cNvPr id="24" name="TextBox 23"/>
          <xdr:cNvSpPr txBox="1"/>
        </xdr:nvSpPr>
        <xdr:spPr>
          <a:xfrm>
            <a:off x="846625" y="2880356"/>
            <a:ext cx="678875" cy="2757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W=wL/2</a:t>
            </a:r>
            <a:endParaRPr lang="en-CA" sz="1000" baseline="-25000"/>
          </a:p>
        </xdr:txBody>
      </xdr:sp>
      <xdr:sp macro="" textlink="">
        <xdr:nvSpPr>
          <xdr:cNvPr id="25" name="Freeform: Shape 24"/>
          <xdr:cNvSpPr/>
        </xdr:nvSpPr>
        <xdr:spPr bwMode="auto">
          <a:xfrm>
            <a:off x="624744" y="3429692"/>
            <a:ext cx="1297194" cy="123866"/>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Lst>
            <a:ahLst/>
            <a:cxnLst>
              <a:cxn ang="0">
                <a:pos x="connsiteX0" y="connsiteY0"/>
              </a:cxn>
              <a:cxn ang="0">
                <a:pos x="connsiteX1" y="connsiteY1"/>
              </a:cxn>
            </a:cxnLst>
            <a:rect l="l" t="t" r="r" b="b"/>
            <a:pathLst>
              <a:path w="1304693" h="122663">
                <a:moveTo>
                  <a:pt x="1304693" y="0"/>
                </a:moveTo>
                <a:cubicBezTo>
                  <a:pt x="866078" y="0"/>
                  <a:pt x="427464" y="33453"/>
                  <a:pt x="0" y="122663"/>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sp macro="" textlink="">
        <xdr:nvSpPr>
          <xdr:cNvPr id="26" name="TextBox 25"/>
          <xdr:cNvSpPr txBox="1"/>
        </xdr:nvSpPr>
        <xdr:spPr>
          <a:xfrm>
            <a:off x="512496" y="3599027"/>
            <a:ext cx="262982" cy="2709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27" name="TextBox 26"/>
          <xdr:cNvSpPr txBox="1"/>
        </xdr:nvSpPr>
        <xdr:spPr>
          <a:xfrm>
            <a:off x="1945010" y="3178566"/>
            <a:ext cx="265348" cy="2673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xnSp macro="">
        <xdr:nvCxnSpPr>
          <xdr:cNvPr id="28" name="Straight Arrow Connector 27"/>
          <xdr:cNvCxnSpPr>
            <a:stCxn id="25" idx="0"/>
            <a:endCxn id="18" idx="1"/>
          </xdr:cNvCxnSpPr>
        </xdr:nvCxnSpPr>
        <xdr:spPr bwMode="auto">
          <a:xfrm flipH="1" flipV="1">
            <a:off x="620486" y="3429000"/>
            <a:ext cx="1301452" cy="692"/>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cxnSp macro="">
        <xdr:nvCxnSpPr>
          <xdr:cNvPr id="29" name="Straight Arrow Connector 28"/>
          <xdr:cNvCxnSpPr/>
        </xdr:nvCxnSpPr>
        <xdr:spPr bwMode="auto">
          <a:xfrm>
            <a:off x="913425" y="3349719"/>
            <a:ext cx="0" cy="80288"/>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0" name="Straight Arrow Connector 29"/>
          <xdr:cNvCxnSpPr/>
        </xdr:nvCxnSpPr>
        <xdr:spPr bwMode="auto">
          <a:xfrm>
            <a:off x="1056754" y="3306587"/>
            <a:ext cx="0" cy="1234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1" name="Straight Arrow Connector 30"/>
          <xdr:cNvCxnSpPr/>
        </xdr:nvCxnSpPr>
        <xdr:spPr bwMode="auto">
          <a:xfrm>
            <a:off x="1200083" y="3269206"/>
            <a:ext cx="0" cy="160801"/>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2" name="Straight Arrow Connector 31"/>
          <xdr:cNvCxnSpPr/>
        </xdr:nvCxnSpPr>
        <xdr:spPr bwMode="auto">
          <a:xfrm>
            <a:off x="1346134" y="3230181"/>
            <a:ext cx="0" cy="199826"/>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3" name="Straight Arrow Connector 32"/>
          <xdr:cNvCxnSpPr/>
        </xdr:nvCxnSpPr>
        <xdr:spPr bwMode="auto">
          <a:xfrm>
            <a:off x="1489463" y="3189925"/>
            <a:ext cx="0" cy="240082"/>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4" name="Straight Arrow Connector 33"/>
          <xdr:cNvCxnSpPr/>
        </xdr:nvCxnSpPr>
        <xdr:spPr bwMode="auto">
          <a:xfrm>
            <a:off x="1632792" y="3152544"/>
            <a:ext cx="0" cy="277463"/>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5" name="Straight Arrow Connector 34"/>
          <xdr:cNvCxnSpPr/>
        </xdr:nvCxnSpPr>
        <xdr:spPr bwMode="auto">
          <a:xfrm>
            <a:off x="1776121" y="3106536"/>
            <a:ext cx="0" cy="323471"/>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6" name="Straight Arrow Connector 35"/>
          <xdr:cNvCxnSpPr/>
        </xdr:nvCxnSpPr>
        <xdr:spPr bwMode="auto">
          <a:xfrm>
            <a:off x="1916724" y="3063281"/>
            <a:ext cx="0" cy="366726"/>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7" name="Straight Connector 36"/>
          <xdr:cNvCxnSpPr/>
        </xdr:nvCxnSpPr>
        <xdr:spPr bwMode="auto">
          <a:xfrm flipV="1">
            <a:off x="623977" y="3061607"/>
            <a:ext cx="1294630" cy="368625"/>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38" name="TextBox 37"/>
          <xdr:cNvSpPr txBox="1"/>
        </xdr:nvSpPr>
        <xdr:spPr>
          <a:xfrm>
            <a:off x="1877766" y="3017740"/>
            <a:ext cx="306135" cy="2757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grpSp>
    <xdr:clientData/>
  </xdr:twoCellAnchor>
  <xdr:twoCellAnchor>
    <xdr:from>
      <xdr:col>0</xdr:col>
      <xdr:colOff>40822</xdr:colOff>
      <xdr:row>7</xdr:row>
      <xdr:rowOff>40821</xdr:rowOff>
    </xdr:from>
    <xdr:to>
      <xdr:col>4</xdr:col>
      <xdr:colOff>66675</xdr:colOff>
      <xdr:row>10</xdr:row>
      <xdr:rowOff>145236</xdr:rowOff>
    </xdr:to>
    <xdr:grpSp>
      <xdr:nvGrpSpPr>
        <xdr:cNvPr id="40" name="Group 39"/>
        <xdr:cNvGrpSpPr/>
      </xdr:nvGrpSpPr>
      <xdr:grpSpPr>
        <a:xfrm>
          <a:off x="40822" y="1276063"/>
          <a:ext cx="2572537" cy="633805"/>
          <a:chOff x="40822" y="1267641"/>
          <a:chExt cx="2570933" cy="630195"/>
        </a:xfrm>
      </xdr:grpSpPr>
      <xdr:pic>
        <xdr:nvPicPr>
          <xdr:cNvPr id="41" name="Picture 40">
            <a:hlinkClick xmlns:r="http://schemas.openxmlformats.org/officeDocument/2006/relationships" r:id="rId3"/>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42" name="Picture 41" descr="PayPal - The safer, easier way to pay online!">
            <a:hlinkClick xmlns:r="http://schemas.openxmlformats.org/officeDocument/2006/relationships" r:id="rId5"/>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nasa-tm-x-73305-astronautics-structures-manual-volume-i"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09375" defaultRowHeight="15.6" x14ac:dyDescent="0.3"/>
  <cols>
    <col min="1" max="2" width="9.109375" style="17"/>
    <col min="3" max="3" width="10.6640625" style="17" bestFit="1" customWidth="1"/>
    <col min="4" max="11" width="9.109375" style="17"/>
    <col min="12" max="12" width="5.44140625" style="5" customWidth="1"/>
    <col min="13" max="17" width="5.33203125" style="26" customWidth="1"/>
    <col min="18" max="19" width="5.33203125" style="27" customWidth="1"/>
    <col min="20" max="25" width="9.109375" style="29"/>
    <col min="26" max="16384" width="9.109375" style="17"/>
  </cols>
  <sheetData>
    <row r="1" spans="1:25" s="5" customFormat="1" ht="13.8" x14ac:dyDescent="0.3">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3.8" x14ac:dyDescent="0.3">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3.8" x14ac:dyDescent="0.3">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3.8" x14ac:dyDescent="0.3">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3.8" x14ac:dyDescent="0.3">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3.8" x14ac:dyDescent="0.3">
      <c r="A6" s="1"/>
      <c r="B6" s="1" t="s">
        <v>6</v>
      </c>
      <c r="C6" s="9"/>
      <c r="D6" s="1"/>
      <c r="E6" s="1"/>
      <c r="F6" s="1"/>
      <c r="G6" s="1"/>
      <c r="H6" s="1"/>
      <c r="I6" s="1"/>
      <c r="J6" s="1"/>
      <c r="K6" s="1"/>
      <c r="M6" s="22"/>
      <c r="N6" s="22"/>
      <c r="O6" s="22"/>
      <c r="P6" s="22"/>
      <c r="Q6" s="26"/>
      <c r="R6" s="27"/>
      <c r="S6" s="27"/>
      <c r="T6" s="23"/>
      <c r="U6" s="23"/>
      <c r="V6" s="23"/>
      <c r="W6" s="24"/>
      <c r="X6" s="25"/>
      <c r="Y6" s="23"/>
    </row>
    <row r="7" spans="1:25" s="5" customFormat="1" ht="13.8" x14ac:dyDescent="0.3">
      <c r="A7" s="1"/>
      <c r="B7" s="1"/>
      <c r="C7" s="1"/>
      <c r="D7" s="1"/>
      <c r="E7" s="1"/>
      <c r="F7" s="1"/>
      <c r="G7" s="1"/>
      <c r="H7" s="1"/>
      <c r="I7" s="1"/>
      <c r="J7" s="1"/>
      <c r="K7" s="1"/>
      <c r="M7" s="22"/>
      <c r="N7" s="22"/>
      <c r="O7" s="22"/>
      <c r="P7" s="22"/>
      <c r="Q7" s="26"/>
      <c r="R7" s="27"/>
      <c r="S7" s="27"/>
      <c r="T7" s="23"/>
      <c r="U7" s="23"/>
      <c r="V7" s="23"/>
      <c r="W7" s="24"/>
      <c r="X7" s="25"/>
      <c r="Y7" s="23"/>
    </row>
    <row r="8" spans="1:25" s="5" customFormat="1" ht="13.8" x14ac:dyDescent="0.3">
      <c r="A8" s="16"/>
      <c r="E8" s="6"/>
      <c r="F8" s="7"/>
      <c r="H8" s="10"/>
      <c r="I8" s="6"/>
      <c r="J8" s="11"/>
      <c r="K8" s="12"/>
      <c r="L8" s="13"/>
      <c r="M8" s="22"/>
      <c r="N8" s="22"/>
      <c r="O8" s="22"/>
      <c r="P8" s="22"/>
      <c r="Q8" s="26"/>
      <c r="R8" s="27"/>
      <c r="S8" s="27"/>
      <c r="T8" s="23"/>
      <c r="U8" s="23"/>
      <c r="V8" s="23"/>
      <c r="W8" s="23"/>
      <c r="X8" s="23"/>
      <c r="Y8" s="23"/>
    </row>
    <row r="9" spans="1:25" s="5" customFormat="1" ht="13.8" x14ac:dyDescent="0.3">
      <c r="E9" s="6"/>
      <c r="F9" s="10"/>
      <c r="H9" s="10"/>
      <c r="I9" s="6"/>
      <c r="J9" s="12"/>
      <c r="K9" s="12"/>
      <c r="L9" s="13"/>
      <c r="M9" s="22"/>
      <c r="N9" s="22"/>
      <c r="O9" s="22"/>
      <c r="P9" s="22"/>
      <c r="Q9" s="26"/>
      <c r="R9" s="27"/>
      <c r="S9" s="27"/>
      <c r="T9" s="23"/>
      <c r="U9" s="23"/>
      <c r="V9" s="23"/>
      <c r="W9" s="23"/>
      <c r="X9" s="23"/>
      <c r="Y9" s="23"/>
    </row>
    <row r="10" spans="1:25" s="5" customFormat="1" ht="13.8" x14ac:dyDescent="0.3">
      <c r="E10" s="6"/>
      <c r="F10" s="10"/>
      <c r="H10" s="10"/>
      <c r="I10" s="6"/>
      <c r="J10" s="7"/>
      <c r="K10" s="10"/>
      <c r="L10" s="13"/>
      <c r="M10" s="22"/>
      <c r="N10" s="22"/>
      <c r="O10" s="22"/>
      <c r="P10" s="22"/>
      <c r="Q10" s="26"/>
      <c r="R10" s="27"/>
      <c r="S10" s="27"/>
      <c r="T10" s="23"/>
      <c r="U10" s="23"/>
      <c r="V10" s="23"/>
      <c r="W10" s="23"/>
      <c r="X10" s="23"/>
      <c r="Y10" s="23"/>
    </row>
    <row r="11" spans="1:25" s="5" customFormat="1" ht="13.8" x14ac:dyDescent="0.3">
      <c r="E11" s="6"/>
      <c r="F11" s="10"/>
      <c r="I11" s="14"/>
      <c r="J11" s="7"/>
      <c r="M11" s="22"/>
      <c r="N11" s="22"/>
      <c r="O11" s="22"/>
      <c r="P11" s="22"/>
      <c r="Q11" s="22"/>
      <c r="R11" s="22"/>
      <c r="S11" s="22"/>
      <c r="T11" s="23"/>
      <c r="U11" s="23"/>
      <c r="V11" s="23"/>
      <c r="W11" s="23"/>
      <c r="X11" s="23"/>
      <c r="Y11" s="23"/>
    </row>
    <row r="12" spans="1:25" x14ac:dyDescent="0.3">
      <c r="C12" s="15" t="str">
        <f>G4</f>
        <v>IMPORTANT INFORMATION</v>
      </c>
      <c r="M12" s="22"/>
      <c r="N12" s="22"/>
      <c r="O12" s="22"/>
      <c r="P12" s="22"/>
      <c r="Q12" s="28"/>
      <c r="R12" s="28"/>
      <c r="S12" s="28"/>
    </row>
    <row r="13" spans="1:25" s="5" customFormat="1" ht="13.8" x14ac:dyDescent="0.3">
      <c r="M13" s="22"/>
      <c r="N13" s="22"/>
      <c r="O13" s="22"/>
      <c r="P13" s="22"/>
      <c r="Q13" s="22"/>
      <c r="R13" s="22"/>
      <c r="S13" s="22"/>
      <c r="T13" s="23"/>
      <c r="U13" s="23"/>
      <c r="V13" s="23"/>
      <c r="W13" s="23"/>
      <c r="X13" s="23"/>
      <c r="Y13" s="23"/>
    </row>
    <row r="14" spans="1:25" s="5" customFormat="1" ht="13.8" x14ac:dyDescent="0.3">
      <c r="B14" s="18" t="s">
        <v>13</v>
      </c>
      <c r="M14" s="22"/>
      <c r="N14" s="22"/>
      <c r="O14" s="22"/>
      <c r="P14" s="22"/>
      <c r="Q14" s="22"/>
      <c r="R14" s="22"/>
      <c r="S14" s="22"/>
      <c r="T14" s="23"/>
      <c r="U14" s="23"/>
      <c r="V14" s="23"/>
      <c r="W14" s="23"/>
      <c r="X14" s="23"/>
      <c r="Y14" s="23"/>
    </row>
    <row r="15" spans="1:25" s="5" customFormat="1" ht="13.8" x14ac:dyDescent="0.3">
      <c r="A15" s="19"/>
      <c r="K15" s="19"/>
      <c r="M15" s="26"/>
      <c r="N15" s="26"/>
      <c r="O15" s="26"/>
      <c r="P15" s="26"/>
      <c r="Q15" s="26"/>
      <c r="R15" s="27"/>
      <c r="S15" s="27"/>
      <c r="T15" s="23"/>
      <c r="U15" s="23"/>
      <c r="V15" s="23"/>
      <c r="W15" s="23"/>
      <c r="X15" s="23"/>
      <c r="Y15" s="23"/>
    </row>
    <row r="16" spans="1:25" s="5" customFormat="1" ht="12.75" customHeight="1" x14ac:dyDescent="0.3">
      <c r="B16" s="94" t="s">
        <v>18</v>
      </c>
      <c r="C16" s="94"/>
      <c r="D16" s="94"/>
      <c r="E16" s="94"/>
      <c r="F16" s="94"/>
      <c r="G16" s="94"/>
      <c r="H16" s="94"/>
      <c r="I16" s="94"/>
      <c r="J16" s="94"/>
      <c r="M16" s="26"/>
      <c r="N16" s="26"/>
      <c r="O16" s="26"/>
      <c r="P16" s="26"/>
      <c r="Q16" s="26"/>
      <c r="R16" s="27"/>
      <c r="S16" s="27"/>
      <c r="T16" s="23"/>
      <c r="U16" s="23"/>
      <c r="V16" s="23"/>
      <c r="W16" s="23"/>
      <c r="X16" s="23"/>
      <c r="Y16" s="23"/>
    </row>
    <row r="17" spans="1:25" s="5" customFormat="1" ht="13.8" x14ac:dyDescent="0.3">
      <c r="B17" s="94"/>
      <c r="C17" s="94"/>
      <c r="D17" s="94"/>
      <c r="E17" s="94"/>
      <c r="F17" s="94"/>
      <c r="G17" s="94"/>
      <c r="H17" s="94"/>
      <c r="I17" s="94"/>
      <c r="J17" s="94"/>
      <c r="M17" s="26"/>
      <c r="N17" s="26"/>
      <c r="O17" s="26"/>
      <c r="P17" s="26"/>
      <c r="Q17" s="26"/>
      <c r="R17" s="27"/>
      <c r="S17" s="27"/>
      <c r="T17" s="23"/>
      <c r="U17" s="23"/>
      <c r="V17" s="23"/>
      <c r="W17" s="23"/>
      <c r="X17" s="23"/>
      <c r="Y17" s="23"/>
    </row>
    <row r="18" spans="1:25" s="5" customFormat="1" ht="13.8" x14ac:dyDescent="0.3">
      <c r="B18" s="94"/>
      <c r="C18" s="94"/>
      <c r="D18" s="94"/>
      <c r="E18" s="94"/>
      <c r="F18" s="94"/>
      <c r="G18" s="94"/>
      <c r="H18" s="94"/>
      <c r="I18" s="94"/>
      <c r="J18" s="94"/>
      <c r="M18" s="26"/>
      <c r="N18" s="26"/>
      <c r="O18" s="26"/>
      <c r="P18" s="26"/>
      <c r="Q18" s="26"/>
      <c r="R18" s="27"/>
      <c r="S18" s="27"/>
      <c r="T18" s="23"/>
      <c r="U18" s="23"/>
      <c r="V18" s="23"/>
      <c r="W18" s="23"/>
      <c r="X18" s="23"/>
      <c r="Y18" s="23"/>
    </row>
    <row r="19" spans="1:25" s="5" customFormat="1" ht="13.8" x14ac:dyDescent="0.3">
      <c r="B19" s="94"/>
      <c r="C19" s="94"/>
      <c r="D19" s="94"/>
      <c r="E19" s="94"/>
      <c r="F19" s="94"/>
      <c r="G19" s="94"/>
      <c r="H19" s="94"/>
      <c r="I19" s="94"/>
      <c r="J19" s="94"/>
      <c r="M19" s="26"/>
      <c r="N19" s="26"/>
      <c r="O19" s="26"/>
      <c r="P19" s="26"/>
      <c r="Q19" s="26"/>
      <c r="R19" s="27"/>
      <c r="S19" s="27"/>
      <c r="T19" s="23"/>
      <c r="U19" s="23"/>
      <c r="V19" s="23"/>
      <c r="W19" s="23"/>
      <c r="X19" s="23"/>
      <c r="Y19" s="23"/>
    </row>
    <row r="20" spans="1:25" s="5" customFormat="1" ht="12.75" customHeight="1" x14ac:dyDescent="0.3">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3.8" x14ac:dyDescent="0.3">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3">
      <c r="A22" s="19"/>
      <c r="B22" s="94" t="s">
        <v>19</v>
      </c>
      <c r="C22" s="94"/>
      <c r="D22" s="94"/>
      <c r="E22" s="94"/>
      <c r="F22" s="94"/>
      <c r="G22" s="94"/>
      <c r="H22" s="94"/>
      <c r="I22" s="94"/>
      <c r="J22" s="94"/>
      <c r="K22" s="19"/>
      <c r="M22" s="26"/>
      <c r="N22" s="26"/>
      <c r="O22" s="26"/>
      <c r="P22" s="26"/>
      <c r="Q22" s="26"/>
      <c r="R22" s="27"/>
      <c r="S22" s="27"/>
      <c r="T22" s="23"/>
      <c r="U22" s="23"/>
      <c r="V22" s="23"/>
      <c r="W22" s="23"/>
      <c r="X22" s="23"/>
      <c r="Y22" s="23"/>
    </row>
    <row r="23" spans="1:25" s="5" customFormat="1" ht="13.8" x14ac:dyDescent="0.3">
      <c r="A23" s="19"/>
      <c r="B23" s="94"/>
      <c r="C23" s="94"/>
      <c r="D23" s="94"/>
      <c r="E23" s="94"/>
      <c r="F23" s="94"/>
      <c r="G23" s="94"/>
      <c r="H23" s="94"/>
      <c r="I23" s="94"/>
      <c r="J23" s="94"/>
      <c r="K23" s="19"/>
      <c r="M23" s="26"/>
      <c r="N23" s="26"/>
      <c r="O23" s="26"/>
      <c r="P23" s="26"/>
      <c r="Q23" s="26"/>
      <c r="R23" s="27"/>
      <c r="S23" s="30"/>
      <c r="T23" s="23"/>
      <c r="U23" s="23"/>
      <c r="V23" s="23"/>
      <c r="W23" s="23"/>
      <c r="X23" s="23"/>
      <c r="Y23" s="23"/>
    </row>
    <row r="24" spans="1:25" s="5" customFormat="1" ht="13.8" x14ac:dyDescent="0.3">
      <c r="A24" s="19"/>
      <c r="B24" s="94"/>
      <c r="C24" s="94"/>
      <c r="D24" s="94"/>
      <c r="E24" s="94"/>
      <c r="F24" s="94"/>
      <c r="G24" s="94"/>
      <c r="H24" s="94"/>
      <c r="I24" s="94"/>
      <c r="J24" s="94"/>
      <c r="K24" s="19"/>
      <c r="M24" s="26"/>
      <c r="N24" s="26"/>
      <c r="O24" s="26"/>
      <c r="P24" s="26"/>
      <c r="Q24" s="26"/>
      <c r="R24" s="27"/>
      <c r="S24" s="30"/>
      <c r="T24" s="23"/>
      <c r="U24" s="23"/>
      <c r="V24" s="23"/>
      <c r="W24" s="23"/>
      <c r="X24" s="23"/>
      <c r="Y24" s="23"/>
    </row>
    <row r="25" spans="1:25" s="5" customFormat="1" ht="12.75" customHeight="1" x14ac:dyDescent="0.3">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3">
      <c r="A26" s="19"/>
      <c r="B26" s="94" t="s">
        <v>21</v>
      </c>
      <c r="C26" s="94"/>
      <c r="D26" s="94"/>
      <c r="E26" s="94"/>
      <c r="F26" s="94"/>
      <c r="G26" s="94"/>
      <c r="H26" s="94"/>
      <c r="I26" s="94"/>
      <c r="J26" s="94"/>
      <c r="K26" s="19"/>
      <c r="M26" s="26"/>
      <c r="N26" s="26"/>
      <c r="O26" s="26"/>
      <c r="P26" s="26"/>
      <c r="Q26" s="26"/>
      <c r="R26" s="27"/>
      <c r="S26" s="27"/>
      <c r="T26" s="23"/>
      <c r="U26" s="23"/>
      <c r="V26" s="23"/>
      <c r="W26" s="23"/>
      <c r="X26" s="23"/>
      <c r="Y26" s="23"/>
    </row>
    <row r="27" spans="1:25" s="5" customFormat="1" ht="13.8" x14ac:dyDescent="0.3">
      <c r="A27" s="19"/>
      <c r="B27" s="94"/>
      <c r="C27" s="94"/>
      <c r="D27" s="94"/>
      <c r="E27" s="94"/>
      <c r="F27" s="94"/>
      <c r="G27" s="94"/>
      <c r="H27" s="94"/>
      <c r="I27" s="94"/>
      <c r="J27" s="94"/>
      <c r="K27" s="19"/>
      <c r="M27" s="26"/>
      <c r="N27" s="26"/>
      <c r="O27" s="26"/>
      <c r="P27" s="26"/>
      <c r="Q27" s="26"/>
      <c r="R27" s="27"/>
      <c r="S27" s="27"/>
      <c r="T27" s="23"/>
      <c r="U27" s="23"/>
      <c r="V27" s="23"/>
      <c r="W27" s="23"/>
      <c r="X27" s="23"/>
      <c r="Y27" s="23"/>
    </row>
    <row r="28" spans="1:25" s="5" customFormat="1" ht="13.8" x14ac:dyDescent="0.3">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3">
      <c r="A29" s="19"/>
      <c r="B29" s="94" t="s">
        <v>22</v>
      </c>
      <c r="C29" s="94"/>
      <c r="D29" s="94"/>
      <c r="E29" s="94"/>
      <c r="F29" s="94"/>
      <c r="G29" s="94"/>
      <c r="H29" s="94"/>
      <c r="I29" s="94"/>
      <c r="J29" s="94"/>
      <c r="K29" s="19"/>
      <c r="M29" s="26"/>
      <c r="N29" s="26"/>
      <c r="O29" s="26"/>
      <c r="P29" s="26"/>
      <c r="Q29" s="26"/>
      <c r="R29" s="27"/>
      <c r="S29" s="27"/>
      <c r="T29" s="23"/>
      <c r="U29" s="23"/>
      <c r="V29" s="23"/>
      <c r="W29" s="23"/>
      <c r="X29" s="23"/>
      <c r="Y29" s="23"/>
    </row>
    <row r="30" spans="1:25" s="5" customFormat="1" ht="12.75" customHeight="1" x14ac:dyDescent="0.3">
      <c r="A30" s="19"/>
      <c r="B30" s="94"/>
      <c r="C30" s="94"/>
      <c r="D30" s="94"/>
      <c r="E30" s="94"/>
      <c r="F30" s="94"/>
      <c r="G30" s="94"/>
      <c r="H30" s="94"/>
      <c r="I30" s="94"/>
      <c r="J30" s="94"/>
      <c r="K30" s="19"/>
      <c r="M30" s="26"/>
      <c r="N30" s="26"/>
      <c r="O30" s="26"/>
      <c r="P30" s="26"/>
      <c r="Q30" s="26"/>
      <c r="R30" s="27"/>
      <c r="S30" s="27"/>
      <c r="T30" s="23"/>
      <c r="U30" s="23"/>
      <c r="V30" s="23"/>
      <c r="W30" s="23"/>
      <c r="X30" s="23"/>
      <c r="Y30" s="23"/>
    </row>
    <row r="31" spans="1:25" s="5" customFormat="1" ht="12.75" customHeight="1" x14ac:dyDescent="0.3">
      <c r="A31" s="19"/>
      <c r="B31" s="94"/>
      <c r="C31" s="94"/>
      <c r="D31" s="94"/>
      <c r="E31" s="94"/>
      <c r="F31" s="94"/>
      <c r="G31" s="94"/>
      <c r="H31" s="94"/>
      <c r="I31" s="94"/>
      <c r="J31" s="94"/>
      <c r="K31" s="19"/>
      <c r="M31" s="26"/>
      <c r="N31" s="26"/>
      <c r="O31" s="26"/>
      <c r="P31" s="26"/>
      <c r="Q31" s="26"/>
      <c r="R31" s="27"/>
      <c r="S31" s="27"/>
      <c r="T31" s="23"/>
      <c r="U31" s="23"/>
      <c r="V31" s="23"/>
      <c r="W31" s="23"/>
      <c r="X31" s="23"/>
      <c r="Y31" s="23"/>
    </row>
    <row r="32" spans="1:25" s="5" customFormat="1" ht="12.75" customHeight="1" x14ac:dyDescent="0.3">
      <c r="A32" s="19"/>
      <c r="B32" s="94"/>
      <c r="C32" s="94"/>
      <c r="D32" s="94"/>
      <c r="E32" s="94"/>
      <c r="F32" s="94"/>
      <c r="G32" s="94"/>
      <c r="H32" s="94"/>
      <c r="I32" s="94"/>
      <c r="J32" s="94"/>
      <c r="K32" s="19"/>
      <c r="M32" s="26"/>
      <c r="N32" s="26"/>
      <c r="O32" s="26"/>
      <c r="P32" s="26"/>
      <c r="Q32" s="26"/>
      <c r="R32" s="27"/>
      <c r="S32" s="27"/>
      <c r="T32" s="23"/>
      <c r="U32" s="23"/>
      <c r="V32" s="23"/>
      <c r="W32" s="23"/>
      <c r="X32" s="23"/>
      <c r="Y32" s="23"/>
    </row>
    <row r="33" spans="1:25" s="5" customFormat="1" ht="12.75" customHeight="1" x14ac:dyDescent="0.3">
      <c r="A33" s="19"/>
      <c r="B33" s="94"/>
      <c r="C33" s="94"/>
      <c r="D33" s="94"/>
      <c r="E33" s="94"/>
      <c r="F33" s="94"/>
      <c r="G33" s="94"/>
      <c r="H33" s="94"/>
      <c r="I33" s="94"/>
      <c r="J33" s="94"/>
      <c r="K33" s="19"/>
      <c r="M33" s="26"/>
      <c r="N33" s="26"/>
      <c r="O33" s="26"/>
      <c r="P33" s="26"/>
      <c r="Q33" s="26"/>
      <c r="R33" s="27"/>
      <c r="S33" s="30"/>
      <c r="T33" s="23"/>
      <c r="U33" s="23"/>
      <c r="V33" s="23"/>
      <c r="W33" s="23"/>
      <c r="X33" s="23"/>
      <c r="Y33" s="23"/>
    </row>
    <row r="34" spans="1:25" s="5" customFormat="1" ht="13.8" x14ac:dyDescent="0.3">
      <c r="A34" s="19"/>
      <c r="B34" s="32"/>
      <c r="C34" s="32"/>
      <c r="D34" s="96" t="s">
        <v>14</v>
      </c>
      <c r="E34" s="96"/>
      <c r="F34" s="96"/>
      <c r="G34" s="96"/>
      <c r="H34" s="96"/>
      <c r="I34" s="32"/>
      <c r="J34" s="32"/>
      <c r="K34" s="19"/>
      <c r="M34" s="26"/>
      <c r="N34" s="26"/>
      <c r="O34" s="26"/>
      <c r="P34" s="26"/>
      <c r="Q34" s="26"/>
      <c r="R34" s="27"/>
      <c r="S34" s="30"/>
      <c r="T34" s="23"/>
      <c r="U34" s="23"/>
      <c r="V34" s="23"/>
      <c r="W34" s="23"/>
      <c r="X34" s="23"/>
      <c r="Y34" s="23"/>
    </row>
    <row r="35" spans="1:25" s="5" customFormat="1" ht="12.75" customHeight="1" x14ac:dyDescent="0.3">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3">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3.8" x14ac:dyDescent="0.3">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3">
      <c r="A38" s="19"/>
      <c r="B38" s="94" t="s">
        <v>23</v>
      </c>
      <c r="C38" s="94"/>
      <c r="D38" s="94"/>
      <c r="E38" s="94"/>
      <c r="F38" s="94"/>
      <c r="G38" s="94"/>
      <c r="H38" s="94"/>
      <c r="I38" s="94"/>
      <c r="J38" s="94"/>
      <c r="K38" s="19"/>
      <c r="M38" s="26"/>
      <c r="N38" s="26"/>
      <c r="O38" s="26"/>
      <c r="P38" s="26"/>
      <c r="Q38" s="26"/>
      <c r="R38" s="27"/>
      <c r="S38" s="27"/>
      <c r="T38" s="23"/>
      <c r="U38" s="23"/>
      <c r="V38" s="23"/>
      <c r="W38" s="23"/>
      <c r="X38" s="23"/>
      <c r="Y38" s="23"/>
    </row>
    <row r="39" spans="1:25" s="5" customFormat="1" ht="13.8" x14ac:dyDescent="0.3">
      <c r="A39" s="19"/>
      <c r="B39" s="94"/>
      <c r="C39" s="94"/>
      <c r="D39" s="94"/>
      <c r="E39" s="94"/>
      <c r="F39" s="94"/>
      <c r="G39" s="94"/>
      <c r="H39" s="94"/>
      <c r="I39" s="94"/>
      <c r="J39" s="94"/>
      <c r="K39" s="19"/>
      <c r="M39" s="26"/>
      <c r="N39" s="26"/>
      <c r="O39" s="26"/>
      <c r="P39" s="26"/>
      <c r="Q39" s="26"/>
      <c r="R39" s="27"/>
      <c r="S39" s="27"/>
      <c r="T39" s="23"/>
      <c r="U39" s="23"/>
      <c r="V39" s="23"/>
      <c r="W39" s="23"/>
      <c r="X39" s="23"/>
      <c r="Y39" s="23"/>
    </row>
    <row r="40" spans="1:25" s="5" customFormat="1" ht="13.8" x14ac:dyDescent="0.3">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3">
      <c r="A41" s="19"/>
      <c r="B41" s="94" t="s">
        <v>24</v>
      </c>
      <c r="C41" s="94"/>
      <c r="D41" s="94"/>
      <c r="E41" s="94"/>
      <c r="F41" s="94"/>
      <c r="G41" s="94"/>
      <c r="H41" s="94"/>
      <c r="I41" s="94"/>
      <c r="J41" s="94"/>
      <c r="K41" s="19"/>
      <c r="M41" s="26"/>
      <c r="N41" s="26"/>
      <c r="O41" s="26"/>
      <c r="P41" s="26"/>
      <c r="Q41" s="26"/>
      <c r="R41" s="27"/>
      <c r="S41" s="27"/>
      <c r="T41" s="23"/>
      <c r="U41" s="23"/>
      <c r="V41" s="23"/>
      <c r="W41" s="23"/>
      <c r="X41" s="23"/>
      <c r="Y41" s="23"/>
    </row>
    <row r="42" spans="1:25" s="5" customFormat="1" ht="13.8" x14ac:dyDescent="0.3">
      <c r="A42" s="19"/>
      <c r="B42" s="94"/>
      <c r="C42" s="94"/>
      <c r="D42" s="94"/>
      <c r="E42" s="94"/>
      <c r="F42" s="94"/>
      <c r="G42" s="94"/>
      <c r="H42" s="94"/>
      <c r="I42" s="94"/>
      <c r="J42" s="94"/>
      <c r="K42" s="19"/>
      <c r="M42" s="26"/>
      <c r="N42" s="26"/>
      <c r="O42" s="26"/>
      <c r="P42" s="26"/>
      <c r="Q42" s="26"/>
      <c r="R42" s="27"/>
      <c r="S42" s="27"/>
      <c r="T42" s="23"/>
      <c r="U42" s="23"/>
      <c r="V42" s="23"/>
      <c r="W42" s="23"/>
      <c r="X42" s="23"/>
      <c r="Y42" s="23"/>
    </row>
    <row r="43" spans="1:25" s="5" customFormat="1" ht="13.8" x14ac:dyDescent="0.3">
      <c r="A43" s="19"/>
      <c r="B43" s="94"/>
      <c r="C43" s="94"/>
      <c r="D43" s="94"/>
      <c r="E43" s="94"/>
      <c r="F43" s="94"/>
      <c r="G43" s="94"/>
      <c r="H43" s="94"/>
      <c r="I43" s="94"/>
      <c r="J43" s="94"/>
      <c r="K43" s="19"/>
      <c r="M43" s="26"/>
      <c r="N43" s="26"/>
      <c r="O43" s="26"/>
      <c r="P43" s="26"/>
      <c r="Q43" s="26"/>
      <c r="R43" s="27"/>
      <c r="S43" s="27"/>
      <c r="T43" s="23"/>
      <c r="U43" s="23"/>
      <c r="V43" s="23"/>
      <c r="W43" s="23"/>
      <c r="X43" s="23"/>
      <c r="Y43" s="23"/>
    </row>
    <row r="44" spans="1:25" s="5" customFormat="1" ht="12.75" customHeight="1" x14ac:dyDescent="0.3">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3">
      <c r="A45" s="19"/>
      <c r="B45" s="94" t="s">
        <v>17</v>
      </c>
      <c r="C45" s="94"/>
      <c r="D45" s="94"/>
      <c r="E45" s="94"/>
      <c r="F45" s="94"/>
      <c r="G45" s="94"/>
      <c r="H45" s="94"/>
      <c r="I45" s="94"/>
      <c r="J45" s="94"/>
      <c r="K45" s="19"/>
      <c r="M45" s="26"/>
      <c r="N45" s="26"/>
      <c r="O45" s="26"/>
      <c r="P45" s="26"/>
      <c r="Q45" s="26"/>
      <c r="R45" s="27"/>
      <c r="S45" s="27"/>
      <c r="T45" s="23"/>
      <c r="U45" s="23"/>
      <c r="V45" s="23"/>
      <c r="W45" s="23"/>
      <c r="X45" s="23"/>
      <c r="Y45" s="23"/>
    </row>
    <row r="46" spans="1:25" s="5" customFormat="1" ht="13.8" x14ac:dyDescent="0.3">
      <c r="A46" s="19"/>
      <c r="B46" s="94"/>
      <c r="C46" s="94"/>
      <c r="D46" s="94"/>
      <c r="E46" s="94"/>
      <c r="F46" s="94"/>
      <c r="G46" s="94"/>
      <c r="H46" s="94"/>
      <c r="I46" s="94"/>
      <c r="J46" s="94"/>
      <c r="K46" s="19"/>
      <c r="M46" s="26"/>
      <c r="N46" s="26"/>
      <c r="O46" s="26"/>
      <c r="P46" s="26"/>
      <c r="Q46" s="26"/>
      <c r="R46" s="27"/>
      <c r="S46" s="27"/>
      <c r="T46" s="23"/>
      <c r="U46" s="23"/>
      <c r="V46" s="23"/>
      <c r="W46" s="23"/>
      <c r="X46" s="23"/>
      <c r="Y46" s="23"/>
    </row>
    <row r="47" spans="1:25" s="5" customFormat="1" ht="13.8" x14ac:dyDescent="0.3">
      <c r="A47" s="19"/>
      <c r="B47" s="94"/>
      <c r="C47" s="94"/>
      <c r="D47" s="94"/>
      <c r="E47" s="94"/>
      <c r="F47" s="94"/>
      <c r="G47" s="94"/>
      <c r="H47" s="94"/>
      <c r="I47" s="94"/>
      <c r="J47" s="94"/>
      <c r="K47" s="19"/>
      <c r="M47" s="26"/>
      <c r="N47" s="26"/>
      <c r="O47" s="26"/>
      <c r="P47" s="26"/>
      <c r="Q47" s="26"/>
      <c r="R47" s="27"/>
      <c r="S47" s="27"/>
      <c r="T47" s="23"/>
      <c r="U47" s="23"/>
      <c r="V47" s="23"/>
      <c r="W47" s="23"/>
      <c r="X47" s="23"/>
      <c r="Y47" s="23"/>
    </row>
    <row r="48" spans="1:25" s="5" customFormat="1" ht="12.75" customHeight="1" x14ac:dyDescent="0.3">
      <c r="A48" s="19"/>
      <c r="B48" s="94"/>
      <c r="C48" s="94"/>
      <c r="D48" s="94"/>
      <c r="E48" s="94"/>
      <c r="F48" s="94"/>
      <c r="G48" s="94"/>
      <c r="H48" s="94"/>
      <c r="I48" s="94"/>
      <c r="J48" s="94"/>
      <c r="K48" s="19"/>
      <c r="M48" s="26"/>
      <c r="N48" s="26"/>
      <c r="O48" s="26"/>
      <c r="P48" s="26"/>
      <c r="Q48" s="26"/>
      <c r="R48" s="27"/>
      <c r="S48" s="27"/>
      <c r="T48" s="23"/>
      <c r="U48" s="23"/>
      <c r="V48" s="23"/>
      <c r="W48" s="23"/>
      <c r="X48" s="23"/>
      <c r="Y48" s="23"/>
    </row>
    <row r="49" spans="1:25" s="5" customFormat="1" ht="13.8" x14ac:dyDescent="0.3">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3.8" x14ac:dyDescent="0.3">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3.8" x14ac:dyDescent="0.3">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3">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3.8" x14ac:dyDescent="0.3">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3">
      <c r="A54" s="19"/>
      <c r="B54" s="95" t="s">
        <v>28</v>
      </c>
      <c r="C54" s="95"/>
      <c r="D54" s="95"/>
      <c r="E54" s="95"/>
      <c r="F54" s="95"/>
      <c r="G54" s="95"/>
      <c r="H54" s="95"/>
      <c r="I54" s="95"/>
      <c r="J54" s="95"/>
      <c r="K54" s="19"/>
      <c r="M54" s="26"/>
      <c r="N54" s="26"/>
      <c r="O54" s="26"/>
      <c r="P54" s="26"/>
      <c r="Q54" s="26"/>
      <c r="R54" s="27"/>
      <c r="S54" s="27"/>
      <c r="T54" s="23"/>
      <c r="U54" s="23"/>
      <c r="V54" s="23"/>
      <c r="W54" s="23"/>
      <c r="X54" s="23"/>
      <c r="Y54" s="23"/>
    </row>
    <row r="55" spans="1:25" s="5" customFormat="1" ht="13.8" x14ac:dyDescent="0.3">
      <c r="A55" s="19"/>
      <c r="B55" s="95"/>
      <c r="C55" s="95"/>
      <c r="D55" s="95"/>
      <c r="E55" s="95"/>
      <c r="F55" s="95"/>
      <c r="G55" s="95"/>
      <c r="H55" s="95"/>
      <c r="I55" s="95"/>
      <c r="J55" s="95"/>
      <c r="K55" s="19"/>
      <c r="M55" s="26"/>
      <c r="N55" s="26"/>
      <c r="O55" s="26"/>
      <c r="P55" s="26"/>
      <c r="Q55" s="26"/>
      <c r="R55" s="27"/>
      <c r="S55" s="27"/>
      <c r="T55" s="23"/>
      <c r="U55" s="23"/>
      <c r="V55" s="23"/>
      <c r="W55" s="23"/>
      <c r="X55" s="23"/>
      <c r="Y55" s="23"/>
    </row>
    <row r="56" spans="1:25" s="5" customFormat="1" ht="13.8" x14ac:dyDescent="0.3">
      <c r="A56" s="19"/>
      <c r="B56" s="95"/>
      <c r="C56" s="95"/>
      <c r="D56" s="95"/>
      <c r="E56" s="95"/>
      <c r="F56" s="95"/>
      <c r="G56" s="95"/>
      <c r="H56" s="95"/>
      <c r="I56" s="95"/>
      <c r="J56" s="95"/>
      <c r="K56" s="19"/>
      <c r="M56" s="26"/>
      <c r="N56" s="26"/>
      <c r="O56" s="26"/>
      <c r="P56" s="26"/>
      <c r="Q56" s="26"/>
      <c r="R56" s="27"/>
      <c r="S56" s="27"/>
      <c r="T56" s="23"/>
      <c r="U56" s="23"/>
      <c r="V56" s="23"/>
      <c r="W56" s="23"/>
      <c r="X56" s="23"/>
      <c r="Y56" s="23"/>
    </row>
    <row r="57" spans="1:25" s="5" customFormat="1" ht="13.8" x14ac:dyDescent="0.3">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3.8" x14ac:dyDescent="0.3">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3.8" x14ac:dyDescent="0.3">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3.8" x14ac:dyDescent="0.3">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3.8" x14ac:dyDescent="0.3">
      <c r="A61" s="19"/>
      <c r="J61" s="19"/>
      <c r="K61" s="19"/>
      <c r="M61" s="26"/>
      <c r="N61" s="26"/>
      <c r="O61" s="26"/>
      <c r="P61" s="26"/>
      <c r="Q61" s="26"/>
      <c r="R61" s="27"/>
      <c r="S61" s="27"/>
      <c r="T61" s="23"/>
      <c r="U61" s="23"/>
      <c r="V61" s="23"/>
      <c r="W61" s="23"/>
      <c r="X61" s="23"/>
      <c r="Y61" s="23"/>
    </row>
    <row r="62" spans="1:25" s="5" customFormat="1" ht="13.8" x14ac:dyDescent="0.3">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topLeftCell="A3" zoomScale="190" zoomScaleNormal="100" zoomScaleSheetLayoutView="190" workbookViewId="0">
      <selection activeCell="A8" sqref="A8:D11"/>
    </sheetView>
  </sheetViews>
  <sheetFormatPr defaultColWidth="9.109375" defaultRowHeight="15.6" x14ac:dyDescent="0.3"/>
  <cols>
    <col min="1" max="1" width="9.109375" style="33"/>
    <col min="2" max="2" width="9.33203125" style="33" customWidth="1"/>
    <col min="3" max="3" width="9.5546875" style="33" customWidth="1"/>
    <col min="4" max="11" width="9.109375" style="33"/>
    <col min="12" max="12" width="5.44140625" style="36" customWidth="1"/>
    <col min="13" max="20" width="5.44140625" style="35" customWidth="1"/>
    <col min="21" max="21" width="5.44140625" style="34" customWidth="1"/>
    <col min="22" max="23" width="9.109375" style="33"/>
    <col min="24" max="24" width="10.5546875" style="33" bestFit="1" customWidth="1"/>
    <col min="25" max="25" width="10" style="33" bestFit="1" customWidth="1"/>
    <col min="26" max="26" width="11" style="33" bestFit="1" customWidth="1"/>
    <col min="27" max="16384" width="9.109375" style="33"/>
  </cols>
  <sheetData>
    <row r="1" spans="1:39" s="5" customFormat="1" ht="13.8" x14ac:dyDescent="0.3">
      <c r="A1" s="1"/>
      <c r="B1" s="2" t="s">
        <v>1</v>
      </c>
      <c r="C1" s="3" t="s">
        <v>0</v>
      </c>
      <c r="D1" s="1"/>
      <c r="E1" s="1"/>
      <c r="F1" s="2" t="s">
        <v>8</v>
      </c>
      <c r="G1" s="4">
        <f>X1</f>
        <v>1</v>
      </c>
      <c r="H1" s="1"/>
      <c r="I1" s="1"/>
      <c r="J1" s="1"/>
      <c r="K1" s="1"/>
      <c r="M1" s="93" t="s">
        <v>102</v>
      </c>
      <c r="N1" s="93" t="s">
        <v>95</v>
      </c>
      <c r="O1" s="93" t="s">
        <v>101</v>
      </c>
      <c r="P1" s="93" t="s">
        <v>101</v>
      </c>
      <c r="Q1" s="93" t="s">
        <v>101</v>
      </c>
      <c r="R1" s="93" t="s">
        <v>100</v>
      </c>
      <c r="S1" s="92" t="s">
        <v>99</v>
      </c>
      <c r="T1" s="91" t="s">
        <v>98</v>
      </c>
      <c r="W1" s="6" t="s">
        <v>97</v>
      </c>
      <c r="X1" s="7">
        <f>SUM(M:M)</f>
        <v>1</v>
      </c>
    </row>
    <row r="2" spans="1:39" s="5" customFormat="1" ht="13.8" x14ac:dyDescent="0.3">
      <c r="A2" s="1"/>
      <c r="B2" s="2" t="s">
        <v>2</v>
      </c>
      <c r="C2" s="3" t="s">
        <v>7</v>
      </c>
      <c r="D2" s="1"/>
      <c r="E2" s="1"/>
      <c r="F2" s="2" t="s">
        <v>5</v>
      </c>
      <c r="G2" s="3" t="s">
        <v>96</v>
      </c>
      <c r="H2" s="1"/>
      <c r="I2" s="1"/>
      <c r="J2" s="1"/>
      <c r="K2" s="1"/>
      <c r="M2" s="81" t="s">
        <v>94</v>
      </c>
      <c r="N2" s="81" t="s">
        <v>94</v>
      </c>
      <c r="O2" s="81" t="s">
        <v>95</v>
      </c>
      <c r="P2" s="81" t="s">
        <v>95</v>
      </c>
      <c r="Q2" s="81" t="s">
        <v>95</v>
      </c>
      <c r="R2" s="81" t="s">
        <v>94</v>
      </c>
      <c r="S2" s="90" t="s">
        <v>94</v>
      </c>
      <c r="T2" s="86"/>
      <c r="W2" s="6" t="s">
        <v>93</v>
      </c>
      <c r="X2" s="7">
        <f>SUM(N:N)</f>
        <v>0</v>
      </c>
    </row>
    <row r="3" spans="1:39" s="5" customFormat="1" ht="13.8" x14ac:dyDescent="0.3">
      <c r="A3" s="1"/>
      <c r="B3" s="2" t="s">
        <v>3</v>
      </c>
      <c r="C3" s="8" t="s">
        <v>92</v>
      </c>
      <c r="D3" s="1"/>
      <c r="E3" s="1"/>
      <c r="F3" s="2" t="s">
        <v>4</v>
      </c>
      <c r="G3" s="3" t="s">
        <v>91</v>
      </c>
      <c r="H3" s="1"/>
      <c r="I3" s="1"/>
      <c r="J3" s="1"/>
      <c r="K3" s="1"/>
      <c r="M3" s="81"/>
      <c r="N3" s="81"/>
      <c r="O3" s="81"/>
      <c r="P3" s="81"/>
      <c r="Q3" s="81"/>
      <c r="R3" s="81"/>
      <c r="S3" s="90"/>
      <c r="T3" s="86"/>
      <c r="W3" s="6" t="s">
        <v>88</v>
      </c>
      <c r="X3" s="7">
        <f>SUM(O:O)</f>
        <v>0</v>
      </c>
    </row>
    <row r="4" spans="1:39" s="5" customFormat="1" ht="13.8" x14ac:dyDescent="0.3">
      <c r="A4" s="1"/>
      <c r="B4" s="2" t="s">
        <v>9</v>
      </c>
      <c r="C4" s="4"/>
      <c r="D4" s="1"/>
      <c r="E4" s="1"/>
      <c r="F4" s="2" t="s">
        <v>10</v>
      </c>
      <c r="G4" s="3" t="s">
        <v>90</v>
      </c>
      <c r="H4" s="1"/>
      <c r="I4" s="1"/>
      <c r="J4" s="1"/>
      <c r="K4" s="1"/>
      <c r="M4" s="81"/>
      <c r="N4" s="81"/>
      <c r="O4" s="81"/>
      <c r="P4" s="81"/>
      <c r="Q4" s="89"/>
      <c r="R4" s="88"/>
      <c r="S4" s="87"/>
      <c r="T4" s="86"/>
      <c r="W4" s="6" t="s">
        <v>88</v>
      </c>
      <c r="X4" s="7">
        <f>SUM(P:P)</f>
        <v>0</v>
      </c>
    </row>
    <row r="5" spans="1:39" s="5" customFormat="1" ht="13.8" x14ac:dyDescent="0.3">
      <c r="A5" s="1"/>
      <c r="B5" s="2" t="s">
        <v>11</v>
      </c>
      <c r="C5" s="4" t="s">
        <v>89</v>
      </c>
      <c r="D5" s="1"/>
      <c r="E5" s="2"/>
      <c r="F5" s="1"/>
      <c r="G5" s="1"/>
      <c r="H5" s="1"/>
      <c r="I5" s="1"/>
      <c r="J5" s="1"/>
      <c r="K5" s="1"/>
      <c r="M5" s="81"/>
      <c r="N5" s="81"/>
      <c r="O5" s="81"/>
      <c r="P5" s="81"/>
      <c r="Q5" s="89"/>
      <c r="R5" s="88"/>
      <c r="S5" s="87"/>
      <c r="T5" s="86"/>
      <c r="W5" s="6" t="s">
        <v>88</v>
      </c>
      <c r="X5" s="7">
        <f>SUM(Q:Q)</f>
        <v>0</v>
      </c>
    </row>
    <row r="6" spans="1:39" s="5" customFormat="1" ht="13.8" x14ac:dyDescent="0.3">
      <c r="A6" s="1"/>
      <c r="B6" s="1" t="s">
        <v>6</v>
      </c>
      <c r="C6" s="9"/>
      <c r="D6" s="1"/>
      <c r="E6" s="1"/>
      <c r="F6" s="1"/>
      <c r="G6" s="1"/>
      <c r="H6" s="1"/>
      <c r="I6" s="1"/>
      <c r="J6" s="1"/>
      <c r="K6" s="1"/>
      <c r="M6" s="81"/>
      <c r="N6" s="81"/>
      <c r="O6" s="81"/>
      <c r="P6" s="81"/>
      <c r="Q6" s="89"/>
      <c r="R6" s="88"/>
      <c r="S6" s="87"/>
      <c r="T6" s="86"/>
      <c r="W6" s="6" t="s">
        <v>87</v>
      </c>
      <c r="X6" s="7">
        <f>SUM(R:R)</f>
        <v>0</v>
      </c>
      <c r="Y6" s="62"/>
      <c r="Z6" s="37"/>
      <c r="AA6" s="62"/>
      <c r="AB6" s="62"/>
      <c r="AC6" s="75"/>
    </row>
    <row r="7" spans="1:39" s="5" customFormat="1" ht="13.8" x14ac:dyDescent="0.3">
      <c r="A7" s="1"/>
      <c r="B7" s="1"/>
      <c r="C7" s="1"/>
      <c r="D7" s="1"/>
      <c r="E7" s="1"/>
      <c r="F7" s="1"/>
      <c r="G7" s="1"/>
      <c r="H7" s="1"/>
      <c r="I7" s="1"/>
      <c r="J7" s="1"/>
      <c r="K7" s="1"/>
      <c r="M7" s="81"/>
      <c r="N7" s="81"/>
      <c r="O7" s="81"/>
      <c r="P7" s="81"/>
      <c r="Q7" s="89"/>
      <c r="R7" s="88"/>
      <c r="S7" s="87"/>
      <c r="T7" s="86"/>
      <c r="W7" s="6" t="s">
        <v>86</v>
      </c>
      <c r="X7" s="7">
        <f>SUM(S:S)</f>
        <v>0</v>
      </c>
      <c r="Y7" s="75"/>
      <c r="Z7" s="64"/>
      <c r="AA7" s="85"/>
      <c r="AB7" s="84"/>
      <c r="AC7" s="62"/>
    </row>
    <row r="8" spans="1:39" s="5" customFormat="1" ht="13.8" x14ac:dyDescent="0.3">
      <c r="A8" s="16"/>
      <c r="E8" s="6" t="s">
        <v>1</v>
      </c>
      <c r="F8" s="7" t="str">
        <f>$C$1</f>
        <v>R. Abbott</v>
      </c>
      <c r="H8" s="10"/>
      <c r="I8" s="6" t="s">
        <v>85</v>
      </c>
      <c r="J8" s="11" t="str">
        <f>$G$2</f>
        <v>AA-SM-026-005</v>
      </c>
      <c r="K8" s="12"/>
      <c r="L8" s="13"/>
      <c r="M8" s="81"/>
      <c r="N8" s="81"/>
      <c r="O8" s="81"/>
      <c r="P8" s="81"/>
      <c r="Q8" s="81"/>
      <c r="R8" s="81"/>
      <c r="S8" s="81"/>
      <c r="T8" s="81"/>
      <c r="Y8" s="62"/>
      <c r="Z8" s="73"/>
      <c r="AA8" s="37"/>
      <c r="AB8" s="83"/>
      <c r="AC8" s="62"/>
    </row>
    <row r="9" spans="1:39" s="5" customFormat="1" ht="13.8" x14ac:dyDescent="0.3">
      <c r="E9" s="6" t="s">
        <v>2</v>
      </c>
      <c r="F9" s="10" t="str">
        <f>$C$2</f>
        <v xml:space="preserve"> </v>
      </c>
      <c r="H9" s="10"/>
      <c r="I9" s="6" t="s">
        <v>84</v>
      </c>
      <c r="J9" s="12" t="str">
        <f>$G$3</f>
        <v>IR</v>
      </c>
      <c r="K9" s="12"/>
      <c r="L9" s="13"/>
      <c r="M9" s="81">
        <v>1</v>
      </c>
      <c r="N9" s="81"/>
      <c r="O9" s="81"/>
      <c r="P9" s="81"/>
      <c r="Q9" s="81"/>
      <c r="R9" s="81"/>
      <c r="S9" s="81"/>
      <c r="T9" s="81"/>
      <c r="Y9" s="62"/>
      <c r="Z9" s="82"/>
      <c r="AA9" s="62"/>
      <c r="AB9" s="62"/>
      <c r="AC9" s="62"/>
    </row>
    <row r="10" spans="1:39" s="5" customFormat="1" ht="13.8" x14ac:dyDescent="0.3">
      <c r="E10" s="6" t="s">
        <v>3</v>
      </c>
      <c r="F10" s="10" t="str">
        <f>$C$3</f>
        <v>18/09/2016</v>
      </c>
      <c r="H10" s="10"/>
      <c r="I10" s="6" t="s">
        <v>83</v>
      </c>
      <c r="J10" s="7" t="str">
        <f>L10&amp;" of "&amp;$G$1</f>
        <v>1 of 1</v>
      </c>
      <c r="K10" s="10"/>
      <c r="L10" s="13">
        <f>SUM($M$1:M9)</f>
        <v>1</v>
      </c>
      <c r="M10" s="81"/>
      <c r="N10" s="81"/>
      <c r="O10" s="81"/>
      <c r="P10" s="81"/>
      <c r="Q10" s="81"/>
      <c r="R10" s="81"/>
      <c r="S10" s="81"/>
      <c r="T10" s="81"/>
      <c r="Y10" s="62"/>
      <c r="Z10" s="62"/>
      <c r="AA10" s="62"/>
      <c r="AB10" s="62"/>
      <c r="AC10" s="62"/>
    </row>
    <row r="11" spans="1:39" s="5" customFormat="1" ht="15" x14ac:dyDescent="0.35">
      <c r="E11" s="6" t="s">
        <v>82</v>
      </c>
      <c r="F11" s="10" t="str">
        <f>$C$5</f>
        <v>STANDARD SPREADSHEET METHOD</v>
      </c>
      <c r="I11" s="14"/>
      <c r="J11" s="7"/>
      <c r="M11" s="81"/>
      <c r="N11" s="81"/>
      <c r="O11" s="81"/>
      <c r="P11" s="81"/>
      <c r="Q11" s="81"/>
      <c r="R11" s="81"/>
      <c r="S11" s="81"/>
      <c r="T11" s="81"/>
      <c r="W11" s="64" t="s">
        <v>81</v>
      </c>
      <c r="X11" s="62">
        <v>0</v>
      </c>
      <c r="Y11" s="62" t="s">
        <v>41</v>
      </c>
      <c r="Z11" s="62"/>
      <c r="AA11" s="62"/>
      <c r="AB11" s="62"/>
      <c r="AC11" s="62"/>
    </row>
    <row r="12" spans="1:39" s="37" customFormat="1" ht="16.2" x14ac:dyDescent="0.35">
      <c r="A12" s="39"/>
      <c r="B12" s="15" t="str">
        <f>$G$4</f>
        <v>SIMPLE BEAMS - CANTILEVERS - Triangular Distributed Load over Whole Span</v>
      </c>
      <c r="C12" s="39"/>
      <c r="D12" s="39"/>
      <c r="E12" s="39"/>
      <c r="F12" s="5"/>
      <c r="G12" s="5"/>
      <c r="H12" s="5"/>
      <c r="I12" s="14"/>
      <c r="J12" s="7"/>
      <c r="K12" s="5"/>
      <c r="L12" s="5"/>
      <c r="M12" s="81"/>
      <c r="N12" s="81"/>
      <c r="O12" s="80"/>
      <c r="P12" s="80"/>
      <c r="Q12" s="80"/>
      <c r="R12" s="80"/>
      <c r="S12" s="80"/>
      <c r="T12" s="80"/>
      <c r="U12" s="38"/>
      <c r="W12" s="64" t="s">
        <v>80</v>
      </c>
      <c r="X12" s="62">
        <v>0</v>
      </c>
      <c r="Y12" s="62" t="s">
        <v>44</v>
      </c>
      <c r="Z12" s="62"/>
      <c r="AA12" s="62"/>
      <c r="AB12" s="62"/>
      <c r="AC12" s="79"/>
      <c r="AL12" s="42"/>
      <c r="AM12" s="42"/>
    </row>
    <row r="13" spans="1:39" s="36" customFormat="1" ht="15" x14ac:dyDescent="0.35">
      <c r="A13" s="77"/>
      <c r="B13" s="97" t="s">
        <v>79</v>
      </c>
      <c r="C13" s="97"/>
      <c r="D13" s="97"/>
      <c r="E13" s="77" t="s">
        <v>78</v>
      </c>
      <c r="F13" s="78"/>
      <c r="G13" s="78"/>
      <c r="H13" s="78"/>
      <c r="I13" s="77"/>
      <c r="J13" s="77"/>
      <c r="K13" s="77"/>
      <c r="M13" s="35"/>
      <c r="N13" s="35"/>
      <c r="O13" s="35"/>
      <c r="P13" s="35"/>
      <c r="Q13" s="35"/>
      <c r="R13" s="35"/>
      <c r="S13" s="35"/>
      <c r="T13" s="35"/>
      <c r="U13" s="34"/>
      <c r="W13" s="64" t="s">
        <v>77</v>
      </c>
      <c r="X13" s="64">
        <v>0</v>
      </c>
      <c r="Y13" s="62" t="s">
        <v>34</v>
      </c>
      <c r="Z13" s="37"/>
      <c r="AA13" s="37"/>
      <c r="AB13" s="37"/>
      <c r="AC13" s="37"/>
    </row>
    <row r="14" spans="1:39" s="37" customFormat="1" ht="15" x14ac:dyDescent="0.35">
      <c r="A14" s="62"/>
      <c r="B14" s="76"/>
      <c r="C14" s="62"/>
      <c r="D14" s="62"/>
      <c r="E14" s="75"/>
      <c r="G14" s="62"/>
      <c r="H14" s="62"/>
      <c r="I14" s="61"/>
      <c r="J14" s="61"/>
      <c r="K14" s="61"/>
      <c r="L14" s="38"/>
      <c r="M14" s="35"/>
      <c r="N14" s="35"/>
      <c r="O14" s="35"/>
      <c r="P14" s="35"/>
      <c r="Q14" s="35"/>
      <c r="R14" s="35"/>
      <c r="S14" s="35"/>
      <c r="T14" s="35"/>
      <c r="U14" s="34"/>
      <c r="V14" s="38"/>
      <c r="W14" s="64" t="s">
        <v>76</v>
      </c>
      <c r="X14" s="62">
        <v>0</v>
      </c>
      <c r="Y14" s="62" t="s">
        <v>39</v>
      </c>
    </row>
    <row r="15" spans="1:39" s="37" customFormat="1" ht="13.8" x14ac:dyDescent="0.3">
      <c r="K15" s="61"/>
      <c r="L15" s="38"/>
      <c r="M15" s="35"/>
      <c r="N15" s="35"/>
      <c r="O15" s="35"/>
      <c r="P15" s="35"/>
      <c r="Q15" s="35"/>
      <c r="R15" s="35"/>
      <c r="S15" s="35"/>
      <c r="T15" s="35"/>
      <c r="U15" s="34"/>
      <c r="V15" s="38"/>
    </row>
    <row r="16" spans="1:39" s="37" customFormat="1" ht="13.8" x14ac:dyDescent="0.3">
      <c r="F16" s="74" t="s">
        <v>75</v>
      </c>
      <c r="G16" s="62"/>
      <c r="H16" s="62"/>
      <c r="I16" s="61"/>
      <c r="J16" s="61"/>
      <c r="K16" s="61"/>
      <c r="L16" s="38"/>
      <c r="M16" s="35"/>
      <c r="N16" s="35"/>
      <c r="O16" s="35"/>
      <c r="P16" s="35"/>
      <c r="Q16" s="35"/>
      <c r="R16" s="35"/>
      <c r="S16" s="35"/>
      <c r="T16" s="35"/>
      <c r="U16" s="34"/>
      <c r="V16" s="38"/>
      <c r="Y16" s="37" t="e">
        <f>G19-#REF!</f>
        <v>#REF!</v>
      </c>
    </row>
    <row r="17" spans="1:32" s="37" customFormat="1" ht="15" x14ac:dyDescent="0.35">
      <c r="F17" s="64" t="s">
        <v>74</v>
      </c>
      <c r="G17" s="71">
        <v>10000000</v>
      </c>
      <c r="H17" s="62" t="s">
        <v>73</v>
      </c>
      <c r="I17" s="61"/>
      <c r="J17" s="61"/>
      <c r="L17" s="38"/>
      <c r="M17" s="35"/>
      <c r="N17" s="35"/>
      <c r="O17" s="35"/>
      <c r="P17" s="35"/>
      <c r="Q17" s="35"/>
      <c r="R17" s="35"/>
      <c r="S17" s="35"/>
      <c r="T17" s="35"/>
      <c r="U17" s="34"/>
      <c r="V17" s="38"/>
      <c r="W17" s="73" t="s">
        <v>72</v>
      </c>
      <c r="X17" s="73" t="s">
        <v>71</v>
      </c>
      <c r="Y17" s="73" t="s">
        <v>70</v>
      </c>
      <c r="Z17" s="73" t="s">
        <v>69</v>
      </c>
      <c r="AA17" s="73" t="s">
        <v>68</v>
      </c>
      <c r="AB17" s="73" t="s">
        <v>67</v>
      </c>
      <c r="AC17" s="73" t="s">
        <v>66</v>
      </c>
      <c r="AD17" s="73" t="s">
        <v>65</v>
      </c>
    </row>
    <row r="18" spans="1:32" s="37" customFormat="1" ht="13.8" x14ac:dyDescent="0.3">
      <c r="F18" s="64" t="s">
        <v>64</v>
      </c>
      <c r="G18" s="72">
        <v>0.1</v>
      </c>
      <c r="H18" s="62" t="s">
        <v>63</v>
      </c>
      <c r="I18" s="61"/>
      <c r="J18" s="61"/>
      <c r="L18" s="38"/>
      <c r="M18" s="35"/>
      <c r="N18" s="35"/>
      <c r="O18" s="35"/>
      <c r="P18" s="35"/>
      <c r="Q18" s="35"/>
      <c r="R18" s="35"/>
      <c r="S18" s="35"/>
      <c r="T18" s="35"/>
      <c r="U18" s="34"/>
      <c r="V18" s="38"/>
      <c r="W18" s="47">
        <f>X11</f>
        <v>0</v>
      </c>
      <c r="X18" s="47">
        <f>B26</f>
        <v>250</v>
      </c>
      <c r="Y18" s="47">
        <f>B30</f>
        <v>-2.0833333333333333E-3</v>
      </c>
      <c r="Z18" s="42">
        <f>X12</f>
        <v>0</v>
      </c>
      <c r="AA18" s="57">
        <f>G26</f>
        <v>-1.6666666666666666E-2</v>
      </c>
      <c r="AB18" s="42">
        <f>X13</f>
        <v>0</v>
      </c>
      <c r="AC18" s="42">
        <f>X14</f>
        <v>0</v>
      </c>
      <c r="AD18" s="42">
        <f>G30</f>
        <v>-833.33333333333337</v>
      </c>
    </row>
    <row r="19" spans="1:32" s="37" customFormat="1" ht="13.8" x14ac:dyDescent="0.3">
      <c r="F19" s="64" t="s">
        <v>62</v>
      </c>
      <c r="G19" s="71">
        <v>10</v>
      </c>
      <c r="H19" s="62" t="s">
        <v>61</v>
      </c>
      <c r="I19" s="61"/>
      <c r="J19" s="61"/>
      <c r="K19" s="61"/>
      <c r="L19" s="38"/>
      <c r="M19" s="35"/>
      <c r="N19" s="35"/>
      <c r="O19" s="35"/>
      <c r="P19" s="35"/>
      <c r="Q19" s="35"/>
      <c r="R19" s="35"/>
      <c r="S19" s="35"/>
      <c r="T19" s="35"/>
      <c r="U19" s="34"/>
      <c r="V19" s="38"/>
      <c r="W19" s="38"/>
      <c r="X19" s="38"/>
      <c r="Y19" s="38"/>
      <c r="Z19" s="45"/>
      <c r="AA19" s="45"/>
      <c r="AB19" s="45"/>
      <c r="AC19" s="47" t="s">
        <v>58</v>
      </c>
      <c r="AD19" s="47" t="s">
        <v>57</v>
      </c>
      <c r="AE19" s="53" t="s">
        <v>56</v>
      </c>
      <c r="AF19" s="52" t="s">
        <v>55</v>
      </c>
    </row>
    <row r="20" spans="1:32" s="37" customFormat="1" ht="13.8" x14ac:dyDescent="0.3">
      <c r="F20" s="64" t="s">
        <v>60</v>
      </c>
      <c r="G20" s="71">
        <v>50</v>
      </c>
      <c r="H20" s="62" t="s">
        <v>59</v>
      </c>
      <c r="K20" s="61"/>
      <c r="L20" s="38"/>
      <c r="M20" s="35"/>
      <c r="N20" s="35"/>
      <c r="O20" s="35"/>
      <c r="P20" s="35"/>
      <c r="Q20" s="35"/>
      <c r="R20" s="35"/>
      <c r="S20" s="35"/>
      <c r="T20" s="35"/>
      <c r="U20" s="34"/>
      <c r="V20" s="38"/>
      <c r="W20" s="38"/>
      <c r="X20" s="47" t="s">
        <v>58</v>
      </c>
      <c r="Y20" s="47" t="s">
        <v>57</v>
      </c>
      <c r="Z20" s="53" t="s">
        <v>56</v>
      </c>
      <c r="AA20" s="52" t="s">
        <v>55</v>
      </c>
      <c r="AB20" s="52"/>
      <c r="AC20" s="42" t="s">
        <v>50</v>
      </c>
      <c r="AD20" s="42" t="s">
        <v>52</v>
      </c>
      <c r="AE20" s="42" t="s">
        <v>51</v>
      </c>
      <c r="AF20" s="70" t="s">
        <v>50</v>
      </c>
    </row>
    <row r="21" spans="1:32" s="37" customFormat="1" ht="13.8" x14ac:dyDescent="0.3">
      <c r="F21" s="64" t="s">
        <v>54</v>
      </c>
      <c r="G21" s="37">
        <f>G20*G19/2</f>
        <v>250</v>
      </c>
      <c r="H21" s="62" t="s">
        <v>53</v>
      </c>
      <c r="J21" s="61"/>
      <c r="K21" s="61"/>
      <c r="L21" s="38"/>
      <c r="M21" s="35"/>
      <c r="N21" s="35"/>
      <c r="O21" s="35"/>
      <c r="P21" s="35"/>
      <c r="Q21" s="35"/>
      <c r="R21" s="35"/>
      <c r="S21" s="35"/>
      <c r="T21" s="35"/>
      <c r="U21" s="34"/>
      <c r="V21" s="38"/>
      <c r="W21" s="38"/>
      <c r="X21" s="42" t="s">
        <v>50</v>
      </c>
      <c r="Y21" s="42" t="s">
        <v>52</v>
      </c>
      <c r="Z21" s="42" t="s">
        <v>51</v>
      </c>
      <c r="AA21" s="70" t="s">
        <v>50</v>
      </c>
      <c r="AB21" s="52"/>
      <c r="AC21" s="42">
        <v>0</v>
      </c>
      <c r="AD21" s="42">
        <v>0</v>
      </c>
      <c r="AE21" s="42">
        <v>0</v>
      </c>
    </row>
    <row r="22" spans="1:32" s="37" customFormat="1" ht="13.8" x14ac:dyDescent="0.3">
      <c r="L22" s="38"/>
      <c r="M22" s="35"/>
      <c r="N22" s="35"/>
      <c r="O22" s="35"/>
      <c r="P22" s="35"/>
      <c r="Q22" s="35"/>
      <c r="R22" s="35"/>
      <c r="S22" s="35"/>
      <c r="T22" s="35"/>
      <c r="U22" s="34"/>
      <c r="V22" s="38"/>
      <c r="W22" s="42">
        <v>0</v>
      </c>
      <c r="X22" s="42">
        <v>0</v>
      </c>
      <c r="Y22" s="55">
        <f t="shared" ref="Y22:Y52" si="0">-$G$21/$G$19^2*X22^2</f>
        <v>0</v>
      </c>
      <c r="Z22" s="53">
        <f t="shared" ref="Z22:Z52" si="1">-(1/3)*$G$21/$G$19^2*X22^3</f>
        <v>0</v>
      </c>
      <c r="AA22" s="57">
        <f t="shared" ref="AA22:AA52" si="2">-(1/60)*$G$21/($G$17*$G$18*$G$19^2)*(X22^5-5*$G$19^4*X22+4*$G$19^5)</f>
        <v>-1.6666666666666666E-2</v>
      </c>
      <c r="AB22" s="52"/>
      <c r="AC22" s="51">
        <f t="array" ref="AC22:AC55">IF(ISERROR(SMALL(X22:X55,ROW()-ROW(X21))),"",SMALL(X22:X55,ROW()-ROW(X21)))</f>
        <v>0</v>
      </c>
      <c r="AD22" s="54">
        <f>INDEX(Y22:Y55,MATCH(AC22,X22:X55,0))</f>
        <v>0</v>
      </c>
      <c r="AE22" s="54">
        <f>INDEX(Z22:Z55,MATCH(AC22,X22:X55,0))</f>
        <v>0</v>
      </c>
      <c r="AF22" s="53">
        <f>INDEX(AA22:AA55,MATCH(AC22,X22:X55,0))</f>
        <v>-1.6666666666666666E-2</v>
      </c>
    </row>
    <row r="23" spans="1:32" s="37" customFormat="1" ht="13.8" x14ac:dyDescent="0.3">
      <c r="B23" s="69" t="s">
        <v>49</v>
      </c>
      <c r="C23" s="68"/>
      <c r="D23" s="67"/>
      <c r="L23" s="38"/>
      <c r="M23" s="35"/>
      <c r="N23" s="35"/>
      <c r="O23" s="35"/>
      <c r="P23" s="35"/>
      <c r="Q23" s="35"/>
      <c r="R23" s="35"/>
      <c r="S23" s="35"/>
      <c r="T23" s="35"/>
      <c r="U23" s="34"/>
      <c r="V23" s="38"/>
      <c r="W23" s="47">
        <v>1</v>
      </c>
      <c r="X23" s="55">
        <f>G19/MAX(W22:W55)*W23</f>
        <v>0.33333333333333331</v>
      </c>
      <c r="Y23" s="55">
        <f t="shared" si="0"/>
        <v>-0.27777777777777779</v>
      </c>
      <c r="Z23" s="53">
        <f t="shared" si="1"/>
        <v>-3.0864197530864192E-2</v>
      </c>
      <c r="AA23" s="57">
        <f t="shared" si="2"/>
        <v>-1.5972222393689988E-2</v>
      </c>
      <c r="AB23" s="52"/>
      <c r="AC23" s="51">
        <v>0.33333333333333331</v>
      </c>
      <c r="AD23" s="54">
        <f>INDEX(Y22:Y55,MATCH(AC23,X22:X55,0))</f>
        <v>-0.27777777777777779</v>
      </c>
      <c r="AE23" s="54">
        <f>INDEX(Z22:Z55,MATCH(AC23,X22:X55,0))</f>
        <v>-3.0864197530864192E-2</v>
      </c>
      <c r="AF23" s="53">
        <f>INDEX(AA22:AA55,MATCH(AC23,X22:X55,0))</f>
        <v>-1.5972222393689988E-2</v>
      </c>
    </row>
    <row r="24" spans="1:32" s="37" customFormat="1" ht="15" x14ac:dyDescent="0.35">
      <c r="F24" s="64" t="s">
        <v>48</v>
      </c>
      <c r="G24" s="62" t="str">
        <f ca="1">[1]!xlv(G26)</f>
        <v xml:space="preserve"> - (W × L³) / (15 × E × I)</v>
      </c>
      <c r="H24" s="62"/>
      <c r="L24" s="38"/>
      <c r="M24" s="35"/>
      <c r="N24" s="35"/>
      <c r="O24" s="35"/>
      <c r="P24" s="35"/>
      <c r="Q24" s="35"/>
      <c r="R24" s="35"/>
      <c r="S24" s="35"/>
      <c r="T24" s="35"/>
      <c r="U24" s="34"/>
      <c r="V24" s="38"/>
      <c r="W24" s="47">
        <v>2</v>
      </c>
      <c r="X24" s="55">
        <f>G19/MAX(W22:W55)*W24</f>
        <v>0.66666666666666663</v>
      </c>
      <c r="Y24" s="55">
        <f t="shared" si="0"/>
        <v>-1.1111111111111112</v>
      </c>
      <c r="Z24" s="53">
        <f t="shared" si="1"/>
        <v>-0.24691358024691354</v>
      </c>
      <c r="AA24" s="57">
        <f t="shared" si="2"/>
        <v>-1.5277783264746228E-2</v>
      </c>
      <c r="AB24" s="52"/>
      <c r="AC24" s="51">
        <v>0.66666666666666663</v>
      </c>
      <c r="AD24" s="54">
        <f>INDEX(Y22:Y55,MATCH(AC24,X22:X55,0))</f>
        <v>-1.1111111111111112</v>
      </c>
      <c r="AE24" s="54">
        <f>INDEX(Z22:Z55,MATCH(AC24,X22:X55,0))</f>
        <v>-0.24691358024691354</v>
      </c>
      <c r="AF24" s="53">
        <f>INDEX(AA22:AA55,MATCH(AC24,X22:X55,0))</f>
        <v>-1.5277783264746228E-2</v>
      </c>
    </row>
    <row r="25" spans="1:32" s="37" customFormat="1" ht="15" x14ac:dyDescent="0.35">
      <c r="A25" s="64" t="s">
        <v>47</v>
      </c>
      <c r="B25" s="37" t="str">
        <f ca="1">[1]!xlv(B26)</f>
        <v>W</v>
      </c>
      <c r="F25" s="64" t="s">
        <v>43</v>
      </c>
      <c r="G25" s="37" t="str">
        <f>[1]!xln(G26)</f>
        <v xml:space="preserve"> - (250 × 10³) / (15 × (1E+07) × 0.1)</v>
      </c>
      <c r="H25" s="62"/>
      <c r="L25" s="38"/>
      <c r="M25" s="35"/>
      <c r="N25" s="35"/>
      <c r="O25" s="35"/>
      <c r="P25" s="35"/>
      <c r="Q25" s="35"/>
      <c r="R25" s="35"/>
      <c r="S25" s="35"/>
      <c r="T25" s="35"/>
      <c r="U25" s="34"/>
      <c r="V25" s="38"/>
      <c r="W25" s="47">
        <v>3</v>
      </c>
      <c r="X25" s="55">
        <f>G19/MAX(W22:W55)*W25</f>
        <v>1</v>
      </c>
      <c r="Y25" s="55">
        <f t="shared" si="0"/>
        <v>-2.5</v>
      </c>
      <c r="Z25" s="53">
        <f t="shared" si="1"/>
        <v>-0.83333333333333326</v>
      </c>
      <c r="AA25" s="57">
        <f t="shared" si="2"/>
        <v>-1.4583375000000001E-2</v>
      </c>
      <c r="AB25" s="52"/>
      <c r="AC25" s="51">
        <v>1</v>
      </c>
      <c r="AD25" s="54">
        <f>INDEX(Y22:Y55,MATCH(AC25,X22:X55,0))</f>
        <v>-2.5</v>
      </c>
      <c r="AE25" s="54">
        <f>INDEX(Z22:Z55,MATCH(AC25,X22:X55,0))</f>
        <v>-0.83333333333333326</v>
      </c>
      <c r="AF25" s="53">
        <f>INDEX(AA22:AA55,MATCH(AC25,X22:X55,0))</f>
        <v>-1.4583375000000001E-2</v>
      </c>
    </row>
    <row r="26" spans="1:32" s="37" customFormat="1" ht="13.8" x14ac:dyDescent="0.3">
      <c r="A26" s="64" t="s">
        <v>43</v>
      </c>
      <c r="B26" s="62">
        <f>G21</f>
        <v>250</v>
      </c>
      <c r="C26" s="62" t="s">
        <v>41</v>
      </c>
      <c r="F26" s="64" t="s">
        <v>43</v>
      </c>
      <c r="G26" s="66">
        <f>-(G21*G19^3)/(15*G17*G18)</f>
        <v>-1.6666666666666666E-2</v>
      </c>
      <c r="H26" s="62" t="s">
        <v>34</v>
      </c>
      <c r="L26" s="38"/>
      <c r="M26" s="35"/>
      <c r="N26" s="35"/>
      <c r="O26" s="35"/>
      <c r="P26" s="35"/>
      <c r="Q26" s="35"/>
      <c r="R26" s="35"/>
      <c r="S26" s="35"/>
      <c r="T26" s="35"/>
      <c r="U26" s="34"/>
      <c r="V26" s="38"/>
      <c r="W26" s="47">
        <v>4</v>
      </c>
      <c r="X26" s="55">
        <f>G19/MAX(W22:W55)*W26</f>
        <v>1.3333333333333333</v>
      </c>
      <c r="Y26" s="55">
        <f t="shared" si="0"/>
        <v>-4.4444444444444446</v>
      </c>
      <c r="Z26" s="53">
        <f t="shared" si="1"/>
        <v>-1.9753086419753083</v>
      </c>
      <c r="AA26" s="57">
        <f t="shared" si="2"/>
        <v>-1.3889064471879289E-2</v>
      </c>
      <c r="AB26" s="52"/>
      <c r="AC26" s="51">
        <v>1.3333333333333333</v>
      </c>
      <c r="AD26" s="54">
        <f>INDEX(Y22:Y55,MATCH(AC26,X22:X55,0))</f>
        <v>-4.4444444444444446</v>
      </c>
      <c r="AE26" s="54">
        <f>INDEX(Z22:Z55,MATCH(AC26,X22:X55,0))</f>
        <v>-1.9753086419753083</v>
      </c>
      <c r="AF26" s="53">
        <f>INDEX(AA22:AA55,MATCH(AC26,X22:X55,0))</f>
        <v>-1.3889064471879289E-2</v>
      </c>
    </row>
    <row r="27" spans="1:32" s="37" customFormat="1" ht="13.8" x14ac:dyDescent="0.3">
      <c r="L27" s="38"/>
      <c r="M27" s="35"/>
      <c r="N27" s="35"/>
      <c r="O27" s="35"/>
      <c r="P27" s="35"/>
      <c r="Q27" s="35"/>
      <c r="R27" s="35"/>
      <c r="S27" s="35"/>
      <c r="T27" s="35"/>
      <c r="U27" s="34"/>
      <c r="V27" s="38"/>
      <c r="W27" s="47">
        <v>5</v>
      </c>
      <c r="X27" s="55">
        <f>G19/MAX(W22:W55)*W27</f>
        <v>1.6666666666666665</v>
      </c>
      <c r="Y27" s="55">
        <f t="shared" si="0"/>
        <v>-6.9444444444444429</v>
      </c>
      <c r="Z27" s="53">
        <f t="shared" si="1"/>
        <v>-3.8580246913580232</v>
      </c>
      <c r="AA27" s="57">
        <f t="shared" si="2"/>
        <v>-1.3194980281207134E-2</v>
      </c>
      <c r="AB27" s="52"/>
      <c r="AC27" s="51">
        <v>1.6666666666666665</v>
      </c>
      <c r="AD27" s="54">
        <f>INDEX(Y22:Y55,MATCH(AC27,X22:X55,0))</f>
        <v>-6.9444444444444429</v>
      </c>
      <c r="AE27" s="54">
        <f>INDEX(Z22:Z55,MATCH(AC27,X22:X55,0))</f>
        <v>-3.8580246913580232</v>
      </c>
      <c r="AF27" s="53">
        <f>INDEX(AA22:AA55,MATCH(AC27,X22:X55,0))</f>
        <v>-1.3194980281207134E-2</v>
      </c>
    </row>
    <row r="28" spans="1:32" s="37" customFormat="1" ht="15" x14ac:dyDescent="0.35">
      <c r="A28" s="64" t="s">
        <v>46</v>
      </c>
      <c r="B28" s="62" t="str">
        <f ca="1">[1]!xlv(B30)</f>
        <v xml:space="preserve"> - (W × L²) / (12 × E × I)</v>
      </c>
      <c r="C28" s="62"/>
      <c r="F28" s="64" t="s">
        <v>45</v>
      </c>
      <c r="G28" s="62" t="str">
        <f ca="1">[1]!xlv(G30)</f>
        <v xml:space="preserve"> - W × L / 3</v>
      </c>
      <c r="H28" s="62"/>
      <c r="L28" s="38"/>
      <c r="M28" s="35"/>
      <c r="N28" s="35"/>
      <c r="O28" s="35"/>
      <c r="P28" s="35"/>
      <c r="Q28" s="35"/>
      <c r="R28" s="35"/>
      <c r="S28" s="35"/>
      <c r="T28" s="35"/>
      <c r="U28" s="34"/>
      <c r="V28" s="38"/>
      <c r="W28" s="47">
        <v>6</v>
      </c>
      <c r="X28" s="55">
        <f>G19/MAX(W22:W55)*W28</f>
        <v>2</v>
      </c>
      <c r="Y28" s="55">
        <f t="shared" si="0"/>
        <v>-10</v>
      </c>
      <c r="Z28" s="53">
        <f t="shared" si="1"/>
        <v>-6.6666666666666661</v>
      </c>
      <c r="AA28" s="57">
        <f t="shared" si="2"/>
        <v>-1.2501333333333335E-2</v>
      </c>
      <c r="AB28" s="52"/>
      <c r="AC28" s="51">
        <v>2</v>
      </c>
      <c r="AD28" s="54">
        <f>INDEX(Y22:Y55,MATCH(AC28,X22:X55,0))</f>
        <v>-10</v>
      </c>
      <c r="AE28" s="54">
        <f>INDEX(Z22:Z55,MATCH(AC28,X22:X55,0))</f>
        <v>-6.6666666666666661</v>
      </c>
      <c r="AF28" s="53">
        <f>INDEX(AA22:AA55,MATCH(AC28,X22:X55,0))</f>
        <v>-1.2501333333333335E-2</v>
      </c>
    </row>
    <row r="29" spans="1:32" s="37" customFormat="1" ht="13.8" x14ac:dyDescent="0.3">
      <c r="A29" s="64" t="s">
        <v>43</v>
      </c>
      <c r="B29" s="37" t="str">
        <f>[1]!xln(B30)</f>
        <v xml:space="preserve"> - (250 × 10²) / (12 × (1E+07) × 0.1)</v>
      </c>
      <c r="C29" s="62"/>
      <c r="F29" s="64" t="s">
        <v>43</v>
      </c>
      <c r="G29" s="37" t="str">
        <f>[1]!xln(G30)</f>
        <v xml:space="preserve"> - 250 × 10 / 3</v>
      </c>
      <c r="H29" s="62"/>
      <c r="L29" s="38"/>
      <c r="M29" s="35"/>
      <c r="N29" s="35"/>
      <c r="O29" s="35"/>
      <c r="P29" s="35"/>
      <c r="Q29" s="35"/>
      <c r="R29" s="35"/>
      <c r="S29" s="35"/>
      <c r="T29" s="35"/>
      <c r="U29" s="34"/>
      <c r="V29" s="38"/>
      <c r="W29" s="47">
        <v>7</v>
      </c>
      <c r="X29" s="55">
        <f>G19/MAX(W22:W55)*W29</f>
        <v>2.333333333333333</v>
      </c>
      <c r="Y29" s="55">
        <f t="shared" si="0"/>
        <v>-13.611111111111107</v>
      </c>
      <c r="Z29" s="53">
        <f t="shared" si="1"/>
        <v>-10.586419753086414</v>
      </c>
      <c r="AA29" s="57">
        <f t="shared" si="2"/>
        <v>-1.1808437414266119E-2</v>
      </c>
      <c r="AB29" s="52"/>
      <c r="AC29" s="51">
        <v>2.333333333333333</v>
      </c>
      <c r="AD29" s="54">
        <f>INDEX(Y22:Y55,MATCH(AC29,X22:X55,0))</f>
        <v>-13.611111111111107</v>
      </c>
      <c r="AE29" s="54">
        <f>INDEX(Z22:Z55,MATCH(AC29,X22:X55,0))</f>
        <v>-10.586419753086414</v>
      </c>
      <c r="AF29" s="53">
        <f>INDEX(AA22:AA55,MATCH(AC29,X22:X55,0))</f>
        <v>-1.1808437414266119E-2</v>
      </c>
    </row>
    <row r="30" spans="1:32" s="37" customFormat="1" ht="13.8" x14ac:dyDescent="0.3">
      <c r="A30" s="64" t="s">
        <v>43</v>
      </c>
      <c r="B30" s="65">
        <f>-(G21*G19^2)/(12*G17*G18)</f>
        <v>-2.0833333333333333E-3</v>
      </c>
      <c r="C30" s="62" t="s">
        <v>44</v>
      </c>
      <c r="F30" s="64" t="s">
        <v>43</v>
      </c>
      <c r="G30" s="63">
        <f>-G21*G19/3</f>
        <v>-833.33333333333337</v>
      </c>
      <c r="H30" s="62" t="s">
        <v>39</v>
      </c>
      <c r="J30" s="61"/>
      <c r="L30" s="38"/>
      <c r="M30" s="35"/>
      <c r="N30" s="35"/>
      <c r="O30" s="35"/>
      <c r="P30" s="35"/>
      <c r="Q30" s="35"/>
      <c r="R30" s="35"/>
      <c r="S30" s="35"/>
      <c r="T30" s="35"/>
      <c r="U30" s="34"/>
      <c r="V30" s="38"/>
      <c r="W30" s="47">
        <v>8</v>
      </c>
      <c r="X30" s="55">
        <f>G19/MAX(W22:W55)*W30</f>
        <v>2.6666666666666665</v>
      </c>
      <c r="Y30" s="55">
        <f t="shared" si="0"/>
        <v>-17.777777777777779</v>
      </c>
      <c r="Z30" s="53">
        <f t="shared" si="1"/>
        <v>-15.802469135802466</v>
      </c>
      <c r="AA30" s="57">
        <f t="shared" si="2"/>
        <v>-1.1116729766803843E-2</v>
      </c>
      <c r="AB30" s="52"/>
      <c r="AC30" s="51">
        <v>2.6666666666666665</v>
      </c>
      <c r="AD30" s="54">
        <f>INDEX(Y22:Y55,MATCH(AC30,X22:X55,0))</f>
        <v>-17.777777777777779</v>
      </c>
      <c r="AE30" s="54">
        <f>INDEX(Z22:Z55,MATCH(AC30,X22:X55,0))</f>
        <v>-15.802469135802466</v>
      </c>
      <c r="AF30" s="53">
        <f>INDEX(AA22:AA55,MATCH(AC30,X22:X55,0))</f>
        <v>-1.1116729766803843E-2</v>
      </c>
    </row>
    <row r="31" spans="1:32" s="37" customFormat="1" ht="13.8" x14ac:dyDescent="0.3">
      <c r="J31" s="61"/>
      <c r="L31" s="38"/>
      <c r="M31" s="35"/>
      <c r="N31" s="35"/>
      <c r="O31" s="35"/>
      <c r="P31" s="35"/>
      <c r="Q31" s="35"/>
      <c r="R31" s="35"/>
      <c r="S31" s="35"/>
      <c r="T31" s="35"/>
      <c r="U31" s="34"/>
      <c r="V31" s="38"/>
      <c r="W31" s="47">
        <v>9</v>
      </c>
      <c r="X31" s="55">
        <f>G19/MAX(W22:W55)*W31</f>
        <v>3</v>
      </c>
      <c r="Y31" s="55">
        <f t="shared" si="0"/>
        <v>-22.5</v>
      </c>
      <c r="Z31" s="53">
        <f t="shared" si="1"/>
        <v>-22.499999999999996</v>
      </c>
      <c r="AA31" s="57">
        <f t="shared" si="2"/>
        <v>-1.0426791666666668E-2</v>
      </c>
      <c r="AB31" s="52"/>
      <c r="AC31" s="51">
        <v>3</v>
      </c>
      <c r="AD31" s="54">
        <f>INDEX(Y22:Y55,MATCH(AC31,X22:X55,0))</f>
        <v>-22.5</v>
      </c>
      <c r="AE31" s="54">
        <f>INDEX(Z22:Z55,MATCH(AC31,X22:X55,0))</f>
        <v>-22.499999999999996</v>
      </c>
      <c r="AF31" s="53">
        <f>INDEX(AA22:AA55,MATCH(AC31,X22:X55,0))</f>
        <v>-1.0426791666666668E-2</v>
      </c>
    </row>
    <row r="32" spans="1:32" s="37" customFormat="1" ht="13.8" x14ac:dyDescent="0.3">
      <c r="J32" s="61"/>
      <c r="L32" s="38"/>
      <c r="M32" s="35"/>
      <c r="N32" s="35"/>
      <c r="O32" s="35"/>
      <c r="P32" s="35"/>
      <c r="Q32" s="35"/>
      <c r="R32" s="35"/>
      <c r="S32" s="35"/>
      <c r="T32" s="35"/>
      <c r="U32" s="34"/>
      <c r="V32" s="38"/>
      <c r="W32" s="47">
        <v>10</v>
      </c>
      <c r="X32" s="55">
        <f>G19/MAX(W22:W55)*W32</f>
        <v>3.333333333333333</v>
      </c>
      <c r="Y32" s="55">
        <f t="shared" si="0"/>
        <v>-27.777777777777771</v>
      </c>
      <c r="Z32" s="53">
        <f t="shared" si="1"/>
        <v>-30.864197530864185</v>
      </c>
      <c r="AA32" s="57">
        <f t="shared" si="2"/>
        <v>-9.7393689986282599E-3</v>
      </c>
      <c r="AB32" s="52"/>
      <c r="AC32" s="51">
        <v>3.333333333333333</v>
      </c>
      <c r="AD32" s="54">
        <f>INDEX(Y22:Y55,MATCH(AC32,X22:X55,0))</f>
        <v>-27.777777777777771</v>
      </c>
      <c r="AE32" s="54">
        <f>INDEX(Z22:Z55,MATCH(AC32,X22:X55,0))</f>
        <v>-30.864197530864185</v>
      </c>
      <c r="AF32" s="53">
        <f>INDEX(AA22:AA55,MATCH(AC32,X22:X55,0))</f>
        <v>-9.7393689986282599E-3</v>
      </c>
    </row>
    <row r="33" spans="9:32" s="37" customFormat="1" ht="13.8" x14ac:dyDescent="0.3">
      <c r="L33" s="38"/>
      <c r="M33" s="35"/>
      <c r="N33" s="35"/>
      <c r="O33" s="35"/>
      <c r="P33" s="35"/>
      <c r="Q33" s="35"/>
      <c r="R33" s="35"/>
      <c r="S33" s="35"/>
      <c r="T33" s="35"/>
      <c r="U33" s="34"/>
      <c r="V33" s="38"/>
      <c r="W33" s="47">
        <v>11</v>
      </c>
      <c r="X33" s="55">
        <f>G19/MAX(W22:W55)*W33</f>
        <v>3.6666666666666665</v>
      </c>
      <c r="Y33" s="55">
        <f t="shared" si="0"/>
        <v>-33.611111111111107</v>
      </c>
      <c r="Z33" s="53">
        <f t="shared" si="1"/>
        <v>-41.08024691358024</v>
      </c>
      <c r="AA33" s="57">
        <f t="shared" si="2"/>
        <v>-9.0553928326474638E-3</v>
      </c>
      <c r="AB33" s="52"/>
      <c r="AC33" s="51">
        <v>3.6666666666666665</v>
      </c>
      <c r="AD33" s="54">
        <f>INDEX(Y22:Y55,MATCH(AC33,X22:X55,0))</f>
        <v>-33.611111111111107</v>
      </c>
      <c r="AE33" s="54">
        <f>INDEX(Z22:Z55,MATCH(AC33,X22:X55,0))</f>
        <v>-41.08024691358024</v>
      </c>
      <c r="AF33" s="53">
        <f>INDEX(AA22:AA55,MATCH(AC33,X22:X55,0))</f>
        <v>-9.0553928326474638E-3</v>
      </c>
    </row>
    <row r="34" spans="9:32" s="37" customFormat="1" ht="13.8" x14ac:dyDescent="0.3">
      <c r="I34" s="60" t="s">
        <v>42</v>
      </c>
      <c r="J34" s="38"/>
      <c r="K34" s="38"/>
      <c r="L34" s="38"/>
      <c r="M34" s="35"/>
      <c r="N34" s="35"/>
      <c r="O34" s="35"/>
      <c r="P34" s="35"/>
      <c r="Q34" s="35"/>
      <c r="R34" s="35"/>
      <c r="S34" s="35"/>
      <c r="T34" s="35"/>
      <c r="U34" s="34"/>
      <c r="V34" s="38"/>
      <c r="W34" s="47">
        <v>12</v>
      </c>
      <c r="X34" s="55">
        <f>G19/MAX(W22:W55)*W34</f>
        <v>4</v>
      </c>
      <c r="Y34" s="55">
        <f t="shared" si="0"/>
        <v>-40</v>
      </c>
      <c r="Z34" s="53">
        <f t="shared" si="1"/>
        <v>-53.333333333333329</v>
      </c>
      <c r="AA34" s="57">
        <f t="shared" si="2"/>
        <v>-8.3759999999999998E-3</v>
      </c>
      <c r="AB34" s="52"/>
      <c r="AC34" s="51">
        <v>4</v>
      </c>
      <c r="AD34" s="54">
        <f>INDEX(Y22:Y55,MATCH(AC34,X22:X55,0))</f>
        <v>-40</v>
      </c>
      <c r="AE34" s="54">
        <f>INDEX(Z22:Z55,MATCH(AC34,X22:X55,0))</f>
        <v>-53.333333333333329</v>
      </c>
      <c r="AF34" s="53">
        <f>INDEX(AA22:AA55,MATCH(AC34,X22:X55,0))</f>
        <v>-8.3759999999999998E-3</v>
      </c>
    </row>
    <row r="35" spans="9:32" s="37" customFormat="1" ht="13.8" x14ac:dyDescent="0.3">
      <c r="I35" s="50" t="s">
        <v>36</v>
      </c>
      <c r="J35" s="59">
        <f>MAX(AD21:AD54)</f>
        <v>0</v>
      </c>
      <c r="K35" s="38" t="s">
        <v>41</v>
      </c>
      <c r="L35" s="38"/>
      <c r="M35" s="35"/>
      <c r="N35" s="35"/>
      <c r="O35" s="35"/>
      <c r="P35" s="35"/>
      <c r="Q35" s="35"/>
      <c r="R35" s="35"/>
      <c r="S35" s="35"/>
      <c r="T35" s="35"/>
      <c r="U35" s="34"/>
      <c r="V35" s="38"/>
      <c r="W35" s="47">
        <v>13</v>
      </c>
      <c r="X35" s="55">
        <f>G19/MAX(W22:W55)*W35</f>
        <v>4.333333333333333</v>
      </c>
      <c r="Y35" s="55">
        <f t="shared" si="0"/>
        <v>-46.944444444444436</v>
      </c>
      <c r="Z35" s="53">
        <f t="shared" si="1"/>
        <v>-67.808641975308618</v>
      </c>
      <c r="AA35" s="57">
        <f t="shared" si="2"/>
        <v>-7.7025536694101514E-3</v>
      </c>
      <c r="AB35" s="52"/>
      <c r="AC35" s="51">
        <v>4.333333333333333</v>
      </c>
      <c r="AD35" s="54">
        <f>INDEX(Y22:Y55,MATCH(AC35,X22:X55,0))</f>
        <v>-46.944444444444436</v>
      </c>
      <c r="AE35" s="54">
        <f>INDEX(Z22:Z55,MATCH(AC35,X22:X55,0))</f>
        <v>-67.808641975308618</v>
      </c>
      <c r="AF35" s="53">
        <f>INDEX(AA22:AA55,MATCH(AC35,X22:X55,0))</f>
        <v>-7.7025536694101514E-3</v>
      </c>
    </row>
    <row r="36" spans="9:32" s="37" customFormat="1" ht="13.8" x14ac:dyDescent="0.3">
      <c r="I36" s="50" t="s">
        <v>35</v>
      </c>
      <c r="J36" s="59">
        <f>MIN(AD21:AD54)</f>
        <v>-250</v>
      </c>
      <c r="K36" s="38" t="s">
        <v>41</v>
      </c>
      <c r="L36" s="38"/>
      <c r="M36" s="35"/>
      <c r="N36" s="35"/>
      <c r="O36" s="35"/>
      <c r="P36" s="35"/>
      <c r="Q36" s="35"/>
      <c r="R36" s="35"/>
      <c r="S36" s="35"/>
      <c r="T36" s="35"/>
      <c r="U36" s="34"/>
      <c r="V36" s="38"/>
      <c r="W36" s="47">
        <v>14</v>
      </c>
      <c r="X36" s="55">
        <f>G19/MAX(W22:W55)*W36</f>
        <v>4.6666666666666661</v>
      </c>
      <c r="Y36" s="55">
        <f t="shared" si="0"/>
        <v>-54.444444444444429</v>
      </c>
      <c r="Z36" s="53">
        <f t="shared" si="1"/>
        <v>-84.691358024691311</v>
      </c>
      <c r="AA36" s="57">
        <f t="shared" si="2"/>
        <v>-7.0366639231824431E-3</v>
      </c>
      <c r="AB36" s="52"/>
      <c r="AC36" s="51">
        <v>4.6666666666666661</v>
      </c>
      <c r="AD36" s="54">
        <f>INDEX(Y22:Y55,MATCH(AC36,X22:X55,0))</f>
        <v>-54.444444444444429</v>
      </c>
      <c r="AE36" s="54">
        <f>INDEX(Z22:Z55,MATCH(AC36,X22:X55,0))</f>
        <v>-84.691358024691311</v>
      </c>
      <c r="AF36" s="53">
        <f>INDEX(AA22:AA55,MATCH(AC36,X22:X55,0))</f>
        <v>-7.0366639231824431E-3</v>
      </c>
    </row>
    <row r="37" spans="9:32" s="37" customFormat="1" ht="13.8" x14ac:dyDescent="0.3">
      <c r="I37" s="48" t="s">
        <v>37</v>
      </c>
      <c r="J37" s="38"/>
      <c r="K37" s="38"/>
      <c r="L37" s="38"/>
      <c r="M37" s="35"/>
      <c r="N37" s="35"/>
      <c r="O37" s="35"/>
      <c r="P37" s="35"/>
      <c r="Q37" s="35"/>
      <c r="R37" s="35"/>
      <c r="S37" s="35"/>
      <c r="T37" s="35"/>
      <c r="U37" s="34"/>
      <c r="V37" s="38"/>
      <c r="W37" s="47">
        <v>15</v>
      </c>
      <c r="X37" s="55">
        <f>G19/MAX(W22:W55)*W37</f>
        <v>5</v>
      </c>
      <c r="Y37" s="55">
        <f t="shared" si="0"/>
        <v>-62.5</v>
      </c>
      <c r="Z37" s="53">
        <f t="shared" si="1"/>
        <v>-104.16666666666666</v>
      </c>
      <c r="AA37" s="57">
        <f t="shared" si="2"/>
        <v>-6.3802083333333341E-3</v>
      </c>
      <c r="AB37" s="52"/>
      <c r="AC37" s="51">
        <v>5</v>
      </c>
      <c r="AD37" s="54">
        <f>INDEX(Y22:Y55,MATCH(AC37,X22:X55,0))</f>
        <v>-62.5</v>
      </c>
      <c r="AE37" s="54">
        <f>INDEX(Z22:Z55,MATCH(AC37,X22:X55,0))</f>
        <v>-104.16666666666666</v>
      </c>
      <c r="AF37" s="53">
        <f>INDEX(AA22:AA55,MATCH(AC37,X22:X55,0))</f>
        <v>-6.3802083333333341E-3</v>
      </c>
    </row>
    <row r="38" spans="9:32" s="37" customFormat="1" ht="13.8" x14ac:dyDescent="0.3">
      <c r="I38" s="50" t="s">
        <v>36</v>
      </c>
      <c r="J38" s="49">
        <f>INDEX(AC21:AC54,MATCH(J35,AD21:AD54,0))</f>
        <v>0</v>
      </c>
      <c r="K38" s="38" t="s">
        <v>34</v>
      </c>
      <c r="L38" s="38"/>
      <c r="M38" s="35"/>
      <c r="N38" s="35"/>
      <c r="O38" s="35"/>
      <c r="P38" s="35"/>
      <c r="Q38" s="35"/>
      <c r="R38" s="35"/>
      <c r="S38" s="35"/>
      <c r="T38" s="35"/>
      <c r="U38" s="34"/>
      <c r="V38" s="38"/>
      <c r="W38" s="47">
        <v>16</v>
      </c>
      <c r="X38" s="55">
        <f>G19/MAX(W22:W55)*W38</f>
        <v>5.333333333333333</v>
      </c>
      <c r="Y38" s="55">
        <f t="shared" si="0"/>
        <v>-71.111111111111114</v>
      </c>
      <c r="Z38" s="53">
        <f t="shared" si="1"/>
        <v>-126.41975308641973</v>
      </c>
      <c r="AA38" s="57">
        <f t="shared" si="2"/>
        <v>-5.7353525377229096E-3</v>
      </c>
      <c r="AB38" s="52"/>
      <c r="AC38" s="51">
        <v>5.333333333333333</v>
      </c>
      <c r="AD38" s="54">
        <f>INDEX(Y22:Y55,MATCH(AC38,X22:X55,0))</f>
        <v>-71.111111111111114</v>
      </c>
      <c r="AE38" s="54">
        <f>INDEX(Z22:Z55,MATCH(AC38,X22:X55,0))</f>
        <v>-126.41975308641973</v>
      </c>
      <c r="AF38" s="53">
        <f>INDEX(AA22:AA55,MATCH(AC38,X22:X55,0))</f>
        <v>-5.7353525377229096E-3</v>
      </c>
    </row>
    <row r="39" spans="9:32" s="37" customFormat="1" ht="13.8" x14ac:dyDescent="0.3">
      <c r="I39" s="50" t="s">
        <v>35</v>
      </c>
      <c r="J39" s="49">
        <f>INDEX(AC21:AC54,MATCH(J36,AD21:AD54,0))</f>
        <v>10</v>
      </c>
      <c r="K39" s="48" t="s">
        <v>34</v>
      </c>
      <c r="L39" s="38"/>
      <c r="M39" s="35"/>
      <c r="N39" s="35"/>
      <c r="O39" s="35"/>
      <c r="P39" s="35"/>
      <c r="Q39" s="35"/>
      <c r="R39" s="35"/>
      <c r="S39" s="35"/>
      <c r="T39" s="35"/>
      <c r="U39" s="34"/>
      <c r="V39" s="38"/>
      <c r="W39" s="47">
        <v>17</v>
      </c>
      <c r="X39" s="55">
        <f>G19/MAX(W22:W55)*W39</f>
        <v>5.6666666666666661</v>
      </c>
      <c r="Y39" s="55">
        <f t="shared" si="0"/>
        <v>-80.277777777777771</v>
      </c>
      <c r="Z39" s="53">
        <f t="shared" si="1"/>
        <v>-151.63580246913577</v>
      </c>
      <c r="AA39" s="57">
        <f t="shared" si="2"/>
        <v>-5.1045708161865577E-3</v>
      </c>
      <c r="AB39" s="52"/>
      <c r="AC39" s="51">
        <v>5.6666666666666661</v>
      </c>
      <c r="AD39" s="54">
        <f>INDEX(Y22:Y55,MATCH(AC39,X22:X55,0))</f>
        <v>-80.277777777777771</v>
      </c>
      <c r="AE39" s="54">
        <f>INDEX(Z22:Z55,MATCH(AC39,X22:X55,0))</f>
        <v>-151.63580246913577</v>
      </c>
      <c r="AF39" s="53">
        <f>INDEX(AA22:AA55,MATCH(AC39,X22:X55,0))</f>
        <v>-5.1045708161865577E-3</v>
      </c>
    </row>
    <row r="40" spans="9:32" s="37" customFormat="1" ht="13.8" x14ac:dyDescent="0.3">
      <c r="L40" s="38"/>
      <c r="M40" s="35"/>
      <c r="N40" s="35"/>
      <c r="O40" s="35"/>
      <c r="P40" s="35"/>
      <c r="Q40" s="35"/>
      <c r="R40" s="35"/>
      <c r="S40" s="35"/>
      <c r="T40" s="35"/>
      <c r="U40" s="34"/>
      <c r="V40" s="38"/>
      <c r="W40" s="47">
        <v>18</v>
      </c>
      <c r="X40" s="55">
        <f>G19/MAX(W22:W55)*W40</f>
        <v>6</v>
      </c>
      <c r="Y40" s="55">
        <f t="shared" si="0"/>
        <v>-90</v>
      </c>
      <c r="Z40" s="53">
        <f t="shared" si="1"/>
        <v>-179.99999999999997</v>
      </c>
      <c r="AA40" s="57">
        <f t="shared" si="2"/>
        <v>-4.4906666666666671E-3</v>
      </c>
      <c r="AB40" s="52"/>
      <c r="AC40" s="51">
        <v>6</v>
      </c>
      <c r="AD40" s="54">
        <f>INDEX(Y22:Y55,MATCH(AC40,X22:X55,0))</f>
        <v>-90</v>
      </c>
      <c r="AE40" s="54">
        <f>INDEX(Z22:Z55,MATCH(AC40,X22:X55,0))</f>
        <v>-179.99999999999997</v>
      </c>
      <c r="AF40" s="53">
        <f>INDEX(AA22:AA55,MATCH(AC40,X22:X55,0))</f>
        <v>-4.4906666666666671E-3</v>
      </c>
    </row>
    <row r="41" spans="9:32" s="37" customFormat="1" ht="13.8" x14ac:dyDescent="0.3">
      <c r="I41" s="58" t="s">
        <v>40</v>
      </c>
      <c r="J41" s="38"/>
      <c r="K41" s="38"/>
      <c r="L41" s="38"/>
      <c r="M41" s="35"/>
      <c r="N41" s="35"/>
      <c r="O41" s="35"/>
      <c r="P41" s="35"/>
      <c r="Q41" s="35"/>
      <c r="R41" s="35"/>
      <c r="S41" s="35"/>
      <c r="T41" s="35"/>
      <c r="U41" s="34"/>
      <c r="V41" s="38"/>
      <c r="W41" s="47">
        <v>19</v>
      </c>
      <c r="X41" s="55">
        <f>G19/MAX(W22:W55)*W41</f>
        <v>6.333333333333333</v>
      </c>
      <c r="Y41" s="55">
        <f t="shared" si="0"/>
        <v>-100.27777777777777</v>
      </c>
      <c r="Z41" s="53">
        <f t="shared" si="1"/>
        <v>-211.69753086419749</v>
      </c>
      <c r="AA41" s="57">
        <f t="shared" si="2"/>
        <v>-3.896793381344309E-3</v>
      </c>
      <c r="AB41" s="42"/>
      <c r="AC41" s="51">
        <v>6.333333333333333</v>
      </c>
      <c r="AD41" s="54">
        <f>INDEX(Y22:Y55,MATCH(AC41,X22:X55,0))</f>
        <v>-100.27777777777777</v>
      </c>
      <c r="AE41" s="54">
        <f>INDEX(Z22:Z55,MATCH(AC41,X22:X55,0))</f>
        <v>-211.69753086419749</v>
      </c>
      <c r="AF41" s="53">
        <f>INDEX(AA22:AA55,MATCH(AC41,X22:X55,0))</f>
        <v>-3.896793381344309E-3</v>
      </c>
    </row>
    <row r="42" spans="9:32" s="37" customFormat="1" ht="13.8" x14ac:dyDescent="0.3">
      <c r="I42" s="50" t="s">
        <v>36</v>
      </c>
      <c r="J42" s="59">
        <f>MAX(AE21:AE54)</f>
        <v>0</v>
      </c>
      <c r="K42" s="38" t="s">
        <v>39</v>
      </c>
      <c r="L42" s="38"/>
      <c r="M42" s="35"/>
      <c r="N42" s="35"/>
      <c r="O42" s="35"/>
      <c r="P42" s="35"/>
      <c r="Q42" s="35"/>
      <c r="R42" s="35"/>
      <c r="S42" s="35"/>
      <c r="T42" s="35"/>
      <c r="U42" s="34"/>
      <c r="V42" s="38"/>
      <c r="W42" s="47">
        <v>20</v>
      </c>
      <c r="X42" s="55">
        <f>G19/MAX(W22:W55)*W42</f>
        <v>6.6666666666666661</v>
      </c>
      <c r="Y42" s="55">
        <f t="shared" si="0"/>
        <v>-111.11111111111109</v>
      </c>
      <c r="Z42" s="53">
        <f t="shared" si="1"/>
        <v>-246.91358024691348</v>
      </c>
      <c r="AA42" s="57">
        <f t="shared" si="2"/>
        <v>-3.326474622770921E-3</v>
      </c>
      <c r="AB42" s="42"/>
      <c r="AC42" s="51">
        <v>6.6666666666666661</v>
      </c>
      <c r="AD42" s="54">
        <f>INDEX(Y22:Y55,MATCH(AC42,X22:X55,0))</f>
        <v>-111.11111111111109</v>
      </c>
      <c r="AE42" s="54">
        <f>INDEX(Z22:Z55,MATCH(AC42,X22:X55,0))</f>
        <v>-246.91358024691348</v>
      </c>
      <c r="AF42" s="53">
        <f>INDEX(AA22:AA55,MATCH(AC42,X22:X55,0))</f>
        <v>-3.326474622770921E-3</v>
      </c>
    </row>
    <row r="43" spans="9:32" s="37" customFormat="1" ht="13.8" x14ac:dyDescent="0.3">
      <c r="I43" s="50" t="s">
        <v>35</v>
      </c>
      <c r="J43" s="59">
        <f>MIN(AE21:AE54)</f>
        <v>-833.33333333333326</v>
      </c>
      <c r="K43" s="38" t="s">
        <v>39</v>
      </c>
      <c r="L43" s="38"/>
      <c r="M43" s="35"/>
      <c r="N43" s="35"/>
      <c r="O43" s="35"/>
      <c r="P43" s="35"/>
      <c r="Q43" s="35"/>
      <c r="R43" s="35"/>
      <c r="S43" s="35"/>
      <c r="T43" s="35"/>
      <c r="U43" s="34"/>
      <c r="V43" s="38"/>
      <c r="W43" s="47">
        <v>21</v>
      </c>
      <c r="X43" s="55">
        <f>G19/MAX(W22:W55)*W43</f>
        <v>7</v>
      </c>
      <c r="Y43" s="55">
        <f t="shared" si="0"/>
        <v>-122.5</v>
      </c>
      <c r="Z43" s="53">
        <f t="shared" si="1"/>
        <v>-285.83333333333331</v>
      </c>
      <c r="AA43" s="57">
        <f t="shared" si="2"/>
        <v>-2.7836250000000001E-3</v>
      </c>
      <c r="AB43" s="42"/>
      <c r="AC43" s="51">
        <v>7</v>
      </c>
      <c r="AD43" s="54">
        <f>INDEX(Y22:Y55,MATCH(AC43,X22:X55,0))</f>
        <v>-122.5</v>
      </c>
      <c r="AE43" s="54">
        <f>INDEX(Z22:Z55,MATCH(AC43,X22:X55,0))</f>
        <v>-285.83333333333331</v>
      </c>
      <c r="AF43" s="53">
        <f>INDEX(AA22:AA55,MATCH(AC43,X22:X55,0))</f>
        <v>-2.7836250000000001E-3</v>
      </c>
    </row>
    <row r="44" spans="9:32" s="37" customFormat="1" ht="13.8" x14ac:dyDescent="0.3">
      <c r="I44" s="48" t="s">
        <v>37</v>
      </c>
      <c r="J44" s="38"/>
      <c r="K44" s="38"/>
      <c r="L44" s="38"/>
      <c r="M44" s="35"/>
      <c r="N44" s="35"/>
      <c r="O44" s="35"/>
      <c r="P44" s="35"/>
      <c r="Q44" s="35"/>
      <c r="R44" s="35"/>
      <c r="S44" s="35"/>
      <c r="T44" s="35"/>
      <c r="U44" s="34"/>
      <c r="V44" s="38"/>
      <c r="W44" s="47">
        <v>22</v>
      </c>
      <c r="X44" s="55">
        <f>G19/MAX(W22:W55)*W44</f>
        <v>7.333333333333333</v>
      </c>
      <c r="Y44" s="55">
        <f t="shared" si="0"/>
        <v>-134.44444444444443</v>
      </c>
      <c r="Z44" s="53">
        <f t="shared" si="1"/>
        <v>-328.64197530864192</v>
      </c>
      <c r="AA44" s="57">
        <f t="shared" si="2"/>
        <v>-2.2725706447187938E-3</v>
      </c>
      <c r="AB44" s="42"/>
      <c r="AC44" s="51">
        <v>7.333333333333333</v>
      </c>
      <c r="AD44" s="54">
        <f>INDEX(Y22:Y55,MATCH(AC44,X22:X55,0))</f>
        <v>-134.44444444444443</v>
      </c>
      <c r="AE44" s="54">
        <f>INDEX(Z22:Z55,MATCH(AC44,X22:X55,0))</f>
        <v>-328.64197530864192</v>
      </c>
      <c r="AF44" s="53">
        <f>INDEX(AA22:AA55,MATCH(AC44,X22:X55,0))</f>
        <v>-2.2725706447187938E-3</v>
      </c>
    </row>
    <row r="45" spans="9:32" s="37" customFormat="1" ht="13.8" x14ac:dyDescent="0.3">
      <c r="I45" s="50" t="s">
        <v>36</v>
      </c>
      <c r="J45" s="49">
        <f>INDEX(AC21:AC54,MATCH(J42,AE21:AE54,0))</f>
        <v>0</v>
      </c>
      <c r="K45" s="38" t="s">
        <v>34</v>
      </c>
      <c r="L45" s="38"/>
      <c r="M45" s="35"/>
      <c r="N45" s="35"/>
      <c r="O45" s="35"/>
      <c r="P45" s="35"/>
      <c r="Q45" s="35"/>
      <c r="R45" s="35"/>
      <c r="S45" s="35"/>
      <c r="T45" s="35"/>
      <c r="U45" s="34"/>
      <c r="V45" s="38"/>
      <c r="W45" s="47">
        <v>23</v>
      </c>
      <c r="X45" s="55">
        <f>G19/MAX(W22:W55)*W45</f>
        <v>7.6666666666666661</v>
      </c>
      <c r="Y45" s="55">
        <f t="shared" si="0"/>
        <v>-146.94444444444443</v>
      </c>
      <c r="Z45" s="53">
        <f t="shared" si="1"/>
        <v>-375.5246913580246</v>
      </c>
      <c r="AA45" s="57">
        <f t="shared" si="2"/>
        <v>-1.7980697873799729E-3</v>
      </c>
      <c r="AB45" s="42"/>
      <c r="AC45" s="51">
        <v>7.6666666666666661</v>
      </c>
      <c r="AD45" s="54">
        <f>INDEX(Y22:Y55,MATCH(AC45,X22:X55,0))</f>
        <v>-146.94444444444443</v>
      </c>
      <c r="AE45" s="54">
        <f>INDEX(Z22:Z55,MATCH(AC45,X22:X55,0))</f>
        <v>-375.5246913580246</v>
      </c>
      <c r="AF45" s="53">
        <f>INDEX(AA22:AA55,MATCH(AC45,X22:X55,0))</f>
        <v>-1.7980697873799729E-3</v>
      </c>
    </row>
    <row r="46" spans="9:32" s="37" customFormat="1" ht="13.8" x14ac:dyDescent="0.3">
      <c r="I46" s="50" t="s">
        <v>35</v>
      </c>
      <c r="J46" s="49">
        <f>INDEX(AC21:AC54,MATCH(J43,AE21:AE54,0))</f>
        <v>10</v>
      </c>
      <c r="K46" s="48" t="s">
        <v>34</v>
      </c>
      <c r="L46" s="38"/>
      <c r="M46" s="35"/>
      <c r="N46" s="35"/>
      <c r="O46" s="35"/>
      <c r="P46" s="35"/>
      <c r="Q46" s="35"/>
      <c r="R46" s="35"/>
      <c r="S46" s="35"/>
      <c r="T46" s="35"/>
      <c r="U46" s="34"/>
      <c r="V46" s="38"/>
      <c r="W46" s="47">
        <v>24</v>
      </c>
      <c r="X46" s="55">
        <f>G19/MAX(W22:W55)*W46</f>
        <v>8</v>
      </c>
      <c r="Y46" s="55">
        <f t="shared" si="0"/>
        <v>-160</v>
      </c>
      <c r="Z46" s="53">
        <f t="shared" si="1"/>
        <v>-426.66666666666663</v>
      </c>
      <c r="AA46" s="57">
        <f t="shared" si="2"/>
        <v>-1.3653333333333334E-3</v>
      </c>
      <c r="AB46" s="42"/>
      <c r="AC46" s="51">
        <v>8</v>
      </c>
      <c r="AD46" s="54">
        <f>INDEX(Y22:Y55,MATCH(AC46,X22:X55,0))</f>
        <v>-160</v>
      </c>
      <c r="AE46" s="54">
        <f>INDEX(Z22:Z55,MATCH(AC46,X22:X55,0))</f>
        <v>-426.66666666666663</v>
      </c>
      <c r="AF46" s="53">
        <f>INDEX(AA22:AA55,MATCH(AC46,X22:X55,0))</f>
        <v>-1.3653333333333334E-3</v>
      </c>
    </row>
    <row r="47" spans="9:32" s="37" customFormat="1" ht="13.8" x14ac:dyDescent="0.3">
      <c r="L47" s="38"/>
      <c r="M47" s="35"/>
      <c r="N47" s="35"/>
      <c r="O47" s="35"/>
      <c r="P47" s="35"/>
      <c r="Q47" s="35"/>
      <c r="R47" s="35"/>
      <c r="S47" s="35"/>
      <c r="T47" s="35"/>
      <c r="U47" s="34"/>
      <c r="V47" s="38"/>
      <c r="W47" s="47">
        <v>25</v>
      </c>
      <c r="X47" s="55">
        <f>G19/MAX(W22:W55)*W47</f>
        <v>8.3333333333333321</v>
      </c>
      <c r="Y47" s="55">
        <f t="shared" si="0"/>
        <v>-173.61111111111109</v>
      </c>
      <c r="Z47" s="53">
        <f t="shared" si="1"/>
        <v>-482.25308641975283</v>
      </c>
      <c r="AA47" s="57">
        <f t="shared" si="2"/>
        <v>-9.8004543895747597E-4</v>
      </c>
      <c r="AB47" s="42"/>
      <c r="AC47" s="51">
        <v>8.3333333333333321</v>
      </c>
      <c r="AD47" s="54">
        <f>INDEX(Y22:Y55,MATCH(AC47,X22:X55,0))</f>
        <v>-173.61111111111109</v>
      </c>
      <c r="AE47" s="54">
        <f>INDEX(Z22:Z55,MATCH(AC47,X22:X55,0))</f>
        <v>-482.25308641975283</v>
      </c>
      <c r="AF47" s="53">
        <f>INDEX(AA22:AA55,MATCH(AC47,X22:X55,0))</f>
        <v>-9.8004543895747597E-4</v>
      </c>
    </row>
    <row r="48" spans="9:32" s="37" customFormat="1" ht="13.8" x14ac:dyDescent="0.3">
      <c r="L48" s="38"/>
      <c r="M48" s="35"/>
      <c r="N48" s="35"/>
      <c r="O48" s="35"/>
      <c r="P48" s="35"/>
      <c r="Q48" s="35"/>
      <c r="R48" s="35"/>
      <c r="S48" s="35"/>
      <c r="T48" s="35"/>
      <c r="U48" s="34"/>
      <c r="V48" s="38"/>
      <c r="W48" s="47">
        <v>26</v>
      </c>
      <c r="X48" s="55">
        <f>G19/MAX(W22:W55)*W48</f>
        <v>8.6666666666666661</v>
      </c>
      <c r="Y48" s="55">
        <f t="shared" si="0"/>
        <v>-187.77777777777774</v>
      </c>
      <c r="Z48" s="53">
        <f t="shared" si="1"/>
        <v>-542.46913580246894</v>
      </c>
      <c r="AA48" s="57">
        <f t="shared" si="2"/>
        <v>-6.4838408779149662E-4</v>
      </c>
      <c r="AB48" s="42"/>
      <c r="AC48" s="51">
        <v>8.6666666666666661</v>
      </c>
      <c r="AD48" s="54">
        <f>INDEX(Y22:Y55,MATCH(AC48,X22:X55,0))</f>
        <v>-187.77777777777774</v>
      </c>
      <c r="AE48" s="54">
        <f>INDEX(Z22:Z55,MATCH(AC48,X22:X55,0))</f>
        <v>-542.46913580246894</v>
      </c>
      <c r="AF48" s="53">
        <f>INDEX(AA22:AA55,MATCH(AC48,X22:X55,0))</f>
        <v>-6.4838408779149662E-4</v>
      </c>
    </row>
    <row r="49" spans="1:32" s="37" customFormat="1" ht="13.8" x14ac:dyDescent="0.3">
      <c r="L49" s="38"/>
      <c r="M49" s="35"/>
      <c r="N49" s="35"/>
      <c r="O49" s="35"/>
      <c r="P49" s="35"/>
      <c r="Q49" s="35"/>
      <c r="R49" s="35"/>
      <c r="S49" s="35"/>
      <c r="T49" s="35"/>
      <c r="U49" s="34"/>
      <c r="V49" s="38"/>
      <c r="W49" s="47">
        <v>27</v>
      </c>
      <c r="X49" s="55">
        <f>G19/MAX(W22:W55)*W49</f>
        <v>9</v>
      </c>
      <c r="Y49" s="55">
        <f t="shared" si="0"/>
        <v>-202.5</v>
      </c>
      <c r="Z49" s="53">
        <f t="shared" si="1"/>
        <v>-607.5</v>
      </c>
      <c r="AA49" s="57">
        <f t="shared" si="2"/>
        <v>-3.7704166666666669E-4</v>
      </c>
      <c r="AB49" s="42"/>
      <c r="AC49" s="51">
        <v>9</v>
      </c>
      <c r="AD49" s="54">
        <f>INDEX(Y22:Y55,MATCH(AC49,X22:X55,0))</f>
        <v>-202.5</v>
      </c>
      <c r="AE49" s="54">
        <f>INDEX(Z22:Z55,MATCH(AC49,X22:X55,0))</f>
        <v>-607.5</v>
      </c>
      <c r="AF49" s="53">
        <f>INDEX(AA22:AA55,MATCH(AC49,X22:X55,0))</f>
        <v>-3.7704166666666669E-4</v>
      </c>
    </row>
    <row r="50" spans="1:32" s="37" customFormat="1" ht="13.8" x14ac:dyDescent="0.3">
      <c r="I50" s="38"/>
      <c r="J50" s="38"/>
      <c r="K50" s="38"/>
      <c r="L50" s="38"/>
      <c r="M50" s="35"/>
      <c r="N50" s="35"/>
      <c r="O50" s="35"/>
      <c r="P50" s="35"/>
      <c r="Q50" s="35"/>
      <c r="R50" s="35"/>
      <c r="S50" s="35"/>
      <c r="T50" s="35"/>
      <c r="U50" s="34"/>
      <c r="V50" s="38"/>
      <c r="W50" s="47">
        <v>28</v>
      </c>
      <c r="X50" s="55">
        <f>G19/MAX(W22:W55)*W50</f>
        <v>9.3333333333333321</v>
      </c>
      <c r="Y50" s="55">
        <f t="shared" si="0"/>
        <v>-217.77777777777771</v>
      </c>
      <c r="Z50" s="53">
        <f t="shared" si="1"/>
        <v>-677.53086419753049</v>
      </c>
      <c r="AA50" s="57">
        <f t="shared" si="2"/>
        <v>-1.7324554183813356E-4</v>
      </c>
      <c r="AB50" s="42"/>
      <c r="AC50" s="51">
        <v>9.3333333333333321</v>
      </c>
      <c r="AD50" s="54">
        <f>INDEX(Y22:Y55,MATCH(AC50,X22:X55,0))</f>
        <v>-217.77777777777771</v>
      </c>
      <c r="AE50" s="54">
        <f>INDEX(Z22:Z55,MATCH(AC50,X22:X55,0))</f>
        <v>-677.53086419753049</v>
      </c>
      <c r="AF50" s="53">
        <f>INDEX(AA22:AA55,MATCH(AC50,X22:X55,0))</f>
        <v>-1.7324554183813356E-4</v>
      </c>
    </row>
    <row r="51" spans="1:32" s="37" customFormat="1" ht="13.8" x14ac:dyDescent="0.3">
      <c r="I51" s="58" t="s">
        <v>38</v>
      </c>
      <c r="J51" s="38"/>
      <c r="K51" s="38"/>
      <c r="L51" s="38"/>
      <c r="M51" s="35"/>
      <c r="N51" s="35"/>
      <c r="O51" s="35"/>
      <c r="P51" s="35"/>
      <c r="Q51" s="35"/>
      <c r="R51" s="35"/>
      <c r="S51" s="35"/>
      <c r="T51" s="35"/>
      <c r="U51" s="34"/>
      <c r="V51" s="38"/>
      <c r="W51" s="47">
        <v>29</v>
      </c>
      <c r="X51" s="55">
        <f>G19/MAX(W22:W55)*W51</f>
        <v>9.6666666666666661</v>
      </c>
      <c r="Y51" s="55">
        <f t="shared" si="0"/>
        <v>-233.61111111111109</v>
      </c>
      <c r="Z51" s="53">
        <f t="shared" si="1"/>
        <v>-752.74691358024666</v>
      </c>
      <c r="AA51" s="57">
        <f t="shared" si="2"/>
        <v>-4.4778635116597196E-5</v>
      </c>
      <c r="AB51" s="42"/>
      <c r="AC51" s="51">
        <v>9.6666666666666661</v>
      </c>
      <c r="AD51" s="54">
        <f>INDEX(Y22:Y55,MATCH(AC51,X22:X55,0))</f>
        <v>-233.61111111111109</v>
      </c>
      <c r="AE51" s="54">
        <f>INDEX(Z22:Z55,MATCH(AC51,X22:X55,0))</f>
        <v>-752.74691358024666</v>
      </c>
      <c r="AF51" s="53">
        <f>INDEX(AA22:AA55,MATCH(AC51,X22:X55,0))</f>
        <v>-4.4778635116597196E-5</v>
      </c>
    </row>
    <row r="52" spans="1:32" s="37" customFormat="1" ht="13.8" x14ac:dyDescent="0.3">
      <c r="I52" s="50" t="s">
        <v>36</v>
      </c>
      <c r="J52" s="56">
        <f>MAX(AF21:AF54)</f>
        <v>0</v>
      </c>
      <c r="K52" s="38" t="s">
        <v>34</v>
      </c>
      <c r="L52" s="38"/>
      <c r="M52" s="35"/>
      <c r="N52" s="35"/>
      <c r="O52" s="35"/>
      <c r="P52" s="35"/>
      <c r="Q52" s="35"/>
      <c r="R52" s="35"/>
      <c r="S52" s="35"/>
      <c r="T52" s="35"/>
      <c r="U52" s="34"/>
      <c r="V52" s="38"/>
      <c r="W52" s="47">
        <v>30</v>
      </c>
      <c r="X52" s="55">
        <f>G19/MAX(W22:W55)*W52</f>
        <v>10</v>
      </c>
      <c r="Y52" s="55">
        <f t="shared" si="0"/>
        <v>-250</v>
      </c>
      <c r="Z52" s="53">
        <f t="shared" si="1"/>
        <v>-833.33333333333326</v>
      </c>
      <c r="AA52" s="57">
        <f t="shared" si="2"/>
        <v>0</v>
      </c>
      <c r="AB52" s="42"/>
      <c r="AC52" s="51">
        <v>10</v>
      </c>
      <c r="AD52" s="54">
        <f>INDEX(Y22:Y55,MATCH(AC52,X22:X55,0))</f>
        <v>-250</v>
      </c>
      <c r="AE52" s="54">
        <f>INDEX(Z22:Z55,MATCH(AC52,X22:X55,0))</f>
        <v>-833.33333333333326</v>
      </c>
      <c r="AF52" s="53">
        <f>INDEX(AA22:AA55,MATCH(AC52,X22:X55,0))</f>
        <v>0</v>
      </c>
    </row>
    <row r="53" spans="1:32" s="37" customFormat="1" ht="13.8" x14ac:dyDescent="0.3">
      <c r="I53" s="50" t="s">
        <v>35</v>
      </c>
      <c r="J53" s="56">
        <f>MIN(AF21:AF54)</f>
        <v>-1.6666666666666666E-2</v>
      </c>
      <c r="K53" s="48" t="s">
        <v>34</v>
      </c>
      <c r="L53" s="38"/>
      <c r="M53" s="35"/>
      <c r="N53" s="35"/>
      <c r="O53" s="35"/>
      <c r="P53" s="35"/>
      <c r="Q53" s="35"/>
      <c r="R53" s="35"/>
      <c r="S53" s="35"/>
      <c r="T53" s="35"/>
      <c r="U53" s="34"/>
      <c r="V53" s="38"/>
      <c r="W53" s="38"/>
      <c r="X53" s="55">
        <f>G19</f>
        <v>10</v>
      </c>
      <c r="Y53" s="47"/>
      <c r="Z53" s="42"/>
      <c r="AA53" s="42"/>
      <c r="AB53" s="42"/>
      <c r="AC53" s="51">
        <v>10</v>
      </c>
      <c r="AD53" s="54">
        <v>0</v>
      </c>
      <c r="AE53" s="54">
        <v>0</v>
      </c>
      <c r="AF53" s="53"/>
    </row>
    <row r="54" spans="1:32" s="37" customFormat="1" ht="13.8" x14ac:dyDescent="0.3">
      <c r="I54" s="48" t="s">
        <v>37</v>
      </c>
      <c r="J54" s="38"/>
      <c r="K54" s="38"/>
      <c r="L54" s="38"/>
      <c r="M54" s="35"/>
      <c r="N54" s="35"/>
      <c r="O54" s="35"/>
      <c r="P54" s="35"/>
      <c r="Q54" s="35"/>
      <c r="R54" s="35"/>
      <c r="S54" s="35"/>
      <c r="T54" s="35"/>
      <c r="U54" s="34"/>
      <c r="V54" s="38"/>
      <c r="W54" s="38"/>
      <c r="X54" s="47"/>
      <c r="Y54" s="47"/>
      <c r="Z54" s="42"/>
      <c r="AA54" s="42"/>
      <c r="AB54" s="42"/>
      <c r="AC54" s="51" t="str">
        <v/>
      </c>
      <c r="AD54" s="42"/>
      <c r="AE54" s="42"/>
    </row>
    <row r="55" spans="1:32" s="37" customFormat="1" ht="13.8" x14ac:dyDescent="0.3">
      <c r="I55" s="50" t="s">
        <v>36</v>
      </c>
      <c r="J55" s="49">
        <f>INDEX(AC21:AC54,MATCH(J52,AF21:AF54,0))</f>
        <v>10</v>
      </c>
      <c r="K55" s="38" t="s">
        <v>34</v>
      </c>
      <c r="L55" s="38"/>
      <c r="M55" s="35"/>
      <c r="N55" s="35"/>
      <c r="O55" s="35"/>
      <c r="P55" s="35"/>
      <c r="Q55" s="35"/>
      <c r="R55" s="35"/>
      <c r="S55" s="35"/>
      <c r="T55" s="35"/>
      <c r="U55" s="34"/>
      <c r="V55" s="38"/>
      <c r="W55" s="38"/>
      <c r="X55" s="47"/>
      <c r="Y55" s="47"/>
      <c r="Z55" s="53"/>
      <c r="AA55" s="52"/>
      <c r="AB55" s="42"/>
      <c r="AC55" s="51" t="str">
        <v/>
      </c>
      <c r="AD55" s="42"/>
    </row>
    <row r="56" spans="1:32" s="37" customFormat="1" ht="13.8" x14ac:dyDescent="0.3">
      <c r="I56" s="50" t="s">
        <v>35</v>
      </c>
      <c r="J56" s="49">
        <f>INDEX(AC21:AC54,MATCH(J53,AF21:AF54,0))</f>
        <v>0</v>
      </c>
      <c r="K56" s="48" t="s">
        <v>34</v>
      </c>
      <c r="L56" s="38"/>
      <c r="M56" s="35"/>
      <c r="N56" s="35"/>
      <c r="O56" s="35"/>
      <c r="P56" s="35"/>
      <c r="Q56" s="35"/>
      <c r="R56" s="35"/>
      <c r="S56" s="35"/>
      <c r="T56" s="35"/>
      <c r="U56" s="34"/>
      <c r="V56" s="38"/>
      <c r="W56" s="38"/>
      <c r="X56" s="38"/>
      <c r="Y56" s="38"/>
    </row>
    <row r="57" spans="1:32" s="37" customFormat="1" ht="13.8" x14ac:dyDescent="0.3">
      <c r="I57" s="38"/>
      <c r="J57" s="38"/>
      <c r="K57" s="38"/>
      <c r="L57" s="38"/>
      <c r="M57" s="35"/>
      <c r="N57" s="35"/>
      <c r="O57" s="35"/>
      <c r="P57" s="35"/>
      <c r="Q57" s="35"/>
      <c r="R57" s="35"/>
      <c r="S57" s="35"/>
      <c r="T57" s="35"/>
      <c r="U57" s="34"/>
      <c r="V57" s="38"/>
      <c r="W57" s="38"/>
      <c r="X57" s="38"/>
      <c r="Y57" s="38"/>
      <c r="AD57" s="42"/>
      <c r="AE57" s="42"/>
      <c r="AF57" s="42"/>
    </row>
    <row r="58" spans="1:32" s="37" customFormat="1" ht="13.8" x14ac:dyDescent="0.3">
      <c r="A58" s="38"/>
      <c r="B58" s="46"/>
      <c r="C58" s="47"/>
      <c r="D58" s="46"/>
      <c r="E58" s="38"/>
      <c r="F58" s="38"/>
      <c r="G58" s="38"/>
      <c r="H58" s="38"/>
      <c r="I58" s="38"/>
      <c r="J58" s="38"/>
      <c r="K58" s="38"/>
      <c r="L58" s="38"/>
      <c r="M58" s="35"/>
      <c r="N58" s="35"/>
      <c r="O58" s="35"/>
      <c r="P58" s="35"/>
      <c r="Q58" s="35"/>
      <c r="R58" s="35"/>
      <c r="S58" s="35"/>
      <c r="T58" s="35"/>
      <c r="U58" s="34"/>
      <c r="V58" s="38"/>
      <c r="W58" s="38"/>
      <c r="X58" s="38"/>
      <c r="Y58" s="38"/>
      <c r="AD58" s="42"/>
      <c r="AE58" s="42"/>
      <c r="AF58" s="42"/>
    </row>
    <row r="59" spans="1:32" s="37" customFormat="1" ht="13.8" x14ac:dyDescent="0.3">
      <c r="A59" s="39"/>
      <c r="B59" s="42"/>
      <c r="C59" s="43"/>
      <c r="D59" s="39"/>
      <c r="E59" s="39"/>
      <c r="F59" s="39"/>
      <c r="G59" s="43"/>
      <c r="H59" s="39"/>
      <c r="I59" s="39"/>
      <c r="J59" s="39"/>
      <c r="K59" s="39"/>
      <c r="L59" s="38"/>
      <c r="M59" s="35"/>
      <c r="N59" s="35"/>
      <c r="O59" s="35"/>
      <c r="P59" s="35"/>
      <c r="Q59" s="35"/>
      <c r="R59" s="35"/>
      <c r="S59" s="35"/>
      <c r="T59" s="35"/>
      <c r="U59" s="34"/>
      <c r="V59" s="38"/>
      <c r="W59" s="38"/>
      <c r="X59" s="38"/>
      <c r="Y59" s="38"/>
      <c r="AD59" s="42"/>
      <c r="AE59" s="42"/>
      <c r="AF59" s="42"/>
    </row>
    <row r="60" spans="1:32" s="37" customFormat="1" ht="13.8" x14ac:dyDescent="0.3">
      <c r="A60" s="39"/>
      <c r="B60" s="45"/>
      <c r="C60" s="43"/>
      <c r="D60" s="40"/>
      <c r="E60" s="40"/>
      <c r="F60" s="44" t="s">
        <v>33</v>
      </c>
      <c r="G60" s="43"/>
      <c r="H60" s="40"/>
      <c r="I60" s="40"/>
      <c r="J60" s="40"/>
      <c r="K60" s="39"/>
      <c r="L60" s="38"/>
      <c r="M60" s="35"/>
      <c r="N60" s="35"/>
      <c r="O60" s="35"/>
      <c r="P60" s="35"/>
      <c r="Q60" s="35"/>
      <c r="R60" s="35"/>
      <c r="S60" s="35"/>
      <c r="T60" s="35"/>
      <c r="U60" s="34"/>
      <c r="V60" s="38"/>
      <c r="W60" s="38"/>
      <c r="X60" s="38"/>
      <c r="Y60" s="38"/>
      <c r="AD60" s="42"/>
      <c r="AE60" s="42"/>
      <c r="AF60" s="42"/>
    </row>
    <row r="61" spans="1:32" s="37" customFormat="1" ht="13.8" x14ac:dyDescent="0.3">
      <c r="A61" s="39"/>
      <c r="B61" s="40"/>
      <c r="C61" s="40"/>
      <c r="D61" s="40"/>
      <c r="E61" s="40"/>
      <c r="F61" s="41" t="s">
        <v>32</v>
      </c>
      <c r="G61" s="40"/>
      <c r="H61" s="40"/>
      <c r="I61" s="40"/>
      <c r="J61" s="40"/>
      <c r="K61" s="39"/>
      <c r="L61" s="38"/>
      <c r="M61" s="35"/>
      <c r="N61" s="35"/>
      <c r="O61" s="35"/>
      <c r="P61" s="35"/>
      <c r="Q61" s="35"/>
      <c r="R61" s="35"/>
      <c r="S61" s="35"/>
      <c r="T61" s="35"/>
      <c r="U61" s="34"/>
      <c r="V61" s="38"/>
      <c r="W61" s="38"/>
      <c r="X61" s="38"/>
      <c r="Y61" s="38"/>
    </row>
  </sheetData>
  <mergeCells count="1">
    <mergeCell ref="B13:D13"/>
  </mergeCells>
  <hyperlinks>
    <hyperlink ref="F61" r:id="rId1"/>
    <hyperlink ref="B13" r:id="rId2" display=" (NASA TM X-73305, 1975)"/>
  </hyperlinks>
  <pageMargins left="0.47244094488188981" right="0.23622047244094491" top="0.31496062992125984" bottom="0.59055118110236227" header="0.43307086614173229" footer="0.59055118110236227"/>
  <pageSetup scale="99"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TRIANGLE LOAD WHOLE SPAN</vt:lpstr>
      <vt:lpstr>'READ ME'!Print_Area</vt:lpstr>
      <vt:lpstr>'TRIANGLE LOAD WHOLE SPAN'!Print_Area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2016-10-17T00:17:27Z</dcterms:modified>
  <cp:category>Engineering Spreadsheets</cp:category>
</cp:coreProperties>
</file>