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2" yWindow="-12" windowWidth="25008" windowHeight="12048" tabRatio="841" activeTab="1"/>
  </bookViews>
  <sheets>
    <sheet name="READ ME" sheetId="27" r:id="rId1"/>
    <sheet name="Sheet1" sheetId="23" r:id="rId2"/>
  </sheets>
  <externalReferences>
    <externalReference r:id="rId3"/>
  </externalReferences>
  <definedNames>
    <definedName name="_xlnm.Print_Area" localSheetId="0">'READ ME'!$A$8:$K$62</definedName>
    <definedName name="_xlnm.Print_Area" localSheetId="1">Sheet1!$A$8:$K$61</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27" l="1"/>
  <c r="J23" i="23" l="1"/>
  <c r="AD34" i="23"/>
  <c r="B23" i="23"/>
  <c r="F23" i="23" s="1"/>
  <c r="AE20" i="23"/>
  <c r="Y52" i="23" s="1"/>
  <c r="Y53" i="23" s="1"/>
  <c r="Y54" i="23" s="1"/>
  <c r="Y55" i="23" s="1"/>
  <c r="Y56" i="23" s="1"/>
  <c r="Y57" i="23" s="1"/>
  <c r="AE21" i="23"/>
  <c r="Y28" i="23" s="1"/>
  <c r="B22" i="23"/>
  <c r="F22" i="23"/>
  <c r="J22" i="23"/>
  <c r="E55" i="23" l="1"/>
  <c r="B55" i="23"/>
  <c r="AD28" i="23"/>
  <c r="AD32" i="23" s="1"/>
  <c r="AD29" i="23"/>
  <c r="AD33" i="23" s="1"/>
  <c r="Z19" i="23"/>
  <c r="D18" i="23"/>
  <c r="B12" i="23"/>
  <c r="F11" i="23"/>
  <c r="F10" i="23"/>
  <c r="J9" i="23"/>
  <c r="F9" i="23"/>
  <c r="J8" i="23"/>
  <c r="F8" i="23"/>
  <c r="E54" i="23"/>
  <c r="B54" i="23"/>
  <c r="AE33" i="23" l="1"/>
  <c r="I54" i="23" s="1"/>
  <c r="F55" i="23"/>
  <c r="C55" i="23"/>
  <c r="I55" i="23" l="1"/>
  <c r="K57" i="23" s="1"/>
  <c r="AE29" i="23"/>
  <c r="AE30" i="23" s="1"/>
  <c r="AE34" i="23"/>
  <c r="L10" i="23"/>
  <c r="J10" i="23" s="1"/>
  <c r="J57" i="23"/>
  <c r="AE19" i="23" l="1"/>
  <c r="D16" i="23"/>
  <c r="D17" i="23"/>
  <c r="Z28" i="23" l="1"/>
  <c r="AB28" i="23" s="1"/>
  <c r="AA28" i="23"/>
  <c r="Y20" i="23"/>
  <c r="Z52" i="23" l="1"/>
  <c r="AA52" i="23"/>
  <c r="AB52" i="23" s="1"/>
  <c r="AE22" i="23"/>
  <c r="Y29" i="23" s="1"/>
  <c r="Z20" i="23"/>
  <c r="AB20" i="23" s="1"/>
  <c r="AA53" i="23"/>
  <c r="AB53" i="23" s="1"/>
  <c r="Z53" i="23"/>
  <c r="Y21" i="23"/>
  <c r="Y30" i="23" l="1"/>
  <c r="AA29" i="23"/>
  <c r="Z29" i="23"/>
  <c r="AB29" i="23" s="1"/>
  <c r="Z21" i="23"/>
  <c r="AB21" i="23" s="1"/>
  <c r="AA54" i="23"/>
  <c r="AB54" i="23" s="1"/>
  <c r="Z54" i="23"/>
  <c r="Y22" i="23"/>
  <c r="Z30" i="23" l="1"/>
  <c r="AB30" i="23" s="1"/>
  <c r="Y31" i="23"/>
  <c r="Y32" i="23" s="1"/>
  <c r="AA30" i="23"/>
  <c r="Z22" i="23"/>
  <c r="AB22" i="23" s="1"/>
  <c r="Z31" i="23"/>
  <c r="AB31" i="23" s="1"/>
  <c r="AA55" i="23"/>
  <c r="AB55" i="23" s="1"/>
  <c r="Z55" i="23"/>
  <c r="Y23" i="23"/>
  <c r="AA31" i="23" l="1"/>
  <c r="Z23" i="23"/>
  <c r="AB23" i="23" s="1"/>
  <c r="Z56" i="23"/>
  <c r="AA56" i="23"/>
  <c r="AB56" i="23" s="1"/>
  <c r="Z32" i="23"/>
  <c r="AB32" i="23" s="1"/>
  <c r="AA32" i="23"/>
  <c r="Y33" i="23"/>
  <c r="Y24" i="23"/>
  <c r="Z24" i="23" l="1"/>
  <c r="AB24" i="23" s="1"/>
  <c r="AA33" i="23"/>
  <c r="Z33" i="23"/>
  <c r="AB33" i="23" s="1"/>
  <c r="AA57" i="23"/>
  <c r="AB57" i="23" s="1"/>
  <c r="Z57" i="23"/>
  <c r="Y34" i="23"/>
  <c r="Y25" i="23"/>
  <c r="Z25" i="23" l="1"/>
  <c r="AB25" i="23" s="1"/>
  <c r="AA34" i="23"/>
  <c r="Z34" i="23"/>
  <c r="AB34" i="23" s="1"/>
  <c r="Y26" i="23"/>
  <c r="Y35" i="23"/>
  <c r="Z26" i="23" l="1"/>
  <c r="AB26" i="23" s="1"/>
  <c r="AA35" i="23"/>
  <c r="Z35" i="23"/>
  <c r="AB35" i="23" s="1"/>
  <c r="Y27" i="23"/>
  <c r="Y36" i="23"/>
  <c r="Z27" i="23" l="1"/>
  <c r="AB27" i="23" s="1"/>
  <c r="Z36" i="23"/>
  <c r="AB36" i="23" s="1"/>
  <c r="AA36" i="23"/>
  <c r="Y37" i="23"/>
  <c r="AA37" i="23" l="1"/>
  <c r="Z37" i="23"/>
  <c r="AB37" i="23" s="1"/>
  <c r="Y38" i="23"/>
  <c r="AA38" i="23" l="1"/>
  <c r="Z38" i="23"/>
  <c r="AB38" i="23" s="1"/>
  <c r="Y39" i="23"/>
  <c r="AA39" i="23" l="1"/>
  <c r="Z39" i="23"/>
  <c r="AB39" i="23" s="1"/>
  <c r="Y40" i="23"/>
  <c r="Z40" i="23" l="1"/>
  <c r="AB40" i="23" s="1"/>
  <c r="AA40" i="23"/>
  <c r="Y41" i="23"/>
  <c r="AA41" i="23" l="1"/>
  <c r="Z41" i="23"/>
  <c r="AB41" i="23" s="1"/>
  <c r="Y42" i="23"/>
  <c r="AA42" i="23" l="1"/>
  <c r="Z42" i="23"/>
  <c r="AB42" i="23" s="1"/>
  <c r="Y43" i="23"/>
  <c r="AA43" i="23" l="1"/>
  <c r="Z43" i="23"/>
  <c r="AB43" i="23" s="1"/>
  <c r="Y44" i="23"/>
  <c r="Z44" i="23" l="1"/>
  <c r="AB44" i="23" s="1"/>
  <c r="AA44" i="23"/>
  <c r="Y45" i="23"/>
  <c r="AA45" i="23" l="1"/>
  <c r="Z45" i="23"/>
  <c r="AB45" i="23" s="1"/>
  <c r="Y46" i="23"/>
  <c r="AA46" i="23" l="1"/>
  <c r="Z46" i="23"/>
  <c r="AB46" i="23" s="1"/>
  <c r="Y47" i="23"/>
  <c r="AA47" i="23" l="1"/>
  <c r="Z47" i="23"/>
  <c r="AB47" i="23" s="1"/>
  <c r="Y48" i="23"/>
  <c r="Z48" i="23" l="1"/>
  <c r="AB48" i="23" s="1"/>
  <c r="AA48" i="23"/>
  <c r="Y49" i="23"/>
  <c r="AA49" i="23" l="1"/>
  <c r="Z49" i="23"/>
  <c r="AB49" i="23" s="1"/>
  <c r="Y50" i="23"/>
  <c r="AA50" i="23" l="1"/>
  <c r="Z50" i="23"/>
  <c r="AB50" i="23" s="1"/>
  <c r="Y51" i="23"/>
  <c r="AA51" i="23" l="1"/>
  <c r="Z51" i="23"/>
  <c r="AB51" i="23" s="1"/>
</calcChain>
</file>

<file path=xl/comments1.xml><?xml version="1.0" encoding="utf-8"?>
<comments xmlns="http://schemas.openxmlformats.org/spreadsheetml/2006/main">
  <authors>
    <author>R Abbott</author>
  </authors>
  <commentList>
    <comment ref="Y28" authorId="0" shapeId="0">
      <text>
        <r>
          <rPr>
            <b/>
            <sz val="8"/>
            <color indexed="81"/>
            <rFont val="Tahoma"/>
            <family val="2"/>
          </rPr>
          <t>R Abbott:</t>
        </r>
        <r>
          <rPr>
            <sz val="8"/>
            <color indexed="81"/>
            <rFont val="Tahoma"/>
            <family val="2"/>
          </rPr>
          <t xml:space="preserve">
L/Rho equivqlnt to Fcu</t>
        </r>
      </text>
    </comment>
    <comment ref="Y52" authorId="0" shapeId="0">
      <text>
        <r>
          <rPr>
            <b/>
            <sz val="8"/>
            <color indexed="81"/>
            <rFont val="Tahoma"/>
            <family val="2"/>
          </rPr>
          <t>R Abbott:</t>
        </r>
        <r>
          <rPr>
            <sz val="8"/>
            <color indexed="81"/>
            <rFont val="Tahoma"/>
            <family val="2"/>
          </rPr>
          <t xml:space="preserve">
Fcy *.5</t>
        </r>
      </text>
    </comment>
  </commentList>
</comments>
</file>

<file path=xl/sharedStrings.xml><?xml version="1.0" encoding="utf-8"?>
<sst xmlns="http://schemas.openxmlformats.org/spreadsheetml/2006/main" count="97" uniqueCount="76">
  <si>
    <t>Date:</t>
  </si>
  <si>
    <t xml:space="preserve"> </t>
  </si>
  <si>
    <t>psi</t>
  </si>
  <si>
    <t>R. Abbott</t>
  </si>
  <si>
    <t>Revision:</t>
  </si>
  <si>
    <t>A</t>
  </si>
  <si>
    <t>Author:</t>
  </si>
  <si>
    <t>Check:</t>
  </si>
  <si>
    <t>Report:</t>
  </si>
  <si>
    <t>Section:</t>
  </si>
  <si>
    <t>Document Number:</t>
  </si>
  <si>
    <t>Revision Level :</t>
  </si>
  <si>
    <t>Page:</t>
  </si>
  <si>
    <t>Elastic</t>
  </si>
  <si>
    <t>(Psi)</t>
  </si>
  <si>
    <t>L/Rho</t>
  </si>
  <si>
    <t>Johnson</t>
  </si>
  <si>
    <t xml:space="preserve">Euler </t>
  </si>
  <si>
    <t>Euler</t>
  </si>
  <si>
    <t>Allowable</t>
  </si>
  <si>
    <t>Fcs</t>
  </si>
  <si>
    <t>Total Report Pages:</t>
  </si>
  <si>
    <t>Section Number:</t>
  </si>
  <si>
    <t>Sheet Name</t>
  </si>
  <si>
    <t>IMPORTANT INFORMATION</t>
  </si>
  <si>
    <t>Report Title:</t>
  </si>
  <si>
    <t>About us:</t>
  </si>
  <si>
    <t xml:space="preserve"> spreadsheets@abbottaerospace.com</t>
  </si>
  <si>
    <t>Proprietary information:</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</si>
  <si>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</si>
  <si>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</si>
  <si>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</si>
  <si>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</si>
  <si>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</si>
  <si>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</si>
  <si>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</si>
  <si>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</si>
  <si>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</si>
  <si>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</si>
  <si>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www.abbottaerospace.com/library/xl-viking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</si>
  <si>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</si>
  <si>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</si>
  <si>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</si>
  <si>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AA-SM-018-002</t>
  </si>
  <si>
    <t>Jan 2014</t>
  </si>
  <si>
    <t>STANDARD SPREADSHEET METHOD</t>
  </si>
  <si>
    <t>Title:</t>
  </si>
  <si>
    <t>JOHNSON EULER COLUMN ANALYSIS</t>
  </si>
  <si>
    <r>
      <t>F</t>
    </r>
    <r>
      <rPr>
        <vertAlign val="subscript"/>
        <sz val="10"/>
        <rFont val="Calibri"/>
        <family val="2"/>
        <scheme val="minor"/>
      </rPr>
      <t>tu</t>
    </r>
    <r>
      <rPr>
        <sz val="10"/>
        <rFont val="Calibri"/>
        <family val="2"/>
        <scheme val="minor"/>
      </rPr>
      <t xml:space="preserve"> =</t>
    </r>
  </si>
  <si>
    <r>
      <t>F</t>
    </r>
    <r>
      <rPr>
        <vertAlign val="subscript"/>
        <sz val="10"/>
        <rFont val="Calibri"/>
        <family val="2"/>
        <scheme val="minor"/>
      </rPr>
      <t>cy</t>
    </r>
    <r>
      <rPr>
        <sz val="10"/>
        <rFont val="Calibri"/>
        <family val="2"/>
        <scheme val="minor"/>
      </rPr>
      <t xml:space="preserve"> =</t>
    </r>
  </si>
  <si>
    <r>
      <t>E</t>
    </r>
    <r>
      <rPr>
        <vertAlign val="subscript"/>
        <sz val="10"/>
        <rFont val="Calibri"/>
        <family val="2"/>
        <scheme val="minor"/>
      </rPr>
      <t>c</t>
    </r>
    <r>
      <rPr>
        <sz val="10"/>
        <rFont val="Calibri"/>
        <family val="2"/>
        <scheme val="minor"/>
      </rPr>
      <t xml:space="preserve"> =</t>
    </r>
  </si>
  <si>
    <t>Material Data:</t>
  </si>
  <si>
    <t>L =</t>
  </si>
  <si>
    <t>A =</t>
  </si>
  <si>
    <t>C =</t>
  </si>
  <si>
    <t>I =</t>
  </si>
  <si>
    <t>in</t>
  </si>
  <si>
    <t>in²</t>
  </si>
  <si>
    <t>in⁴</t>
  </si>
  <si>
    <t>Geometric Data:</t>
  </si>
  <si>
    <t>R =</t>
  </si>
  <si>
    <t>=</t>
  </si>
  <si>
    <t>Effective Slenderness Ratio</t>
  </si>
  <si>
    <t>S =</t>
  </si>
  <si>
    <t>Euler Column Allowable</t>
  </si>
  <si>
    <t>Johnson Column Allowable</t>
  </si>
  <si>
    <t>lb</t>
  </si>
  <si>
    <t>Minimum Radius of Gyration</t>
  </si>
  <si>
    <t>P =</t>
  </si>
  <si>
    <t>Applied Load:</t>
  </si>
  <si>
    <t>Johnson Euler Intercept</t>
  </si>
  <si>
    <t>Column Allowable =</t>
  </si>
  <si>
    <t>http://www.abbottaerospace.com/subscribe</t>
  </si>
  <si>
    <t>http://www.xl-viking.com/download-free-trial/</t>
  </si>
  <si>
    <t>http://www.abbottaerospace.com/engineering-services</t>
  </si>
  <si>
    <t>(Abbott, Richard. Analysis and Design of Composite and Metallic Flight Vehicle Structures 1st Edition,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</si>
</sst>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24">
    <font>
      <sz val="10"/>
      <name val="Arial"/>
    </font>
    <font>
      <sz val="11"/>
      <color theme="1"/>
      <name val="Calibri"/>
      <family val="2"/>
      <scheme val="minor"/>
    </font>
    <font>
      <sz val="10"/>
      <name val="Arial"/>
      <family val="2"/>
    </font>
    <font>
      <sz val="12"/>
      <color indexed="8"/>
      <name val="Arial MT"/>
    </font>
    <font>
      <sz val="12"/>
      <name val="Calibri"/>
      <family val="2"/>
      <scheme val="minor"/>
    </font>
    <font>
      <b/>
      <sz val="12"/>
      <name val="Calibri"/>
      <family val="2"/>
      <scheme val="minor"/>
    </font>
    <font>
      <sz val="10"/>
      <name val="Calibri"/>
      <family val="2"/>
      <scheme val="minor"/>
    </font>
    <font>
      <b/>
      <sz val="10"/>
      <name val="Calibri"/>
      <family val="2"/>
      <scheme val="minor"/>
    </font>
    <font>
      <b/>
      <sz val="10"/>
      <color rgb="FF0000FF"/>
      <name val="Calibri"/>
      <family val="2"/>
      <scheme val="minor"/>
    </font>
    <font>
      <sz val="10"/>
      <color indexed="8"/>
      <name val="Calibri"/>
      <family val="2"/>
      <scheme val="minor"/>
    </font>
    <font>
      <b/>
      <sz val="10"/>
      <color indexed="8"/>
      <name val="Calibri"/>
      <family val="2"/>
      <scheme val="minor"/>
    </font>
    <font>
      <i/>
      <sz val="10"/>
      <name val="Calibri"/>
      <family val="2"/>
      <scheme val="minor"/>
    </font>
    <font>
      <vertAlign val="subscript"/>
      <sz val="10"/>
      <name val="Calibri"/>
      <family val="2"/>
      <scheme val="minor"/>
    </font>
    <font>
      <b/>
      <sz val="10"/>
      <color indexed="10"/>
      <name val="Calibri"/>
      <family val="2"/>
      <scheme val="minor"/>
    </font>
    <font>
      <b/>
      <sz val="8"/>
      <color indexed="81"/>
      <name val="Tahoma"/>
      <family val="2"/>
    </font>
    <font>
      <sz val="8"/>
      <color indexed="81"/>
      <name val="Tahoma"/>
      <family val="2"/>
    </font>
    <font>
      <b/>
      <u/>
      <sz val="10"/>
      <name val="Calibri"/>
      <family val="2"/>
      <scheme val="minor"/>
    </font>
    <font>
      <sz val="10"/>
      <color rgb="FF0000FF"/>
      <name val="Calibri"/>
      <family val="2"/>
      <scheme val="minor"/>
    </font>
    <font>
      <b/>
      <sz val="10"/>
      <color rgb="FFFF000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3" fillId="0" borderId="0"/>
    <xf numFmtId="0" fontId="2" fillId="0" borderId="0"/>
    <xf numFmtId="0" fontId="2" fillId="0" borderId="0"/>
    <xf numFmtId="0" fontId="2" fillId="0" borderId="0"/>
    <xf numFmtId="0" fontId="19" fillId="0" borderId="0" applyNumberFormat="0" applyFill="0" applyBorder="0" applyAlignment="0" applyProtection="0">
      <alignment vertical="top"/>
      <protection locked="0"/>
    </xf>
    <xf numFmtId="0" fontId="1" fillId="0" borderId="0"/>
    <xf numFmtId="0" fontId="2" fillId="0" borderId="0"/>
    <xf numFmtId="0" fontId="22" fillId="0" borderId="0" applyNumberFormat="0" applyFill="0" applyBorder="0" applyAlignment="0" applyProtection="0"/>
    <xf numFmtId="0" fontId="19" fillId="0" borderId="0" applyNumberFormat="0" applyFill="0" applyBorder="0" applyAlignment="0" applyProtection="0">
      <alignment vertical="top"/>
      <protection locked="0"/>
    </xf>
  </cellStyleXfs>
  <cellXfs count="126">
    <xf numFmtId="0" fontId="0" fillId="0" borderId="0" xfId="0"/>
    <xf numFmtId="0" fontId="6" fillId="0" borderId="0" xfId="2" applyFont="1"/>
    <xf numFmtId="0" fontId="6" fillId="0" borderId="2" xfId="2" applyFont="1" applyBorder="1" applyAlignment="1">
      <alignment horizontal="center"/>
    </xf>
    <xf numFmtId="1" fontId="6" fillId="0" borderId="0" xfId="0" applyNumberFormat="1" applyFont="1" applyBorder="1" applyAlignment="1">
      <alignment horizontal="center"/>
    </xf>
    <xf numFmtId="1"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1" xfId="2" applyFont="1" applyBorder="1" applyAlignment="1">
      <alignment horizontal="center"/>
    </xf>
    <xf numFmtId="0" fontId="6" fillId="0" borderId="0" xfId="2" applyFont="1" applyAlignment="1">
      <alignment horizontal="center"/>
    </xf>
    <xf numFmtId="0" fontId="6" fillId="0" borderId="0" xfId="0" applyFont="1" applyBorder="1"/>
    <xf numFmtId="164" fontId="6" fillId="0" borderId="0" xfId="0" applyNumberFormat="1" applyFont="1" applyAlignment="1">
      <alignment horizontal="center"/>
    </xf>
    <xf numFmtId="0" fontId="6" fillId="0" borderId="0" xfId="0" applyFont="1" applyBorder="1" applyAlignment="1"/>
    <xf numFmtId="0" fontId="6" fillId="0" borderId="0" xfId="0" applyFont="1" applyAlignment="1"/>
    <xf numFmtId="0" fontId="6" fillId="0" borderId="0" xfId="0" applyFont="1" applyBorder="1" applyAlignment="1">
      <alignment horizontal="center"/>
    </xf>
    <xf numFmtId="0" fontId="7" fillId="0" borderId="0" xfId="0" applyFont="1" applyBorder="1" applyAlignment="1" applyProtection="1">
      <alignment horizontal="right"/>
      <protection locked="0"/>
    </xf>
    <xf numFmtId="0" fontId="6" fillId="0" borderId="0" xfId="0" applyFont="1" applyBorder="1" applyProtection="1">
      <protection locked="0"/>
    </xf>
    <xf numFmtId="0" fontId="7" fillId="0" borderId="0" xfId="0" applyFont="1" applyBorder="1" applyProtection="1">
      <protection locked="0"/>
    </xf>
    <xf numFmtId="0" fontId="6" fillId="0" borderId="0" xfId="0" applyFont="1" applyBorder="1" applyAlignment="1" applyProtection="1">
      <protection locked="0"/>
    </xf>
    <xf numFmtId="0" fontId="6" fillId="0" borderId="0" xfId="0" applyFont="1" applyProtection="1">
      <protection locked="0"/>
    </xf>
    <xf numFmtId="0" fontId="7" fillId="0" borderId="0" xfId="0" applyFont="1" applyBorder="1" applyAlignment="1" applyProtection="1">
      <alignment horizontal="center"/>
      <protection locked="0"/>
    </xf>
    <xf numFmtId="0" fontId="6" fillId="0" borderId="0" xfId="0" applyFont="1" applyAlignment="1">
      <alignment horizontal="right"/>
    </xf>
    <xf numFmtId="0" fontId="6"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11" fillId="0" borderId="0" xfId="0" applyFont="1" applyBorder="1" applyProtection="1">
      <protection locked="0"/>
    </xf>
    <xf numFmtId="0" fontId="6" fillId="0" borderId="0" xfId="0" applyFont="1" applyBorder="1" applyAlignment="1" applyProtection="1">
      <alignment horizontal="right"/>
      <protection locked="0"/>
    </xf>
    <xf numFmtId="0" fontId="9" fillId="0" borderId="0" xfId="1" applyFont="1" applyBorder="1" applyProtection="1">
      <protection locked="0"/>
    </xf>
    <xf numFmtId="0" fontId="6" fillId="0" borderId="0" xfId="0" applyFont="1" applyBorder="1" applyAlignment="1" applyProtection="1">
      <alignment horizontal="right" shrinkToFit="1"/>
      <protection locked="0"/>
    </xf>
    <xf numFmtId="0" fontId="7" fillId="0" borderId="0" xfId="0" applyFont="1" applyAlignment="1" applyProtection="1">
      <alignment horizontal="left"/>
      <protection locked="0"/>
    </xf>
    <xf numFmtId="0" fontId="6" fillId="0" borderId="0" xfId="0" applyFont="1" applyAlignment="1" applyProtection="1">
      <protection locked="0"/>
    </xf>
    <xf numFmtId="1" fontId="7" fillId="0" borderId="0" xfId="0" applyNumberFormat="1" applyFont="1" applyBorder="1" applyAlignment="1" applyProtection="1">
      <alignment horizontal="right"/>
      <protection locked="0"/>
    </xf>
    <xf numFmtId="0" fontId="6" fillId="0" borderId="0" xfId="0" applyFont="1" applyAlignment="1">
      <alignment horizontal="left"/>
    </xf>
    <xf numFmtId="0" fontId="6" fillId="0" borderId="0" xfId="0" applyFont="1" applyAlignment="1" applyProtection="1">
      <alignment horizontal="center"/>
      <protection locked="0"/>
    </xf>
    <xf numFmtId="0" fontId="6" fillId="0" borderId="0" xfId="0" quotePrefix="1" applyFont="1" applyBorder="1" applyAlignment="1" applyProtection="1">
      <alignment horizontal="center"/>
      <protection locked="0"/>
    </xf>
    <xf numFmtId="2" fontId="6" fillId="0" borderId="0" xfId="0" applyNumberFormat="1" applyFont="1" applyBorder="1" applyAlignment="1" applyProtection="1">
      <alignment horizontal="left"/>
      <protection locked="0"/>
    </xf>
    <xf numFmtId="164" fontId="6" fillId="0" borderId="0" xfId="0" applyNumberFormat="1" applyFont="1" applyBorder="1" applyAlignment="1" applyProtection="1">
      <alignment horizontal="left"/>
      <protection locked="0"/>
    </xf>
    <xf numFmtId="0" fontId="7" fillId="0" borderId="0" xfId="0" applyFont="1" applyAlignment="1">
      <alignment horizontal="left"/>
    </xf>
    <xf numFmtId="0" fontId="6" fillId="0" borderId="1" xfId="0" applyFont="1" applyBorder="1"/>
    <xf numFmtId="1" fontId="6" fillId="0" borderId="0" xfId="0" applyNumberFormat="1" applyFont="1"/>
    <xf numFmtId="165" fontId="6" fillId="0" borderId="0" xfId="0" applyNumberFormat="1" applyFont="1" applyBorder="1" applyAlignment="1" applyProtection="1">
      <alignment horizontal="right"/>
      <protection locked="0"/>
    </xf>
    <xf numFmtId="1" fontId="6" fillId="0" borderId="0" xfId="0" applyNumberFormat="1" applyFont="1" applyBorder="1" applyAlignment="1" applyProtection="1">
      <alignment horizontal="right"/>
      <protection locked="0"/>
    </xf>
    <xf numFmtId="0" fontId="6" fillId="0" borderId="0" xfId="0" applyFont="1" applyAlignment="1">
      <alignment vertical="top"/>
    </xf>
    <xf numFmtId="0" fontId="6" fillId="0" borderId="0" xfId="0" applyFont="1" applyBorder="1" applyAlignment="1" applyProtection="1">
      <alignment vertical="top"/>
      <protection locked="0"/>
    </xf>
    <xf numFmtId="165" fontId="7" fillId="0" borderId="0" xfId="0" applyNumberFormat="1" applyFont="1" applyBorder="1" applyAlignment="1" applyProtection="1">
      <alignment horizontal="left"/>
      <protection locked="0"/>
    </xf>
    <xf numFmtId="0" fontId="6" fillId="0" borderId="1" xfId="0" applyFont="1" applyBorder="1" applyAlignment="1">
      <alignment horizontal="center"/>
    </xf>
    <xf numFmtId="0" fontId="7" fillId="0" borderId="0" xfId="0" applyFont="1" applyBorder="1" applyAlignment="1" applyProtection="1">
      <alignment horizontal="left"/>
      <protection locked="0"/>
    </xf>
    <xf numFmtId="1" fontId="6" fillId="0" borderId="0" xfId="0" applyNumberFormat="1" applyFont="1" applyBorder="1" applyAlignment="1" applyProtection="1">
      <alignment horizontal="center"/>
      <protection locked="0"/>
    </xf>
    <xf numFmtId="2" fontId="6" fillId="0" borderId="0" xfId="0" applyNumberFormat="1" applyFont="1" applyBorder="1" applyAlignment="1" applyProtection="1">
      <alignment horizontal="center"/>
      <protection locked="0"/>
    </xf>
    <xf numFmtId="166" fontId="6" fillId="0" borderId="0" xfId="0" applyNumberFormat="1" applyFont="1" applyBorder="1" applyAlignment="1" applyProtection="1">
      <alignment horizontal="center"/>
      <protection locked="0"/>
    </xf>
    <xf numFmtId="165" fontId="6" fillId="0" borderId="0" xfId="0" applyNumberFormat="1" applyFont="1" applyBorder="1" applyAlignment="1" applyProtection="1">
      <alignment horizontal="center"/>
      <protection locked="0"/>
    </xf>
    <xf numFmtId="1" fontId="6" fillId="0" borderId="0" xfId="0" applyNumberFormat="1" applyFont="1" applyBorder="1" applyProtection="1">
      <protection locked="0"/>
    </xf>
    <xf numFmtId="0" fontId="17" fillId="0" borderId="0" xfId="0" applyFont="1" applyBorder="1" applyAlignment="1" applyProtection="1">
      <alignment horizontal="left"/>
      <protection locked="0"/>
    </xf>
    <xf numFmtId="0" fontId="10" fillId="0" borderId="0" xfId="1" applyFont="1" applyBorder="1" applyProtection="1">
      <protection locked="0"/>
    </xf>
    <xf numFmtId="0" fontId="6" fillId="0" borderId="0" xfId="0" applyFont="1" applyFill="1" applyBorder="1" applyAlignment="1" applyProtection="1">
      <alignment horizontal="center"/>
      <protection locked="0"/>
    </xf>
    <xf numFmtId="0" fontId="13" fillId="0" borderId="0" xfId="0" applyFont="1" applyBorder="1" applyAlignment="1" applyProtection="1">
      <alignment horizontal="center"/>
      <protection locked="0"/>
    </xf>
    <xf numFmtId="1" fontId="7" fillId="0" borderId="0" xfId="0" applyNumberFormat="1" applyFont="1" applyBorder="1" applyAlignment="1">
      <alignment horizontal="left"/>
    </xf>
    <xf numFmtId="0" fontId="6" fillId="0" borderId="0" xfId="3" applyFont="1" applyProtection="1">
      <protection locked="0"/>
    </xf>
    <xf numFmtId="0" fontId="6" fillId="0" borderId="0" xfId="3" applyFont="1" applyAlignment="1" applyProtection="1">
      <alignment horizontal="right"/>
      <protection locked="0"/>
    </xf>
    <xf numFmtId="0" fontId="18" fillId="0" borderId="0" xfId="3" applyFont="1" applyProtection="1">
      <protection locked="0"/>
    </xf>
    <xf numFmtId="0" fontId="18" fillId="0" borderId="0" xfId="3" applyFont="1" applyAlignment="1" applyProtection="1">
      <alignment horizontal="left"/>
      <protection locked="0"/>
    </xf>
    <xf numFmtId="0" fontId="6" fillId="0" borderId="0" xfId="3" applyFont="1"/>
    <xf numFmtId="0" fontId="6" fillId="0" borderId="0" xfId="3" applyFont="1" applyAlignment="1">
      <alignment horizontal="right"/>
    </xf>
    <xf numFmtId="0" fontId="7" fillId="0" borderId="0" xfId="3" applyFont="1" applyAlignment="1">
      <alignment horizontal="left"/>
    </xf>
    <xf numFmtId="14" fontId="18" fillId="0" borderId="0" xfId="3" quotePrefix="1" applyNumberFormat="1" applyFont="1" applyProtection="1">
      <protection locked="0"/>
    </xf>
    <xf numFmtId="0" fontId="8" fillId="0" borderId="0" xfId="3" applyFont="1" applyAlignment="1" applyProtection="1">
      <alignment horizontal="left"/>
      <protection locked="0"/>
    </xf>
    <xf numFmtId="0" fontId="6" fillId="0" borderId="0" xfId="4" applyFont="1"/>
    <xf numFmtId="0" fontId="7" fillId="0" borderId="0" xfId="3" applyFont="1"/>
    <xf numFmtId="0" fontId="7" fillId="0" borderId="0" xfId="3" quotePrefix="1" applyFont="1" applyAlignment="1">
      <alignment vertical="center"/>
    </xf>
    <xf numFmtId="0" fontId="7" fillId="0" borderId="0" xfId="3" applyFont="1" applyAlignment="1">
      <alignment vertical="center"/>
    </xf>
    <xf numFmtId="0" fontId="6" fillId="0" borderId="0" xfId="3" applyFont="1" applyAlignment="1">
      <alignment horizontal="center"/>
    </xf>
    <xf numFmtId="0" fontId="7" fillId="0" borderId="0" xfId="3" applyFont="1" applyAlignment="1">
      <alignment horizontal="right"/>
    </xf>
    <xf numFmtId="0" fontId="4" fillId="0" borderId="0" xfId="3" applyFont="1"/>
    <xf numFmtId="0" fontId="5" fillId="0" borderId="0" xfId="3" applyFont="1"/>
    <xf numFmtId="0" fontId="16" fillId="0" borderId="0" xfId="3" applyFont="1"/>
    <xf numFmtId="0" fontId="6" fillId="0" borderId="0" xfId="3" applyFont="1" applyBorder="1" applyAlignment="1"/>
    <xf numFmtId="0" fontId="16" fillId="0" borderId="0" xfId="3" applyFont="1" applyBorder="1" applyAlignment="1"/>
    <xf numFmtId="1"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2" xfId="0" applyFont="1" applyBorder="1"/>
    <xf numFmtId="0" fontId="6" fillId="0" borderId="1" xfId="0" applyFont="1" applyBorder="1" applyAlignment="1"/>
    <xf numFmtId="0" fontId="6" fillId="0" borderId="1" xfId="2" applyFont="1" applyBorder="1"/>
    <xf numFmtId="0" fontId="7" fillId="0" borderId="0" xfId="0" applyFont="1" applyAlignment="1">
      <alignment horizontal="center"/>
    </xf>
    <xf numFmtId="0" fontId="20" fillId="0" borderId="0" xfId="0" applyFont="1" applyAlignment="1">
      <alignment horizontal="center"/>
    </xf>
    <xf numFmtId="0" fontId="6" fillId="0" borderId="0" xfId="3" applyFont="1" applyBorder="1" applyAlignment="1">
      <alignment horizontal="center"/>
    </xf>
    <xf numFmtId="0" fontId="6" fillId="0" borderId="0" xfId="3" applyFont="1" applyBorder="1"/>
    <xf numFmtId="0" fontId="6" fillId="0" borderId="0" xfId="3" applyFont="1" applyBorder="1" applyAlignment="1">
      <alignment horizontal="right"/>
    </xf>
    <xf numFmtId="0" fontId="7" fillId="0" borderId="0" xfId="3" applyFont="1" applyBorder="1" applyAlignment="1">
      <alignment horizontal="left"/>
    </xf>
    <xf numFmtId="0" fontId="6" fillId="0" borderId="0" xfId="4" applyFont="1" applyBorder="1" applyAlignment="1">
      <alignment horizontal="center"/>
    </xf>
    <xf numFmtId="1" fontId="6" fillId="0" borderId="0" xfId="4" applyNumberFormat="1" applyFont="1" applyBorder="1" applyAlignment="1">
      <alignment horizontal="center"/>
    </xf>
    <xf numFmtId="0" fontId="4" fillId="0" borderId="0" xfId="3" applyFont="1" applyBorder="1" applyAlignment="1">
      <alignment horizontal="center"/>
    </xf>
    <xf numFmtId="0" fontId="4" fillId="0" borderId="0" xfId="3" applyFont="1" applyBorder="1"/>
    <xf numFmtId="165" fontId="6" fillId="0" borderId="0" xfId="4" applyNumberFormat="1" applyFont="1" applyBorder="1" applyAlignment="1">
      <alignment horizontal="center"/>
    </xf>
    <xf numFmtId="0" fontId="21" fillId="0" borderId="0" xfId="5" applyFont="1" applyBorder="1" applyAlignment="1" applyProtection="1">
      <alignment horizontal="center"/>
      <protection locked="0"/>
    </xf>
    <xf numFmtId="0" fontId="18" fillId="0" borderId="0" xfId="3" applyFont="1"/>
    <xf numFmtId="0" fontId="18" fillId="0" borderId="0" xfId="3" applyFont="1" applyAlignment="1">
      <alignment horizontal="left"/>
    </xf>
    <xf numFmtId="17" fontId="18" fillId="0" borderId="0" xfId="3" quotePrefix="1" applyNumberFormat="1" applyFont="1"/>
    <xf numFmtId="0" fontId="11" fillId="0" borderId="0" xfId="0" applyFont="1" applyBorder="1" applyAlignment="1" applyProtection="1">
      <protection locked="0"/>
    </xf>
    <xf numFmtId="165" fontId="7" fillId="0" borderId="0" xfId="0" applyNumberFormat="1" applyFont="1" applyBorder="1" applyAlignment="1" applyProtection="1">
      <protection locked="0"/>
    </xf>
    <xf numFmtId="0" fontId="6" fillId="0" borderId="0" xfId="0" applyFont="1" applyBorder="1" applyAlignment="1">
      <alignment vertical="top"/>
    </xf>
    <xf numFmtId="0" fontId="17" fillId="0" borderId="0" xfId="0" applyFont="1" applyBorder="1" applyAlignment="1" applyProtection="1">
      <protection locked="0"/>
    </xf>
    <xf numFmtId="0" fontId="9" fillId="0" borderId="0" xfId="1" applyFont="1" applyBorder="1" applyAlignment="1" applyProtection="1">
      <protection locked="0"/>
    </xf>
    <xf numFmtId="0" fontId="6" fillId="0" borderId="0" xfId="0" applyFont="1" applyBorder="1" applyAlignment="1">
      <alignment horizontal="left"/>
    </xf>
    <xf numFmtId="0" fontId="6" fillId="0" borderId="0" xfId="0" applyFont="1" applyAlignment="1">
      <alignment horizontal="right" vertical="top"/>
    </xf>
    <xf numFmtId="0" fontId="6" fillId="0" borderId="0" xfId="0" applyFont="1" applyBorder="1" applyAlignment="1">
      <alignment horizontal="right" vertical="top"/>
    </xf>
    <xf numFmtId="0" fontId="17" fillId="0" borderId="0" xfId="0" applyFont="1" applyBorder="1" applyAlignment="1" applyProtection="1">
      <alignment horizontal="right"/>
      <protection locked="0"/>
    </xf>
    <xf numFmtId="0" fontId="17" fillId="0" borderId="0" xfId="0" applyFont="1" applyAlignment="1">
      <alignment horizontal="right" vertical="top"/>
    </xf>
    <xf numFmtId="0" fontId="17" fillId="0" borderId="0" xfId="0" applyFont="1" applyBorder="1" applyAlignment="1">
      <alignment horizontal="right" vertical="top"/>
    </xf>
    <xf numFmtId="0" fontId="6" fillId="0" borderId="0" xfId="0" applyFont="1" applyAlignment="1">
      <alignment horizontal="left" vertical="top"/>
    </xf>
    <xf numFmtId="0" fontId="6" fillId="0" borderId="0" xfId="0" applyFont="1" applyBorder="1" applyAlignment="1">
      <alignment horizontal="left" vertical="top"/>
    </xf>
    <xf numFmtId="2" fontId="6" fillId="0" borderId="0" xfId="0" applyNumberFormat="1" applyFont="1" applyBorder="1" applyAlignment="1" applyProtection="1">
      <alignment horizontal="right"/>
      <protection locked="0"/>
    </xf>
    <xf numFmtId="165" fontId="6" fillId="0" borderId="0" xfId="0" applyNumberFormat="1" applyFont="1" applyBorder="1" applyAlignment="1" applyProtection="1">
      <protection locked="0"/>
    </xf>
    <xf numFmtId="165" fontId="6" fillId="0" borderId="0" xfId="0" applyNumberFormat="1" applyFont="1" applyProtection="1">
      <protection locked="0"/>
    </xf>
    <xf numFmtId="1" fontId="6" fillId="0" borderId="0" xfId="0" applyNumberFormat="1" applyFont="1" applyBorder="1" applyAlignment="1" applyProtection="1">
      <protection locked="0"/>
    </xf>
    <xf numFmtId="1" fontId="6" fillId="0" borderId="0" xfId="0" applyNumberFormat="1" applyFont="1" applyBorder="1" applyAlignment="1" applyProtection="1">
      <alignment horizontal="left"/>
      <protection locked="0"/>
    </xf>
    <xf numFmtId="0" fontId="17" fillId="0" borderId="0" xfId="0" applyFont="1"/>
    <xf numFmtId="165" fontId="6" fillId="0" borderId="0" xfId="0" applyNumberFormat="1" applyFont="1" applyBorder="1"/>
    <xf numFmtId="1" fontId="6" fillId="0" borderId="0" xfId="0" applyNumberFormat="1" applyFont="1" applyAlignment="1">
      <alignment horizontal="right"/>
    </xf>
    <xf numFmtId="2" fontId="7" fillId="0" borderId="0" xfId="0" applyNumberFormat="1" applyFont="1" applyBorder="1" applyAlignment="1" applyProtection="1">
      <alignment horizontal="center"/>
      <protection locked="0"/>
    </xf>
    <xf numFmtId="0" fontId="6" fillId="0" borderId="0" xfId="3" applyFont="1" applyBorder="1" applyAlignment="1">
      <alignment horizontal="left" vertical="top" wrapText="1"/>
    </xf>
    <xf numFmtId="0" fontId="23" fillId="0" borderId="0" xfId="8" applyFont="1" applyBorder="1" applyAlignment="1" applyProtection="1">
      <alignment horizontal="center"/>
    </xf>
    <xf numFmtId="0" fontId="19" fillId="0" borderId="0" xfId="9" applyBorder="1" applyAlignment="1" applyProtection="1">
      <alignment horizontal="center"/>
    </xf>
    <xf numFmtId="0" fontId="22" fillId="0" borderId="0" xfId="8" applyBorder="1" applyAlignment="1">
      <alignment horizontal="center"/>
    </xf>
    <xf numFmtId="0" fontId="19" fillId="0" borderId="0" xfId="9" applyFont="1" applyBorder="1" applyAlignment="1" applyProtection="1">
      <alignment horizontal="center"/>
    </xf>
    <xf numFmtId="0" fontId="6" fillId="0" borderId="0" xfId="3" applyFont="1" applyBorder="1" applyAlignment="1">
      <alignment horizontal="left" vertical="top" wrapText="1"/>
    </xf>
    <xf numFmtId="0" fontId="6" fillId="0" borderId="0" xfId="3" applyFont="1" applyBorder="1" applyAlignment="1">
      <alignment horizontal="left" wrapText="1"/>
    </xf>
    <xf numFmtId="0" fontId="19" fillId="0" borderId="0" xfId="9" applyBorder="1" applyAlignment="1" applyProtection="1">
      <alignment horizontal="center"/>
    </xf>
    <xf numFmtId="0" fontId="19" fillId="0" borderId="0" xfId="5" applyAlignment="1" applyProtection="1">
      <alignment horizontal="left"/>
    </xf>
  </cellXfs>
  <cellStyles count="10">
    <cellStyle name="Hyperlink" xfId="5" builtinId="8"/>
    <cellStyle name="Hyperlink 2" xfId="8"/>
    <cellStyle name="Hyperlink 2 2" xfId="9"/>
    <cellStyle name="Normal" xfId="0" builtinId="0"/>
    <cellStyle name="Normal 2" xfId="2"/>
    <cellStyle name="Normal 2 2" xfId="3"/>
    <cellStyle name="Normal 3" xfId="6"/>
    <cellStyle name="Normal 4" xfId="4"/>
    <cellStyle name="Normal 4 2" xfId="7"/>
    <cellStyle name="Normal_MA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9504957713636"/>
          <c:y val="4.0169133192388996E-2"/>
          <c:w val="0.79840569407990669"/>
          <c:h val="0.85623678646934454"/>
        </c:manualLayout>
      </c:layout>
      <c:scatterChart>
        <c:scatterStyle val="lineMarker"/>
        <c:varyColors val="0"/>
        <c:ser>
          <c:idx val="0"/>
          <c:order val="0"/>
          <c:tx>
            <c:v>Elastic Euler Column Allowable</c:v>
          </c:tx>
          <c:spPr>
            <a:ln w="12700">
              <a:solidFill>
                <a:schemeClr val="bg1">
                  <a:lumMod val="50000"/>
                </a:schemeClr>
              </a:solidFill>
              <a:prstDash val="dash"/>
            </a:ln>
          </c:spPr>
          <c:marker>
            <c:symbol val="none"/>
          </c:marker>
          <c:xVal>
            <c:numRef>
              <c:f>Sheet1!$Y$20:$Y$57</c:f>
              <c:numCache>
                <c:formatCode>0</c:formatCode>
                <c:ptCount val="38"/>
                <c:pt idx="0">
                  <c:v>4.2153706227991385</c:v>
                </c:pt>
                <c:pt idx="1">
                  <c:v>8.4307412455982771</c:v>
                </c:pt>
                <c:pt idx="2">
                  <c:v>12.646111868397416</c:v>
                </c:pt>
                <c:pt idx="3">
                  <c:v>16.861482491196554</c:v>
                </c:pt>
                <c:pt idx="4">
                  <c:v>21.076853113995693</c:v>
                </c:pt>
                <c:pt idx="5">
                  <c:v>25.292223736794831</c:v>
                </c:pt>
                <c:pt idx="6">
                  <c:v>29.50759435959397</c:v>
                </c:pt>
                <c:pt idx="7">
                  <c:v>33.722964982393108</c:v>
                </c:pt>
                <c:pt idx="8">
                  <c:v>37.93833560519225</c:v>
                </c:pt>
                <c:pt idx="9">
                  <c:v>38.806480654671532</c:v>
                </c:pt>
                <c:pt idx="10">
                  <c:v>39.674625704150813</c:v>
                </c:pt>
                <c:pt idx="11">
                  <c:v>40.542770753630094</c:v>
                </c:pt>
                <c:pt idx="12">
                  <c:v>41.410915803109376</c:v>
                </c:pt>
                <c:pt idx="13">
                  <c:v>42.279060852588657</c:v>
                </c:pt>
                <c:pt idx="14">
                  <c:v>43.147205902067938</c:v>
                </c:pt>
                <c:pt idx="15">
                  <c:v>44.015350951547219</c:v>
                </c:pt>
                <c:pt idx="16">
                  <c:v>44.883496001026501</c:v>
                </c:pt>
                <c:pt idx="17">
                  <c:v>45.751641050505782</c:v>
                </c:pt>
                <c:pt idx="18">
                  <c:v>46.619786099985063</c:v>
                </c:pt>
                <c:pt idx="19">
                  <c:v>47.487931149464345</c:v>
                </c:pt>
                <c:pt idx="20">
                  <c:v>48.356076198943626</c:v>
                </c:pt>
                <c:pt idx="21">
                  <c:v>49.224221248422907</c:v>
                </c:pt>
                <c:pt idx="22">
                  <c:v>50.092366297902188</c:v>
                </c:pt>
                <c:pt idx="23">
                  <c:v>50.96051134738147</c:v>
                </c:pt>
                <c:pt idx="24">
                  <c:v>51.828656396860751</c:v>
                </c:pt>
                <c:pt idx="25">
                  <c:v>52.696801446340032</c:v>
                </c:pt>
                <c:pt idx="26">
                  <c:v>53.564946495819314</c:v>
                </c:pt>
                <c:pt idx="27">
                  <c:v>54.433091545298595</c:v>
                </c:pt>
                <c:pt idx="28">
                  <c:v>55.301236594777876</c:v>
                </c:pt>
                <c:pt idx="29">
                  <c:v>56.169381644257157</c:v>
                </c:pt>
                <c:pt idx="30">
                  <c:v>57.037526693736439</c:v>
                </c:pt>
                <c:pt idx="31">
                  <c:v>57.90567174321572</c:v>
                </c:pt>
                <c:pt idx="32">
                  <c:v>58.773816792694987</c:v>
                </c:pt>
                <c:pt idx="33">
                  <c:v>66.273816792694987</c:v>
                </c:pt>
                <c:pt idx="34">
                  <c:v>73.773816792694987</c:v>
                </c:pt>
                <c:pt idx="35">
                  <c:v>83.773816792694987</c:v>
                </c:pt>
                <c:pt idx="36">
                  <c:v>103.77381679269499</c:v>
                </c:pt>
                <c:pt idx="37">
                  <c:v>123.77381679269499</c:v>
                </c:pt>
              </c:numCache>
            </c:numRef>
          </c:xVal>
          <c:yVal>
            <c:numRef>
              <c:f>Sheet1!$AA$20:$AA$57</c:f>
              <c:numCache>
                <c:formatCode>0</c:formatCode>
                <c:ptCount val="38"/>
                <c:pt idx="8">
                  <c:v>72000</c:v>
                </c:pt>
                <c:pt idx="9">
                  <c:v>68814.590117398824</c:v>
                </c:pt>
                <c:pt idx="10">
                  <c:v>65835.989599386681</c:v>
                </c:pt>
                <c:pt idx="11">
                  <c:v>63046.675821891557</c:v>
                </c:pt>
                <c:pt idx="12">
                  <c:v>60430.943430420353</c:v>
                </c:pt>
                <c:pt idx="13">
                  <c:v>57974.682780791998</c:v>
                </c:pt>
                <c:pt idx="14">
                  <c:v>55665.189265512701</c:v>
                </c:pt>
                <c:pt idx="15">
                  <c:v>53490.998701454679</c:v>
                </c:pt>
                <c:pt idx="16">
                  <c:v>51441.744785996154</c:v>
                </c:pt>
                <c:pt idx="17">
                  <c:v>49508.035304037694</c:v>
                </c:pt>
                <c:pt idx="18">
                  <c:v>47681.344319025178</c:v>
                </c:pt>
                <c:pt idx="19">
                  <c:v>45953.918032091213</c:v>
                </c:pt>
                <c:pt idx="20">
                  <c:v>44318.692364189352</c:v>
                </c:pt>
                <c:pt idx="21">
                  <c:v>42769.220622059314</c:v>
                </c:pt>
                <c:pt idx="22">
                  <c:v>41299.609862270423</c:v>
                </c:pt>
                <c:pt idx="23">
                  <c:v>39904.464778206318</c:v>
                </c:pt>
                <c:pt idx="24">
                  <c:v>38578.838110494173</c:v>
                </c:pt>
                <c:pt idx="25">
                  <c:v>37318.186728329601</c:v>
                </c:pt>
                <c:pt idx="26">
                  <c:v>36118.332652478384</c:v>
                </c:pt>
                <c:pt idx="27">
                  <c:v>34975.428394556235</c:v>
                </c:pt>
                <c:pt idx="28">
                  <c:v>33885.92607484098</c:v>
                </c:pt>
                <c:pt idx="29">
                  <c:v>32846.549855084064</c:v>
                </c:pt>
                <c:pt idx="30">
                  <c:v>31854.271285792878</c:v>
                </c:pt>
                <c:pt idx="31">
                  <c:v>30906.287221086979</c:v>
                </c:pt>
                <c:pt idx="32">
                  <c:v>30000</c:v>
                </c:pt>
                <c:pt idx="33">
                  <c:v>23594.190342653517</c:v>
                </c:pt>
                <c:pt idx="34">
                  <c:v>19040.771386666409</c:v>
                </c:pt>
                <c:pt idx="35">
                  <c:v>14766.325555866204</c:v>
                </c:pt>
                <c:pt idx="36">
                  <c:v>9623.0659855480135</c:v>
                </c:pt>
                <c:pt idx="37">
                  <c:v>6764.4342159597854</c:v>
                </c:pt>
              </c:numCache>
            </c:numRef>
          </c:yVal>
          <c:smooth val="0"/>
          <c:extLst>
            <c:ext xmlns:c16="http://schemas.microsoft.com/office/drawing/2014/chart" uri="{C3380CC4-5D6E-409C-BE32-E72D297353CC}">
              <c16:uniqueId val="{00000000-9424-4D7D-9771-0A53775EF07E}"/>
            </c:ext>
          </c:extLst>
        </c:ser>
        <c:ser>
          <c:idx val="4"/>
          <c:order val="1"/>
          <c:tx>
            <c:v>Johnson Column Allowable based on Fcy</c:v>
          </c:tx>
          <c:spPr>
            <a:ln w="12700">
              <a:solidFill>
                <a:schemeClr val="bg1">
                  <a:lumMod val="50000"/>
                </a:schemeClr>
              </a:solidFill>
              <a:prstDash val="solid"/>
            </a:ln>
          </c:spPr>
          <c:marker>
            <c:symbol val="none"/>
          </c:marker>
          <c:xVal>
            <c:numRef>
              <c:f>Sheet1!$Y$20:$Y$57</c:f>
              <c:numCache>
                <c:formatCode>0</c:formatCode>
                <c:ptCount val="38"/>
                <c:pt idx="0">
                  <c:v>4.2153706227991385</c:v>
                </c:pt>
                <c:pt idx="1">
                  <c:v>8.4307412455982771</c:v>
                </c:pt>
                <c:pt idx="2">
                  <c:v>12.646111868397416</c:v>
                </c:pt>
                <c:pt idx="3">
                  <c:v>16.861482491196554</c:v>
                </c:pt>
                <c:pt idx="4">
                  <c:v>21.076853113995693</c:v>
                </c:pt>
                <c:pt idx="5">
                  <c:v>25.292223736794831</c:v>
                </c:pt>
                <c:pt idx="6">
                  <c:v>29.50759435959397</c:v>
                </c:pt>
                <c:pt idx="7">
                  <c:v>33.722964982393108</c:v>
                </c:pt>
                <c:pt idx="8">
                  <c:v>37.93833560519225</c:v>
                </c:pt>
                <c:pt idx="9">
                  <c:v>38.806480654671532</c:v>
                </c:pt>
                <c:pt idx="10">
                  <c:v>39.674625704150813</c:v>
                </c:pt>
                <c:pt idx="11">
                  <c:v>40.542770753630094</c:v>
                </c:pt>
                <c:pt idx="12">
                  <c:v>41.410915803109376</c:v>
                </c:pt>
                <c:pt idx="13">
                  <c:v>42.279060852588657</c:v>
                </c:pt>
                <c:pt idx="14">
                  <c:v>43.147205902067938</c:v>
                </c:pt>
                <c:pt idx="15">
                  <c:v>44.015350951547219</c:v>
                </c:pt>
                <c:pt idx="16">
                  <c:v>44.883496001026501</c:v>
                </c:pt>
                <c:pt idx="17">
                  <c:v>45.751641050505782</c:v>
                </c:pt>
                <c:pt idx="18">
                  <c:v>46.619786099985063</c:v>
                </c:pt>
                <c:pt idx="19">
                  <c:v>47.487931149464345</c:v>
                </c:pt>
                <c:pt idx="20">
                  <c:v>48.356076198943626</c:v>
                </c:pt>
                <c:pt idx="21">
                  <c:v>49.224221248422907</c:v>
                </c:pt>
                <c:pt idx="22">
                  <c:v>50.092366297902188</c:v>
                </c:pt>
                <c:pt idx="23">
                  <c:v>50.96051134738147</c:v>
                </c:pt>
                <c:pt idx="24">
                  <c:v>51.828656396860751</c:v>
                </c:pt>
                <c:pt idx="25">
                  <c:v>52.696801446340032</c:v>
                </c:pt>
                <c:pt idx="26">
                  <c:v>53.564946495819314</c:v>
                </c:pt>
                <c:pt idx="27">
                  <c:v>54.433091545298595</c:v>
                </c:pt>
                <c:pt idx="28">
                  <c:v>55.301236594777876</c:v>
                </c:pt>
                <c:pt idx="29">
                  <c:v>56.169381644257157</c:v>
                </c:pt>
                <c:pt idx="30">
                  <c:v>57.037526693736439</c:v>
                </c:pt>
                <c:pt idx="31">
                  <c:v>57.90567174321572</c:v>
                </c:pt>
                <c:pt idx="32">
                  <c:v>58.773816792694987</c:v>
                </c:pt>
                <c:pt idx="33">
                  <c:v>66.273816792694987</c:v>
                </c:pt>
                <c:pt idx="34">
                  <c:v>73.773816792694987</c:v>
                </c:pt>
                <c:pt idx="35">
                  <c:v>83.773816792694987</c:v>
                </c:pt>
                <c:pt idx="36">
                  <c:v>103.77381679269499</c:v>
                </c:pt>
                <c:pt idx="37">
                  <c:v>123.77381679269499</c:v>
                </c:pt>
              </c:numCache>
            </c:numRef>
          </c:xVal>
          <c:yVal>
            <c:numRef>
              <c:f>Sheet1!$Z$20:$Z$57</c:f>
              <c:numCache>
                <c:formatCode>0</c:formatCode>
                <c:ptCount val="38"/>
                <c:pt idx="0">
                  <c:v>59845.679012345681</c:v>
                </c:pt>
                <c:pt idx="1">
                  <c:v>59382.716049382718</c:v>
                </c:pt>
                <c:pt idx="2">
                  <c:v>58611.111111111109</c:v>
                </c:pt>
                <c:pt idx="3">
                  <c:v>57530.864197530864</c:v>
                </c:pt>
                <c:pt idx="4">
                  <c:v>56141.975308641973</c:v>
                </c:pt>
                <c:pt idx="5">
                  <c:v>54444.444444444445</c:v>
                </c:pt>
                <c:pt idx="6">
                  <c:v>52438.271604938273</c:v>
                </c:pt>
                <c:pt idx="7">
                  <c:v>50123.456790123462</c:v>
                </c:pt>
                <c:pt idx="8">
                  <c:v>47500</c:v>
                </c:pt>
                <c:pt idx="9">
                  <c:v>46921.378177729675</c:v>
                </c:pt>
                <c:pt idx="10">
                  <c:v>46329.665499424889</c:v>
                </c:pt>
                <c:pt idx="11">
                  <c:v>45724.861965085634</c:v>
                </c:pt>
                <c:pt idx="12">
                  <c:v>45106.967574711918</c:v>
                </c:pt>
                <c:pt idx="13">
                  <c:v>44475.98232830374</c:v>
                </c:pt>
                <c:pt idx="14">
                  <c:v>43831.906225861094</c:v>
                </c:pt>
                <c:pt idx="15">
                  <c:v>43174.739267383979</c:v>
                </c:pt>
                <c:pt idx="16">
                  <c:v>42504.481452872409</c:v>
                </c:pt>
                <c:pt idx="17">
                  <c:v>41821.132782326356</c:v>
                </c:pt>
                <c:pt idx="18">
                  <c:v>41124.693255745857</c:v>
                </c:pt>
                <c:pt idx="19">
                  <c:v>40415.162873130888</c:v>
                </c:pt>
                <c:pt idx="20">
                  <c:v>39692.541634481451</c:v>
                </c:pt>
                <c:pt idx="21">
                  <c:v>38956.829539797553</c:v>
                </c:pt>
                <c:pt idx="22">
                  <c:v>38208.026589079192</c:v>
                </c:pt>
                <c:pt idx="23">
                  <c:v>37446.132782326356</c:v>
                </c:pt>
                <c:pt idx="24">
                  <c:v>36671.148119539066</c:v>
                </c:pt>
                <c:pt idx="25">
                  <c:v>35883.072600717307</c:v>
                </c:pt>
                <c:pt idx="26">
                  <c:v>35081.906225861079</c:v>
                </c:pt>
                <c:pt idx="27">
                  <c:v>34267.648994970397</c:v>
                </c:pt>
                <c:pt idx="28">
                  <c:v>33440.300908045247</c:v>
                </c:pt>
                <c:pt idx="29">
                  <c:v>32599.861965085627</c:v>
                </c:pt>
                <c:pt idx="30">
                  <c:v>31746.332166091546</c:v>
                </c:pt>
                <c:pt idx="31">
                  <c:v>30879.711511062997</c:v>
                </c:pt>
                <c:pt idx="32">
                  <c:v>30000.000000000004</c:v>
                </c:pt>
                <c:pt idx="33">
                  <c:v>21855.016555792456</c:v>
                </c:pt>
                <c:pt idx="34">
                  <c:v>12733.007412176659</c:v>
                </c:pt>
                <c:pt idx="35">
                  <c:v>-949.48920061279932</c:v>
                </c:pt>
                <c:pt idx="36">
                  <c:v>-33525.286156369097</c:v>
                </c:pt>
                <c:pt idx="37">
                  <c:v>-73048.821419028565</c:v>
                </c:pt>
              </c:numCache>
            </c:numRef>
          </c:yVal>
          <c:smooth val="0"/>
          <c:extLst>
            <c:ext xmlns:c16="http://schemas.microsoft.com/office/drawing/2014/chart" uri="{C3380CC4-5D6E-409C-BE32-E72D297353CC}">
              <c16:uniqueId val="{00000002-9424-4D7D-9771-0A53775EF07E}"/>
            </c:ext>
          </c:extLst>
        </c:ser>
        <c:ser>
          <c:idx val="1"/>
          <c:order val="2"/>
          <c:spPr>
            <a:ln w="19050">
              <a:solidFill>
                <a:schemeClr val="tx1"/>
              </a:solidFill>
            </a:ln>
          </c:spPr>
          <c:marker>
            <c:symbol val="none"/>
          </c:marker>
          <c:xVal>
            <c:numRef>
              <c:f>Sheet1!$AD$28:$AD$30</c:f>
              <c:numCache>
                <c:formatCode>0.0</c:formatCode>
                <c:ptCount val="3"/>
                <c:pt idx="0">
                  <c:v>42.134239255587119</c:v>
                </c:pt>
                <c:pt idx="1">
                  <c:v>42.134239255587119</c:v>
                </c:pt>
                <c:pt idx="2" formatCode="General">
                  <c:v>0</c:v>
                </c:pt>
              </c:numCache>
            </c:numRef>
          </c:xVal>
          <c:yVal>
            <c:numRef>
              <c:f>Sheet1!$AE$28:$AE$30</c:f>
              <c:numCache>
                <c:formatCode>0.0</c:formatCode>
                <c:ptCount val="3"/>
                <c:pt idx="0" formatCode="General">
                  <c:v>0</c:v>
                </c:pt>
                <c:pt idx="1">
                  <c:v>44582.151316004602</c:v>
                </c:pt>
                <c:pt idx="2">
                  <c:v>44582.151316004602</c:v>
                </c:pt>
              </c:numCache>
            </c:numRef>
          </c:yVal>
          <c:smooth val="0"/>
          <c:extLst>
            <c:ext xmlns:c16="http://schemas.microsoft.com/office/drawing/2014/chart" uri="{C3380CC4-5D6E-409C-BE32-E72D297353CC}">
              <c16:uniqueId val="{00000003-9424-4D7D-9771-0A53775EF07E}"/>
            </c:ext>
          </c:extLst>
        </c:ser>
        <c:ser>
          <c:idx val="3"/>
          <c:order val="3"/>
          <c:spPr>
            <a:ln w="19050">
              <a:solidFill>
                <a:schemeClr val="tx1"/>
              </a:solidFill>
            </a:ln>
          </c:spPr>
          <c:marker>
            <c:symbol val="none"/>
          </c:marker>
          <c:dLbls>
            <c:dLbl>
              <c:idx val="0"/>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8-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7-9424-4D7D-9771-0A53775EF07E}"/>
                </c:ext>
              </c:extLst>
            </c:dLbl>
            <c:dLbl>
              <c:idx val="2"/>
              <c:delete val="1"/>
              <c:extLst>
                <c:ext xmlns:c15="http://schemas.microsoft.com/office/drawing/2012/chart" uri="{CE6537A1-D6FC-4f65-9D91-7224C49458BB}"/>
                <c:ext xmlns:c16="http://schemas.microsoft.com/office/drawing/2014/chart" uri="{C3380CC4-5D6E-409C-BE32-E72D297353CC}">
                  <c16:uniqueId val="{00000009-9424-4D7D-9771-0A53775EF07E}"/>
                </c:ext>
              </c:extLst>
            </c:dLbl>
            <c:numFmt formatCode="#,##0" sourceLinked="0"/>
            <c:spPr>
              <a:noFill/>
              <a:ln>
                <a:noFill/>
              </a:ln>
              <a:effectLst/>
            </c:sp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Sheet1!$AD$32:$AD$33</c:f>
              <c:numCache>
                <c:formatCode>0.0</c:formatCode>
                <c:ptCount val="2"/>
                <c:pt idx="0">
                  <c:v>42.134239255587119</c:v>
                </c:pt>
                <c:pt idx="1">
                  <c:v>42.134239255587119</c:v>
                </c:pt>
              </c:numCache>
            </c:numRef>
          </c:xVal>
          <c:yVal>
            <c:numRef>
              <c:f>Sheet1!$AE$32:$AE$33</c:f>
              <c:numCache>
                <c:formatCode>0.0</c:formatCode>
                <c:ptCount val="2"/>
                <c:pt idx="0" formatCode="General">
                  <c:v>0</c:v>
                </c:pt>
                <c:pt idx="1">
                  <c:v>44582.151316004602</c:v>
                </c:pt>
              </c:numCache>
            </c:numRef>
          </c:yVal>
          <c:smooth val="0"/>
          <c:extLst>
            <c:ext xmlns:c16="http://schemas.microsoft.com/office/drawing/2014/chart" uri="{C3380CC4-5D6E-409C-BE32-E72D297353CC}">
              <c16:uniqueId val="{00000004-9424-4D7D-9771-0A53775EF07E}"/>
            </c:ext>
          </c:extLst>
        </c:ser>
        <c:ser>
          <c:idx val="5"/>
          <c:order val="4"/>
          <c:spPr>
            <a:ln w="1905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9424-4D7D-9771-0A53775EF07E}"/>
                </c:ext>
              </c:extLst>
            </c:dLbl>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Sheet1!$AD$33:$AD$34</c:f>
              <c:numCache>
                <c:formatCode>General</c:formatCode>
                <c:ptCount val="2"/>
                <c:pt idx="0" formatCode="0.0">
                  <c:v>42.134239255587119</c:v>
                </c:pt>
                <c:pt idx="1">
                  <c:v>0</c:v>
                </c:pt>
              </c:numCache>
            </c:numRef>
          </c:xVal>
          <c:yVal>
            <c:numRef>
              <c:f>Sheet1!$AE$33:$AE$34</c:f>
              <c:numCache>
                <c:formatCode>0.0</c:formatCode>
                <c:ptCount val="2"/>
                <c:pt idx="0">
                  <c:v>44582.151316004602</c:v>
                </c:pt>
                <c:pt idx="1">
                  <c:v>44582.151316004602</c:v>
                </c:pt>
              </c:numCache>
            </c:numRef>
          </c:yVal>
          <c:smooth val="0"/>
          <c:extLst>
            <c:ext xmlns:c16="http://schemas.microsoft.com/office/drawing/2014/chart" uri="{C3380CC4-5D6E-409C-BE32-E72D297353CC}">
              <c16:uniqueId val="{0000000A-9424-4D7D-9771-0A53775EF07E}"/>
            </c:ext>
          </c:extLst>
        </c:ser>
        <c:ser>
          <c:idx val="7"/>
          <c:order val="5"/>
          <c:spPr>
            <a:ln w="25400">
              <a:solidFill>
                <a:schemeClr val="tx1"/>
              </a:solidFill>
            </a:ln>
          </c:spPr>
          <c:marker>
            <c:symbol val="none"/>
          </c:marker>
          <c:xVal>
            <c:numRef>
              <c:f>Sheet1!$Y$20:$Y$57</c:f>
              <c:numCache>
                <c:formatCode>0</c:formatCode>
                <c:ptCount val="38"/>
                <c:pt idx="0">
                  <c:v>4.2153706227991385</c:v>
                </c:pt>
                <c:pt idx="1">
                  <c:v>8.4307412455982771</c:v>
                </c:pt>
                <c:pt idx="2">
                  <c:v>12.646111868397416</c:v>
                </c:pt>
                <c:pt idx="3">
                  <c:v>16.861482491196554</c:v>
                </c:pt>
                <c:pt idx="4">
                  <c:v>21.076853113995693</c:v>
                </c:pt>
                <c:pt idx="5">
                  <c:v>25.292223736794831</c:v>
                </c:pt>
                <c:pt idx="6">
                  <c:v>29.50759435959397</c:v>
                </c:pt>
                <c:pt idx="7">
                  <c:v>33.722964982393108</c:v>
                </c:pt>
                <c:pt idx="8">
                  <c:v>37.93833560519225</c:v>
                </c:pt>
                <c:pt idx="9">
                  <c:v>38.806480654671532</c:v>
                </c:pt>
                <c:pt idx="10">
                  <c:v>39.674625704150813</c:v>
                </c:pt>
                <c:pt idx="11">
                  <c:v>40.542770753630094</c:v>
                </c:pt>
                <c:pt idx="12">
                  <c:v>41.410915803109376</c:v>
                </c:pt>
                <c:pt idx="13">
                  <c:v>42.279060852588657</c:v>
                </c:pt>
                <c:pt idx="14">
                  <c:v>43.147205902067938</c:v>
                </c:pt>
                <c:pt idx="15">
                  <c:v>44.015350951547219</c:v>
                </c:pt>
                <c:pt idx="16">
                  <c:v>44.883496001026501</c:v>
                </c:pt>
                <c:pt idx="17">
                  <c:v>45.751641050505782</c:v>
                </c:pt>
                <c:pt idx="18">
                  <c:v>46.619786099985063</c:v>
                </c:pt>
                <c:pt idx="19">
                  <c:v>47.487931149464345</c:v>
                </c:pt>
                <c:pt idx="20">
                  <c:v>48.356076198943626</c:v>
                </c:pt>
                <c:pt idx="21">
                  <c:v>49.224221248422907</c:v>
                </c:pt>
                <c:pt idx="22">
                  <c:v>50.092366297902188</c:v>
                </c:pt>
                <c:pt idx="23">
                  <c:v>50.96051134738147</c:v>
                </c:pt>
                <c:pt idx="24">
                  <c:v>51.828656396860751</c:v>
                </c:pt>
                <c:pt idx="25">
                  <c:v>52.696801446340032</c:v>
                </c:pt>
                <c:pt idx="26">
                  <c:v>53.564946495819314</c:v>
                </c:pt>
                <c:pt idx="27">
                  <c:v>54.433091545298595</c:v>
                </c:pt>
                <c:pt idx="28">
                  <c:v>55.301236594777876</c:v>
                </c:pt>
                <c:pt idx="29">
                  <c:v>56.169381644257157</c:v>
                </c:pt>
                <c:pt idx="30">
                  <c:v>57.037526693736439</c:v>
                </c:pt>
                <c:pt idx="31">
                  <c:v>57.90567174321572</c:v>
                </c:pt>
                <c:pt idx="32">
                  <c:v>58.773816792694987</c:v>
                </c:pt>
                <c:pt idx="33">
                  <c:v>66.273816792694987</c:v>
                </c:pt>
                <c:pt idx="34">
                  <c:v>73.773816792694987</c:v>
                </c:pt>
                <c:pt idx="35">
                  <c:v>83.773816792694987</c:v>
                </c:pt>
                <c:pt idx="36">
                  <c:v>103.77381679269499</c:v>
                </c:pt>
                <c:pt idx="37">
                  <c:v>123.77381679269499</c:v>
                </c:pt>
              </c:numCache>
            </c:numRef>
          </c:xVal>
          <c:yVal>
            <c:numRef>
              <c:f>Sheet1!$AB$20:$AB$57</c:f>
              <c:numCache>
                <c:formatCode>0</c:formatCode>
                <c:ptCount val="38"/>
                <c:pt idx="0">
                  <c:v>59845.679012345681</c:v>
                </c:pt>
                <c:pt idx="1">
                  <c:v>59382.716049382718</c:v>
                </c:pt>
                <c:pt idx="2">
                  <c:v>58611.111111111109</c:v>
                </c:pt>
                <c:pt idx="3">
                  <c:v>57530.864197530864</c:v>
                </c:pt>
                <c:pt idx="4">
                  <c:v>56141.975308641973</c:v>
                </c:pt>
                <c:pt idx="5">
                  <c:v>54444.444444444445</c:v>
                </c:pt>
                <c:pt idx="6">
                  <c:v>52438.271604938273</c:v>
                </c:pt>
                <c:pt idx="7">
                  <c:v>50123.456790123462</c:v>
                </c:pt>
                <c:pt idx="8">
                  <c:v>47500</c:v>
                </c:pt>
                <c:pt idx="9">
                  <c:v>46921.378177729675</c:v>
                </c:pt>
                <c:pt idx="10">
                  <c:v>46329.665499424889</c:v>
                </c:pt>
                <c:pt idx="11">
                  <c:v>45724.861965085634</c:v>
                </c:pt>
                <c:pt idx="12">
                  <c:v>45106.967574711918</c:v>
                </c:pt>
                <c:pt idx="13">
                  <c:v>44475.98232830374</c:v>
                </c:pt>
                <c:pt idx="14">
                  <c:v>43831.906225861094</c:v>
                </c:pt>
                <c:pt idx="15">
                  <c:v>43174.739267383979</c:v>
                </c:pt>
                <c:pt idx="16">
                  <c:v>42504.481452872409</c:v>
                </c:pt>
                <c:pt idx="17">
                  <c:v>41821.132782326356</c:v>
                </c:pt>
                <c:pt idx="18">
                  <c:v>41124.693255745857</c:v>
                </c:pt>
                <c:pt idx="19">
                  <c:v>40415.162873130888</c:v>
                </c:pt>
                <c:pt idx="20">
                  <c:v>39692.541634481451</c:v>
                </c:pt>
                <c:pt idx="21">
                  <c:v>38956.829539797553</c:v>
                </c:pt>
                <c:pt idx="22">
                  <c:v>38208.026589079192</c:v>
                </c:pt>
                <c:pt idx="23">
                  <c:v>37446.132782326356</c:v>
                </c:pt>
                <c:pt idx="24">
                  <c:v>36671.148119539066</c:v>
                </c:pt>
                <c:pt idx="25">
                  <c:v>35883.072600717307</c:v>
                </c:pt>
                <c:pt idx="26">
                  <c:v>35081.906225861079</c:v>
                </c:pt>
                <c:pt idx="27">
                  <c:v>34267.648994970397</c:v>
                </c:pt>
                <c:pt idx="28">
                  <c:v>33440.300908045247</c:v>
                </c:pt>
                <c:pt idx="29">
                  <c:v>32599.861965085627</c:v>
                </c:pt>
                <c:pt idx="30">
                  <c:v>31746.332166091546</c:v>
                </c:pt>
                <c:pt idx="31">
                  <c:v>30879.711511062997</c:v>
                </c:pt>
                <c:pt idx="32">
                  <c:v>30000</c:v>
                </c:pt>
                <c:pt idx="33">
                  <c:v>23594.190342653517</c:v>
                </c:pt>
                <c:pt idx="34">
                  <c:v>19040.771386666409</c:v>
                </c:pt>
                <c:pt idx="35">
                  <c:v>14766.325555866204</c:v>
                </c:pt>
                <c:pt idx="36">
                  <c:v>9623.0659855480135</c:v>
                </c:pt>
                <c:pt idx="37">
                  <c:v>6764.4342159597854</c:v>
                </c:pt>
              </c:numCache>
            </c:numRef>
          </c:yVal>
          <c:smooth val="0"/>
          <c:extLst>
            <c:ext xmlns:c16="http://schemas.microsoft.com/office/drawing/2014/chart" uri="{C3380CC4-5D6E-409C-BE32-E72D297353CC}">
              <c16:uniqueId val="{0000000F-9424-4D7D-9771-0A53775EF07E}"/>
            </c:ext>
          </c:extLst>
        </c:ser>
        <c:dLbls>
          <c:showLegendKey val="0"/>
          <c:showVal val="0"/>
          <c:showCatName val="0"/>
          <c:showSerName val="0"/>
          <c:showPercent val="0"/>
          <c:showBubbleSize val="0"/>
        </c:dLbls>
        <c:axId val="537095072"/>
        <c:axId val="537088800"/>
      </c:scatterChart>
      <c:valAx>
        <c:axId val="53709507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Effective Slenderness Ratio</a:t>
                </a:r>
              </a:p>
            </c:rich>
          </c:tx>
          <c:layout>
            <c:manualLayout>
              <c:xMode val="edge"/>
              <c:yMode val="edge"/>
              <c:x val="0.41427843020829791"/>
              <c:y val="0.9535949549123879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88800"/>
        <c:crosses val="autoZero"/>
        <c:crossBetween val="midCat"/>
        <c:majorUnit val="20"/>
      </c:valAx>
      <c:valAx>
        <c:axId val="537088800"/>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4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95072"/>
        <c:crosses val="autoZero"/>
        <c:crossBetween val="midCat"/>
      </c:valAx>
      <c:spPr>
        <a:noFill/>
        <a:ln w="12700">
          <a:solidFill>
            <a:schemeClr val="bg1">
              <a:lumMod val="50000"/>
            </a:schemeClr>
          </a:solidFill>
        </a:ln>
      </c:spPr>
    </c:plotArea>
    <c:legend>
      <c:legendPos val="r"/>
      <c:legendEntry>
        <c:idx val="2"/>
        <c:delete val="1"/>
      </c:legendEntry>
      <c:legendEntry>
        <c:idx val="3"/>
        <c:delete val="1"/>
      </c:legendEntry>
      <c:legendEntry>
        <c:idx val="4"/>
        <c:delete val="1"/>
      </c:legendEntry>
      <c:legendEntry>
        <c:idx val="5"/>
        <c:delete val="1"/>
      </c:legendEntry>
      <c:layout>
        <c:manualLayout>
          <c:xMode val="edge"/>
          <c:yMode val="edge"/>
          <c:x val="0.55850946518113165"/>
          <c:y val="7.3823860830557531E-2"/>
          <c:w val="0.32643604005638832"/>
          <c:h val="0.1768446534261330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0</xdr:rowOff>
    </xdr:from>
    <xdr:to>
      <xdr:col>10</xdr:col>
      <xdr:colOff>0</xdr:colOff>
      <xdr:row>51</xdr:row>
      <xdr:rowOff>0</xdr:rowOff>
    </xdr:to>
    <xdr:graphicFrame macro="">
      <xdr:nvGraphicFramePr>
        <xdr:cNvPr id="32"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52401"/>
          <a:ext cx="2525213" cy="630195"/>
          <a:chOff x="40822" y="1267641"/>
          <a:chExt cx="2570933" cy="630195"/>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 name="xlv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abbottaerospace.com/library/xl-viking"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cols>
    <col min="1" max="2" width="9.109375" style="70"/>
    <col min="3" max="3" width="10.6640625" style="70" bestFit="1" customWidth="1"/>
    <col min="4" max="11" width="9.109375" style="70"/>
    <col min="12" max="12" width="5.44140625" style="59" customWidth="1"/>
    <col min="13" max="17" width="5.33203125" style="86" customWidth="1"/>
    <col min="18" max="19" width="5.33203125" style="87" customWidth="1"/>
    <col min="20" max="25" width="9.109375" style="89"/>
    <col min="26" max="16384" width="9.109375" style="70"/>
  </cols>
  <sheetData>
    <row r="1" spans="1:25" s="59" customFormat="1" ht="13.8">
      <c r="A1" s="55"/>
      <c r="B1" s="56" t="s">
        <v>6</v>
      </c>
      <c r="C1" s="57" t="s">
        <v>3</v>
      </c>
      <c r="D1" s="55"/>
      <c r="E1" s="55"/>
      <c r="F1" s="56" t="s">
        <v>21</v>
      </c>
      <c r="G1" s="58"/>
      <c r="H1" s="55"/>
      <c r="I1" s="55"/>
      <c r="J1" s="55"/>
      <c r="K1" s="55"/>
      <c r="M1" s="82"/>
      <c r="N1" s="82"/>
      <c r="O1" s="82"/>
      <c r="P1" s="82"/>
      <c r="Q1" s="82"/>
      <c r="R1" s="82"/>
      <c r="S1" s="82"/>
      <c r="T1" s="83"/>
      <c r="U1" s="83"/>
      <c r="V1" s="83"/>
      <c r="W1" s="84"/>
      <c r="X1" s="85"/>
      <c r="Y1" s="83"/>
    </row>
    <row r="2" spans="1:25" s="59" customFormat="1" ht="13.8">
      <c r="A2" s="55"/>
      <c r="B2" s="56" t="s">
        <v>7</v>
      </c>
      <c r="C2" s="57" t="s">
        <v>1</v>
      </c>
      <c r="D2" s="55"/>
      <c r="E2" s="55"/>
      <c r="F2" s="56" t="s">
        <v>8</v>
      </c>
      <c r="G2" s="57"/>
      <c r="H2" s="55"/>
      <c r="I2" s="55"/>
      <c r="J2" s="55"/>
      <c r="K2" s="55"/>
      <c r="M2" s="82"/>
      <c r="N2" s="82"/>
      <c r="O2" s="82"/>
      <c r="P2" s="82"/>
      <c r="Q2" s="82"/>
      <c r="R2" s="82"/>
      <c r="S2" s="82"/>
      <c r="T2" s="83"/>
      <c r="U2" s="83"/>
      <c r="V2" s="83"/>
      <c r="W2" s="84"/>
      <c r="X2" s="85"/>
      <c r="Y2" s="83"/>
    </row>
    <row r="3" spans="1:25" s="59" customFormat="1" ht="13.8">
      <c r="A3" s="55"/>
      <c r="B3" s="56" t="s">
        <v>0</v>
      </c>
      <c r="C3" s="62"/>
      <c r="D3" s="55"/>
      <c r="E3" s="55"/>
      <c r="F3" s="56" t="s">
        <v>4</v>
      </c>
      <c r="G3" s="57"/>
      <c r="H3" s="55"/>
      <c r="I3" s="55"/>
      <c r="J3" s="55"/>
      <c r="K3" s="55"/>
      <c r="M3" s="82"/>
      <c r="N3" s="82"/>
      <c r="O3" s="82"/>
      <c r="P3" s="82"/>
      <c r="Q3" s="82"/>
      <c r="R3" s="82"/>
      <c r="S3" s="82"/>
      <c r="T3" s="83"/>
      <c r="U3" s="83"/>
      <c r="V3" s="83"/>
      <c r="W3" s="84"/>
      <c r="X3" s="85"/>
      <c r="Y3" s="83"/>
    </row>
    <row r="4" spans="1:25" s="59" customFormat="1" ht="13.8">
      <c r="A4" s="55"/>
      <c r="B4" s="56" t="s">
        <v>22</v>
      </c>
      <c r="C4" s="58"/>
      <c r="D4" s="55"/>
      <c r="E4" s="55"/>
      <c r="F4" s="56" t="s">
        <v>23</v>
      </c>
      <c r="G4" s="57" t="s">
        <v>24</v>
      </c>
      <c r="H4" s="55"/>
      <c r="I4" s="55"/>
      <c r="J4" s="55"/>
      <c r="K4" s="55"/>
      <c r="M4" s="82"/>
      <c r="N4" s="82"/>
      <c r="O4" s="82"/>
      <c r="P4" s="82"/>
      <c r="Q4" s="86"/>
      <c r="R4" s="87"/>
      <c r="S4" s="87"/>
      <c r="T4" s="83"/>
      <c r="U4" s="83"/>
      <c r="V4" s="83"/>
      <c r="W4" s="84"/>
      <c r="X4" s="85"/>
      <c r="Y4" s="83"/>
    </row>
    <row r="5" spans="1:25" s="59" customFormat="1" ht="13.8">
      <c r="A5" s="55"/>
      <c r="B5" s="56" t="s">
        <v>25</v>
      </c>
      <c r="C5" s="58"/>
      <c r="D5" s="55"/>
      <c r="E5" s="56"/>
      <c r="F5" s="55"/>
      <c r="G5" s="55"/>
      <c r="H5" s="55"/>
      <c r="I5" s="55"/>
      <c r="J5" s="55"/>
      <c r="K5" s="55"/>
      <c r="M5" s="82"/>
      <c r="N5" s="82"/>
      <c r="O5" s="82"/>
      <c r="P5" s="82"/>
      <c r="Q5" s="86"/>
      <c r="R5" s="87"/>
      <c r="S5" s="87"/>
      <c r="T5" s="83"/>
      <c r="U5" s="83"/>
      <c r="V5" s="83"/>
      <c r="W5" s="84"/>
      <c r="X5" s="85"/>
      <c r="Y5" s="83"/>
    </row>
    <row r="6" spans="1:25" s="59" customFormat="1" ht="13.8">
      <c r="A6" s="55"/>
      <c r="B6" s="55" t="s">
        <v>9</v>
      </c>
      <c r="C6" s="63"/>
      <c r="D6" s="55"/>
      <c r="E6" s="55"/>
      <c r="F6" s="55"/>
      <c r="G6" s="55"/>
      <c r="H6" s="55"/>
      <c r="I6" s="55"/>
      <c r="J6" s="55"/>
      <c r="K6" s="55"/>
      <c r="M6" s="82"/>
      <c r="N6" s="82"/>
      <c r="O6" s="82"/>
      <c r="P6" s="82"/>
      <c r="Q6" s="86"/>
      <c r="R6" s="87"/>
      <c r="S6" s="87"/>
      <c r="T6" s="83"/>
      <c r="U6" s="83"/>
      <c r="V6" s="83"/>
      <c r="W6" s="84"/>
      <c r="X6" s="85"/>
      <c r="Y6" s="83"/>
    </row>
    <row r="7" spans="1:25" s="59" customFormat="1" ht="13.8">
      <c r="A7" s="55"/>
      <c r="B7" s="55"/>
      <c r="C7" s="55"/>
      <c r="D7" s="55"/>
      <c r="E7" s="55"/>
      <c r="F7" s="55"/>
      <c r="G7" s="55"/>
      <c r="H7" s="55"/>
      <c r="I7" s="55"/>
      <c r="J7" s="55"/>
      <c r="K7" s="55"/>
      <c r="M7" s="82"/>
      <c r="N7" s="82"/>
      <c r="O7" s="82"/>
      <c r="P7" s="82"/>
      <c r="Q7" s="86"/>
      <c r="R7" s="87"/>
      <c r="S7" s="87"/>
      <c r="T7" s="83"/>
      <c r="U7" s="83"/>
      <c r="V7" s="83"/>
      <c r="W7" s="84"/>
      <c r="X7" s="85"/>
      <c r="Y7" s="83"/>
    </row>
    <row r="8" spans="1:25" s="59" customFormat="1" ht="13.8">
      <c r="A8" s="64"/>
      <c r="E8" s="60"/>
      <c r="F8" s="61"/>
      <c r="H8" s="65"/>
      <c r="I8" s="60"/>
      <c r="J8" s="66"/>
      <c r="K8" s="67"/>
      <c r="L8" s="68"/>
      <c r="M8" s="82"/>
      <c r="N8" s="82"/>
      <c r="O8" s="82"/>
      <c r="P8" s="82"/>
      <c r="Q8" s="86"/>
      <c r="R8" s="87"/>
      <c r="S8" s="87"/>
      <c r="T8" s="83"/>
      <c r="U8" s="83"/>
      <c r="V8" s="83"/>
      <c r="W8" s="83"/>
      <c r="X8" s="83"/>
      <c r="Y8" s="83"/>
    </row>
    <row r="9" spans="1:25" s="59" customFormat="1" ht="13.8">
      <c r="E9" s="60"/>
      <c r="F9" s="65"/>
      <c r="H9" s="65"/>
      <c r="I9" s="60"/>
      <c r="J9" s="67"/>
      <c r="K9" s="67"/>
      <c r="L9" s="68"/>
      <c r="M9" s="82"/>
      <c r="N9" s="82"/>
      <c r="O9" s="82"/>
      <c r="P9" s="82"/>
      <c r="Q9" s="86"/>
      <c r="R9" s="87"/>
      <c r="S9" s="87"/>
      <c r="T9" s="83"/>
      <c r="U9" s="83"/>
      <c r="V9" s="83"/>
      <c r="W9" s="83"/>
      <c r="X9" s="83"/>
      <c r="Y9" s="83"/>
    </row>
    <row r="10" spans="1:25" s="59" customFormat="1" ht="13.8">
      <c r="E10" s="60"/>
      <c r="F10" s="65"/>
      <c r="H10" s="65"/>
      <c r="I10" s="60"/>
      <c r="J10" s="61"/>
      <c r="K10" s="65"/>
      <c r="L10" s="68"/>
      <c r="M10" s="82"/>
      <c r="N10" s="82"/>
      <c r="O10" s="82"/>
      <c r="P10" s="82"/>
      <c r="Q10" s="86"/>
      <c r="R10" s="87"/>
      <c r="S10" s="87"/>
      <c r="T10" s="83"/>
      <c r="U10" s="83"/>
      <c r="V10" s="83"/>
      <c r="W10" s="83"/>
      <c r="X10" s="83"/>
      <c r="Y10" s="83"/>
    </row>
    <row r="11" spans="1:25" s="59" customFormat="1" ht="13.8">
      <c r="E11" s="60"/>
      <c r="F11" s="65"/>
      <c r="I11" s="69"/>
      <c r="J11" s="61"/>
      <c r="M11" s="82"/>
      <c r="N11" s="82"/>
      <c r="O11" s="82"/>
      <c r="P11" s="82"/>
      <c r="Q11" s="82"/>
      <c r="R11" s="82"/>
      <c r="S11" s="82"/>
      <c r="T11" s="83"/>
      <c r="U11" s="83"/>
      <c r="V11" s="83"/>
      <c r="W11" s="83"/>
      <c r="X11" s="83"/>
      <c r="Y11" s="83"/>
    </row>
    <row r="12" spans="1:25">
      <c r="C12" s="71" t="str">
        <f>G4</f>
        <v>IMPORTANT INFORMATION</v>
      </c>
      <c r="M12" s="82"/>
      <c r="N12" s="82"/>
      <c r="O12" s="82"/>
      <c r="P12" s="82"/>
      <c r="Q12" s="88"/>
      <c r="R12" s="88"/>
      <c r="S12" s="88"/>
    </row>
    <row r="13" spans="1:25" s="59" customFormat="1" ht="13.8">
      <c r="M13" s="82"/>
      <c r="N13" s="82"/>
      <c r="O13" s="82"/>
      <c r="P13" s="82"/>
      <c r="Q13" s="82"/>
      <c r="R13" s="82"/>
      <c r="S13" s="82"/>
      <c r="T13" s="83"/>
      <c r="U13" s="83"/>
      <c r="V13" s="83"/>
      <c r="W13" s="83"/>
      <c r="X13" s="83"/>
      <c r="Y13" s="83"/>
    </row>
    <row r="14" spans="1:25" s="59" customFormat="1" ht="13.8">
      <c r="B14" s="72" t="s">
        <v>26</v>
      </c>
      <c r="M14" s="82"/>
      <c r="N14" s="82"/>
      <c r="O14" s="82"/>
      <c r="P14" s="82"/>
      <c r="Q14" s="82"/>
      <c r="R14" s="82"/>
      <c r="S14" s="82"/>
      <c r="T14" s="83"/>
      <c r="U14" s="83"/>
      <c r="V14" s="83"/>
      <c r="W14" s="83"/>
      <c r="X14" s="83"/>
      <c r="Y14" s="83"/>
    </row>
    <row r="15" spans="1:25" s="59" customFormat="1" ht="13.8">
      <c r="A15" s="73"/>
      <c r="K15" s="73"/>
      <c r="M15" s="86"/>
      <c r="N15" s="86"/>
      <c r="O15" s="86"/>
      <c r="P15" s="86"/>
      <c r="Q15" s="86"/>
      <c r="R15" s="87"/>
      <c r="S15" s="87"/>
      <c r="T15" s="83"/>
      <c r="U15" s="83"/>
      <c r="V15" s="83"/>
      <c r="W15" s="83"/>
      <c r="X15" s="83"/>
      <c r="Y15" s="83"/>
    </row>
    <row r="16" spans="1:25" s="59" customFormat="1" ht="12.75" customHeight="1">
      <c r="B16" s="122" t="s">
        <v>31</v>
      </c>
      <c r="C16" s="122"/>
      <c r="D16" s="122"/>
      <c r="E16" s="122"/>
      <c r="F16" s="122"/>
      <c r="G16" s="122"/>
      <c r="H16" s="122"/>
      <c r="I16" s="122"/>
      <c r="J16" s="122"/>
      <c r="M16" s="86"/>
      <c r="N16" s="86"/>
      <c r="O16" s="86"/>
      <c r="P16" s="86"/>
      <c r="Q16" s="86"/>
      <c r="R16" s="87"/>
      <c r="S16" s="87"/>
      <c r="T16" s="83"/>
      <c r="U16" s="83"/>
      <c r="V16" s="83"/>
      <c r="W16" s="83"/>
      <c r="X16" s="83"/>
      <c r="Y16" s="83"/>
    </row>
    <row r="17" spans="1:25" s="59" customFormat="1" ht="13.8">
      <c r="B17" s="122"/>
      <c r="C17" s="122"/>
      <c r="D17" s="122"/>
      <c r="E17" s="122"/>
      <c r="F17" s="122"/>
      <c r="G17" s="122"/>
      <c r="H17" s="122"/>
      <c r="I17" s="122"/>
      <c r="J17" s="122"/>
      <c r="M17" s="86"/>
      <c r="N17" s="86"/>
      <c r="O17" s="86"/>
      <c r="P17" s="86"/>
      <c r="Q17" s="86"/>
      <c r="R17" s="87"/>
      <c r="S17" s="87"/>
      <c r="T17" s="83"/>
      <c r="U17" s="83"/>
      <c r="V17" s="83"/>
      <c r="W17" s="83"/>
      <c r="X17" s="83"/>
      <c r="Y17" s="83"/>
    </row>
    <row r="18" spans="1:25" s="59" customFormat="1" ht="13.8">
      <c r="B18" s="122"/>
      <c r="C18" s="122"/>
      <c r="D18" s="122"/>
      <c r="E18" s="122"/>
      <c r="F18" s="122"/>
      <c r="G18" s="122"/>
      <c r="H18" s="122"/>
      <c r="I18" s="122"/>
      <c r="J18" s="122"/>
      <c r="M18" s="86"/>
      <c r="N18" s="86"/>
      <c r="O18" s="86"/>
      <c r="P18" s="86"/>
      <c r="Q18" s="86"/>
      <c r="R18" s="87"/>
      <c r="S18" s="87"/>
      <c r="T18" s="83"/>
      <c r="U18" s="83"/>
      <c r="V18" s="83"/>
      <c r="W18" s="83"/>
      <c r="X18" s="83"/>
      <c r="Y18" s="83"/>
    </row>
    <row r="19" spans="1:25" s="59" customFormat="1" ht="13.8">
      <c r="B19" s="122"/>
      <c r="C19" s="122"/>
      <c r="D19" s="122"/>
      <c r="E19" s="122"/>
      <c r="F19" s="122"/>
      <c r="G19" s="122"/>
      <c r="H19" s="122"/>
      <c r="I19" s="122"/>
      <c r="J19" s="122"/>
      <c r="M19" s="86"/>
      <c r="N19" s="86"/>
      <c r="O19" s="86"/>
      <c r="P19" s="86"/>
      <c r="Q19" s="86"/>
      <c r="R19" s="87"/>
      <c r="S19" s="87"/>
      <c r="T19" s="83"/>
      <c r="U19" s="83"/>
      <c r="V19" s="83"/>
      <c r="W19" s="83"/>
      <c r="X19" s="83"/>
      <c r="Y19" s="83"/>
    </row>
    <row r="20" spans="1:25" s="59" customFormat="1" ht="12.75" customHeight="1">
      <c r="A20" s="73"/>
      <c r="B20" s="74" t="s">
        <v>32</v>
      </c>
      <c r="C20" s="73"/>
      <c r="D20" s="73"/>
      <c r="E20" s="73"/>
      <c r="F20" s="73"/>
      <c r="G20" s="73"/>
      <c r="H20" s="73"/>
      <c r="I20" s="73"/>
      <c r="J20" s="73"/>
      <c r="K20" s="73"/>
      <c r="M20" s="86"/>
      <c r="N20" s="86"/>
      <c r="O20" s="86"/>
      <c r="P20" s="86"/>
      <c r="Q20" s="86"/>
      <c r="R20" s="87"/>
      <c r="S20" s="87"/>
      <c r="T20" s="83"/>
      <c r="U20" s="83"/>
      <c r="V20" s="83"/>
      <c r="W20" s="83"/>
      <c r="X20" s="83"/>
      <c r="Y20" s="83"/>
    </row>
    <row r="21" spans="1:25" s="59" customFormat="1" ht="13.8">
      <c r="A21" s="73"/>
      <c r="B21" s="74"/>
      <c r="C21" s="73"/>
      <c r="D21" s="73"/>
      <c r="E21" s="73"/>
      <c r="F21" s="73"/>
      <c r="G21" s="73"/>
      <c r="H21" s="73"/>
      <c r="I21" s="73"/>
      <c r="J21" s="73"/>
      <c r="K21" s="73"/>
      <c r="M21" s="86"/>
      <c r="N21" s="86"/>
      <c r="O21" s="86"/>
      <c r="P21" s="86"/>
      <c r="Q21" s="86"/>
      <c r="R21" s="87"/>
      <c r="S21" s="87"/>
      <c r="T21" s="83"/>
      <c r="U21" s="83"/>
      <c r="V21" s="83"/>
      <c r="W21" s="83"/>
      <c r="X21" s="83"/>
      <c r="Y21" s="83"/>
    </row>
    <row r="22" spans="1:25" s="59" customFormat="1" ht="13.8">
      <c r="A22" s="73"/>
      <c r="B22" s="122" t="s">
        <v>33</v>
      </c>
      <c r="C22" s="122"/>
      <c r="D22" s="122"/>
      <c r="E22" s="122"/>
      <c r="F22" s="122"/>
      <c r="G22" s="122"/>
      <c r="H22" s="122"/>
      <c r="I22" s="122"/>
      <c r="J22" s="122"/>
      <c r="K22" s="73"/>
      <c r="M22" s="86"/>
      <c r="N22" s="86"/>
      <c r="O22" s="86"/>
      <c r="P22" s="86"/>
      <c r="Q22" s="86"/>
      <c r="R22" s="87"/>
      <c r="S22" s="87"/>
      <c r="T22" s="83"/>
      <c r="U22" s="83"/>
      <c r="V22" s="83"/>
      <c r="W22" s="83"/>
      <c r="X22" s="83"/>
      <c r="Y22" s="83"/>
    </row>
    <row r="23" spans="1:25" s="59" customFormat="1" ht="13.8">
      <c r="A23" s="73"/>
      <c r="B23" s="122"/>
      <c r="C23" s="122"/>
      <c r="D23" s="122"/>
      <c r="E23" s="122"/>
      <c r="F23" s="122"/>
      <c r="G23" s="122"/>
      <c r="H23" s="122"/>
      <c r="I23" s="122"/>
      <c r="J23" s="122"/>
      <c r="K23" s="73"/>
      <c r="M23" s="86"/>
      <c r="N23" s="86"/>
      <c r="O23" s="86"/>
      <c r="P23" s="86"/>
      <c r="Q23" s="86"/>
      <c r="R23" s="87"/>
      <c r="S23" s="90"/>
      <c r="T23" s="83"/>
      <c r="U23" s="83"/>
      <c r="V23" s="83"/>
      <c r="W23" s="83"/>
      <c r="X23" s="83"/>
      <c r="Y23" s="83"/>
    </row>
    <row r="24" spans="1:25" s="59" customFormat="1" ht="13.8">
      <c r="A24" s="73"/>
      <c r="B24" s="122"/>
      <c r="C24" s="122"/>
      <c r="D24" s="122"/>
      <c r="E24" s="122"/>
      <c r="F24" s="122"/>
      <c r="G24" s="122"/>
      <c r="H24" s="122"/>
      <c r="I24" s="122"/>
      <c r="J24" s="122"/>
      <c r="K24" s="73"/>
      <c r="M24" s="86"/>
      <c r="N24" s="86"/>
      <c r="O24" s="86"/>
      <c r="P24" s="86"/>
      <c r="Q24" s="86"/>
      <c r="R24" s="87"/>
      <c r="S24" s="90"/>
      <c r="T24" s="83"/>
      <c r="U24" s="83"/>
      <c r="V24" s="83"/>
      <c r="W24" s="83"/>
      <c r="X24" s="83"/>
      <c r="Y24" s="83"/>
    </row>
    <row r="25" spans="1:25" s="59" customFormat="1" ht="12.75" customHeight="1">
      <c r="A25" s="73"/>
      <c r="B25" s="117"/>
      <c r="C25" s="117"/>
      <c r="D25" s="117"/>
      <c r="E25" s="117"/>
      <c r="F25" s="118" t="s">
        <v>72</v>
      </c>
      <c r="G25" s="117"/>
      <c r="H25" s="117"/>
      <c r="I25" s="117"/>
      <c r="J25" s="117"/>
      <c r="K25" s="73"/>
      <c r="M25" s="86"/>
      <c r="N25" s="86"/>
      <c r="O25" s="86"/>
      <c r="P25" s="86"/>
      <c r="Q25" s="86"/>
      <c r="R25" s="87"/>
      <c r="S25" s="87"/>
      <c r="T25" s="83"/>
      <c r="U25" s="83"/>
      <c r="V25" s="83"/>
      <c r="W25" s="83"/>
      <c r="X25" s="83"/>
      <c r="Y25" s="83"/>
    </row>
    <row r="26" spans="1:25" s="59" customFormat="1" ht="13.8">
      <c r="A26" s="73"/>
      <c r="B26" s="122" t="s">
        <v>34</v>
      </c>
      <c r="C26" s="122"/>
      <c r="D26" s="122"/>
      <c r="E26" s="122"/>
      <c r="F26" s="122"/>
      <c r="G26" s="122"/>
      <c r="H26" s="122"/>
      <c r="I26" s="122"/>
      <c r="J26" s="122"/>
      <c r="K26" s="73"/>
      <c r="M26" s="86"/>
      <c r="N26" s="86"/>
      <c r="O26" s="86"/>
      <c r="P26" s="86"/>
      <c r="Q26" s="86"/>
      <c r="R26" s="87"/>
      <c r="S26" s="87"/>
      <c r="T26" s="83"/>
      <c r="U26" s="83"/>
      <c r="V26" s="83"/>
      <c r="W26" s="83"/>
      <c r="X26" s="83"/>
      <c r="Y26" s="83"/>
    </row>
    <row r="27" spans="1:25" s="59" customFormat="1" ht="13.8">
      <c r="A27" s="73"/>
      <c r="B27" s="122"/>
      <c r="C27" s="122"/>
      <c r="D27" s="122"/>
      <c r="E27" s="122"/>
      <c r="F27" s="122"/>
      <c r="G27" s="122"/>
      <c r="H27" s="122"/>
      <c r="I27" s="122"/>
      <c r="J27" s="122"/>
      <c r="K27" s="73"/>
      <c r="M27" s="86"/>
      <c r="N27" s="86"/>
      <c r="O27" s="86"/>
      <c r="P27" s="86"/>
      <c r="Q27" s="86"/>
      <c r="R27" s="87"/>
      <c r="S27" s="87"/>
      <c r="T27" s="83"/>
      <c r="U27" s="83"/>
      <c r="V27" s="83"/>
      <c r="W27" s="83"/>
      <c r="X27" s="83"/>
      <c r="Y27" s="83"/>
    </row>
    <row r="28" spans="1:25" s="59" customFormat="1" ht="13.8">
      <c r="A28" s="73"/>
      <c r="B28" s="117"/>
      <c r="C28" s="117"/>
      <c r="D28" s="117"/>
      <c r="E28" s="117"/>
      <c r="F28" s="117"/>
      <c r="G28" s="117"/>
      <c r="H28" s="117"/>
      <c r="I28" s="117"/>
      <c r="J28" s="117"/>
      <c r="K28" s="73"/>
      <c r="M28" s="86"/>
      <c r="N28" s="86"/>
      <c r="O28" s="86"/>
      <c r="P28" s="86"/>
      <c r="Q28" s="86"/>
      <c r="R28" s="87"/>
      <c r="S28" s="87"/>
      <c r="T28" s="83"/>
      <c r="U28" s="83"/>
      <c r="V28" s="83"/>
      <c r="W28" s="83"/>
      <c r="X28" s="83"/>
      <c r="Y28" s="83"/>
    </row>
    <row r="29" spans="1:25" s="59" customFormat="1" ht="13.8">
      <c r="A29" s="73"/>
      <c r="B29" s="122" t="s">
        <v>35</v>
      </c>
      <c r="C29" s="122"/>
      <c r="D29" s="122"/>
      <c r="E29" s="122"/>
      <c r="F29" s="122"/>
      <c r="G29" s="122"/>
      <c r="H29" s="122"/>
      <c r="I29" s="122"/>
      <c r="J29" s="122"/>
      <c r="K29" s="73"/>
      <c r="M29" s="86"/>
      <c r="N29" s="86"/>
      <c r="O29" s="86"/>
      <c r="P29" s="86"/>
      <c r="Q29" s="86"/>
      <c r="R29" s="87"/>
      <c r="S29" s="87"/>
      <c r="T29" s="83"/>
      <c r="U29" s="83"/>
      <c r="V29" s="83"/>
      <c r="W29" s="83"/>
      <c r="X29" s="83"/>
      <c r="Y29" s="83"/>
    </row>
    <row r="30" spans="1:25" s="59" customFormat="1" ht="13.8">
      <c r="A30" s="73"/>
      <c r="B30" s="122"/>
      <c r="C30" s="122"/>
      <c r="D30" s="122"/>
      <c r="E30" s="122"/>
      <c r="F30" s="122"/>
      <c r="G30" s="122"/>
      <c r="H30" s="122"/>
      <c r="I30" s="122"/>
      <c r="J30" s="122"/>
      <c r="K30" s="73"/>
      <c r="M30" s="86"/>
      <c r="N30" s="86"/>
      <c r="O30" s="86"/>
      <c r="P30" s="86"/>
      <c r="Q30" s="86"/>
      <c r="R30" s="87"/>
      <c r="S30" s="87"/>
      <c r="T30" s="83"/>
      <c r="U30" s="83"/>
      <c r="V30" s="83"/>
      <c r="W30" s="83"/>
      <c r="X30" s="83"/>
      <c r="Y30" s="83"/>
    </row>
    <row r="31" spans="1:25" s="59" customFormat="1" ht="12.75" customHeight="1">
      <c r="A31" s="73"/>
      <c r="B31" s="122"/>
      <c r="C31" s="122"/>
      <c r="D31" s="122"/>
      <c r="E31" s="122"/>
      <c r="F31" s="122"/>
      <c r="G31" s="122"/>
      <c r="H31" s="122"/>
      <c r="I31" s="122"/>
      <c r="J31" s="122"/>
      <c r="K31" s="73"/>
      <c r="M31" s="86"/>
      <c r="N31" s="86"/>
      <c r="O31" s="86"/>
      <c r="P31" s="86"/>
      <c r="Q31" s="86"/>
      <c r="R31" s="87"/>
      <c r="S31" s="87"/>
      <c r="T31" s="83"/>
      <c r="U31" s="83"/>
      <c r="V31" s="83"/>
      <c r="W31" s="83"/>
      <c r="X31" s="83"/>
      <c r="Y31" s="83"/>
    </row>
    <row r="32" spans="1:25" s="59" customFormat="1" ht="13.8">
      <c r="A32" s="73"/>
      <c r="B32" s="122"/>
      <c r="C32" s="122"/>
      <c r="D32" s="122"/>
      <c r="E32" s="122"/>
      <c r="F32" s="122"/>
      <c r="G32" s="122"/>
      <c r="H32" s="122"/>
      <c r="I32" s="122"/>
      <c r="J32" s="122"/>
      <c r="K32" s="73"/>
      <c r="M32" s="86"/>
      <c r="N32" s="86"/>
      <c r="O32" s="86"/>
      <c r="P32" s="86"/>
      <c r="Q32" s="86"/>
      <c r="R32" s="87"/>
      <c r="S32" s="87"/>
      <c r="T32" s="83"/>
      <c r="U32" s="83"/>
      <c r="V32" s="83"/>
      <c r="W32" s="83"/>
      <c r="X32" s="83"/>
      <c r="Y32" s="83"/>
    </row>
    <row r="33" spans="1:25" s="59" customFormat="1" ht="12.75" customHeight="1">
      <c r="A33" s="73"/>
      <c r="B33" s="122"/>
      <c r="C33" s="122"/>
      <c r="D33" s="122"/>
      <c r="E33" s="122"/>
      <c r="F33" s="122"/>
      <c r="G33" s="122"/>
      <c r="H33" s="122"/>
      <c r="I33" s="122"/>
      <c r="J33" s="122"/>
      <c r="K33" s="73"/>
      <c r="M33" s="86"/>
      <c r="N33" s="86"/>
      <c r="O33" s="86"/>
      <c r="P33" s="86"/>
      <c r="Q33" s="86"/>
      <c r="R33" s="87"/>
      <c r="S33" s="87"/>
      <c r="T33" s="83"/>
      <c r="U33" s="83"/>
      <c r="V33" s="83"/>
      <c r="W33" s="83"/>
      <c r="X33" s="83"/>
      <c r="Y33" s="83"/>
    </row>
    <row r="34" spans="1:25" s="59" customFormat="1" ht="13.8">
      <c r="A34" s="73"/>
      <c r="B34" s="117"/>
      <c r="C34" s="117"/>
      <c r="D34" s="124" t="s">
        <v>27</v>
      </c>
      <c r="E34" s="124"/>
      <c r="F34" s="124"/>
      <c r="G34" s="124"/>
      <c r="H34" s="124"/>
      <c r="I34" s="117"/>
      <c r="J34" s="117"/>
      <c r="K34" s="73"/>
      <c r="M34" s="86"/>
      <c r="N34" s="86"/>
      <c r="O34" s="86"/>
      <c r="P34" s="86"/>
      <c r="Q34" s="86"/>
      <c r="R34" s="87"/>
      <c r="S34" s="90"/>
      <c r="T34" s="83"/>
      <c r="U34" s="83"/>
      <c r="V34" s="83"/>
      <c r="W34" s="83"/>
      <c r="X34" s="83"/>
      <c r="Y34" s="83"/>
    </row>
    <row r="35" spans="1:25" s="59" customFormat="1" ht="13.8">
      <c r="A35" s="73"/>
      <c r="B35" s="73"/>
      <c r="C35" s="73"/>
      <c r="I35" s="73"/>
      <c r="J35" s="73"/>
      <c r="K35" s="73"/>
      <c r="M35" s="86"/>
      <c r="N35" s="86"/>
      <c r="O35" s="86"/>
      <c r="P35" s="86"/>
      <c r="Q35" s="86"/>
      <c r="R35" s="87"/>
      <c r="S35" s="90"/>
      <c r="T35" s="83"/>
      <c r="U35" s="83"/>
      <c r="V35" s="83"/>
      <c r="W35" s="83"/>
      <c r="X35" s="83"/>
      <c r="Y35" s="83"/>
    </row>
    <row r="36" spans="1:25" s="59" customFormat="1" ht="12.75" customHeight="1">
      <c r="A36" s="73"/>
      <c r="B36" s="74" t="s">
        <v>28</v>
      </c>
      <c r="C36" s="73"/>
      <c r="D36" s="73"/>
      <c r="E36" s="73"/>
      <c r="F36" s="119"/>
      <c r="G36" s="73"/>
      <c r="H36" s="73"/>
      <c r="I36" s="73"/>
      <c r="J36" s="73"/>
      <c r="K36" s="73"/>
      <c r="M36" s="86"/>
      <c r="N36" s="86"/>
      <c r="O36" s="86"/>
      <c r="P36" s="86"/>
      <c r="Q36" s="86"/>
      <c r="R36" s="87"/>
      <c r="S36" s="87"/>
      <c r="T36" s="83"/>
      <c r="U36" s="83"/>
      <c r="V36" s="83"/>
      <c r="W36" s="83"/>
      <c r="X36" s="83"/>
      <c r="Y36" s="83"/>
    </row>
    <row r="37" spans="1:25" s="59" customFormat="1" ht="13.8">
      <c r="A37" s="73"/>
      <c r="B37" s="74"/>
      <c r="C37" s="73"/>
      <c r="D37" s="73"/>
      <c r="E37" s="73"/>
      <c r="F37" s="119"/>
      <c r="G37" s="73"/>
      <c r="H37" s="73"/>
      <c r="I37" s="73"/>
      <c r="J37" s="73"/>
      <c r="K37" s="73"/>
      <c r="M37" s="86"/>
      <c r="N37" s="86"/>
      <c r="O37" s="86"/>
      <c r="P37" s="86"/>
      <c r="Q37" s="86"/>
      <c r="R37" s="87"/>
      <c r="S37" s="87"/>
      <c r="T37" s="83"/>
      <c r="U37" s="83"/>
      <c r="V37" s="83"/>
      <c r="W37" s="83"/>
      <c r="X37" s="83"/>
      <c r="Y37" s="83"/>
    </row>
    <row r="38" spans="1:25" s="59" customFormat="1" ht="13.8">
      <c r="A38" s="73"/>
      <c r="B38" s="122" t="s">
        <v>36</v>
      </c>
      <c r="C38" s="122"/>
      <c r="D38" s="122"/>
      <c r="E38" s="122"/>
      <c r="F38" s="122"/>
      <c r="G38" s="122"/>
      <c r="H38" s="122"/>
      <c r="I38" s="122"/>
      <c r="J38" s="122"/>
      <c r="K38" s="73"/>
      <c r="M38" s="86"/>
      <c r="N38" s="86"/>
      <c r="O38" s="86"/>
      <c r="P38" s="86"/>
      <c r="Q38" s="86"/>
      <c r="R38" s="87"/>
      <c r="S38" s="87"/>
      <c r="T38" s="83"/>
      <c r="U38" s="83"/>
      <c r="V38" s="83"/>
      <c r="W38" s="83"/>
      <c r="X38" s="83"/>
      <c r="Y38" s="83"/>
    </row>
    <row r="39" spans="1:25" s="59" customFormat="1" ht="13.8">
      <c r="A39" s="73"/>
      <c r="B39" s="122"/>
      <c r="C39" s="122"/>
      <c r="D39" s="122"/>
      <c r="E39" s="122"/>
      <c r="F39" s="122"/>
      <c r="G39" s="122"/>
      <c r="H39" s="122"/>
      <c r="I39" s="122"/>
      <c r="J39" s="122"/>
      <c r="K39" s="73"/>
      <c r="M39" s="86"/>
      <c r="N39" s="86"/>
      <c r="O39" s="86"/>
      <c r="P39" s="86"/>
      <c r="Q39" s="86"/>
      <c r="R39" s="87"/>
      <c r="S39" s="87"/>
      <c r="T39" s="83"/>
      <c r="U39" s="83"/>
      <c r="V39" s="83"/>
      <c r="W39" s="83"/>
      <c r="X39" s="83"/>
      <c r="Y39" s="83"/>
    </row>
    <row r="40" spans="1:25" s="59" customFormat="1" ht="13.8">
      <c r="A40" s="73"/>
      <c r="B40" s="117"/>
      <c r="C40" s="117"/>
      <c r="D40" s="117"/>
      <c r="E40" s="117"/>
      <c r="F40" s="117"/>
      <c r="G40" s="117"/>
      <c r="H40" s="117"/>
      <c r="I40" s="117"/>
      <c r="J40" s="117"/>
      <c r="K40" s="73"/>
      <c r="M40" s="86"/>
      <c r="N40" s="86"/>
      <c r="O40" s="86"/>
      <c r="P40" s="86"/>
      <c r="Q40" s="86"/>
      <c r="R40" s="87"/>
      <c r="S40" s="87"/>
      <c r="T40" s="83"/>
      <c r="U40" s="83"/>
      <c r="V40" s="83"/>
      <c r="W40" s="83"/>
      <c r="X40" s="83"/>
      <c r="Y40" s="83"/>
    </row>
    <row r="41" spans="1:25" s="59" customFormat="1" ht="13.8">
      <c r="A41" s="73"/>
      <c r="B41" s="122" t="s">
        <v>37</v>
      </c>
      <c r="C41" s="122"/>
      <c r="D41" s="122"/>
      <c r="E41" s="122"/>
      <c r="F41" s="122"/>
      <c r="G41" s="122"/>
      <c r="H41" s="122"/>
      <c r="I41" s="122"/>
      <c r="J41" s="122"/>
      <c r="K41" s="73"/>
      <c r="M41" s="86"/>
      <c r="N41" s="86"/>
      <c r="O41" s="86"/>
      <c r="P41" s="86"/>
      <c r="Q41" s="86"/>
      <c r="R41" s="87"/>
      <c r="S41" s="87"/>
      <c r="T41" s="83"/>
      <c r="U41" s="83"/>
      <c r="V41" s="83"/>
      <c r="W41" s="83"/>
      <c r="X41" s="83"/>
      <c r="Y41" s="83"/>
    </row>
    <row r="42" spans="1:25" s="59" customFormat="1" ht="13.8">
      <c r="A42" s="73"/>
      <c r="B42" s="122"/>
      <c r="C42" s="122"/>
      <c r="D42" s="122"/>
      <c r="E42" s="122"/>
      <c r="F42" s="122"/>
      <c r="G42" s="122"/>
      <c r="H42" s="122"/>
      <c r="I42" s="122"/>
      <c r="J42" s="122"/>
      <c r="K42" s="73"/>
      <c r="M42" s="86"/>
      <c r="N42" s="86"/>
      <c r="O42" s="86"/>
      <c r="P42" s="86"/>
      <c r="Q42" s="86"/>
      <c r="R42" s="87"/>
      <c r="S42" s="87"/>
      <c r="T42" s="83"/>
      <c r="U42" s="83"/>
      <c r="V42" s="83"/>
      <c r="W42" s="83"/>
      <c r="X42" s="83"/>
      <c r="Y42" s="83"/>
    </row>
    <row r="43" spans="1:25" s="59" customFormat="1" ht="13.8">
      <c r="A43" s="73"/>
      <c r="B43" s="122"/>
      <c r="C43" s="122"/>
      <c r="D43" s="122"/>
      <c r="E43" s="122"/>
      <c r="F43" s="122"/>
      <c r="G43" s="122"/>
      <c r="H43" s="122"/>
      <c r="I43" s="122"/>
      <c r="J43" s="122"/>
      <c r="K43" s="73"/>
      <c r="M43" s="86"/>
      <c r="N43" s="86"/>
      <c r="O43" s="86"/>
      <c r="P43" s="86"/>
      <c r="Q43" s="86"/>
      <c r="R43" s="87"/>
      <c r="S43" s="87"/>
      <c r="T43" s="83"/>
      <c r="U43" s="83"/>
      <c r="V43" s="83"/>
      <c r="W43" s="83"/>
      <c r="X43" s="83"/>
      <c r="Y43" s="83"/>
    </row>
    <row r="44" spans="1:25" s="59" customFormat="1" ht="13.8">
      <c r="A44" s="73"/>
      <c r="B44" s="117"/>
      <c r="C44" s="117"/>
      <c r="D44" s="117"/>
      <c r="E44" s="117"/>
      <c r="F44" s="117"/>
      <c r="G44" s="117"/>
      <c r="H44" s="117"/>
      <c r="I44" s="117"/>
      <c r="J44" s="117"/>
      <c r="K44" s="73"/>
      <c r="M44" s="86"/>
      <c r="N44" s="86"/>
      <c r="O44" s="86"/>
      <c r="P44" s="86"/>
      <c r="Q44" s="86"/>
      <c r="R44" s="87"/>
      <c r="S44" s="87"/>
      <c r="T44" s="83"/>
      <c r="U44" s="83"/>
      <c r="V44" s="83"/>
      <c r="W44" s="83"/>
      <c r="X44" s="83"/>
      <c r="Y44" s="83"/>
    </row>
    <row r="45" spans="1:25" s="59" customFormat="1" ht="12.75" customHeight="1">
      <c r="A45" s="73"/>
      <c r="B45" s="122" t="s">
        <v>29</v>
      </c>
      <c r="C45" s="122"/>
      <c r="D45" s="122"/>
      <c r="E45" s="122"/>
      <c r="F45" s="122"/>
      <c r="G45" s="122"/>
      <c r="H45" s="122"/>
      <c r="I45" s="122"/>
      <c r="J45" s="122"/>
      <c r="K45" s="73"/>
      <c r="M45" s="86"/>
      <c r="N45" s="86"/>
      <c r="O45" s="86"/>
      <c r="P45" s="86"/>
      <c r="Q45" s="86"/>
      <c r="R45" s="87"/>
      <c r="S45" s="87"/>
      <c r="T45" s="83"/>
      <c r="U45" s="83"/>
      <c r="V45" s="83"/>
      <c r="W45" s="83"/>
      <c r="X45" s="83"/>
      <c r="Y45" s="83"/>
    </row>
    <row r="46" spans="1:25" s="59" customFormat="1" ht="13.8">
      <c r="A46" s="73"/>
      <c r="B46" s="122"/>
      <c r="C46" s="122"/>
      <c r="D46" s="122"/>
      <c r="E46" s="122"/>
      <c r="F46" s="122"/>
      <c r="G46" s="122"/>
      <c r="H46" s="122"/>
      <c r="I46" s="122"/>
      <c r="J46" s="122"/>
      <c r="K46" s="73"/>
      <c r="M46" s="86"/>
      <c r="N46" s="86"/>
      <c r="O46" s="86"/>
      <c r="P46" s="86"/>
      <c r="Q46" s="86"/>
      <c r="R46" s="87"/>
      <c r="S46" s="87"/>
      <c r="T46" s="83"/>
      <c r="U46" s="83"/>
      <c r="V46" s="83"/>
      <c r="W46" s="83"/>
      <c r="X46" s="83"/>
      <c r="Y46" s="83"/>
    </row>
    <row r="47" spans="1:25" s="59" customFormat="1" ht="13.8">
      <c r="A47" s="73"/>
      <c r="B47" s="122"/>
      <c r="C47" s="122"/>
      <c r="D47" s="122"/>
      <c r="E47" s="122"/>
      <c r="F47" s="122"/>
      <c r="G47" s="122"/>
      <c r="H47" s="122"/>
      <c r="I47" s="122"/>
      <c r="J47" s="122"/>
      <c r="K47" s="73"/>
      <c r="M47" s="86"/>
      <c r="N47" s="86"/>
      <c r="O47" s="86"/>
      <c r="P47" s="86"/>
      <c r="Q47" s="86"/>
      <c r="R47" s="87"/>
      <c r="S47" s="87"/>
      <c r="T47" s="83"/>
      <c r="U47" s="83"/>
      <c r="V47" s="83"/>
      <c r="W47" s="83"/>
      <c r="X47" s="83"/>
      <c r="Y47" s="83"/>
    </row>
    <row r="48" spans="1:25" s="59" customFormat="1" ht="12.75" customHeight="1">
      <c r="A48" s="73"/>
      <c r="B48" s="122"/>
      <c r="C48" s="122"/>
      <c r="D48" s="122"/>
      <c r="E48" s="122"/>
      <c r="F48" s="122"/>
      <c r="G48" s="122"/>
      <c r="H48" s="122"/>
      <c r="I48" s="122"/>
      <c r="J48" s="122"/>
      <c r="K48" s="73"/>
      <c r="M48" s="86"/>
      <c r="N48" s="86"/>
      <c r="O48" s="86"/>
      <c r="P48" s="86"/>
      <c r="Q48" s="86"/>
      <c r="R48" s="87"/>
      <c r="S48" s="87"/>
      <c r="T48" s="83"/>
      <c r="U48" s="83"/>
      <c r="V48" s="83"/>
      <c r="W48" s="83"/>
      <c r="X48" s="83"/>
      <c r="Y48" s="83"/>
    </row>
    <row r="49" spans="1:25" s="59" customFormat="1" ht="13.8">
      <c r="A49" s="73"/>
      <c r="B49" s="73" t="s">
        <v>38</v>
      </c>
      <c r="C49" s="73"/>
      <c r="D49" s="73"/>
      <c r="E49" s="73"/>
      <c r="F49" s="73"/>
      <c r="G49" s="73"/>
      <c r="H49" s="73"/>
      <c r="I49" s="73"/>
      <c r="J49" s="73"/>
      <c r="K49" s="73"/>
      <c r="M49" s="86"/>
      <c r="N49" s="86"/>
      <c r="O49" s="86"/>
      <c r="P49" s="86"/>
      <c r="Q49" s="86"/>
      <c r="R49" s="87"/>
      <c r="S49" s="87"/>
      <c r="T49" s="83"/>
      <c r="U49" s="83"/>
      <c r="V49" s="83"/>
      <c r="W49" s="83"/>
      <c r="X49" s="83"/>
      <c r="Y49" s="83"/>
    </row>
    <row r="50" spans="1:25" s="59" customFormat="1" ht="13.8">
      <c r="A50" s="73"/>
      <c r="B50" s="73"/>
      <c r="C50" s="73"/>
      <c r="D50" s="73"/>
      <c r="F50" s="118" t="s">
        <v>73</v>
      </c>
      <c r="G50" s="119"/>
      <c r="H50" s="73"/>
      <c r="I50" s="73"/>
      <c r="J50" s="73"/>
      <c r="K50" s="73"/>
      <c r="M50" s="86"/>
      <c r="N50" s="86"/>
      <c r="O50" s="86"/>
      <c r="P50" s="86"/>
      <c r="Q50" s="86"/>
      <c r="R50" s="87"/>
      <c r="S50" s="87"/>
      <c r="T50" s="83"/>
      <c r="U50" s="83"/>
      <c r="V50" s="83"/>
      <c r="W50" s="83"/>
      <c r="X50" s="83"/>
      <c r="Y50" s="83"/>
    </row>
    <row r="51" spans="1:25" s="59" customFormat="1" ht="13.8">
      <c r="A51" s="73"/>
      <c r="B51" s="73"/>
      <c r="C51" s="73"/>
      <c r="D51" s="73"/>
      <c r="E51" s="73"/>
      <c r="F51" s="73"/>
      <c r="G51" s="73"/>
      <c r="H51" s="73"/>
      <c r="I51" s="73"/>
      <c r="J51" s="73"/>
      <c r="K51" s="73"/>
      <c r="M51" s="86"/>
      <c r="N51" s="86"/>
      <c r="O51" s="86"/>
      <c r="P51" s="86"/>
      <c r="Q51" s="86"/>
      <c r="R51" s="87"/>
      <c r="S51" s="87"/>
      <c r="T51" s="83"/>
      <c r="U51" s="83"/>
      <c r="V51" s="83"/>
      <c r="W51" s="83"/>
      <c r="X51" s="83"/>
      <c r="Y51" s="83"/>
    </row>
    <row r="52" spans="1:25" s="59" customFormat="1" ht="12.75" customHeight="1">
      <c r="A52" s="73"/>
      <c r="B52" s="74" t="s">
        <v>40</v>
      </c>
      <c r="C52" s="73"/>
      <c r="D52" s="73"/>
      <c r="E52" s="73"/>
      <c r="F52" s="73"/>
      <c r="G52" s="73"/>
      <c r="H52" s="73"/>
      <c r="I52" s="73"/>
      <c r="J52" s="73"/>
      <c r="K52" s="73"/>
      <c r="M52" s="86"/>
      <c r="N52" s="86"/>
      <c r="O52" s="86"/>
      <c r="P52" s="86"/>
      <c r="Q52" s="86"/>
      <c r="R52" s="87"/>
      <c r="S52" s="87"/>
      <c r="T52" s="83"/>
      <c r="U52" s="83"/>
      <c r="V52" s="83"/>
      <c r="W52" s="83"/>
      <c r="X52" s="83"/>
      <c r="Y52" s="83"/>
    </row>
    <row r="53" spans="1:25" s="59" customFormat="1" ht="13.8">
      <c r="A53" s="73"/>
      <c r="B53" s="73"/>
      <c r="C53" s="73"/>
      <c r="D53" s="73"/>
      <c r="E53" s="73"/>
      <c r="F53" s="73"/>
      <c r="G53" s="73"/>
      <c r="H53" s="73"/>
      <c r="I53" s="73"/>
      <c r="J53" s="73"/>
      <c r="K53" s="73"/>
      <c r="M53" s="86"/>
      <c r="N53" s="86"/>
      <c r="O53" s="86"/>
      <c r="P53" s="86"/>
      <c r="Q53" s="86"/>
      <c r="R53" s="87"/>
      <c r="S53" s="87"/>
      <c r="T53" s="83"/>
      <c r="U53" s="83"/>
      <c r="V53" s="83"/>
      <c r="W53" s="83"/>
      <c r="X53" s="83"/>
      <c r="Y53" s="83"/>
    </row>
    <row r="54" spans="1:25" s="59" customFormat="1" ht="13.8">
      <c r="A54" s="73"/>
      <c r="B54" s="123" t="s">
        <v>41</v>
      </c>
      <c r="C54" s="123"/>
      <c r="D54" s="123"/>
      <c r="E54" s="123"/>
      <c r="F54" s="123"/>
      <c r="G54" s="123"/>
      <c r="H54" s="123"/>
      <c r="I54" s="123"/>
      <c r="J54" s="123"/>
      <c r="K54" s="73"/>
      <c r="M54" s="86"/>
      <c r="N54" s="86"/>
      <c r="O54" s="86"/>
      <c r="P54" s="86"/>
      <c r="Q54" s="86"/>
      <c r="R54" s="87"/>
      <c r="S54" s="87"/>
      <c r="T54" s="83"/>
      <c r="U54" s="83"/>
      <c r="V54" s="83"/>
      <c r="W54" s="83"/>
      <c r="X54" s="83"/>
      <c r="Y54" s="83"/>
    </row>
    <row r="55" spans="1:25" s="59" customFormat="1" ht="13.8">
      <c r="A55" s="73"/>
      <c r="B55" s="123"/>
      <c r="C55" s="123"/>
      <c r="D55" s="123"/>
      <c r="E55" s="123"/>
      <c r="F55" s="123"/>
      <c r="G55" s="123"/>
      <c r="H55" s="123"/>
      <c r="I55" s="123"/>
      <c r="J55" s="123"/>
      <c r="K55" s="73"/>
      <c r="M55" s="86"/>
      <c r="N55" s="86"/>
      <c r="O55" s="86"/>
      <c r="P55" s="86"/>
      <c r="Q55" s="86"/>
      <c r="R55" s="87"/>
      <c r="S55" s="87"/>
      <c r="T55" s="83"/>
      <c r="U55" s="83"/>
      <c r="V55" s="83"/>
      <c r="W55" s="83"/>
      <c r="X55" s="83"/>
      <c r="Y55" s="83"/>
    </row>
    <row r="56" spans="1:25" s="59" customFormat="1" ht="13.8">
      <c r="A56" s="73"/>
      <c r="B56" s="123"/>
      <c r="C56" s="123"/>
      <c r="D56" s="123"/>
      <c r="E56" s="123"/>
      <c r="F56" s="123"/>
      <c r="G56" s="123"/>
      <c r="H56" s="123"/>
      <c r="I56" s="123"/>
      <c r="J56" s="123"/>
      <c r="K56" s="73"/>
      <c r="M56" s="86"/>
      <c r="N56" s="86"/>
      <c r="O56"/>
      <c r="P56" s="86"/>
      <c r="Q56" s="86"/>
      <c r="R56" s="87"/>
      <c r="S56" s="87"/>
      <c r="T56" s="83"/>
      <c r="U56" s="83"/>
      <c r="V56" s="83"/>
      <c r="W56" s="83"/>
      <c r="X56" s="83"/>
      <c r="Y56" s="83"/>
    </row>
    <row r="57" spans="1:25" s="59" customFormat="1" ht="13.8">
      <c r="A57" s="73"/>
      <c r="B57" s="73"/>
      <c r="C57" s="73"/>
      <c r="D57" s="73"/>
      <c r="F57" s="119"/>
      <c r="G57" s="73"/>
      <c r="H57" s="73"/>
      <c r="I57" s="73"/>
      <c r="J57" s="73"/>
      <c r="K57" s="73"/>
      <c r="M57" s="86"/>
      <c r="N57" s="86"/>
      <c r="O57" s="86"/>
      <c r="P57" s="86"/>
      <c r="Q57" s="86"/>
      <c r="R57" s="87"/>
      <c r="S57" s="87"/>
      <c r="T57" s="83"/>
      <c r="U57" s="83"/>
      <c r="V57" s="83"/>
      <c r="W57" s="83"/>
      <c r="X57" s="83"/>
      <c r="Y57" s="83"/>
    </row>
    <row r="58" spans="1:25" s="59" customFormat="1" ht="13.8">
      <c r="A58" s="73"/>
      <c r="B58" s="73"/>
      <c r="C58" s="73"/>
      <c r="D58" s="73"/>
      <c r="E58" s="73"/>
      <c r="F58" s="73"/>
      <c r="G58" s="73"/>
      <c r="H58" s="73"/>
      <c r="I58" s="73"/>
      <c r="J58" s="73"/>
      <c r="K58" s="73"/>
      <c r="M58" s="86"/>
      <c r="N58" s="86"/>
      <c r="O58" s="86"/>
      <c r="P58" s="86"/>
      <c r="Q58" s="86"/>
      <c r="R58" s="87"/>
      <c r="S58" s="87"/>
      <c r="T58" s="83"/>
      <c r="U58" s="83"/>
      <c r="V58" s="83"/>
      <c r="W58" s="83"/>
      <c r="X58" s="83"/>
      <c r="Y58" s="83"/>
    </row>
    <row r="59" spans="1:25" s="59" customFormat="1" ht="13.8">
      <c r="K59" s="73"/>
      <c r="M59" s="86"/>
      <c r="N59" s="86"/>
      <c r="O59" s="120"/>
      <c r="P59" s="86"/>
      <c r="Q59" s="86"/>
      <c r="R59" s="87"/>
      <c r="S59" s="87"/>
      <c r="T59" s="83"/>
      <c r="U59" s="83"/>
      <c r="V59" s="83"/>
      <c r="W59" s="83"/>
      <c r="X59" s="83"/>
      <c r="Y59" s="83"/>
    </row>
    <row r="60" spans="1:25" s="59" customFormat="1" ht="13.8">
      <c r="A60" s="73"/>
      <c r="B60" s="73" t="s">
        <v>30</v>
      </c>
      <c r="C60" s="73"/>
      <c r="D60" s="73"/>
      <c r="E60" s="73"/>
      <c r="F60" s="73"/>
      <c r="G60" s="73"/>
      <c r="H60" s="73"/>
      <c r="I60" s="73"/>
      <c r="J60" s="73"/>
      <c r="K60" s="73"/>
      <c r="M60" s="86"/>
      <c r="N60" s="86"/>
      <c r="O60" s="86"/>
      <c r="P60" s="86"/>
      <c r="Q60" s="86"/>
      <c r="R60" s="87"/>
      <c r="S60" s="87"/>
      <c r="T60" s="83"/>
      <c r="U60" s="83"/>
      <c r="V60" s="83"/>
      <c r="W60" s="83"/>
      <c r="X60" s="83"/>
      <c r="Y60" s="83"/>
    </row>
    <row r="61" spans="1:25" s="59" customFormat="1" ht="13.8">
      <c r="A61" s="73"/>
      <c r="C61" s="73"/>
      <c r="D61" s="73"/>
      <c r="F61" s="118" t="s">
        <v>74</v>
      </c>
      <c r="G61" s="121"/>
      <c r="H61" s="73"/>
      <c r="I61" s="73"/>
      <c r="J61" s="73"/>
      <c r="K61" s="73"/>
      <c r="M61" s="86"/>
      <c r="N61" s="86"/>
      <c r="O61" s="86"/>
      <c r="P61" s="86"/>
      <c r="Q61" s="86"/>
      <c r="R61" s="87"/>
      <c r="S61" s="87"/>
      <c r="T61" s="83"/>
      <c r="U61" s="83"/>
      <c r="V61" s="83"/>
      <c r="W61" s="83"/>
      <c r="X61" s="83"/>
      <c r="Y61" s="83"/>
    </row>
    <row r="62" spans="1:25" s="59" customFormat="1" ht="13.8">
      <c r="A62" s="73"/>
      <c r="B62" s="73"/>
      <c r="C62" s="73"/>
      <c r="D62" s="73"/>
      <c r="E62" s="73"/>
      <c r="F62" s="73"/>
      <c r="G62" s="73"/>
      <c r="H62" s="73"/>
      <c r="I62" s="73"/>
      <c r="J62" s="73"/>
      <c r="K62" s="73"/>
      <c r="M62" s="86"/>
      <c r="N62" s="86"/>
      <c r="O62" s="86"/>
      <c r="P62" s="86"/>
      <c r="Q62" s="86"/>
      <c r="R62" s="87"/>
      <c r="S62" s="87"/>
      <c r="T62" s="83"/>
      <c r="U62" s="83"/>
      <c r="V62" s="83"/>
      <c r="W62" s="83"/>
      <c r="X62" s="83"/>
      <c r="Y62" s="8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D151"/>
  <sheetViews>
    <sheetView tabSelected="1" view="pageBreakPreview" zoomScaleNormal="100" zoomScaleSheetLayoutView="100" workbookViewId="0">
      <selection activeCell="B13" sqref="B13:K13"/>
    </sheetView>
  </sheetViews>
  <sheetFormatPr defaultColWidth="9.109375" defaultRowHeight="13.8"/>
  <cols>
    <col min="1" max="11" width="9.109375" style="6" customWidth="1"/>
    <col min="12" max="12" width="5.44140625" style="1" customWidth="1"/>
    <col min="13" max="18" width="5" style="7" customWidth="1"/>
    <col min="19" max="20" width="5" style="36" customWidth="1"/>
    <col min="21" max="21" width="4.33203125" style="9" customWidth="1"/>
    <col min="22" max="23" width="9.109375" style="6"/>
    <col min="24" max="24" width="9.33203125" style="6" bestFit="1" customWidth="1"/>
    <col min="25" max="31" width="9.109375" style="6"/>
    <col min="32" max="32" width="9.88671875" style="6" customWidth="1"/>
    <col min="33" max="33" width="7.5546875" style="6" customWidth="1"/>
    <col min="34" max="35" width="10" style="6" customWidth="1"/>
    <col min="36" max="37" width="7.5546875" style="6" customWidth="1"/>
    <col min="38" max="51" width="9.33203125" style="6" customWidth="1"/>
    <col min="52" max="61" width="10.109375" style="6" customWidth="1"/>
    <col min="62" max="16384" width="9.109375" style="6"/>
  </cols>
  <sheetData>
    <row r="1" spans="1:186">
      <c r="A1" s="59"/>
      <c r="B1" s="60" t="s">
        <v>6</v>
      </c>
      <c r="C1" s="92" t="s">
        <v>3</v>
      </c>
      <c r="D1" s="59"/>
      <c r="E1" s="59"/>
      <c r="F1" s="60" t="s">
        <v>21</v>
      </c>
      <c r="G1" s="93">
        <v>1</v>
      </c>
      <c r="H1" s="59"/>
      <c r="I1" s="59"/>
      <c r="J1" s="59"/>
      <c r="K1" s="59"/>
      <c r="M1" s="2"/>
      <c r="N1" s="2"/>
      <c r="O1" s="2"/>
      <c r="P1" s="2"/>
      <c r="Q1" s="2"/>
      <c r="R1" s="2"/>
      <c r="S1" s="77"/>
      <c r="T1" s="75"/>
      <c r="U1" s="3"/>
      <c r="V1" s="4"/>
      <c r="W1" s="4"/>
      <c r="X1" s="4"/>
      <c r="Y1" s="4"/>
      <c r="Z1" s="4"/>
      <c r="AA1" s="4"/>
      <c r="AB1" s="4"/>
      <c r="AC1" s="4"/>
      <c r="AD1" s="4"/>
      <c r="AE1" s="4"/>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row>
    <row r="2" spans="1:186">
      <c r="A2" s="59"/>
      <c r="B2" s="60" t="s">
        <v>7</v>
      </c>
      <c r="C2" s="92" t="s">
        <v>1</v>
      </c>
      <c r="D2" s="59"/>
      <c r="E2" s="59"/>
      <c r="F2" s="60" t="s">
        <v>8</v>
      </c>
      <c r="G2" s="93" t="s">
        <v>43</v>
      </c>
      <c r="H2" s="59"/>
      <c r="I2" s="59"/>
      <c r="J2" s="59"/>
      <c r="K2" s="59"/>
      <c r="T2" s="76"/>
      <c r="U2" s="3"/>
      <c r="V2" s="4"/>
      <c r="W2" s="4"/>
      <c r="X2" s="4"/>
      <c r="Y2" s="4"/>
      <c r="Z2" s="4"/>
      <c r="AA2" s="4"/>
      <c r="AB2" s="4"/>
      <c r="AC2" s="4"/>
      <c r="AD2" s="4"/>
      <c r="AE2" s="4"/>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row>
    <row r="3" spans="1:186">
      <c r="A3" s="59"/>
      <c r="B3" s="60" t="s">
        <v>0</v>
      </c>
      <c r="C3" s="94" t="s">
        <v>44</v>
      </c>
      <c r="D3" s="59"/>
      <c r="E3" s="59"/>
      <c r="F3" s="60" t="s">
        <v>4</v>
      </c>
      <c r="G3" s="93" t="s">
        <v>5</v>
      </c>
      <c r="H3" s="59"/>
      <c r="I3" s="59"/>
      <c r="J3" s="59"/>
      <c r="K3" s="59"/>
      <c r="T3" s="76"/>
      <c r="U3" s="3"/>
      <c r="V3" s="4"/>
      <c r="W3" s="4"/>
      <c r="X3" s="4"/>
      <c r="Y3" s="4"/>
      <c r="Z3" s="4"/>
      <c r="AA3" s="4"/>
      <c r="AB3" s="4"/>
      <c r="AC3" s="4"/>
      <c r="AD3" s="4"/>
      <c r="AE3" s="4"/>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row>
    <row r="4" spans="1:186">
      <c r="A4" s="59"/>
      <c r="B4" s="60" t="s">
        <v>22</v>
      </c>
      <c r="C4" s="93"/>
      <c r="D4" s="59"/>
      <c r="E4" s="59"/>
      <c r="F4" s="60" t="s">
        <v>23</v>
      </c>
      <c r="G4" s="92" t="s">
        <v>47</v>
      </c>
      <c r="H4" s="59"/>
      <c r="I4" s="59"/>
      <c r="J4" s="59"/>
      <c r="K4" s="59"/>
      <c r="T4" s="76"/>
      <c r="U4" s="3"/>
      <c r="V4" s="4"/>
      <c r="W4" s="4"/>
      <c r="X4" s="4"/>
      <c r="Y4" s="4"/>
      <c r="Z4" s="4"/>
      <c r="AA4" s="4"/>
      <c r="AB4" s="4"/>
      <c r="AC4" s="4"/>
      <c r="AD4" s="4"/>
      <c r="AE4" s="4"/>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row>
    <row r="5" spans="1:186" ht="13.5" customHeight="1">
      <c r="A5" s="59"/>
      <c r="B5" s="60" t="s">
        <v>25</v>
      </c>
      <c r="C5" s="58" t="s">
        <v>45</v>
      </c>
      <c r="D5" s="59"/>
      <c r="E5" s="60"/>
      <c r="F5" s="59"/>
      <c r="G5" s="59"/>
      <c r="H5" s="59"/>
      <c r="I5" s="59"/>
      <c r="J5" s="59"/>
      <c r="K5" s="59"/>
      <c r="T5" s="76"/>
      <c r="U5" s="3"/>
      <c r="V5" s="4"/>
      <c r="W5" s="4"/>
      <c r="X5" s="4"/>
      <c r="Y5" s="4"/>
      <c r="Z5" s="4"/>
      <c r="AA5" s="4"/>
      <c r="AB5" s="4"/>
      <c r="AC5" s="4"/>
      <c r="AD5" s="4"/>
      <c r="AE5" s="4"/>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row>
    <row r="6" spans="1:186" ht="13.5" customHeight="1">
      <c r="A6" s="59"/>
      <c r="B6" s="59" t="s">
        <v>9</v>
      </c>
      <c r="C6" s="93"/>
      <c r="D6" s="59"/>
      <c r="E6" s="59"/>
      <c r="F6" s="59"/>
      <c r="G6" s="59"/>
      <c r="H6" s="59"/>
      <c r="I6" s="59"/>
      <c r="J6" s="59"/>
      <c r="K6" s="59"/>
      <c r="T6" s="76"/>
      <c r="U6" s="54"/>
      <c r="V6" s="4"/>
      <c r="W6" s="4"/>
      <c r="X6" s="4"/>
      <c r="Y6" s="4"/>
      <c r="Z6" s="4"/>
      <c r="AA6" s="4"/>
      <c r="AB6" s="4"/>
      <c r="AC6" s="4"/>
      <c r="AD6" s="4"/>
      <c r="AE6" s="4"/>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row>
    <row r="7" spans="1:186">
      <c r="A7" s="59"/>
      <c r="B7" s="59"/>
      <c r="C7" s="59"/>
      <c r="D7" s="59"/>
      <c r="E7" s="59"/>
      <c r="F7" s="59"/>
      <c r="G7" s="59"/>
      <c r="H7" s="59"/>
      <c r="I7" s="59"/>
      <c r="J7" s="59"/>
      <c r="K7" s="59"/>
      <c r="T7" s="76"/>
      <c r="U7" s="3"/>
      <c r="V7" s="4"/>
      <c r="W7" s="4"/>
      <c r="X7" s="4"/>
      <c r="Y7" s="4"/>
      <c r="Z7" s="4"/>
      <c r="AE7" s="4"/>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row>
    <row r="8" spans="1:186">
      <c r="A8" s="64"/>
      <c r="B8" s="59"/>
      <c r="C8" s="59"/>
      <c r="D8" s="59"/>
      <c r="E8" s="60" t="s">
        <v>6</v>
      </c>
      <c r="F8" s="61" t="str">
        <f>$C$1</f>
        <v>R. Abbott</v>
      </c>
      <c r="G8" s="59"/>
      <c r="H8" s="65"/>
      <c r="I8" s="60" t="s">
        <v>10</v>
      </c>
      <c r="J8" s="66" t="str">
        <f>$G$2</f>
        <v>AA-SM-018-002</v>
      </c>
      <c r="K8" s="67"/>
      <c r="L8" s="8"/>
      <c r="T8" s="76"/>
      <c r="U8" s="3"/>
      <c r="V8" s="4"/>
      <c r="W8" s="4"/>
      <c r="X8" s="4"/>
      <c r="Y8" s="4"/>
      <c r="Z8" s="4"/>
      <c r="AE8" s="10"/>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row>
    <row r="9" spans="1:186" s="12" customFormat="1">
      <c r="A9" s="59"/>
      <c r="B9" s="59"/>
      <c r="C9" s="59"/>
      <c r="D9" s="59"/>
      <c r="E9" s="60" t="s">
        <v>7</v>
      </c>
      <c r="F9" s="65" t="str">
        <f>$C$2</f>
        <v xml:space="preserve"> </v>
      </c>
      <c r="G9" s="59"/>
      <c r="H9" s="65"/>
      <c r="I9" s="60" t="s">
        <v>11</v>
      </c>
      <c r="J9" s="67" t="str">
        <f>$G$3</f>
        <v>A</v>
      </c>
      <c r="K9" s="67"/>
      <c r="L9" s="8"/>
      <c r="M9" s="7">
        <v>1</v>
      </c>
      <c r="N9" s="7"/>
      <c r="O9" s="7"/>
      <c r="P9" s="7"/>
      <c r="Q9" s="7"/>
      <c r="R9" s="7"/>
      <c r="S9" s="78"/>
      <c r="T9" s="76"/>
      <c r="U9" s="3"/>
      <c r="V9" s="4"/>
      <c r="W9" s="4"/>
      <c r="X9" s="4"/>
      <c r="Y9" s="4"/>
      <c r="Z9" s="4"/>
      <c r="AE9" s="4"/>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row>
    <row r="10" spans="1:186">
      <c r="A10" s="59"/>
      <c r="B10" s="59"/>
      <c r="C10" s="59"/>
      <c r="D10" s="59"/>
      <c r="E10" s="60" t="s">
        <v>0</v>
      </c>
      <c r="F10" s="65" t="str">
        <f>$C$3</f>
        <v>Jan 2014</v>
      </c>
      <c r="G10" s="59"/>
      <c r="H10" s="65"/>
      <c r="I10" s="60" t="s">
        <v>12</v>
      </c>
      <c r="J10" s="61" t="str">
        <f>L10&amp;" of "&amp;$G$1</f>
        <v>1 of 1</v>
      </c>
      <c r="K10" s="65"/>
      <c r="L10" s="8">
        <f>SUM($M$1:M9)</f>
        <v>1</v>
      </c>
      <c r="T10" s="76"/>
      <c r="U10" s="3"/>
      <c r="V10" s="4"/>
      <c r="W10" s="4"/>
      <c r="X10" s="4"/>
      <c r="Y10" s="4"/>
      <c r="Z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row>
    <row r="11" spans="1:186">
      <c r="A11" s="1"/>
      <c r="B11" s="1"/>
      <c r="C11" s="1"/>
      <c r="D11" s="1"/>
      <c r="E11" s="60" t="s">
        <v>46</v>
      </c>
      <c r="F11" s="65" t="str">
        <f>$C$5</f>
        <v>STANDARD SPREADSHEET METHOD</v>
      </c>
      <c r="G11" s="59"/>
      <c r="H11" s="59"/>
      <c r="I11" s="69"/>
      <c r="J11" s="61"/>
      <c r="K11" s="59"/>
      <c r="L11" s="8"/>
      <c r="S11" s="43"/>
      <c r="T11" s="43"/>
    </row>
    <row r="12" spans="1:186" ht="15.6">
      <c r="A12" s="70"/>
      <c r="B12" s="71" t="str">
        <f>($C$4)&amp;" "&amp;$G$4</f>
        <v xml:space="preserve"> JOHNSON EULER COLUMN ANALYSIS</v>
      </c>
      <c r="C12" s="70"/>
      <c r="D12" s="70"/>
      <c r="E12" s="70"/>
      <c r="F12" s="70"/>
      <c r="G12" s="70"/>
      <c r="H12" s="70"/>
      <c r="I12" s="70"/>
      <c r="J12" s="70"/>
      <c r="K12" s="70"/>
    </row>
    <row r="13" spans="1:186">
      <c r="A13" s="59"/>
      <c r="B13" s="125" t="s">
        <v>75</v>
      </c>
      <c r="C13" s="125"/>
      <c r="D13" s="125"/>
      <c r="E13" s="125"/>
      <c r="F13" s="125"/>
      <c r="G13" s="125"/>
      <c r="H13" s="125"/>
      <c r="I13" s="125"/>
      <c r="J13" s="125"/>
      <c r="K13" s="125"/>
    </row>
    <row r="14" spans="1:186">
      <c r="A14" s="14"/>
      <c r="B14" s="44"/>
      <c r="C14" s="15"/>
      <c r="D14" s="15"/>
      <c r="E14" s="15"/>
      <c r="F14" s="15"/>
      <c r="G14" s="15"/>
      <c r="H14" s="15"/>
      <c r="I14" s="15"/>
      <c r="J14" s="15"/>
      <c r="K14" s="15"/>
      <c r="S14" s="43"/>
      <c r="T14" s="43"/>
      <c r="Y14" s="22" t="s">
        <v>15</v>
      </c>
      <c r="Z14" s="22" t="s">
        <v>13</v>
      </c>
      <c r="AA14" s="22" t="s">
        <v>13</v>
      </c>
      <c r="AD14" s="9"/>
      <c r="AF14" s="9"/>
    </row>
    <row r="15" spans="1:186">
      <c r="A15" s="15"/>
      <c r="B15" s="17" t="s">
        <v>51</v>
      </c>
      <c r="C15" s="17"/>
      <c r="D15" s="17"/>
      <c r="E15" s="17" t="s">
        <v>59</v>
      </c>
      <c r="F15" s="17"/>
      <c r="G15" s="17"/>
      <c r="H15" s="17" t="s">
        <v>69</v>
      </c>
      <c r="I15" s="17"/>
      <c r="J15" s="17"/>
      <c r="K15" s="17"/>
      <c r="S15" s="43"/>
      <c r="T15" s="43"/>
      <c r="Y15" s="22"/>
      <c r="Z15" s="22" t="s">
        <v>16</v>
      </c>
      <c r="AA15" s="22" t="s">
        <v>17</v>
      </c>
      <c r="AD15" s="9"/>
      <c r="AE15" s="9"/>
      <c r="AF15" s="9"/>
    </row>
    <row r="16" spans="1:186" ht="15">
      <c r="A16" s="14"/>
      <c r="B16" s="24" t="s">
        <v>48</v>
      </c>
      <c r="C16" s="98">
        <v>72000</v>
      </c>
      <c r="D16" s="17" t="str">
        <f>IF(C16="","","psi")</f>
        <v>psi</v>
      </c>
      <c r="E16" s="24" t="s">
        <v>52</v>
      </c>
      <c r="F16" s="103">
        <v>30</v>
      </c>
      <c r="G16" s="21" t="s">
        <v>56</v>
      </c>
      <c r="H16" s="20" t="s">
        <v>68</v>
      </c>
      <c r="I16" s="113">
        <v>5600</v>
      </c>
      <c r="J16" s="6" t="s">
        <v>66</v>
      </c>
      <c r="K16" s="19"/>
      <c r="S16" s="43"/>
      <c r="T16" s="43"/>
      <c r="Y16" s="22"/>
      <c r="Z16" s="22" t="s">
        <v>18</v>
      </c>
      <c r="AA16" s="22" t="s">
        <v>19</v>
      </c>
      <c r="AD16" s="9"/>
      <c r="AE16" s="15"/>
      <c r="AF16" s="9"/>
    </row>
    <row r="17" spans="1:91" ht="13.8" customHeight="1">
      <c r="A17" s="15"/>
      <c r="B17" s="24" t="s">
        <v>49</v>
      </c>
      <c r="C17" s="98">
        <v>60000</v>
      </c>
      <c r="D17" s="17" t="str">
        <f>IF(C17="","","psi")</f>
        <v>psi</v>
      </c>
      <c r="E17" s="101" t="s">
        <v>53</v>
      </c>
      <c r="F17" s="104">
        <v>0.503</v>
      </c>
      <c r="G17" s="106" t="s">
        <v>57</v>
      </c>
      <c r="K17" s="17"/>
      <c r="S17" s="43"/>
      <c r="T17" s="43"/>
      <c r="U17" s="15"/>
      <c r="V17" s="15"/>
      <c r="W17" s="15"/>
      <c r="X17" s="15"/>
      <c r="Y17" s="15"/>
      <c r="Z17" s="22" t="s">
        <v>20</v>
      </c>
      <c r="AA17" s="15"/>
      <c r="AD17" s="9"/>
      <c r="AE17" s="15"/>
      <c r="AF17" s="9"/>
      <c r="AG17" s="25"/>
      <c r="AH17" s="25"/>
      <c r="AI17" s="25"/>
      <c r="AJ17" s="25"/>
      <c r="AK17" s="25"/>
      <c r="AQ17" s="25"/>
      <c r="AR17" s="25"/>
      <c r="AS17" s="25"/>
      <c r="AT17" s="25"/>
      <c r="AU17" s="25"/>
      <c r="AV17" s="25"/>
      <c r="AW17" s="25"/>
      <c r="AX17" s="25"/>
      <c r="AY17" s="25"/>
      <c r="AZ17" s="25"/>
      <c r="BA17" s="25"/>
      <c r="BB17" s="15"/>
      <c r="BC17" s="15"/>
      <c r="BD17" s="15"/>
      <c r="BE17" s="15"/>
      <c r="BF17" s="15"/>
      <c r="BG17" s="15"/>
      <c r="BH17" s="15"/>
      <c r="BI17" s="15"/>
      <c r="BJ17" s="15"/>
      <c r="BK17" s="15"/>
      <c r="BL17" s="15"/>
      <c r="BM17" s="15"/>
      <c r="BN17" s="15"/>
      <c r="BO17" s="15"/>
      <c r="BP17" s="15"/>
      <c r="BQ17" s="15"/>
      <c r="BR17" s="15"/>
      <c r="BS17" s="15"/>
      <c r="BT17" s="15"/>
      <c r="BU17" s="15"/>
      <c r="BV17" s="15"/>
      <c r="BW17" s="15"/>
      <c r="BX17" s="9"/>
      <c r="BY17" s="9"/>
      <c r="BZ17" s="9"/>
      <c r="CA17" s="9"/>
      <c r="CB17" s="9"/>
      <c r="CC17" s="9"/>
      <c r="CD17" s="9"/>
      <c r="CE17" s="9"/>
      <c r="CF17" s="9"/>
      <c r="CG17" s="9"/>
      <c r="CH17" s="9"/>
      <c r="CI17" s="9"/>
      <c r="CJ17" s="9"/>
      <c r="CK17" s="9"/>
      <c r="CL17" s="9"/>
      <c r="CM17" s="9"/>
    </row>
    <row r="18" spans="1:91" ht="15">
      <c r="A18" s="14"/>
      <c r="B18" s="24" t="s">
        <v>50</v>
      </c>
      <c r="C18" s="98">
        <v>10500000</v>
      </c>
      <c r="D18" s="17" t="str">
        <f>IF(C18="","","psi")</f>
        <v>psi</v>
      </c>
      <c r="E18" s="20" t="s">
        <v>55</v>
      </c>
      <c r="F18" s="105">
        <v>0.255</v>
      </c>
      <c r="G18" s="107" t="s">
        <v>58</v>
      </c>
      <c r="K18" s="17"/>
      <c r="S18" s="43"/>
      <c r="T18" s="43"/>
      <c r="U18" s="22"/>
      <c r="V18" s="15"/>
      <c r="W18" s="15"/>
      <c r="X18" s="15"/>
      <c r="Y18" s="22"/>
      <c r="Z18" s="22" t="s">
        <v>14</v>
      </c>
      <c r="AA18" s="22" t="s">
        <v>14</v>
      </c>
      <c r="AD18" s="9"/>
      <c r="AE18" s="15"/>
      <c r="AF18" s="9"/>
      <c r="AG18" s="51"/>
      <c r="AH18" s="51"/>
      <c r="AI18" s="51"/>
      <c r="AJ18" s="51"/>
      <c r="AK18" s="51"/>
      <c r="AQ18" s="51"/>
      <c r="AR18" s="51"/>
      <c r="AS18" s="51"/>
      <c r="AT18" s="51"/>
      <c r="AU18" s="51"/>
      <c r="AV18" s="51"/>
      <c r="AW18" s="51"/>
      <c r="AX18" s="51"/>
      <c r="AY18" s="51"/>
      <c r="AZ18" s="51"/>
      <c r="BA18" s="51"/>
      <c r="BB18" s="15"/>
      <c r="BC18" s="52"/>
      <c r="BD18" s="52"/>
      <c r="BE18" s="52"/>
      <c r="BF18" s="52"/>
      <c r="BG18" s="52"/>
      <c r="BH18" s="52"/>
      <c r="BI18" s="15"/>
      <c r="BJ18" s="15"/>
      <c r="BK18" s="15"/>
      <c r="BL18" s="15"/>
      <c r="BM18" s="15"/>
      <c r="BN18" s="15"/>
      <c r="BO18" s="15"/>
      <c r="BP18" s="15"/>
      <c r="BQ18" s="15"/>
      <c r="BR18" s="15"/>
      <c r="BS18" s="15"/>
      <c r="BT18" s="15"/>
      <c r="BU18" s="15"/>
      <c r="BV18" s="15"/>
      <c r="BW18" s="15"/>
      <c r="BX18" s="9"/>
      <c r="BY18" s="9"/>
      <c r="BZ18" s="9"/>
      <c r="CA18" s="9"/>
      <c r="CB18" s="9"/>
      <c r="CC18" s="9"/>
      <c r="CD18" s="9"/>
      <c r="CE18" s="9"/>
      <c r="CF18" s="9"/>
      <c r="CG18" s="9"/>
      <c r="CH18" s="9"/>
      <c r="CI18" s="9"/>
      <c r="CJ18" s="9"/>
      <c r="CK18" s="9"/>
      <c r="CL18" s="9"/>
      <c r="CM18" s="9"/>
    </row>
    <row r="19" spans="1:91">
      <c r="A19" s="15"/>
      <c r="B19" s="24"/>
      <c r="C19" s="50"/>
      <c r="D19" s="41"/>
      <c r="E19" s="102" t="s">
        <v>54</v>
      </c>
      <c r="F19" s="103">
        <v>1</v>
      </c>
      <c r="G19" s="21"/>
      <c r="K19" s="17"/>
      <c r="S19" s="43"/>
      <c r="T19" s="43"/>
      <c r="U19" s="15"/>
      <c r="V19" s="15"/>
      <c r="W19" s="15"/>
      <c r="X19" s="15"/>
      <c r="Y19" s="22">
        <v>0</v>
      </c>
      <c r="Z19" s="45">
        <f t="shared" ref="Z19:Z57" si="0">$C$17-($C$17^2/(4*PI()^2*$C$18))*Y19^2</f>
        <v>60000</v>
      </c>
      <c r="AA19" s="45"/>
      <c r="AD19" s="9"/>
      <c r="AE19" s="15">
        <f>(Y28-Y19)/9</f>
        <v>4.2153706227991385</v>
      </c>
      <c r="AF19" s="9"/>
      <c r="AG19" s="15"/>
      <c r="AH19" s="15"/>
      <c r="AI19" s="15"/>
      <c r="AJ19" s="15"/>
      <c r="AK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9"/>
      <c r="BY19" s="9"/>
      <c r="BZ19" s="9"/>
      <c r="CA19" s="9"/>
      <c r="CB19" s="9"/>
      <c r="CC19" s="9"/>
      <c r="CD19" s="9"/>
      <c r="CE19" s="9"/>
      <c r="CF19" s="9"/>
      <c r="CG19" s="9"/>
      <c r="CH19" s="9"/>
      <c r="CI19" s="9"/>
      <c r="CJ19" s="9"/>
      <c r="CK19" s="9"/>
      <c r="CL19" s="9"/>
      <c r="CM19" s="9"/>
    </row>
    <row r="20" spans="1:91">
      <c r="A20" s="15"/>
      <c r="F20" s="17"/>
      <c r="G20" s="41"/>
      <c r="H20" s="41"/>
      <c r="I20" s="41"/>
      <c r="J20" s="41"/>
      <c r="K20" s="41"/>
      <c r="S20" s="43"/>
      <c r="T20" s="43"/>
      <c r="U20" s="15"/>
      <c r="V20" s="53"/>
      <c r="W20" s="15"/>
      <c r="X20" s="15"/>
      <c r="Y20" s="45">
        <f t="shared" ref="Y20:Y27" si="1">Y19+$AE$19</f>
        <v>4.2153706227991385</v>
      </c>
      <c r="Z20" s="45">
        <f t="shared" si="0"/>
        <v>59845.679012345681</v>
      </c>
      <c r="AA20" s="45"/>
      <c r="AB20" s="37">
        <f>Z20</f>
        <v>59845.679012345681</v>
      </c>
      <c r="AD20" s="9"/>
      <c r="AE20" s="15">
        <f>C17/2</f>
        <v>30000</v>
      </c>
      <c r="AF20" s="9"/>
      <c r="AG20" s="15"/>
      <c r="AH20" s="15"/>
      <c r="AI20" s="15"/>
      <c r="AJ20" s="15"/>
      <c r="AK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9"/>
      <c r="BY20" s="9"/>
      <c r="BZ20" s="9"/>
      <c r="CA20" s="9"/>
      <c r="CB20" s="9"/>
      <c r="CC20" s="9"/>
      <c r="CD20" s="9"/>
      <c r="CE20" s="9"/>
      <c r="CF20" s="9"/>
      <c r="CG20" s="9"/>
      <c r="CH20" s="9"/>
      <c r="CI20" s="9"/>
      <c r="CJ20" s="9"/>
      <c r="CK20" s="9"/>
      <c r="CL20" s="9"/>
      <c r="CM20" s="9"/>
    </row>
    <row r="21" spans="1:91">
      <c r="A21" s="6" t="s">
        <v>67</v>
      </c>
      <c r="E21" s="6" t="s">
        <v>62</v>
      </c>
      <c r="F21" s="41"/>
      <c r="G21" s="41"/>
      <c r="I21" s="6" t="s">
        <v>70</v>
      </c>
      <c r="J21" s="41"/>
      <c r="K21" s="41"/>
      <c r="S21" s="43"/>
      <c r="T21" s="43"/>
      <c r="U21" s="15"/>
      <c r="V21" s="15"/>
      <c r="W21" s="15"/>
      <c r="X21" s="15"/>
      <c r="Y21" s="45">
        <f t="shared" si="1"/>
        <v>8.4307412455982771</v>
      </c>
      <c r="Z21" s="45">
        <f t="shared" si="0"/>
        <v>59382.716049382718</v>
      </c>
      <c r="AA21" s="45"/>
      <c r="AB21" s="37">
        <f t="shared" ref="AB21:AB51" si="2">Z21</f>
        <v>59382.716049382718</v>
      </c>
      <c r="AD21" s="9"/>
      <c r="AE21" s="15">
        <f>C16</f>
        <v>72000</v>
      </c>
      <c r="AF21" s="9"/>
      <c r="AG21" s="15"/>
      <c r="AH21" s="15"/>
      <c r="AI21" s="15"/>
      <c r="AJ21" s="15"/>
      <c r="AK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9"/>
      <c r="BY21" s="9"/>
      <c r="BZ21" s="9"/>
      <c r="CA21" s="9"/>
      <c r="CB21" s="9"/>
      <c r="CC21" s="9"/>
      <c r="CD21" s="9"/>
      <c r="CE21" s="9"/>
      <c r="CF21" s="9"/>
      <c r="CG21" s="9"/>
      <c r="CH21" s="9"/>
      <c r="CI21" s="9"/>
      <c r="CJ21" s="9"/>
      <c r="CK21" s="9"/>
      <c r="CL21" s="9"/>
      <c r="CM21" s="9"/>
    </row>
    <row r="22" spans="1:91" ht="12.75" customHeight="1">
      <c r="A22" s="20" t="s">
        <v>60</v>
      </c>
      <c r="B22" s="6" t="str">
        <f ca="1">[1]!xlvn(B23)</f>
        <v>√[I / A] = √[0.255 / 0.503]</v>
      </c>
      <c r="C22" s="19"/>
      <c r="E22" s="20" t="s">
        <v>63</v>
      </c>
      <c r="F22" s="6" t="str">
        <f ca="1">[1]!xlv(F23)</f>
        <v>(L / √[C]) / R</v>
      </c>
      <c r="G22" s="97"/>
      <c r="I22" s="20" t="s">
        <v>61</v>
      </c>
      <c r="J22" s="6" t="str">
        <f ca="1">[1]!xlv(J23)</f>
        <v>√[2 × π² × Ec / Fcy]</v>
      </c>
      <c r="K22" s="21"/>
      <c r="S22" s="43"/>
      <c r="T22" s="43"/>
      <c r="U22" s="15"/>
      <c r="V22" s="18"/>
      <c r="W22" s="18"/>
      <c r="X22" s="18"/>
      <c r="Y22" s="45">
        <f t="shared" si="1"/>
        <v>12.646111868397416</v>
      </c>
      <c r="Z22" s="45">
        <f t="shared" si="0"/>
        <v>58611.111111111109</v>
      </c>
      <c r="AA22" s="45"/>
      <c r="AB22" s="37">
        <f t="shared" si="2"/>
        <v>58611.111111111109</v>
      </c>
      <c r="AD22" s="9"/>
      <c r="AE22" s="15">
        <f>(Y52-Y28)/24</f>
        <v>0.86814504947928073</v>
      </c>
      <c r="AF22" s="9"/>
      <c r="AG22" s="18"/>
      <c r="AH22" s="18"/>
      <c r="AI22" s="18"/>
      <c r="AJ22" s="18"/>
      <c r="AK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row>
    <row r="23" spans="1:91">
      <c r="A23" s="20" t="s">
        <v>60</v>
      </c>
      <c r="B23" s="108">
        <f>SQRT(F18/F17)</f>
        <v>0.71201000730117403</v>
      </c>
      <c r="C23" s="40"/>
      <c r="E23" s="20" t="s">
        <v>63</v>
      </c>
      <c r="F23" s="109">
        <f>(F16/SQRT(F19))/B23</f>
        <v>42.134239255587119</v>
      </c>
      <c r="G23" s="17"/>
      <c r="I23" s="20" t="s">
        <v>61</v>
      </c>
      <c r="J23" s="114">
        <f>SQRT(2*PI()^2*C18/C17)</f>
        <v>58.773816792694987</v>
      </c>
      <c r="K23" s="21"/>
      <c r="S23" s="43"/>
      <c r="T23" s="43"/>
      <c r="U23" s="15"/>
      <c r="V23" s="18"/>
      <c r="W23" s="18"/>
      <c r="X23" s="18"/>
      <c r="Y23" s="45">
        <f t="shared" si="1"/>
        <v>16.861482491196554</v>
      </c>
      <c r="Z23" s="45">
        <f t="shared" si="0"/>
        <v>57530.864197530864</v>
      </c>
      <c r="AA23" s="45"/>
      <c r="AB23" s="37">
        <f t="shared" si="2"/>
        <v>57530.864197530864</v>
      </c>
      <c r="AD23" s="9"/>
      <c r="AE23" s="15"/>
      <c r="AF23" s="9"/>
      <c r="AG23" s="18"/>
      <c r="AH23" s="18"/>
      <c r="AI23" s="18"/>
      <c r="AJ23" s="18"/>
      <c r="AK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1:91">
      <c r="A24" s="15"/>
      <c r="I24" s="17"/>
      <c r="J24" s="4"/>
      <c r="K24" s="28"/>
      <c r="S24" s="43"/>
      <c r="T24" s="43"/>
      <c r="U24" s="15"/>
      <c r="V24" s="18"/>
      <c r="W24" s="25"/>
      <c r="X24" s="18"/>
      <c r="Y24" s="45">
        <f t="shared" si="1"/>
        <v>21.076853113995693</v>
      </c>
      <c r="Z24" s="45">
        <f t="shared" si="0"/>
        <v>56141.975308641973</v>
      </c>
      <c r="AA24" s="45"/>
      <c r="AB24" s="37">
        <f t="shared" si="2"/>
        <v>56141.975308641973</v>
      </c>
      <c r="AD24" s="9"/>
      <c r="AE24" s="15"/>
      <c r="AF24" s="9"/>
      <c r="AG24" s="18"/>
      <c r="AH24" s="18"/>
      <c r="AI24" s="18"/>
      <c r="AJ24" s="18"/>
      <c r="AK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row>
    <row r="25" spans="1:91">
      <c r="A25" s="15"/>
      <c r="B25" s="24"/>
      <c r="C25" s="17"/>
      <c r="D25" s="98"/>
      <c r="E25" s="17"/>
      <c r="F25" s="11"/>
      <c r="G25" s="24"/>
      <c r="H25" s="39"/>
      <c r="I25" s="17"/>
      <c r="J25" s="11"/>
      <c r="K25" s="28"/>
      <c r="S25" s="43"/>
      <c r="T25" s="43"/>
      <c r="U25" s="15"/>
      <c r="V25" s="18"/>
      <c r="Y25" s="45">
        <f t="shared" si="1"/>
        <v>25.292223736794831</v>
      </c>
      <c r="Z25" s="45">
        <f t="shared" si="0"/>
        <v>54444.444444444445</v>
      </c>
      <c r="AA25" s="45"/>
      <c r="AB25" s="37">
        <f t="shared" si="2"/>
        <v>54444.444444444445</v>
      </c>
      <c r="AD25" s="9"/>
      <c r="AE25" s="15"/>
      <c r="AF25" s="9"/>
      <c r="AG25" s="18"/>
      <c r="AH25" s="18"/>
      <c r="AI25" s="18"/>
      <c r="AJ25" s="18"/>
      <c r="AK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row>
    <row r="26" spans="1:91">
      <c r="A26" s="15"/>
      <c r="F26" s="11"/>
      <c r="G26" s="24"/>
      <c r="H26" s="39"/>
      <c r="I26" s="17"/>
      <c r="J26" s="11"/>
      <c r="K26" s="28"/>
      <c r="S26" s="43"/>
      <c r="T26" s="43"/>
      <c r="U26" s="15"/>
      <c r="V26" s="18"/>
      <c r="Y26" s="45">
        <f t="shared" si="1"/>
        <v>29.50759435959397</v>
      </c>
      <c r="Z26" s="45">
        <f t="shared" si="0"/>
        <v>52438.271604938273</v>
      </c>
      <c r="AA26" s="45"/>
      <c r="AB26" s="37">
        <f t="shared" si="2"/>
        <v>52438.271604938273</v>
      </c>
      <c r="AD26" s="9"/>
      <c r="AE26" s="9"/>
      <c r="AF26" s="9"/>
      <c r="AG26" s="18"/>
      <c r="AH26" s="18"/>
      <c r="AI26" s="18"/>
      <c r="AJ26" s="18"/>
      <c r="AK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row>
    <row r="27" spans="1:91">
      <c r="A27" s="15"/>
      <c r="B27" s="17"/>
      <c r="C27" s="17"/>
      <c r="D27" s="98"/>
      <c r="E27" s="17"/>
      <c r="F27" s="11"/>
      <c r="G27" s="24"/>
      <c r="H27" s="39"/>
      <c r="I27" s="17"/>
      <c r="J27" s="11"/>
      <c r="K27" s="12"/>
      <c r="S27" s="43"/>
      <c r="T27" s="43"/>
      <c r="U27" s="15"/>
      <c r="V27" s="18"/>
      <c r="Y27" s="45">
        <f t="shared" si="1"/>
        <v>33.722964982393108</v>
      </c>
      <c r="Z27" s="45">
        <f t="shared" si="0"/>
        <v>50123.456790123462</v>
      </c>
      <c r="AA27" s="45"/>
      <c r="AB27" s="37">
        <f t="shared" si="2"/>
        <v>50123.456790123462</v>
      </c>
      <c r="AD27" s="9"/>
      <c r="AE27" s="9"/>
      <c r="AF27" s="9"/>
      <c r="AG27" s="18"/>
      <c r="AH27" s="18"/>
      <c r="AI27" s="18"/>
      <c r="AJ27" s="18"/>
      <c r="AK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91">
      <c r="A28" s="15"/>
      <c r="B28" s="17"/>
      <c r="C28" s="17"/>
      <c r="D28" s="98"/>
      <c r="E28" s="17"/>
      <c r="F28" s="11"/>
      <c r="G28" s="24"/>
      <c r="H28" s="39"/>
      <c r="I28" s="17"/>
      <c r="J28" s="11"/>
      <c r="K28" s="12"/>
      <c r="S28" s="43"/>
      <c r="T28" s="43"/>
      <c r="U28" s="15"/>
      <c r="V28" s="18"/>
      <c r="Y28" s="45">
        <f>(PI()^2*MIN(C18)/AE21)^0.5</f>
        <v>37.93833560519225</v>
      </c>
      <c r="Z28" s="45">
        <f t="shared" si="0"/>
        <v>47500</v>
      </c>
      <c r="AA28" s="45">
        <f t="shared" ref="AA28:AA57" si="3">PI()^2*$C$18/Y28^2</f>
        <v>72000</v>
      </c>
      <c r="AB28" s="37">
        <f t="shared" si="2"/>
        <v>47500</v>
      </c>
      <c r="AD28" s="110">
        <f>F23</f>
        <v>42.134239255587119</v>
      </c>
      <c r="AE28" s="18">
        <v>0</v>
      </c>
      <c r="AF28" s="9"/>
      <c r="AG28" s="18"/>
      <c r="AJ28" s="18"/>
      <c r="AK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row>
    <row r="29" spans="1:91">
      <c r="A29" s="15"/>
      <c r="B29" s="24"/>
      <c r="C29" s="17"/>
      <c r="D29" s="98"/>
      <c r="E29" s="17"/>
      <c r="F29" s="11"/>
      <c r="G29" s="24"/>
      <c r="H29" s="97"/>
      <c r="I29" s="97"/>
      <c r="J29" s="97"/>
      <c r="K29" s="40"/>
      <c r="S29" s="43"/>
      <c r="T29" s="43"/>
      <c r="U29" s="15"/>
      <c r="V29" s="18"/>
      <c r="W29" s="26"/>
      <c r="X29" s="22"/>
      <c r="Y29" s="45">
        <f t="shared" ref="Y29:Y51" si="4">Y28+$AE$22</f>
        <v>38.806480654671532</v>
      </c>
      <c r="Z29" s="45">
        <f t="shared" si="0"/>
        <v>46921.378177729675</v>
      </c>
      <c r="AA29" s="45">
        <f t="shared" si="3"/>
        <v>68814.590117398824</v>
      </c>
      <c r="AB29" s="37">
        <f t="shared" si="2"/>
        <v>46921.378177729675</v>
      </c>
      <c r="AD29" s="110">
        <f>F23</f>
        <v>42.134239255587119</v>
      </c>
      <c r="AE29" s="110">
        <f>AE33</f>
        <v>44582.151316004602</v>
      </c>
      <c r="AF29" s="9"/>
      <c r="AG29" s="18"/>
      <c r="AJ29" s="18"/>
      <c r="AK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row>
    <row r="30" spans="1:91">
      <c r="A30" s="15"/>
      <c r="B30" s="24"/>
      <c r="C30" s="99"/>
      <c r="D30" s="98"/>
      <c r="E30" s="17"/>
      <c r="F30" s="11"/>
      <c r="G30" s="11"/>
      <c r="H30" s="97"/>
      <c r="I30" s="97"/>
      <c r="J30" s="97"/>
      <c r="K30" s="40"/>
      <c r="S30" s="43"/>
      <c r="T30" s="43"/>
      <c r="U30" s="15"/>
      <c r="V30" s="18"/>
      <c r="W30" s="26"/>
      <c r="X30" s="22"/>
      <c r="Y30" s="45">
        <f t="shared" si="4"/>
        <v>39.674625704150813</v>
      </c>
      <c r="Z30" s="45">
        <f t="shared" si="0"/>
        <v>46329.665499424889</v>
      </c>
      <c r="AA30" s="45">
        <f t="shared" si="3"/>
        <v>65835.989599386681</v>
      </c>
      <c r="AB30" s="37">
        <f t="shared" si="2"/>
        <v>46329.665499424889</v>
      </c>
      <c r="AD30" s="18">
        <v>0</v>
      </c>
      <c r="AE30" s="110">
        <f>AE29</f>
        <v>44582.151316004602</v>
      </c>
      <c r="AF30" s="9"/>
      <c r="AG30" s="18"/>
      <c r="AJ30" s="18"/>
      <c r="AK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row>
    <row r="31" spans="1:91" ht="14.25" customHeight="1">
      <c r="A31" s="15"/>
      <c r="B31" s="17"/>
      <c r="C31" s="99"/>
      <c r="D31" s="98"/>
      <c r="E31" s="17"/>
      <c r="F31" s="11"/>
      <c r="G31" s="24"/>
      <c r="H31" s="41"/>
      <c r="I31" s="41"/>
      <c r="J31" s="41"/>
      <c r="K31" s="41"/>
      <c r="S31" s="43"/>
      <c r="T31" s="43"/>
      <c r="U31" s="15"/>
      <c r="V31" s="18"/>
      <c r="W31" s="21"/>
      <c r="X31" s="21"/>
      <c r="Y31" s="45">
        <f t="shared" si="4"/>
        <v>40.542770753630094</v>
      </c>
      <c r="Z31" s="45">
        <f t="shared" si="0"/>
        <v>45724.861965085634</v>
      </c>
      <c r="AA31" s="45">
        <f t="shared" si="3"/>
        <v>63046.675821891557</v>
      </c>
      <c r="AB31" s="37">
        <f t="shared" si="2"/>
        <v>45724.861965085634</v>
      </c>
      <c r="AD31" s="18"/>
      <c r="AE31" s="18"/>
      <c r="AF31" s="9"/>
      <c r="AG31" s="18"/>
      <c r="AJ31" s="18"/>
      <c r="AK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row>
    <row r="32" spans="1:91">
      <c r="A32" s="15"/>
      <c r="B32" s="24"/>
      <c r="C32" s="99"/>
      <c r="D32" s="98"/>
      <c r="E32" s="17"/>
      <c r="F32" s="17"/>
      <c r="G32" s="17"/>
      <c r="H32" s="41"/>
      <c r="I32" s="41"/>
      <c r="J32" s="41"/>
      <c r="K32" s="41"/>
      <c r="S32" s="43"/>
      <c r="T32" s="43"/>
      <c r="U32" s="15"/>
      <c r="V32" s="18"/>
      <c r="W32" s="22"/>
      <c r="X32" s="21"/>
      <c r="Y32" s="45">
        <f t="shared" si="4"/>
        <v>41.410915803109376</v>
      </c>
      <c r="Z32" s="45">
        <f t="shared" si="0"/>
        <v>45106.967574711918</v>
      </c>
      <c r="AA32" s="45">
        <f t="shared" si="3"/>
        <v>60430.943430420353</v>
      </c>
      <c r="AB32" s="37">
        <f t="shared" si="2"/>
        <v>45106.967574711918</v>
      </c>
      <c r="AD32" s="110">
        <f>AD28</f>
        <v>42.134239255587119</v>
      </c>
      <c r="AE32" s="18">
        <v>0</v>
      </c>
      <c r="AF32" s="9"/>
      <c r="AG32" s="18"/>
      <c r="AJ32" s="18"/>
      <c r="AK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row>
    <row r="33" spans="1:75">
      <c r="A33" s="15"/>
      <c r="B33" s="17"/>
      <c r="C33" s="99"/>
      <c r="D33" s="98"/>
      <c r="E33" s="17"/>
      <c r="F33" s="17"/>
      <c r="G33" s="24"/>
      <c r="H33" s="96"/>
      <c r="I33" s="17"/>
      <c r="J33" s="97"/>
      <c r="K33" s="40"/>
      <c r="S33" s="43"/>
      <c r="T33" s="43"/>
      <c r="U33" s="15"/>
      <c r="X33" s="21"/>
      <c r="Y33" s="45">
        <f t="shared" si="4"/>
        <v>42.279060852588657</v>
      </c>
      <c r="Z33" s="45">
        <f t="shared" si="0"/>
        <v>44475.98232830374</v>
      </c>
      <c r="AA33" s="45">
        <f t="shared" si="3"/>
        <v>57974.682780791998</v>
      </c>
      <c r="AB33" s="37">
        <f t="shared" si="2"/>
        <v>44475.98232830374</v>
      </c>
      <c r="AD33" s="110">
        <f>AD29</f>
        <v>42.134239255587119</v>
      </c>
      <c r="AE33" s="110">
        <f>IF(F23&lt;J23,E55,B55)</f>
        <v>44582.151316004602</v>
      </c>
      <c r="AF33" s="9"/>
      <c r="AG33" s="18"/>
      <c r="AJ33" s="18"/>
      <c r="AK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row>
    <row r="34" spans="1:75" ht="14.25" customHeight="1">
      <c r="A34" s="15"/>
      <c r="B34" s="24"/>
      <c r="C34" s="17"/>
      <c r="D34" s="98"/>
      <c r="E34" s="17"/>
      <c r="F34" s="17"/>
      <c r="G34" s="11"/>
      <c r="H34" s="11"/>
      <c r="I34" s="41"/>
      <c r="J34" s="41"/>
      <c r="K34" s="41"/>
      <c r="S34" s="43"/>
      <c r="T34" s="43"/>
      <c r="U34" s="15"/>
      <c r="X34" s="21"/>
      <c r="Y34" s="45">
        <f t="shared" si="4"/>
        <v>43.147205902067938</v>
      </c>
      <c r="Z34" s="45">
        <f t="shared" si="0"/>
        <v>43831.906225861094</v>
      </c>
      <c r="AA34" s="45">
        <f t="shared" si="3"/>
        <v>55665.189265512701</v>
      </c>
      <c r="AB34" s="37">
        <f t="shared" si="2"/>
        <v>43831.906225861094</v>
      </c>
      <c r="AD34" s="18">
        <f>AD30</f>
        <v>0</v>
      </c>
      <c r="AE34" s="110">
        <f>AE33</f>
        <v>44582.151316004602</v>
      </c>
      <c r="AF34" s="9"/>
      <c r="AG34" s="18"/>
      <c r="AJ34" s="18"/>
      <c r="AK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row>
    <row r="35" spans="1:75">
      <c r="A35" s="15"/>
      <c r="B35" s="24"/>
      <c r="C35" s="17"/>
      <c r="D35" s="98"/>
      <c r="E35" s="17"/>
      <c r="F35" s="17"/>
      <c r="K35" s="41"/>
      <c r="S35" s="43"/>
      <c r="T35" s="43"/>
      <c r="U35" s="15"/>
      <c r="V35" s="18"/>
      <c r="W35" s="18"/>
      <c r="X35" s="18"/>
      <c r="Y35" s="45">
        <f t="shared" si="4"/>
        <v>44.015350951547219</v>
      </c>
      <c r="Z35" s="45">
        <f t="shared" si="0"/>
        <v>43174.739267383979</v>
      </c>
      <c r="AA35" s="45">
        <f t="shared" si="3"/>
        <v>53490.998701454679</v>
      </c>
      <c r="AB35" s="37">
        <f t="shared" si="2"/>
        <v>43174.739267383979</v>
      </c>
      <c r="AD35" s="18"/>
      <c r="AE35" s="18"/>
      <c r="AF35" s="9"/>
      <c r="AG35" s="18"/>
      <c r="AJ35" s="18"/>
      <c r="AK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row>
    <row r="36" spans="1:75">
      <c r="A36" s="15"/>
      <c r="B36" s="24"/>
      <c r="C36" s="17"/>
      <c r="D36" s="98"/>
      <c r="E36" s="17"/>
      <c r="F36" s="17"/>
      <c r="K36" s="17"/>
      <c r="S36" s="43"/>
      <c r="T36" s="43"/>
      <c r="U36" s="15"/>
      <c r="Y36" s="45">
        <f t="shared" si="4"/>
        <v>44.883496001026501</v>
      </c>
      <c r="Z36" s="45">
        <f t="shared" si="0"/>
        <v>42504.481452872409</v>
      </c>
      <c r="AA36" s="45">
        <f t="shared" si="3"/>
        <v>51441.744785996154</v>
      </c>
      <c r="AB36" s="37">
        <f t="shared" si="2"/>
        <v>42504.481452872409</v>
      </c>
      <c r="AD36" s="9"/>
      <c r="AE36" s="9"/>
      <c r="AF36" s="9"/>
      <c r="AG36" s="18"/>
      <c r="AH36" s="18"/>
      <c r="AI36" s="18"/>
      <c r="AJ36" s="18"/>
      <c r="AK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row>
    <row r="37" spans="1:75">
      <c r="A37" s="15"/>
      <c r="F37" s="17"/>
      <c r="G37" s="24"/>
      <c r="H37" s="50"/>
      <c r="I37" s="11"/>
      <c r="J37" s="17"/>
      <c r="K37" s="17"/>
      <c r="S37" s="43"/>
      <c r="T37" s="43"/>
      <c r="U37" s="15"/>
      <c r="Y37" s="45">
        <f t="shared" si="4"/>
        <v>45.751641050505782</v>
      </c>
      <c r="Z37" s="45">
        <f t="shared" si="0"/>
        <v>41821.132782326356</v>
      </c>
      <c r="AA37" s="45">
        <f t="shared" si="3"/>
        <v>49508.035304037694</v>
      </c>
      <c r="AB37" s="37">
        <f t="shared" si="2"/>
        <v>41821.132782326356</v>
      </c>
      <c r="AD37" s="9"/>
      <c r="AE37" s="9"/>
      <c r="AF37" s="9"/>
      <c r="AG37" s="18"/>
      <c r="AH37" s="18"/>
      <c r="AI37" s="18"/>
      <c r="AJ37" s="18"/>
      <c r="AK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row>
    <row r="38" spans="1:75">
      <c r="A38" s="15"/>
      <c r="B38" s="24"/>
      <c r="C38" s="17"/>
      <c r="D38" s="98"/>
      <c r="E38" s="17"/>
      <c r="F38" s="17"/>
      <c r="G38" s="24"/>
      <c r="H38" s="50"/>
      <c r="I38" s="17"/>
      <c r="J38" s="17"/>
      <c r="K38" s="17"/>
      <c r="S38" s="43"/>
      <c r="T38" s="43"/>
      <c r="U38" s="15"/>
      <c r="Y38" s="45">
        <f t="shared" si="4"/>
        <v>46.619786099985063</v>
      </c>
      <c r="Z38" s="45">
        <f t="shared" si="0"/>
        <v>41124.693255745857</v>
      </c>
      <c r="AA38" s="45">
        <f t="shared" si="3"/>
        <v>47681.344319025178</v>
      </c>
      <c r="AB38" s="37">
        <f t="shared" si="2"/>
        <v>41124.693255745857</v>
      </c>
      <c r="AD38" s="9"/>
      <c r="AE38" s="9"/>
      <c r="AF38" s="9"/>
      <c r="AG38" s="18"/>
      <c r="AH38" s="18"/>
      <c r="AI38" s="18"/>
      <c r="AJ38" s="18"/>
      <c r="AK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row>
    <row r="39" spans="1:75">
      <c r="A39" s="15"/>
      <c r="B39" s="24"/>
      <c r="C39" s="17"/>
      <c r="D39" s="98"/>
      <c r="E39" s="17"/>
      <c r="F39" s="17"/>
      <c r="G39" s="24"/>
      <c r="H39" s="50"/>
      <c r="I39" s="17"/>
      <c r="J39" s="17"/>
      <c r="K39" s="17"/>
      <c r="S39" s="43"/>
      <c r="T39" s="43"/>
      <c r="U39" s="22"/>
      <c r="V39" s="15"/>
      <c r="W39" s="15"/>
      <c r="X39" s="15"/>
      <c r="Y39" s="45">
        <f t="shared" si="4"/>
        <v>47.487931149464345</v>
      </c>
      <c r="Z39" s="45">
        <f t="shared" si="0"/>
        <v>40415.162873130888</v>
      </c>
      <c r="AA39" s="45">
        <f t="shared" si="3"/>
        <v>45953.918032091213</v>
      </c>
      <c r="AB39" s="37">
        <f t="shared" si="2"/>
        <v>40415.162873130888</v>
      </c>
      <c r="AD39" s="13"/>
      <c r="AE39" s="13"/>
      <c r="AF39" s="18"/>
      <c r="AH39" s="18"/>
      <c r="AI39" s="18"/>
      <c r="AJ39" s="18"/>
      <c r="AK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row>
    <row r="40" spans="1:75">
      <c r="A40" s="15"/>
      <c r="B40" s="24"/>
      <c r="C40" s="17"/>
      <c r="D40" s="98"/>
      <c r="E40" s="17"/>
      <c r="F40" s="17"/>
      <c r="G40" s="24"/>
      <c r="H40" s="100"/>
      <c r="I40" s="17"/>
      <c r="J40" s="17"/>
      <c r="K40" s="17"/>
      <c r="S40" s="43"/>
      <c r="T40" s="43"/>
      <c r="U40" s="15"/>
      <c r="Y40" s="45">
        <f t="shared" si="4"/>
        <v>48.356076198943626</v>
      </c>
      <c r="Z40" s="45">
        <f t="shared" si="0"/>
        <v>39692.541634481451</v>
      </c>
      <c r="AA40" s="45">
        <f t="shared" si="3"/>
        <v>44318.692364189352</v>
      </c>
      <c r="AB40" s="37">
        <f t="shared" si="2"/>
        <v>39692.541634481451</v>
      </c>
      <c r="AD40" s="9"/>
      <c r="AE40" s="13"/>
      <c r="AF40" s="13"/>
      <c r="AH40" s="110"/>
      <c r="AI40" s="18"/>
      <c r="AJ40" s="18"/>
      <c r="AK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row>
    <row r="41" spans="1:75">
      <c r="A41" s="15"/>
      <c r="B41" s="17"/>
      <c r="C41" s="17"/>
      <c r="D41" s="17"/>
      <c r="E41" s="17"/>
      <c r="F41" s="17"/>
      <c r="G41" s="24"/>
      <c r="H41" s="42"/>
      <c r="I41" s="17"/>
      <c r="J41" s="17"/>
      <c r="K41" s="17"/>
      <c r="S41" s="43"/>
      <c r="T41" s="43"/>
      <c r="U41" s="15"/>
      <c r="Y41" s="45">
        <f t="shared" si="4"/>
        <v>49.224221248422907</v>
      </c>
      <c r="Z41" s="45">
        <f t="shared" si="0"/>
        <v>38956.829539797553</v>
      </c>
      <c r="AA41" s="45">
        <f t="shared" si="3"/>
        <v>42769.220622059314</v>
      </c>
      <c r="AB41" s="37">
        <f t="shared" si="2"/>
        <v>38956.829539797553</v>
      </c>
      <c r="AD41" s="9"/>
      <c r="AE41" s="13"/>
      <c r="AF41" s="13"/>
      <c r="AH41" s="18"/>
      <c r="AI41" s="18"/>
      <c r="AJ41" s="18"/>
      <c r="AK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row>
    <row r="42" spans="1:75">
      <c r="A42" s="15"/>
      <c r="B42" s="17"/>
      <c r="C42" s="17"/>
      <c r="D42" s="17"/>
      <c r="E42" s="17"/>
      <c r="F42" s="17"/>
      <c r="G42" s="24"/>
      <c r="H42" s="42"/>
      <c r="I42" s="17"/>
      <c r="J42" s="17"/>
      <c r="K42" s="17"/>
      <c r="S42" s="43"/>
      <c r="T42" s="43"/>
      <c r="U42" s="15"/>
      <c r="Y42" s="45">
        <f t="shared" si="4"/>
        <v>50.092366297902188</v>
      </c>
      <c r="Z42" s="45">
        <f t="shared" si="0"/>
        <v>38208.026589079192</v>
      </c>
      <c r="AA42" s="45">
        <f t="shared" si="3"/>
        <v>41299.609862270423</v>
      </c>
      <c r="AB42" s="37">
        <f t="shared" si="2"/>
        <v>38208.026589079192</v>
      </c>
      <c r="AD42" s="13"/>
      <c r="AE42" s="13"/>
      <c r="AF42" s="13"/>
      <c r="AG42" s="18"/>
      <c r="AH42" s="18"/>
      <c r="AI42" s="18"/>
      <c r="AJ42" s="18"/>
      <c r="AK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row>
    <row r="43" spans="1:75">
      <c r="A43" s="15"/>
      <c r="B43" s="95"/>
      <c r="C43" s="17"/>
      <c r="D43" s="17"/>
      <c r="E43" s="17"/>
      <c r="F43" s="17"/>
      <c r="G43" s="17"/>
      <c r="H43" s="17"/>
      <c r="I43" s="17"/>
      <c r="J43" s="17"/>
      <c r="K43" s="17"/>
      <c r="S43" s="43"/>
      <c r="T43" s="43"/>
      <c r="U43" s="15"/>
      <c r="Y43" s="45">
        <f t="shared" si="4"/>
        <v>50.96051134738147</v>
      </c>
      <c r="Z43" s="45">
        <f t="shared" si="0"/>
        <v>37446.132782326356</v>
      </c>
      <c r="AA43" s="45">
        <f t="shared" si="3"/>
        <v>39904.464778206318</v>
      </c>
      <c r="AB43" s="37">
        <f t="shared" si="2"/>
        <v>37446.132782326356</v>
      </c>
      <c r="AD43" s="13"/>
      <c r="AE43" s="13"/>
      <c r="AF43" s="13"/>
      <c r="AG43" s="18"/>
      <c r="AK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row>
    <row r="44" spans="1:75">
      <c r="A44" s="22"/>
      <c r="B44" s="24"/>
      <c r="C44" s="30"/>
      <c r="D44" s="17"/>
      <c r="E44" s="17"/>
      <c r="F44" s="17"/>
      <c r="G44" s="17"/>
      <c r="H44" s="22"/>
      <c r="I44" s="22"/>
      <c r="J44" s="22"/>
      <c r="K44" s="22"/>
      <c r="S44" s="43"/>
      <c r="T44" s="43"/>
      <c r="U44" s="22"/>
      <c r="V44" s="18"/>
      <c r="W44" s="21"/>
      <c r="X44" s="21"/>
      <c r="Y44" s="45">
        <f t="shared" si="4"/>
        <v>51.828656396860751</v>
      </c>
      <c r="Z44" s="45">
        <f t="shared" si="0"/>
        <v>36671.148119539066</v>
      </c>
      <c r="AA44" s="45">
        <f t="shared" si="3"/>
        <v>38578.838110494173</v>
      </c>
      <c r="AB44" s="37">
        <f t="shared" si="2"/>
        <v>36671.148119539066</v>
      </c>
      <c r="AD44" s="13"/>
      <c r="AE44" s="13"/>
      <c r="AF44" s="13"/>
      <c r="AG44" s="18"/>
      <c r="AK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row>
    <row r="45" spans="1:75" s="5" customFormat="1">
      <c r="A45" s="15"/>
      <c r="B45" s="24"/>
      <c r="C45" s="30"/>
      <c r="D45" s="17"/>
      <c r="E45" s="28"/>
      <c r="F45" s="28"/>
      <c r="G45" s="28"/>
      <c r="H45" s="31"/>
      <c r="I45" s="31"/>
      <c r="J45" s="31"/>
      <c r="K45" s="31"/>
      <c r="L45" s="1"/>
      <c r="M45" s="7"/>
      <c r="N45" s="7"/>
      <c r="O45" s="7"/>
      <c r="P45" s="7"/>
      <c r="Q45" s="7"/>
      <c r="R45" s="7"/>
      <c r="S45" s="43"/>
      <c r="T45" s="43"/>
      <c r="U45" s="22"/>
      <c r="V45" s="31"/>
      <c r="W45" s="22"/>
      <c r="X45" s="32"/>
      <c r="Y45" s="45">
        <f t="shared" si="4"/>
        <v>52.696801446340032</v>
      </c>
      <c r="Z45" s="45">
        <f t="shared" si="0"/>
        <v>35883.072600717307</v>
      </c>
      <c r="AA45" s="45">
        <f t="shared" si="3"/>
        <v>37318.186728329601</v>
      </c>
      <c r="AB45" s="37">
        <f t="shared" si="2"/>
        <v>35883.072600717307</v>
      </c>
      <c r="AC45" s="13"/>
      <c r="AD45" s="13"/>
      <c r="AE45" s="31"/>
      <c r="AF45" s="6"/>
      <c r="AJ45" s="21"/>
      <c r="AK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row>
    <row r="46" spans="1:75" s="5" customFormat="1">
      <c r="A46" s="15"/>
      <c r="C46" s="33"/>
      <c r="D46" s="15"/>
      <c r="E46" s="18"/>
      <c r="F46" s="18"/>
      <c r="G46" s="18"/>
      <c r="H46" s="31"/>
      <c r="I46" s="31"/>
      <c r="J46" s="31"/>
      <c r="K46" s="31"/>
      <c r="L46" s="1"/>
      <c r="M46" s="7"/>
      <c r="N46" s="7"/>
      <c r="O46" s="7"/>
      <c r="P46" s="7"/>
      <c r="Q46" s="7"/>
      <c r="R46" s="7"/>
      <c r="S46" s="43"/>
      <c r="T46" s="43"/>
      <c r="U46" s="22"/>
      <c r="V46" s="31"/>
      <c r="W46" s="21"/>
      <c r="X46" s="24"/>
      <c r="Y46" s="45">
        <f t="shared" si="4"/>
        <v>53.564946495819314</v>
      </c>
      <c r="Z46" s="45">
        <f t="shared" si="0"/>
        <v>35081.906225861079</v>
      </c>
      <c r="AA46" s="45">
        <f t="shared" si="3"/>
        <v>36118.332652478384</v>
      </c>
      <c r="AB46" s="37">
        <f t="shared" si="2"/>
        <v>35081.906225861079</v>
      </c>
      <c r="AC46" s="13"/>
      <c r="AD46" s="13"/>
      <c r="AE46" s="31"/>
      <c r="AF46" s="6"/>
      <c r="AJ46" s="17"/>
      <c r="AK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row>
    <row r="47" spans="1:75" s="5" customFormat="1">
      <c r="A47" s="15"/>
      <c r="B47" s="24"/>
      <c r="C47" s="40"/>
      <c r="D47" s="40"/>
      <c r="E47" s="40"/>
      <c r="F47" s="40"/>
      <c r="G47" s="40"/>
      <c r="H47" s="40"/>
      <c r="I47" s="40"/>
      <c r="J47" s="40"/>
      <c r="K47" s="40"/>
      <c r="L47" s="1"/>
      <c r="M47" s="7"/>
      <c r="N47" s="7"/>
      <c r="O47" s="7"/>
      <c r="P47" s="7"/>
      <c r="Q47" s="7"/>
      <c r="R47" s="7"/>
      <c r="S47" s="43"/>
      <c r="T47" s="43"/>
      <c r="U47" s="22"/>
      <c r="V47" s="31"/>
      <c r="W47" s="27"/>
      <c r="X47" s="27"/>
      <c r="Y47" s="45">
        <f t="shared" si="4"/>
        <v>54.433091545298595</v>
      </c>
      <c r="Z47" s="45">
        <f t="shared" si="0"/>
        <v>34267.648994970397</v>
      </c>
      <c r="AA47" s="45">
        <f t="shared" si="3"/>
        <v>34975.428394556235</v>
      </c>
      <c r="AB47" s="37">
        <f t="shared" si="2"/>
        <v>34267.648994970397</v>
      </c>
      <c r="AC47" s="13"/>
      <c r="AD47" s="13"/>
      <c r="AE47" s="31"/>
      <c r="AF47" s="31"/>
      <c r="AG47" s="31"/>
      <c r="AH47" s="31"/>
      <c r="AI47" s="31"/>
      <c r="AJ47" s="31"/>
      <c r="AK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row>
    <row r="48" spans="1:75" s="5" customFormat="1">
      <c r="A48" s="15"/>
      <c r="C48" s="40"/>
      <c r="D48" s="40"/>
      <c r="E48" s="40"/>
      <c r="F48" s="40"/>
      <c r="G48" s="40"/>
      <c r="H48" s="40"/>
      <c r="I48" s="40"/>
      <c r="J48" s="40"/>
      <c r="K48" s="40"/>
      <c r="L48" s="1"/>
      <c r="M48" s="7"/>
      <c r="N48" s="7"/>
      <c r="O48" s="7"/>
      <c r="P48" s="7"/>
      <c r="Q48" s="7"/>
      <c r="R48" s="7"/>
      <c r="S48" s="43"/>
      <c r="T48" s="43"/>
      <c r="U48" s="22"/>
      <c r="V48" s="31"/>
      <c r="W48" s="27"/>
      <c r="X48" s="27"/>
      <c r="Y48" s="45">
        <f t="shared" si="4"/>
        <v>55.301236594777876</v>
      </c>
      <c r="Z48" s="45">
        <f t="shared" si="0"/>
        <v>33440.300908045247</v>
      </c>
      <c r="AA48" s="45">
        <f t="shared" si="3"/>
        <v>33885.92607484098</v>
      </c>
      <c r="AB48" s="37">
        <f t="shared" si="2"/>
        <v>33440.300908045247</v>
      </c>
      <c r="AC48" s="13"/>
      <c r="AD48" s="13"/>
      <c r="AE48" s="31"/>
      <c r="AF48" s="31"/>
      <c r="AG48" s="31"/>
      <c r="AH48" s="31"/>
      <c r="AI48" s="31"/>
      <c r="AJ48" s="31"/>
      <c r="AK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row>
    <row r="49" spans="1:75" s="5" customFormat="1">
      <c r="A49" s="15"/>
      <c r="B49" s="15"/>
      <c r="C49" s="34"/>
      <c r="D49" s="15"/>
      <c r="E49" s="15"/>
      <c r="F49" s="15"/>
      <c r="G49" s="15"/>
      <c r="H49" s="15"/>
      <c r="I49" s="15"/>
      <c r="J49" s="15"/>
      <c r="K49" s="15"/>
      <c r="L49" s="1"/>
      <c r="M49" s="7"/>
      <c r="N49" s="7"/>
      <c r="O49" s="7"/>
      <c r="P49" s="7"/>
      <c r="Q49" s="7"/>
      <c r="R49" s="7"/>
      <c r="S49" s="43"/>
      <c r="T49" s="43"/>
      <c r="U49" s="22"/>
      <c r="V49" s="31"/>
      <c r="W49" s="27"/>
      <c r="X49" s="27"/>
      <c r="Y49" s="45">
        <f t="shared" si="4"/>
        <v>56.169381644257157</v>
      </c>
      <c r="Z49" s="45">
        <f t="shared" si="0"/>
        <v>32599.861965085627</v>
      </c>
      <c r="AA49" s="45">
        <f t="shared" si="3"/>
        <v>32846.549855084064</v>
      </c>
      <c r="AB49" s="37">
        <f t="shared" si="2"/>
        <v>32599.861965085627</v>
      </c>
      <c r="AC49" s="13"/>
      <c r="AD49" s="13"/>
      <c r="AE49" s="31"/>
      <c r="AF49" s="31"/>
      <c r="AG49" s="31"/>
      <c r="AH49" s="31"/>
      <c r="AI49" s="31"/>
      <c r="AJ49" s="31"/>
      <c r="AK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row>
    <row r="50" spans="1:75" s="5" customFormat="1">
      <c r="A50" s="15"/>
      <c r="B50" s="24"/>
      <c r="C50" s="30"/>
      <c r="D50" s="15"/>
      <c r="G50" s="22"/>
      <c r="H50" s="15"/>
      <c r="I50" s="15"/>
      <c r="J50" s="15"/>
      <c r="K50" s="15"/>
      <c r="L50" s="1"/>
      <c r="M50" s="7"/>
      <c r="N50" s="7"/>
      <c r="O50" s="7"/>
      <c r="P50" s="7"/>
      <c r="Q50" s="7"/>
      <c r="R50" s="7"/>
      <c r="S50" s="43"/>
      <c r="T50" s="43"/>
      <c r="U50" s="13"/>
      <c r="W50" s="35"/>
      <c r="X50" s="35"/>
      <c r="Y50" s="45">
        <f t="shared" si="4"/>
        <v>57.037526693736439</v>
      </c>
      <c r="Z50" s="45">
        <f t="shared" si="0"/>
        <v>31746.332166091546</v>
      </c>
      <c r="AA50" s="45">
        <f t="shared" si="3"/>
        <v>31854.271285792878</v>
      </c>
      <c r="AB50" s="37">
        <f t="shared" si="2"/>
        <v>31746.332166091546</v>
      </c>
      <c r="AC50" s="13"/>
      <c r="AD50" s="13"/>
    </row>
    <row r="51" spans="1:75" s="5" customFormat="1">
      <c r="A51" s="15"/>
      <c r="C51" s="38"/>
      <c r="D51" s="30"/>
      <c r="E51" s="15"/>
      <c r="F51" s="18"/>
      <c r="G51" s="18"/>
      <c r="H51" s="15"/>
      <c r="I51" s="15"/>
      <c r="J51" s="15"/>
      <c r="K51" s="15"/>
      <c r="L51" s="1"/>
      <c r="M51" s="7"/>
      <c r="N51" s="7"/>
      <c r="O51" s="7"/>
      <c r="P51" s="7"/>
      <c r="Q51" s="7"/>
      <c r="R51" s="7"/>
      <c r="S51" s="43"/>
      <c r="T51" s="43"/>
      <c r="U51" s="13"/>
      <c r="W51" s="35"/>
      <c r="X51" s="35"/>
      <c r="Y51" s="45">
        <f t="shared" si="4"/>
        <v>57.90567174321572</v>
      </c>
      <c r="Z51" s="45">
        <f t="shared" si="0"/>
        <v>30879.711511062997</v>
      </c>
      <c r="AA51" s="45">
        <f t="shared" si="3"/>
        <v>30906.287221086979</v>
      </c>
      <c r="AB51" s="37">
        <f t="shared" si="2"/>
        <v>30879.711511062997</v>
      </c>
      <c r="AC51" s="13"/>
      <c r="AD51" s="13"/>
    </row>
    <row r="52" spans="1:75" s="5" customFormat="1">
      <c r="A52" s="15"/>
      <c r="B52" s="15"/>
      <c r="C52" s="21"/>
      <c r="D52" s="23"/>
      <c r="E52" s="15"/>
      <c r="F52" s="15"/>
      <c r="G52" s="15"/>
      <c r="H52" s="15"/>
      <c r="I52" s="15"/>
      <c r="J52" s="15"/>
      <c r="K52" s="15"/>
      <c r="L52" s="1"/>
      <c r="M52" s="7"/>
      <c r="N52" s="7"/>
      <c r="O52" s="7"/>
      <c r="P52" s="7"/>
      <c r="Q52" s="7"/>
      <c r="R52" s="7"/>
      <c r="S52" s="43"/>
      <c r="T52" s="43"/>
      <c r="U52" s="13"/>
      <c r="W52" s="35"/>
      <c r="X52" s="35"/>
      <c r="Y52" s="45">
        <f>(PI()^2*C18/AE20)^0.5</f>
        <v>58.773816792694987</v>
      </c>
      <c r="Z52" s="45">
        <f t="shared" si="0"/>
        <v>30000.000000000004</v>
      </c>
      <c r="AA52" s="45">
        <f t="shared" si="3"/>
        <v>30000</v>
      </c>
      <c r="AB52" s="37">
        <f>AA52</f>
        <v>30000</v>
      </c>
      <c r="AC52" s="13"/>
      <c r="AD52" s="13"/>
    </row>
    <row r="53" spans="1:75" s="5" customFormat="1">
      <c r="B53" s="21" t="s">
        <v>64</v>
      </c>
      <c r="C53" s="21"/>
      <c r="E53" s="30" t="s">
        <v>65</v>
      </c>
      <c r="I53" s="30" t="s">
        <v>71</v>
      </c>
      <c r="K53" s="15"/>
      <c r="L53" s="1"/>
      <c r="M53" s="7"/>
      <c r="N53" s="7"/>
      <c r="O53" s="7"/>
      <c r="P53" s="7"/>
      <c r="Q53" s="7"/>
      <c r="R53" s="7"/>
      <c r="S53" s="43"/>
      <c r="T53" s="43"/>
      <c r="U53" s="13"/>
      <c r="W53" s="35"/>
      <c r="X53" s="35"/>
      <c r="Y53" s="45">
        <f>Y52+7.5</f>
        <v>66.273816792694987</v>
      </c>
      <c r="Z53" s="45">
        <f t="shared" si="0"/>
        <v>21855.016555792456</v>
      </c>
      <c r="AA53" s="45">
        <f t="shared" si="3"/>
        <v>23594.190342653517</v>
      </c>
      <c r="AB53" s="37">
        <f t="shared" ref="AB53:AB57" si="5">AA53</f>
        <v>23594.190342653517</v>
      </c>
      <c r="AC53" s="13"/>
      <c r="AD53" s="13"/>
    </row>
    <row r="54" spans="1:75" s="5" customFormat="1">
      <c r="B54" s="6" t="str">
        <f ca="1">[1]!xlv(B55)</f>
        <v>(π² × Ec) / (S)²</v>
      </c>
      <c r="C54" s="6"/>
      <c r="D54" s="15"/>
      <c r="E54" s="6" t="str">
        <f ca="1">[1]!xlv(E55)</f>
        <v>Fcy - (Fcy² / (4 × π² × Ec)) × (S)²</v>
      </c>
      <c r="F54" s="6"/>
      <c r="G54" s="15"/>
      <c r="H54" s="15"/>
      <c r="I54" s="115">
        <f>AE33</f>
        <v>44582.151316004602</v>
      </c>
      <c r="J54" s="15" t="s">
        <v>2</v>
      </c>
      <c r="K54" s="15"/>
      <c r="L54" s="1"/>
      <c r="M54" s="7"/>
      <c r="N54" s="7"/>
      <c r="O54" s="7"/>
      <c r="P54" s="7"/>
      <c r="Q54" s="7"/>
      <c r="R54" s="7"/>
      <c r="S54" s="43"/>
      <c r="T54" s="43"/>
      <c r="U54" s="13"/>
      <c r="W54" s="35"/>
      <c r="X54" s="35"/>
      <c r="Y54" s="45">
        <f>Y53+7.5</f>
        <v>73.773816792694987</v>
      </c>
      <c r="Z54" s="45">
        <f t="shared" si="0"/>
        <v>12733.007412176659</v>
      </c>
      <c r="AA54" s="45">
        <f t="shared" si="3"/>
        <v>19040.771386666409</v>
      </c>
      <c r="AB54" s="37">
        <f t="shared" si="5"/>
        <v>19040.771386666409</v>
      </c>
      <c r="AC54" s="13"/>
      <c r="AD54" s="13"/>
    </row>
    <row r="55" spans="1:75" s="5" customFormat="1">
      <c r="B55" s="37">
        <f>(PI()^2*C18)/(F23)^2</f>
        <v>58373.902769862514</v>
      </c>
      <c r="C55" s="111" t="str">
        <f>IF(B55="","","psi")</f>
        <v>psi</v>
      </c>
      <c r="D55" s="112"/>
      <c r="E55" s="37">
        <f>C17-(C17^2/(4*PI()^2*C18))*(F23)^2</f>
        <v>44582.151316004602</v>
      </c>
      <c r="F55" s="111" t="str">
        <f>IF(E55="","","psi")</f>
        <v>psi</v>
      </c>
      <c r="G55" s="112"/>
      <c r="H55" s="49"/>
      <c r="I55" s="111">
        <f>I54*F17</f>
        <v>22424.822111950314</v>
      </c>
      <c r="J55" s="15" t="s">
        <v>66</v>
      </c>
      <c r="K55" s="15"/>
      <c r="L55" s="1"/>
      <c r="M55" s="7"/>
      <c r="N55" s="7"/>
      <c r="O55" s="7"/>
      <c r="P55" s="7"/>
      <c r="Q55" s="7"/>
      <c r="R55" s="7"/>
      <c r="S55" s="43"/>
      <c r="T55" s="43"/>
      <c r="U55" s="13"/>
      <c r="W55" s="35"/>
      <c r="X55" s="35"/>
      <c r="Y55" s="45">
        <f>Y54+10</f>
        <v>83.773816792694987</v>
      </c>
      <c r="Z55" s="45">
        <f t="shared" si="0"/>
        <v>-949.48920061279932</v>
      </c>
      <c r="AA55" s="45">
        <f t="shared" si="3"/>
        <v>14766.325555866204</v>
      </c>
      <c r="AB55" s="37">
        <f t="shared" si="5"/>
        <v>14766.325555866204</v>
      </c>
      <c r="AC55" s="9"/>
      <c r="AD55" s="9"/>
    </row>
    <row r="56" spans="1:75" s="5" customFormat="1">
      <c r="B56" s="49"/>
      <c r="C56" s="30"/>
      <c r="E56" s="49"/>
      <c r="F56" s="15"/>
      <c r="G56" s="24"/>
      <c r="H56" s="30"/>
      <c r="I56" s="15"/>
      <c r="J56" s="15"/>
      <c r="K56" s="15"/>
      <c r="L56" s="1"/>
      <c r="M56" s="7"/>
      <c r="N56" s="7"/>
      <c r="O56" s="7"/>
      <c r="P56" s="7"/>
      <c r="Q56" s="7"/>
      <c r="R56" s="7"/>
      <c r="S56" s="43"/>
      <c r="T56" s="43"/>
      <c r="U56" s="13"/>
      <c r="W56" s="35"/>
      <c r="X56" s="35"/>
      <c r="Y56" s="45">
        <f>Y55+20</f>
        <v>103.77381679269499</v>
      </c>
      <c r="Z56" s="45">
        <f t="shared" si="0"/>
        <v>-33525.286156369097</v>
      </c>
      <c r="AA56" s="45">
        <f t="shared" si="3"/>
        <v>9623.0659855480135</v>
      </c>
      <c r="AB56" s="37">
        <f t="shared" si="5"/>
        <v>9623.0659855480135</v>
      </c>
      <c r="AC56" s="9"/>
      <c r="AD56" s="9"/>
    </row>
    <row r="57" spans="1:75" s="5" customFormat="1">
      <c r="A57" s="15"/>
      <c r="D57" s="15"/>
      <c r="E57" s="15"/>
      <c r="F57" s="15"/>
      <c r="G57" s="29"/>
      <c r="H57" s="15"/>
      <c r="I57" s="15"/>
      <c r="J57" s="24" t="str">
        <f>"M.S = "&amp;[1]!xln(K57)&amp;" ="</f>
        <v>M.S = 22425 / 5600 - 1 =</v>
      </c>
      <c r="K57" s="116">
        <f>I55/I16-1</f>
        <v>3.0044325199911279</v>
      </c>
      <c r="L57" s="1"/>
      <c r="M57" s="7"/>
      <c r="N57" s="7"/>
      <c r="O57" s="7"/>
      <c r="P57" s="7"/>
      <c r="Q57" s="7"/>
      <c r="R57" s="7"/>
      <c r="S57" s="43"/>
      <c r="T57" s="43"/>
      <c r="U57" s="13"/>
      <c r="W57" s="35"/>
      <c r="X57" s="35"/>
      <c r="Y57" s="45">
        <f>Y56+20</f>
        <v>123.77381679269499</v>
      </c>
      <c r="Z57" s="45">
        <f t="shared" si="0"/>
        <v>-73048.821419028565</v>
      </c>
      <c r="AA57" s="45">
        <f t="shared" si="3"/>
        <v>6764.4342159597854</v>
      </c>
      <c r="AB57" s="37">
        <f t="shared" si="5"/>
        <v>6764.4342159597854</v>
      </c>
      <c r="AC57" s="9"/>
      <c r="AD57" s="9"/>
    </row>
    <row r="58" spans="1:75" s="5" customFormat="1">
      <c r="A58" s="15"/>
      <c r="C58" s="29"/>
      <c r="D58" s="15"/>
      <c r="E58" s="15"/>
      <c r="F58" s="15"/>
      <c r="G58" s="29"/>
      <c r="H58" s="15"/>
      <c r="I58" s="15"/>
      <c r="J58" s="15"/>
      <c r="K58" s="15"/>
      <c r="L58" s="1"/>
      <c r="M58" s="7"/>
      <c r="N58" s="7"/>
      <c r="O58" s="7"/>
      <c r="P58" s="7"/>
      <c r="Q58" s="7"/>
      <c r="R58" s="7"/>
      <c r="S58" s="43"/>
      <c r="T58" s="43"/>
      <c r="U58" s="13"/>
      <c r="W58" s="35"/>
      <c r="X58" s="35"/>
      <c r="Y58" s="45"/>
      <c r="Z58" s="46"/>
      <c r="AA58" s="48"/>
      <c r="AB58" s="47"/>
      <c r="AC58" s="45"/>
      <c r="AD58" s="45"/>
      <c r="AE58" s="45"/>
      <c r="AF58" s="45"/>
      <c r="AG58" s="9"/>
      <c r="AH58" s="9"/>
      <c r="AI58" s="9"/>
    </row>
    <row r="59" spans="1:75" s="5" customFormat="1">
      <c r="A59" s="15"/>
      <c r="C59" s="29"/>
      <c r="D59" s="15"/>
      <c r="E59" s="15"/>
      <c r="F59" s="15"/>
      <c r="G59" s="29"/>
      <c r="H59" s="15"/>
      <c r="I59" s="15"/>
      <c r="J59" s="15"/>
      <c r="K59" s="15"/>
      <c r="L59" s="1"/>
      <c r="M59" s="7"/>
      <c r="N59" s="7"/>
      <c r="O59" s="7"/>
      <c r="P59" s="7"/>
      <c r="Q59" s="7"/>
      <c r="R59" s="7"/>
      <c r="S59" s="43"/>
      <c r="T59" s="43"/>
      <c r="U59" s="13"/>
      <c r="W59" s="35"/>
      <c r="X59" s="35"/>
      <c r="Y59" s="35"/>
      <c r="Z59" s="35"/>
      <c r="AA59" s="35"/>
      <c r="AB59" s="35"/>
      <c r="AC59" s="45"/>
      <c r="AD59" s="35"/>
      <c r="AE59" s="35"/>
      <c r="AF59" s="35"/>
    </row>
    <row r="60" spans="1:75" s="5" customFormat="1">
      <c r="A60" s="15"/>
      <c r="B60" s="80"/>
      <c r="C60" s="29"/>
      <c r="D60" s="16"/>
      <c r="E60" s="16"/>
      <c r="F60" s="81" t="s">
        <v>42</v>
      </c>
      <c r="G60" s="29"/>
      <c r="H60" s="16"/>
      <c r="I60" s="16"/>
      <c r="J60" s="16"/>
      <c r="K60" s="15"/>
      <c r="L60" s="8"/>
      <c r="M60" s="7"/>
      <c r="N60" s="7"/>
      <c r="O60" s="7"/>
      <c r="P60" s="7"/>
      <c r="Q60" s="7"/>
      <c r="R60" s="7"/>
      <c r="S60" s="43"/>
      <c r="T60" s="43"/>
      <c r="U60" s="13"/>
      <c r="W60" s="35"/>
      <c r="X60" s="35"/>
      <c r="Y60" s="35"/>
      <c r="Z60" s="35"/>
      <c r="AA60" s="35"/>
      <c r="AB60" s="35"/>
      <c r="AC60" s="35"/>
      <c r="AD60" s="35"/>
      <c r="AE60" s="35"/>
      <c r="AF60" s="35"/>
    </row>
    <row r="61" spans="1:75" s="5" customFormat="1">
      <c r="A61" s="15"/>
      <c r="B61" s="16"/>
      <c r="C61" s="16"/>
      <c r="D61" s="16"/>
      <c r="E61" s="16"/>
      <c r="F61" s="91" t="s">
        <v>39</v>
      </c>
      <c r="G61" s="16"/>
      <c r="H61" s="16"/>
      <c r="I61" s="16"/>
      <c r="J61" s="16"/>
      <c r="K61" s="15"/>
      <c r="L61" s="8"/>
      <c r="M61" s="7"/>
      <c r="N61" s="7"/>
      <c r="O61" s="7"/>
      <c r="P61" s="7"/>
      <c r="Q61" s="7"/>
      <c r="R61" s="7"/>
      <c r="S61" s="43"/>
      <c r="T61" s="43"/>
      <c r="U61" s="13"/>
      <c r="W61" s="35"/>
      <c r="X61" s="35"/>
      <c r="Y61" s="35"/>
      <c r="Z61" s="35"/>
      <c r="AA61" s="35"/>
      <c r="AB61" s="35"/>
      <c r="AF61" s="18"/>
      <c r="AG61" s="18"/>
    </row>
    <row r="62" spans="1:75">
      <c r="A62" s="9"/>
      <c r="B62" s="9"/>
      <c r="C62" s="9"/>
      <c r="D62" s="9"/>
      <c r="E62" s="9"/>
      <c r="F62" s="9"/>
      <c r="G62" s="9"/>
      <c r="H62" s="9"/>
      <c r="I62" s="9"/>
      <c r="J62" s="9"/>
      <c r="K62" s="9"/>
      <c r="L62" s="6"/>
      <c r="M62" s="36"/>
      <c r="N62" s="79"/>
      <c r="S62" s="7"/>
      <c r="T62" s="7"/>
      <c r="AJ62" s="9"/>
      <c r="AK62" s="9"/>
      <c r="AL62" s="9"/>
      <c r="AM62" s="9"/>
      <c r="AN62" s="9"/>
      <c r="AO62" s="9"/>
      <c r="AP62" s="9"/>
      <c r="AQ62" s="9"/>
      <c r="AR62" s="9"/>
      <c r="AS62" s="9"/>
      <c r="AT62" s="9"/>
      <c r="AU62" s="9"/>
    </row>
    <row r="63" spans="1:75">
      <c r="A63" s="9"/>
      <c r="B63" s="9"/>
      <c r="C63" s="9"/>
      <c r="D63" s="9"/>
      <c r="E63" s="9"/>
      <c r="F63" s="9"/>
      <c r="G63" s="9"/>
      <c r="H63" s="9"/>
      <c r="I63" s="9"/>
      <c r="J63" s="9"/>
      <c r="K63" s="9"/>
      <c r="L63" s="6"/>
      <c r="M63" s="36"/>
      <c r="N63" s="79"/>
      <c r="S63" s="7"/>
      <c r="T63" s="7"/>
      <c r="AJ63" s="9"/>
      <c r="AK63" s="9"/>
      <c r="AL63" s="9"/>
      <c r="AM63" s="9"/>
      <c r="AN63" s="9"/>
      <c r="AO63" s="9"/>
      <c r="AP63" s="9"/>
      <c r="AQ63" s="9"/>
      <c r="AR63" s="9"/>
      <c r="AS63" s="9"/>
      <c r="AT63" s="9"/>
      <c r="AU63" s="9"/>
    </row>
    <row r="64" spans="1:75">
      <c r="A64" s="9"/>
      <c r="B64" s="9"/>
      <c r="C64" s="9"/>
      <c r="D64" s="9"/>
      <c r="E64" s="9"/>
      <c r="F64" s="9"/>
      <c r="G64" s="9"/>
      <c r="H64" s="9"/>
      <c r="I64" s="9"/>
      <c r="J64" s="9"/>
      <c r="K64" s="9"/>
      <c r="L64" s="6"/>
      <c r="M64" s="36"/>
      <c r="N64" s="79"/>
      <c r="S64" s="7"/>
      <c r="T64" s="7"/>
      <c r="AJ64" s="9"/>
      <c r="AK64" s="9"/>
      <c r="AL64" s="9"/>
      <c r="AM64" s="9"/>
      <c r="AN64" s="9"/>
      <c r="AO64" s="9"/>
      <c r="AP64" s="9"/>
      <c r="AQ64" s="9"/>
      <c r="AR64" s="9"/>
      <c r="AS64" s="9"/>
      <c r="AT64" s="9"/>
      <c r="AU64" s="9"/>
    </row>
    <row r="65" spans="1:47">
      <c r="A65" s="9"/>
      <c r="B65" s="9"/>
      <c r="C65" s="9"/>
      <c r="D65" s="9"/>
      <c r="E65" s="9"/>
      <c r="F65" s="9"/>
      <c r="G65" s="9"/>
      <c r="H65" s="9"/>
      <c r="I65" s="9"/>
      <c r="J65" s="9"/>
      <c r="K65" s="9"/>
      <c r="L65" s="6"/>
      <c r="M65" s="36"/>
      <c r="N65" s="79"/>
      <c r="S65" s="7"/>
      <c r="T65" s="7"/>
      <c r="AJ65" s="9"/>
      <c r="AK65" s="9"/>
      <c r="AL65" s="9"/>
      <c r="AM65" s="9"/>
      <c r="AN65" s="9"/>
      <c r="AO65" s="9"/>
      <c r="AP65" s="9"/>
      <c r="AQ65" s="9"/>
      <c r="AR65" s="9"/>
      <c r="AS65" s="9"/>
      <c r="AT65" s="9"/>
      <c r="AU65" s="9"/>
    </row>
    <row r="66" spans="1:47">
      <c r="A66" s="9"/>
      <c r="B66" s="9"/>
      <c r="C66" s="9"/>
      <c r="D66" s="9"/>
      <c r="E66" s="9"/>
      <c r="F66" s="9"/>
      <c r="G66" s="9"/>
      <c r="H66" s="9"/>
      <c r="I66" s="9"/>
      <c r="J66" s="9"/>
      <c r="K66" s="9"/>
      <c r="L66" s="6"/>
      <c r="M66" s="36"/>
      <c r="N66" s="79"/>
      <c r="S66" s="7"/>
      <c r="T66" s="7"/>
      <c r="AJ66" s="9"/>
      <c r="AK66" s="9"/>
      <c r="AL66" s="9"/>
      <c r="AM66" s="9"/>
      <c r="AN66" s="9"/>
      <c r="AO66" s="9"/>
      <c r="AP66" s="9"/>
      <c r="AQ66" s="9"/>
      <c r="AR66" s="9"/>
      <c r="AS66" s="9"/>
      <c r="AT66" s="9"/>
      <c r="AU66" s="9"/>
    </row>
    <row r="67" spans="1:47">
      <c r="A67" s="9"/>
      <c r="B67" s="9"/>
      <c r="C67" s="9"/>
      <c r="D67" s="9"/>
      <c r="E67" s="9"/>
      <c r="F67" s="9"/>
      <c r="G67" s="9"/>
      <c r="H67" s="9"/>
      <c r="I67" s="9"/>
      <c r="J67" s="9"/>
      <c r="K67" s="9"/>
      <c r="L67" s="6"/>
      <c r="M67" s="36"/>
      <c r="N67" s="79"/>
      <c r="S67" s="7"/>
      <c r="T67" s="7"/>
      <c r="AJ67" s="9"/>
      <c r="AK67" s="9"/>
      <c r="AL67" s="9"/>
      <c r="AM67" s="9"/>
      <c r="AN67" s="9"/>
      <c r="AO67" s="9"/>
      <c r="AP67" s="9"/>
      <c r="AQ67" s="9"/>
      <c r="AR67" s="9"/>
      <c r="AS67" s="9"/>
      <c r="AT67" s="9"/>
      <c r="AU67" s="9"/>
    </row>
    <row r="68" spans="1:47">
      <c r="A68" s="9"/>
      <c r="B68" s="9"/>
      <c r="C68" s="9"/>
      <c r="D68" s="9"/>
      <c r="E68" s="9"/>
      <c r="F68" s="9"/>
      <c r="G68" s="9"/>
      <c r="H68" s="9"/>
      <c r="I68" s="9"/>
      <c r="J68" s="9"/>
      <c r="K68" s="9"/>
      <c r="L68" s="6"/>
      <c r="M68" s="36"/>
      <c r="N68" s="79"/>
      <c r="S68" s="7"/>
      <c r="T68" s="7"/>
      <c r="AJ68" s="9"/>
      <c r="AK68" s="9"/>
      <c r="AL68" s="9"/>
      <c r="AM68" s="9"/>
      <c r="AN68" s="9"/>
      <c r="AO68" s="9"/>
      <c r="AP68" s="9"/>
      <c r="AQ68" s="9"/>
      <c r="AR68" s="9"/>
      <c r="AS68" s="9"/>
      <c r="AT68" s="9"/>
      <c r="AU68" s="9"/>
    </row>
    <row r="69" spans="1:47">
      <c r="A69" s="9"/>
      <c r="B69" s="9"/>
      <c r="C69" s="9"/>
      <c r="D69" s="9"/>
      <c r="E69" s="9"/>
      <c r="F69" s="9"/>
      <c r="G69" s="9"/>
      <c r="H69" s="9"/>
      <c r="I69" s="9"/>
      <c r="J69" s="9"/>
      <c r="K69" s="9"/>
      <c r="L69" s="6"/>
      <c r="M69" s="36"/>
      <c r="N69" s="79"/>
      <c r="S69" s="7"/>
      <c r="T69" s="7"/>
    </row>
    <row r="70" spans="1:47">
      <c r="A70" s="9"/>
      <c r="B70" s="9"/>
      <c r="C70" s="9"/>
      <c r="D70" s="9"/>
      <c r="E70" s="9"/>
      <c r="F70" s="9"/>
      <c r="G70" s="9"/>
      <c r="H70" s="9"/>
      <c r="I70" s="9"/>
      <c r="J70" s="9"/>
      <c r="K70" s="9"/>
      <c r="L70" s="6"/>
      <c r="M70" s="36"/>
      <c r="N70" s="79"/>
      <c r="S70" s="7"/>
      <c r="T70" s="7"/>
    </row>
    <row r="71" spans="1:47">
      <c r="A71" s="9"/>
      <c r="B71" s="9"/>
      <c r="C71" s="9"/>
      <c r="D71" s="9"/>
      <c r="E71" s="9"/>
      <c r="F71" s="9"/>
      <c r="G71" s="9"/>
      <c r="H71" s="9"/>
      <c r="I71" s="9"/>
      <c r="J71" s="9"/>
      <c r="K71" s="9"/>
      <c r="L71" s="6"/>
      <c r="M71" s="36"/>
      <c r="N71" s="79"/>
      <c r="S71" s="7"/>
      <c r="T71" s="7"/>
    </row>
    <row r="72" spans="1:47">
      <c r="A72" s="9"/>
      <c r="B72" s="9"/>
      <c r="C72" s="9"/>
      <c r="D72" s="9"/>
      <c r="E72" s="9"/>
      <c r="F72" s="9"/>
      <c r="G72" s="9"/>
      <c r="H72" s="9"/>
      <c r="I72" s="9"/>
      <c r="J72" s="9"/>
      <c r="K72" s="9"/>
      <c r="L72" s="6"/>
      <c r="M72" s="36"/>
      <c r="N72" s="79"/>
      <c r="S72" s="7"/>
      <c r="T72" s="7"/>
    </row>
    <row r="73" spans="1:47">
      <c r="A73" s="9"/>
      <c r="B73" s="9"/>
      <c r="C73" s="9"/>
      <c r="D73" s="9"/>
      <c r="E73" s="9"/>
      <c r="F73" s="9"/>
      <c r="G73" s="9"/>
      <c r="H73" s="9"/>
      <c r="I73" s="9"/>
      <c r="J73" s="9"/>
      <c r="K73" s="9"/>
      <c r="L73" s="6"/>
      <c r="M73" s="36"/>
      <c r="N73" s="79"/>
      <c r="S73" s="7"/>
      <c r="T73" s="7"/>
    </row>
    <row r="74" spans="1:47">
      <c r="A74" s="9"/>
      <c r="B74" s="9"/>
      <c r="C74" s="9"/>
      <c r="D74" s="9"/>
      <c r="E74" s="9"/>
      <c r="F74" s="9"/>
      <c r="G74" s="9"/>
      <c r="H74" s="9"/>
      <c r="I74" s="9"/>
      <c r="J74" s="9"/>
      <c r="K74" s="9"/>
      <c r="L74" s="6"/>
      <c r="M74" s="36"/>
      <c r="N74" s="79"/>
      <c r="S74" s="7"/>
      <c r="T74" s="7"/>
    </row>
    <row r="75" spans="1:47">
      <c r="A75" s="9"/>
      <c r="B75" s="9"/>
      <c r="C75" s="9"/>
      <c r="D75" s="9"/>
      <c r="E75" s="9"/>
      <c r="F75" s="9"/>
      <c r="G75" s="9"/>
      <c r="H75" s="9"/>
      <c r="I75" s="9"/>
      <c r="J75" s="9"/>
      <c r="K75" s="9"/>
      <c r="L75" s="6"/>
      <c r="M75" s="36"/>
      <c r="N75" s="79"/>
      <c r="S75" s="7"/>
      <c r="T75" s="7"/>
    </row>
    <row r="76" spans="1:47">
      <c r="A76" s="9"/>
      <c r="B76" s="9"/>
      <c r="C76" s="9"/>
      <c r="D76" s="9"/>
      <c r="E76" s="9"/>
      <c r="F76" s="9"/>
      <c r="G76" s="9"/>
      <c r="H76" s="9"/>
      <c r="I76" s="9"/>
      <c r="J76" s="9"/>
      <c r="K76" s="9"/>
      <c r="L76" s="6"/>
      <c r="M76" s="36"/>
      <c r="N76" s="79"/>
      <c r="S76" s="7"/>
      <c r="T76" s="7"/>
    </row>
    <row r="77" spans="1:47">
      <c r="A77" s="9"/>
      <c r="B77" s="9"/>
      <c r="C77" s="9"/>
      <c r="D77" s="9"/>
      <c r="E77" s="9"/>
      <c r="F77" s="9"/>
      <c r="G77" s="9"/>
      <c r="H77" s="9"/>
      <c r="I77" s="9"/>
      <c r="J77" s="9"/>
      <c r="K77" s="9"/>
      <c r="L77" s="6"/>
      <c r="M77" s="36"/>
      <c r="N77" s="79"/>
      <c r="S77" s="7"/>
      <c r="T77" s="7"/>
    </row>
    <row r="78" spans="1:47">
      <c r="A78" s="9"/>
      <c r="B78" s="9"/>
      <c r="C78" s="9"/>
      <c r="D78" s="9"/>
      <c r="E78" s="9"/>
      <c r="F78" s="9"/>
      <c r="G78" s="9"/>
      <c r="H78" s="9"/>
      <c r="I78" s="9"/>
      <c r="J78" s="9"/>
      <c r="K78" s="9"/>
      <c r="L78" s="6"/>
      <c r="M78" s="36"/>
      <c r="N78" s="79"/>
      <c r="S78" s="7"/>
      <c r="T78" s="7"/>
    </row>
    <row r="79" spans="1:47">
      <c r="A79" s="9"/>
      <c r="B79" s="9"/>
      <c r="C79" s="9"/>
      <c r="D79" s="9"/>
      <c r="E79" s="9"/>
      <c r="F79" s="9"/>
      <c r="G79" s="9"/>
      <c r="H79" s="9"/>
      <c r="I79" s="9"/>
      <c r="J79" s="9"/>
      <c r="K79" s="9"/>
      <c r="L79" s="6"/>
      <c r="M79" s="36"/>
      <c r="N79" s="79"/>
      <c r="S79" s="7"/>
      <c r="T79" s="7"/>
    </row>
    <row r="80" spans="1:47">
      <c r="A80" s="9"/>
      <c r="B80" s="9"/>
      <c r="C80" s="9"/>
      <c r="D80" s="9"/>
      <c r="E80" s="9"/>
      <c r="F80" s="9"/>
      <c r="G80" s="9"/>
      <c r="H80" s="9"/>
      <c r="I80" s="9"/>
      <c r="J80" s="9"/>
      <c r="K80" s="9"/>
      <c r="L80" s="6"/>
      <c r="M80" s="36"/>
      <c r="N80" s="79"/>
      <c r="S80" s="7"/>
      <c r="T80" s="7"/>
    </row>
    <row r="81" spans="1:20">
      <c r="A81" s="9"/>
      <c r="B81" s="9"/>
      <c r="C81" s="9"/>
      <c r="D81" s="9"/>
      <c r="E81" s="9"/>
      <c r="F81" s="9"/>
      <c r="G81" s="9"/>
      <c r="H81" s="9"/>
      <c r="I81" s="9"/>
      <c r="J81" s="9"/>
      <c r="K81" s="9"/>
      <c r="L81" s="6"/>
      <c r="M81" s="36"/>
      <c r="N81" s="79"/>
      <c r="S81" s="7"/>
      <c r="T81" s="7"/>
    </row>
    <row r="82" spans="1:20">
      <c r="A82" s="9"/>
      <c r="B82" s="9"/>
      <c r="C82" s="9"/>
      <c r="D82" s="9"/>
      <c r="E82" s="9"/>
      <c r="F82" s="9"/>
      <c r="G82" s="9"/>
      <c r="H82" s="9"/>
      <c r="I82" s="9"/>
      <c r="J82" s="9"/>
      <c r="K82" s="9"/>
      <c r="L82" s="6"/>
      <c r="M82" s="36"/>
      <c r="N82" s="79"/>
      <c r="S82" s="7"/>
      <c r="T82" s="7"/>
    </row>
    <row r="83" spans="1:20">
      <c r="A83" s="9"/>
      <c r="B83" s="9"/>
      <c r="C83" s="9"/>
      <c r="D83" s="9"/>
      <c r="E83" s="9"/>
      <c r="F83" s="9"/>
      <c r="G83" s="9"/>
      <c r="H83" s="9"/>
      <c r="I83" s="9"/>
      <c r="J83" s="9"/>
      <c r="K83" s="9"/>
      <c r="L83" s="6"/>
      <c r="M83" s="36"/>
      <c r="N83" s="79"/>
      <c r="S83" s="7"/>
      <c r="T83" s="7"/>
    </row>
    <row r="84" spans="1:20">
      <c r="A84" s="9"/>
      <c r="B84" s="9"/>
      <c r="C84" s="9"/>
      <c r="D84" s="9"/>
      <c r="E84" s="9"/>
      <c r="F84" s="9"/>
      <c r="G84" s="9"/>
      <c r="H84" s="9"/>
      <c r="I84" s="9"/>
      <c r="J84" s="9"/>
      <c r="K84" s="9"/>
      <c r="L84" s="6"/>
      <c r="M84" s="36"/>
      <c r="N84" s="79"/>
      <c r="S84" s="7"/>
      <c r="T84" s="7"/>
    </row>
    <row r="85" spans="1:20">
      <c r="A85" s="9"/>
      <c r="B85" s="9"/>
      <c r="C85" s="9"/>
      <c r="D85" s="9"/>
      <c r="E85" s="9"/>
      <c r="F85" s="9"/>
      <c r="G85" s="9"/>
      <c r="H85" s="9"/>
      <c r="I85" s="9"/>
      <c r="J85" s="9"/>
      <c r="K85" s="9"/>
      <c r="L85" s="6"/>
      <c r="M85" s="36"/>
      <c r="N85" s="79"/>
      <c r="S85" s="7"/>
      <c r="T85" s="7"/>
    </row>
    <row r="86" spans="1:20">
      <c r="A86" s="9"/>
      <c r="B86" s="9"/>
      <c r="C86" s="9"/>
      <c r="D86" s="9"/>
      <c r="E86" s="9"/>
      <c r="F86" s="9"/>
      <c r="G86" s="9"/>
      <c r="H86" s="9"/>
      <c r="I86" s="9"/>
      <c r="J86" s="9"/>
      <c r="K86" s="9"/>
      <c r="L86" s="6"/>
      <c r="M86" s="36"/>
      <c r="N86" s="79"/>
      <c r="S86" s="7"/>
      <c r="T86" s="7"/>
    </row>
    <row r="87" spans="1:20">
      <c r="A87" s="9"/>
      <c r="B87" s="9"/>
      <c r="C87" s="9"/>
      <c r="D87" s="9"/>
      <c r="E87" s="9"/>
      <c r="F87" s="9"/>
      <c r="G87" s="9"/>
      <c r="H87" s="9"/>
      <c r="I87" s="9"/>
      <c r="J87" s="9"/>
      <c r="K87" s="9"/>
      <c r="L87" s="6"/>
      <c r="M87" s="36"/>
      <c r="N87" s="79"/>
      <c r="S87" s="7"/>
      <c r="T87" s="7"/>
    </row>
    <row r="88" spans="1:20">
      <c r="A88" s="9"/>
      <c r="B88" s="9"/>
      <c r="C88" s="9"/>
      <c r="D88" s="9"/>
      <c r="E88" s="9"/>
      <c r="F88" s="9"/>
      <c r="G88" s="9"/>
      <c r="H88" s="9"/>
      <c r="I88" s="9"/>
      <c r="J88" s="9"/>
      <c r="K88" s="9"/>
      <c r="L88" s="6"/>
      <c r="M88" s="36"/>
      <c r="N88" s="79"/>
      <c r="S88" s="7"/>
      <c r="T88" s="7"/>
    </row>
    <row r="89" spans="1:20">
      <c r="A89" s="9"/>
      <c r="B89" s="9"/>
      <c r="C89" s="9"/>
      <c r="D89" s="9"/>
      <c r="E89" s="9"/>
      <c r="F89" s="9"/>
      <c r="G89" s="9"/>
      <c r="H89" s="9"/>
      <c r="I89" s="9"/>
      <c r="J89" s="9"/>
      <c r="K89" s="9"/>
      <c r="L89" s="6"/>
      <c r="M89" s="36"/>
      <c r="N89" s="79"/>
      <c r="S89" s="7"/>
      <c r="T89" s="7"/>
    </row>
    <row r="90" spans="1:20">
      <c r="A90" s="9"/>
      <c r="B90" s="9"/>
      <c r="C90" s="9"/>
      <c r="D90" s="9"/>
      <c r="E90" s="9"/>
      <c r="F90" s="9"/>
      <c r="G90" s="9"/>
      <c r="H90" s="9"/>
      <c r="I90" s="9"/>
      <c r="J90" s="9"/>
      <c r="K90" s="9"/>
      <c r="L90" s="6"/>
      <c r="M90" s="36"/>
      <c r="N90" s="79"/>
      <c r="S90" s="7"/>
      <c r="T90" s="7"/>
    </row>
    <row r="91" spans="1:20">
      <c r="A91" s="9"/>
      <c r="B91" s="9"/>
      <c r="C91" s="9"/>
      <c r="D91" s="9"/>
      <c r="E91" s="9"/>
      <c r="F91" s="9"/>
      <c r="G91" s="9"/>
      <c r="H91" s="9"/>
      <c r="I91" s="9"/>
      <c r="J91" s="9"/>
      <c r="K91" s="9"/>
      <c r="L91" s="6"/>
      <c r="M91" s="36"/>
      <c r="N91" s="79"/>
      <c r="S91" s="7"/>
      <c r="T91" s="7"/>
    </row>
    <row r="92" spans="1:20">
      <c r="A92" s="9"/>
      <c r="B92" s="9"/>
      <c r="C92" s="9"/>
      <c r="D92" s="9"/>
      <c r="E92" s="9"/>
      <c r="F92" s="9"/>
      <c r="G92" s="9"/>
      <c r="H92" s="9"/>
      <c r="I92" s="9"/>
      <c r="J92" s="9"/>
      <c r="K92" s="9"/>
      <c r="L92" s="6"/>
      <c r="M92" s="36"/>
      <c r="N92" s="79"/>
      <c r="S92" s="7"/>
      <c r="T92" s="7"/>
    </row>
    <row r="93" spans="1:20">
      <c r="A93" s="9"/>
      <c r="B93" s="9"/>
      <c r="C93" s="9"/>
      <c r="D93" s="9"/>
      <c r="E93" s="9"/>
      <c r="F93" s="9"/>
      <c r="G93" s="9"/>
      <c r="H93" s="9"/>
      <c r="I93" s="9"/>
      <c r="J93" s="9"/>
      <c r="K93" s="9"/>
      <c r="L93" s="6"/>
      <c r="M93" s="36"/>
      <c r="N93" s="79"/>
      <c r="S93" s="7"/>
      <c r="T93" s="7"/>
    </row>
    <row r="94" spans="1:20">
      <c r="A94" s="9"/>
      <c r="B94" s="9"/>
      <c r="C94" s="9"/>
      <c r="D94" s="9"/>
      <c r="E94" s="9"/>
      <c r="F94" s="9"/>
      <c r="G94" s="9"/>
      <c r="H94" s="9"/>
      <c r="I94" s="9"/>
      <c r="J94" s="9"/>
      <c r="K94" s="9"/>
      <c r="L94" s="6"/>
      <c r="M94" s="36"/>
      <c r="N94" s="79"/>
      <c r="S94" s="7"/>
      <c r="T94" s="7"/>
    </row>
    <row r="95" spans="1:20">
      <c r="A95" s="9"/>
      <c r="B95" s="9"/>
      <c r="C95" s="9"/>
      <c r="D95" s="9"/>
      <c r="E95" s="9"/>
      <c r="F95" s="9"/>
      <c r="G95" s="9"/>
      <c r="H95" s="9"/>
      <c r="I95" s="9"/>
      <c r="J95" s="9"/>
      <c r="K95" s="9"/>
      <c r="L95" s="6"/>
      <c r="M95" s="36"/>
      <c r="N95" s="79"/>
      <c r="S95" s="7"/>
      <c r="T95" s="7"/>
    </row>
    <row r="96" spans="1:20">
      <c r="A96" s="9"/>
      <c r="B96" s="9"/>
      <c r="C96" s="9"/>
      <c r="D96" s="9"/>
      <c r="E96" s="9"/>
      <c r="F96" s="9"/>
      <c r="G96" s="9"/>
      <c r="H96" s="9"/>
      <c r="I96" s="9"/>
      <c r="J96" s="9"/>
      <c r="K96" s="9"/>
      <c r="L96" s="6"/>
      <c r="M96" s="36"/>
      <c r="N96" s="79"/>
      <c r="S96" s="7"/>
      <c r="T96" s="7"/>
    </row>
    <row r="97" spans="1:20">
      <c r="A97" s="9"/>
      <c r="B97" s="9"/>
      <c r="C97" s="9"/>
      <c r="D97" s="9"/>
      <c r="E97" s="9"/>
      <c r="F97" s="9"/>
      <c r="G97" s="9"/>
      <c r="H97" s="9"/>
      <c r="I97" s="9"/>
      <c r="J97" s="9"/>
      <c r="K97" s="9"/>
      <c r="L97" s="6"/>
      <c r="M97" s="36"/>
      <c r="N97" s="79"/>
      <c r="S97" s="7"/>
      <c r="T97" s="7"/>
    </row>
    <row r="98" spans="1:20">
      <c r="A98" s="9"/>
      <c r="B98" s="9"/>
      <c r="C98" s="9"/>
      <c r="D98" s="9"/>
      <c r="E98" s="9"/>
      <c r="F98" s="9"/>
      <c r="G98" s="9"/>
      <c r="H98" s="9"/>
      <c r="I98" s="9"/>
      <c r="J98" s="9"/>
      <c r="K98" s="9"/>
      <c r="L98" s="6"/>
      <c r="M98" s="36"/>
      <c r="N98" s="79"/>
      <c r="S98" s="7"/>
      <c r="T98" s="7"/>
    </row>
    <row r="99" spans="1:20">
      <c r="A99" s="9"/>
      <c r="B99" s="9"/>
      <c r="C99" s="9"/>
      <c r="D99" s="9"/>
      <c r="E99" s="9"/>
      <c r="F99" s="9"/>
      <c r="G99" s="9"/>
      <c r="H99" s="9"/>
      <c r="I99" s="9"/>
      <c r="J99" s="9"/>
      <c r="K99" s="9"/>
      <c r="L99" s="6"/>
      <c r="M99" s="36"/>
      <c r="N99" s="79"/>
      <c r="S99" s="7"/>
      <c r="T99" s="7"/>
    </row>
    <row r="100" spans="1:20">
      <c r="A100" s="9"/>
      <c r="B100" s="9"/>
      <c r="C100" s="9"/>
      <c r="D100" s="9"/>
      <c r="E100" s="9"/>
      <c r="F100" s="9"/>
      <c r="G100" s="9"/>
      <c r="H100" s="9"/>
      <c r="I100" s="9"/>
      <c r="J100" s="9"/>
      <c r="K100" s="9"/>
      <c r="L100" s="6"/>
      <c r="M100" s="36"/>
      <c r="N100" s="79"/>
      <c r="S100" s="7"/>
      <c r="T100" s="7"/>
    </row>
    <row r="101" spans="1:20">
      <c r="A101" s="9"/>
      <c r="B101" s="9"/>
      <c r="C101" s="9"/>
      <c r="D101" s="9"/>
      <c r="E101" s="9"/>
      <c r="F101" s="9"/>
      <c r="G101" s="9"/>
      <c r="H101" s="9"/>
      <c r="I101" s="9"/>
      <c r="J101" s="9"/>
      <c r="K101" s="9"/>
      <c r="L101" s="6"/>
      <c r="M101" s="36"/>
      <c r="N101" s="79"/>
      <c r="S101" s="7"/>
      <c r="T101" s="7"/>
    </row>
    <row r="102" spans="1:20">
      <c r="A102" s="9"/>
      <c r="B102" s="9"/>
      <c r="C102" s="9"/>
      <c r="D102" s="9"/>
      <c r="E102" s="9"/>
      <c r="F102" s="9"/>
      <c r="G102" s="9"/>
      <c r="H102" s="9"/>
      <c r="I102" s="9"/>
      <c r="J102" s="9"/>
      <c r="K102" s="9"/>
      <c r="L102" s="6"/>
      <c r="M102" s="36"/>
      <c r="N102" s="79"/>
      <c r="S102" s="7"/>
      <c r="T102" s="7"/>
    </row>
    <row r="103" spans="1:20">
      <c r="A103" s="9"/>
      <c r="B103" s="9"/>
      <c r="C103" s="9"/>
      <c r="D103" s="9"/>
      <c r="E103" s="9"/>
      <c r="F103" s="9"/>
      <c r="G103" s="9"/>
      <c r="H103" s="9"/>
      <c r="I103" s="9"/>
      <c r="J103" s="9"/>
      <c r="K103" s="9"/>
      <c r="L103" s="6"/>
      <c r="M103" s="36"/>
      <c r="N103" s="79"/>
      <c r="S103" s="7"/>
      <c r="T103" s="7"/>
    </row>
    <row r="104" spans="1:20">
      <c r="A104" s="9"/>
      <c r="B104" s="9"/>
      <c r="C104" s="9"/>
      <c r="D104" s="9"/>
      <c r="E104" s="9"/>
      <c r="F104" s="9"/>
      <c r="G104" s="9"/>
      <c r="H104" s="9"/>
      <c r="I104" s="9"/>
      <c r="J104" s="9"/>
      <c r="K104" s="9"/>
      <c r="L104" s="6"/>
      <c r="M104" s="36"/>
      <c r="N104" s="79"/>
      <c r="S104" s="7"/>
      <c r="T104" s="7"/>
    </row>
    <row r="105" spans="1:20">
      <c r="A105" s="9"/>
      <c r="B105" s="9"/>
      <c r="C105" s="9"/>
      <c r="D105" s="9"/>
      <c r="E105" s="9"/>
      <c r="F105" s="9"/>
      <c r="G105" s="9"/>
      <c r="H105" s="9"/>
      <c r="I105" s="9"/>
      <c r="J105" s="9"/>
      <c r="K105" s="9"/>
      <c r="L105" s="6"/>
      <c r="M105" s="36"/>
      <c r="N105" s="79"/>
      <c r="S105" s="7"/>
      <c r="T105" s="7"/>
    </row>
    <row r="106" spans="1:20">
      <c r="A106" s="9"/>
      <c r="B106" s="9"/>
      <c r="C106" s="9"/>
      <c r="D106" s="9"/>
      <c r="E106" s="9"/>
      <c r="F106" s="9"/>
      <c r="G106" s="9"/>
      <c r="H106" s="9"/>
      <c r="I106" s="9"/>
      <c r="J106" s="9"/>
      <c r="K106" s="9"/>
      <c r="L106" s="6"/>
      <c r="M106" s="36"/>
      <c r="N106" s="79"/>
      <c r="S106" s="7"/>
      <c r="T106" s="7"/>
    </row>
    <row r="107" spans="1:20">
      <c r="A107" s="9"/>
      <c r="B107" s="9"/>
      <c r="C107" s="9"/>
      <c r="D107" s="9"/>
      <c r="E107" s="9"/>
      <c r="F107" s="9"/>
      <c r="G107" s="9"/>
      <c r="H107" s="9"/>
      <c r="I107" s="9"/>
      <c r="J107" s="9"/>
      <c r="K107" s="9"/>
      <c r="L107" s="6"/>
      <c r="M107" s="36"/>
      <c r="N107" s="79"/>
      <c r="S107" s="7"/>
      <c r="T107" s="7"/>
    </row>
    <row r="108" spans="1:20">
      <c r="A108" s="9"/>
      <c r="B108" s="9"/>
      <c r="C108" s="9"/>
      <c r="D108" s="9"/>
      <c r="E108" s="9"/>
      <c r="F108" s="9"/>
      <c r="G108" s="9"/>
      <c r="H108" s="9"/>
      <c r="I108" s="9"/>
      <c r="J108" s="9"/>
      <c r="K108" s="9"/>
      <c r="L108" s="6"/>
      <c r="M108" s="36"/>
      <c r="N108" s="79"/>
      <c r="S108" s="7"/>
      <c r="T108" s="7"/>
    </row>
    <row r="109" spans="1:20">
      <c r="A109" s="9"/>
      <c r="B109" s="9"/>
      <c r="C109" s="9"/>
      <c r="D109" s="9"/>
      <c r="E109" s="9"/>
      <c r="F109" s="9"/>
      <c r="G109" s="9"/>
      <c r="H109" s="9"/>
      <c r="I109" s="9"/>
      <c r="J109" s="9"/>
      <c r="K109" s="9"/>
      <c r="L109" s="6"/>
      <c r="M109" s="36"/>
      <c r="N109" s="79"/>
      <c r="S109" s="7"/>
      <c r="T109" s="7"/>
    </row>
    <row r="110" spans="1:20">
      <c r="A110" s="9"/>
      <c r="B110" s="9"/>
      <c r="C110" s="9"/>
      <c r="D110" s="9"/>
      <c r="E110" s="9"/>
      <c r="F110" s="9"/>
      <c r="G110" s="9"/>
      <c r="H110" s="9"/>
      <c r="I110" s="9"/>
      <c r="J110" s="9"/>
      <c r="K110" s="9"/>
      <c r="L110" s="6"/>
      <c r="M110" s="36"/>
      <c r="N110" s="79"/>
      <c r="S110" s="7"/>
      <c r="T110" s="7"/>
    </row>
    <row r="111" spans="1:20">
      <c r="A111" s="9"/>
      <c r="B111" s="9"/>
      <c r="C111" s="9"/>
      <c r="D111" s="9"/>
      <c r="E111" s="9"/>
      <c r="F111" s="9"/>
      <c r="G111" s="9"/>
      <c r="H111" s="9"/>
      <c r="I111" s="9"/>
      <c r="J111" s="9"/>
      <c r="K111" s="9"/>
      <c r="L111" s="6"/>
      <c r="M111" s="36"/>
      <c r="N111" s="79"/>
      <c r="S111" s="7"/>
      <c r="T111" s="7"/>
    </row>
    <row r="112" spans="1:20">
      <c r="A112" s="9"/>
      <c r="B112" s="9"/>
      <c r="C112" s="9"/>
      <c r="D112" s="9"/>
      <c r="E112" s="9"/>
      <c r="F112" s="9"/>
      <c r="G112" s="9"/>
      <c r="H112" s="9"/>
      <c r="I112" s="9"/>
      <c r="J112" s="9"/>
      <c r="K112" s="9"/>
      <c r="L112" s="6"/>
      <c r="M112" s="36"/>
      <c r="N112" s="79"/>
      <c r="S112" s="7"/>
      <c r="T112" s="7"/>
    </row>
    <row r="113" spans="1:20">
      <c r="A113" s="9"/>
      <c r="B113" s="9"/>
      <c r="C113" s="9"/>
      <c r="D113" s="9"/>
      <c r="E113" s="9"/>
      <c r="F113" s="9"/>
      <c r="G113" s="9"/>
      <c r="H113" s="9"/>
      <c r="I113" s="9"/>
      <c r="J113" s="9"/>
      <c r="K113" s="9"/>
      <c r="L113" s="6"/>
      <c r="M113" s="36"/>
      <c r="N113" s="79"/>
      <c r="S113" s="7"/>
      <c r="T113" s="7"/>
    </row>
    <row r="114" spans="1:20">
      <c r="A114" s="9"/>
      <c r="B114" s="9"/>
      <c r="C114" s="9"/>
      <c r="D114" s="9"/>
      <c r="E114" s="9"/>
      <c r="F114" s="9"/>
      <c r="G114" s="9"/>
      <c r="H114" s="9"/>
      <c r="I114" s="9"/>
      <c r="J114" s="9"/>
      <c r="K114" s="9"/>
      <c r="L114" s="6"/>
      <c r="M114" s="36"/>
      <c r="N114" s="79"/>
      <c r="S114" s="7"/>
      <c r="T114" s="7"/>
    </row>
    <row r="115" spans="1:20">
      <c r="A115" s="9"/>
      <c r="B115" s="9"/>
      <c r="C115" s="9"/>
      <c r="D115" s="9"/>
      <c r="E115" s="9"/>
      <c r="F115" s="9"/>
      <c r="G115" s="9"/>
      <c r="H115" s="9"/>
      <c r="I115" s="9"/>
      <c r="J115" s="9"/>
      <c r="K115" s="9"/>
      <c r="L115" s="6"/>
      <c r="M115" s="36"/>
      <c r="N115" s="79"/>
      <c r="S115" s="7"/>
      <c r="T115" s="7"/>
    </row>
    <row r="116" spans="1:20">
      <c r="A116" s="9"/>
      <c r="B116" s="9"/>
      <c r="C116" s="9"/>
      <c r="D116" s="9"/>
      <c r="E116" s="9"/>
      <c r="F116" s="9"/>
      <c r="G116" s="9"/>
      <c r="H116" s="9"/>
      <c r="I116" s="9"/>
      <c r="J116" s="9"/>
      <c r="K116" s="9"/>
      <c r="L116" s="6"/>
      <c r="M116" s="36"/>
      <c r="N116" s="79"/>
      <c r="S116" s="7"/>
      <c r="T116" s="7"/>
    </row>
    <row r="117" spans="1:20">
      <c r="A117" s="9"/>
      <c r="B117" s="9"/>
      <c r="C117" s="9"/>
      <c r="D117" s="9"/>
      <c r="E117" s="9"/>
      <c r="F117" s="9"/>
      <c r="G117" s="9"/>
      <c r="H117" s="9"/>
      <c r="I117" s="9"/>
      <c r="J117" s="9"/>
      <c r="K117" s="9"/>
      <c r="L117" s="6"/>
      <c r="M117" s="36"/>
      <c r="N117" s="79"/>
      <c r="S117" s="7"/>
      <c r="T117" s="7"/>
    </row>
    <row r="118" spans="1:20">
      <c r="A118" s="9"/>
      <c r="B118" s="9"/>
      <c r="C118" s="9"/>
      <c r="D118" s="9"/>
      <c r="E118" s="9"/>
      <c r="F118" s="9"/>
      <c r="G118" s="9"/>
      <c r="H118" s="9"/>
      <c r="I118" s="9"/>
      <c r="J118" s="9"/>
      <c r="K118" s="9"/>
      <c r="L118" s="6"/>
      <c r="M118" s="36"/>
      <c r="N118" s="79"/>
      <c r="S118" s="7"/>
      <c r="T118" s="7"/>
    </row>
    <row r="119" spans="1:20">
      <c r="A119" s="9"/>
      <c r="B119" s="9"/>
      <c r="C119" s="9"/>
      <c r="D119" s="9"/>
      <c r="E119" s="9"/>
      <c r="F119" s="9"/>
      <c r="G119" s="9"/>
      <c r="H119" s="9"/>
      <c r="I119" s="9"/>
      <c r="J119" s="9"/>
      <c r="K119" s="9"/>
      <c r="L119" s="6"/>
      <c r="M119" s="36"/>
      <c r="N119" s="79"/>
      <c r="S119" s="7"/>
      <c r="T119" s="7"/>
    </row>
    <row r="120" spans="1:20">
      <c r="A120" s="9"/>
      <c r="B120" s="9"/>
      <c r="C120" s="9"/>
      <c r="D120" s="9"/>
      <c r="E120" s="9"/>
      <c r="F120" s="9"/>
      <c r="G120" s="9"/>
      <c r="H120" s="9"/>
      <c r="I120" s="9"/>
      <c r="J120" s="9"/>
      <c r="K120" s="9"/>
      <c r="L120" s="6"/>
      <c r="M120" s="36"/>
      <c r="N120" s="79"/>
      <c r="S120" s="7"/>
      <c r="T120" s="7"/>
    </row>
    <row r="121" spans="1:20">
      <c r="A121" s="9"/>
      <c r="B121" s="9"/>
      <c r="C121" s="9"/>
      <c r="D121" s="9"/>
      <c r="E121" s="9"/>
      <c r="F121" s="9"/>
      <c r="G121" s="9"/>
      <c r="H121" s="9"/>
      <c r="I121" s="9"/>
      <c r="J121" s="9"/>
      <c r="K121" s="9"/>
      <c r="L121" s="6"/>
      <c r="M121" s="36"/>
      <c r="N121" s="79"/>
      <c r="S121" s="7"/>
      <c r="T121" s="7"/>
    </row>
    <row r="122" spans="1:20">
      <c r="A122" s="9"/>
      <c r="B122" s="9"/>
      <c r="C122" s="9"/>
      <c r="D122" s="9"/>
      <c r="E122" s="9"/>
      <c r="F122" s="9"/>
      <c r="G122" s="9"/>
      <c r="H122" s="9"/>
      <c r="I122" s="9"/>
      <c r="J122" s="9"/>
      <c r="K122" s="9"/>
      <c r="L122" s="6"/>
      <c r="M122" s="36"/>
      <c r="N122" s="79"/>
      <c r="S122" s="7"/>
      <c r="T122" s="7"/>
    </row>
    <row r="123" spans="1:20">
      <c r="A123" s="9"/>
      <c r="B123" s="9"/>
      <c r="C123" s="9"/>
      <c r="D123" s="9"/>
      <c r="E123" s="9"/>
      <c r="F123" s="9"/>
      <c r="G123" s="9"/>
      <c r="H123" s="9"/>
      <c r="I123" s="9"/>
      <c r="J123" s="9"/>
      <c r="K123" s="9"/>
      <c r="L123" s="6"/>
      <c r="M123" s="36"/>
      <c r="N123" s="79"/>
      <c r="S123" s="7"/>
      <c r="T123" s="7"/>
    </row>
    <row r="124" spans="1:20">
      <c r="A124" s="9"/>
      <c r="B124" s="9"/>
      <c r="C124" s="9"/>
      <c r="D124" s="9"/>
      <c r="E124" s="9"/>
      <c r="F124" s="9"/>
      <c r="G124" s="9"/>
      <c r="H124" s="9"/>
      <c r="I124" s="9"/>
      <c r="J124" s="9"/>
      <c r="K124" s="9"/>
      <c r="L124" s="6"/>
      <c r="M124" s="36"/>
      <c r="N124" s="79"/>
      <c r="S124" s="7"/>
      <c r="T124" s="7"/>
    </row>
    <row r="125" spans="1:20">
      <c r="A125" s="9"/>
      <c r="B125" s="9"/>
      <c r="C125" s="9"/>
      <c r="D125" s="9"/>
      <c r="E125" s="9"/>
      <c r="F125" s="9"/>
      <c r="G125" s="9"/>
      <c r="H125" s="9"/>
      <c r="I125" s="9"/>
      <c r="J125" s="9"/>
      <c r="K125" s="9"/>
      <c r="L125" s="6"/>
      <c r="M125" s="36"/>
      <c r="N125" s="79"/>
      <c r="S125" s="7"/>
      <c r="T125" s="7"/>
    </row>
    <row r="126" spans="1:20">
      <c r="A126" s="9"/>
      <c r="B126" s="9"/>
      <c r="C126" s="9"/>
      <c r="D126" s="9"/>
      <c r="E126" s="9"/>
      <c r="F126" s="9"/>
      <c r="G126" s="9"/>
      <c r="H126" s="9"/>
      <c r="I126" s="9"/>
      <c r="J126" s="9"/>
      <c r="K126" s="9"/>
      <c r="L126" s="6"/>
      <c r="M126" s="36"/>
      <c r="N126" s="79"/>
      <c r="S126" s="7"/>
      <c r="T126" s="7"/>
    </row>
    <row r="127" spans="1:20">
      <c r="A127" s="9"/>
      <c r="B127" s="9"/>
      <c r="C127" s="9"/>
      <c r="D127" s="9"/>
      <c r="E127" s="9"/>
      <c r="F127" s="9"/>
      <c r="G127" s="9"/>
      <c r="H127" s="9"/>
      <c r="I127" s="9"/>
      <c r="J127" s="9"/>
      <c r="K127" s="9"/>
      <c r="L127" s="6"/>
      <c r="M127" s="36"/>
      <c r="N127" s="79"/>
      <c r="S127" s="7"/>
      <c r="T127" s="7"/>
    </row>
    <row r="128" spans="1:20">
      <c r="A128" s="9"/>
      <c r="B128" s="9"/>
      <c r="C128" s="9"/>
      <c r="D128" s="9"/>
      <c r="E128" s="9"/>
      <c r="F128" s="9"/>
      <c r="G128" s="9"/>
      <c r="H128" s="9"/>
      <c r="I128" s="9"/>
      <c r="J128" s="9"/>
      <c r="K128" s="9"/>
      <c r="L128" s="6"/>
      <c r="M128" s="36"/>
      <c r="N128" s="79"/>
      <c r="S128" s="7"/>
      <c r="T128" s="7"/>
    </row>
    <row r="129" spans="1:20">
      <c r="A129" s="9"/>
      <c r="B129" s="9"/>
      <c r="C129" s="9"/>
      <c r="D129" s="9"/>
      <c r="E129" s="9"/>
      <c r="F129" s="9"/>
      <c r="G129" s="9"/>
      <c r="H129" s="9"/>
      <c r="I129" s="9"/>
      <c r="J129" s="9"/>
      <c r="K129" s="9"/>
      <c r="L129" s="6"/>
      <c r="M129" s="36"/>
      <c r="N129" s="79"/>
      <c r="S129" s="7"/>
      <c r="T129" s="7"/>
    </row>
    <row r="130" spans="1:20">
      <c r="A130" s="9"/>
      <c r="B130" s="9"/>
      <c r="C130" s="9"/>
      <c r="D130" s="9"/>
      <c r="E130" s="9"/>
      <c r="F130" s="9"/>
      <c r="G130" s="9"/>
      <c r="H130" s="9"/>
      <c r="I130" s="9"/>
      <c r="J130" s="9"/>
      <c r="K130" s="9"/>
      <c r="L130" s="6"/>
      <c r="M130" s="36"/>
      <c r="N130" s="79"/>
      <c r="S130" s="7"/>
      <c r="T130" s="7"/>
    </row>
    <row r="131" spans="1:20">
      <c r="A131" s="9"/>
      <c r="B131" s="9"/>
      <c r="C131" s="9"/>
      <c r="D131" s="9"/>
      <c r="E131" s="9"/>
      <c r="F131" s="9"/>
      <c r="G131" s="9"/>
      <c r="H131" s="9"/>
      <c r="I131" s="9"/>
      <c r="J131" s="9"/>
      <c r="K131" s="9"/>
      <c r="L131" s="6"/>
      <c r="M131" s="36"/>
      <c r="N131" s="79"/>
      <c r="S131" s="7"/>
      <c r="T131" s="7"/>
    </row>
    <row r="132" spans="1:20">
      <c r="A132" s="9"/>
      <c r="B132" s="9"/>
      <c r="C132" s="9"/>
      <c r="D132" s="9"/>
      <c r="E132" s="9"/>
      <c r="F132" s="9"/>
      <c r="G132" s="9"/>
      <c r="H132" s="9"/>
      <c r="I132" s="9"/>
      <c r="J132" s="9"/>
      <c r="K132" s="9"/>
      <c r="L132" s="6"/>
      <c r="M132" s="36"/>
      <c r="N132" s="79"/>
      <c r="S132" s="7"/>
      <c r="T132" s="7"/>
    </row>
    <row r="133" spans="1:20">
      <c r="A133" s="9"/>
      <c r="B133" s="9"/>
      <c r="C133" s="9"/>
      <c r="D133" s="9"/>
      <c r="E133" s="9"/>
      <c r="F133" s="9"/>
      <c r="G133" s="9"/>
      <c r="H133" s="9"/>
      <c r="I133" s="9"/>
      <c r="J133" s="9"/>
      <c r="K133" s="9"/>
      <c r="L133" s="6"/>
      <c r="M133" s="36"/>
      <c r="N133" s="79"/>
      <c r="S133" s="7"/>
      <c r="T133" s="7"/>
    </row>
    <row r="134" spans="1:20">
      <c r="A134" s="9"/>
      <c r="B134" s="9"/>
      <c r="C134" s="9"/>
      <c r="D134" s="9"/>
      <c r="E134" s="9"/>
      <c r="F134" s="9"/>
      <c r="G134" s="9"/>
      <c r="H134" s="9"/>
      <c r="I134" s="9"/>
      <c r="J134" s="9"/>
      <c r="K134" s="9"/>
      <c r="L134" s="6"/>
      <c r="M134" s="36"/>
      <c r="N134" s="79"/>
      <c r="S134" s="7"/>
      <c r="T134" s="7"/>
    </row>
    <row r="135" spans="1:20">
      <c r="A135" s="9"/>
      <c r="B135" s="9"/>
      <c r="C135" s="9"/>
      <c r="D135" s="9"/>
      <c r="E135" s="9"/>
      <c r="F135" s="9"/>
      <c r="G135" s="9"/>
      <c r="H135" s="9"/>
      <c r="I135" s="9"/>
      <c r="J135" s="9"/>
      <c r="K135" s="9"/>
      <c r="L135" s="6"/>
      <c r="M135" s="36"/>
      <c r="N135" s="79"/>
      <c r="S135" s="7"/>
      <c r="T135" s="7"/>
    </row>
    <row r="136" spans="1:20">
      <c r="A136" s="9"/>
      <c r="B136" s="9"/>
      <c r="C136" s="9"/>
      <c r="D136" s="9"/>
      <c r="E136" s="9"/>
      <c r="F136" s="9"/>
      <c r="G136" s="9"/>
      <c r="H136" s="9"/>
      <c r="I136" s="9"/>
      <c r="J136" s="9"/>
      <c r="K136" s="9"/>
      <c r="L136" s="6"/>
      <c r="M136" s="36"/>
      <c r="N136" s="79"/>
      <c r="S136" s="7"/>
      <c r="T136" s="7"/>
    </row>
    <row r="137" spans="1:20">
      <c r="A137" s="9"/>
      <c r="B137" s="9"/>
      <c r="C137" s="9"/>
      <c r="D137" s="9"/>
      <c r="E137" s="9"/>
      <c r="F137" s="9"/>
      <c r="G137" s="9"/>
      <c r="H137" s="9"/>
      <c r="I137" s="9"/>
      <c r="J137" s="9"/>
      <c r="K137" s="9"/>
      <c r="L137" s="6"/>
      <c r="M137" s="36"/>
      <c r="N137" s="79"/>
      <c r="S137" s="7"/>
      <c r="T137" s="7"/>
    </row>
    <row r="138" spans="1:20">
      <c r="A138" s="9"/>
      <c r="B138" s="9"/>
      <c r="C138" s="9"/>
      <c r="D138" s="9"/>
      <c r="E138" s="9"/>
      <c r="F138" s="9"/>
      <c r="G138" s="9"/>
      <c r="H138" s="9"/>
      <c r="I138" s="9"/>
      <c r="J138" s="9"/>
      <c r="K138" s="9"/>
      <c r="L138" s="6"/>
      <c r="M138" s="36"/>
      <c r="N138" s="79"/>
      <c r="S138" s="7"/>
      <c r="T138" s="7"/>
    </row>
    <row r="139" spans="1:20">
      <c r="A139" s="9"/>
      <c r="B139" s="9"/>
      <c r="C139" s="9"/>
      <c r="D139" s="9"/>
      <c r="E139" s="9"/>
      <c r="F139" s="9"/>
      <c r="G139" s="9"/>
      <c r="H139" s="9"/>
      <c r="I139" s="9"/>
      <c r="J139" s="9"/>
      <c r="K139" s="9"/>
      <c r="L139" s="6"/>
      <c r="M139" s="36"/>
      <c r="N139" s="79"/>
      <c r="S139" s="7"/>
      <c r="T139" s="7"/>
    </row>
    <row r="140" spans="1:20">
      <c r="A140" s="9"/>
      <c r="B140" s="9"/>
      <c r="C140" s="9"/>
      <c r="D140" s="9"/>
      <c r="E140" s="9"/>
      <c r="F140" s="9"/>
      <c r="G140" s="9"/>
      <c r="H140" s="9"/>
      <c r="I140" s="9"/>
      <c r="J140" s="9"/>
      <c r="K140" s="9"/>
      <c r="L140" s="6"/>
      <c r="M140" s="36"/>
      <c r="N140" s="79"/>
      <c r="S140" s="7"/>
      <c r="T140" s="7"/>
    </row>
    <row r="141" spans="1:20">
      <c r="A141" s="9"/>
      <c r="B141" s="9"/>
      <c r="C141" s="9"/>
      <c r="D141" s="9"/>
      <c r="E141" s="9"/>
      <c r="F141" s="9"/>
      <c r="G141" s="9"/>
      <c r="H141" s="9"/>
      <c r="I141" s="9"/>
      <c r="J141" s="9"/>
      <c r="K141" s="9"/>
      <c r="L141" s="6"/>
      <c r="M141" s="36"/>
      <c r="N141" s="79"/>
      <c r="S141" s="7"/>
      <c r="T141" s="7"/>
    </row>
    <row r="142" spans="1:20">
      <c r="A142" s="9"/>
      <c r="B142" s="9"/>
      <c r="C142" s="9"/>
      <c r="D142" s="9"/>
      <c r="E142" s="9"/>
      <c r="F142" s="9"/>
      <c r="G142" s="9"/>
      <c r="H142" s="9"/>
      <c r="I142" s="9"/>
      <c r="J142" s="9"/>
      <c r="K142" s="9"/>
      <c r="L142" s="6"/>
      <c r="M142" s="36"/>
      <c r="N142" s="79"/>
      <c r="S142" s="7"/>
      <c r="T142" s="7"/>
    </row>
    <row r="143" spans="1:20">
      <c r="A143" s="9"/>
      <c r="B143" s="9"/>
      <c r="C143" s="9"/>
      <c r="D143" s="9"/>
      <c r="E143" s="9"/>
      <c r="F143" s="9"/>
      <c r="G143" s="9"/>
      <c r="H143" s="9"/>
      <c r="I143" s="9"/>
      <c r="J143" s="9"/>
      <c r="K143" s="9"/>
      <c r="L143" s="6"/>
      <c r="M143" s="36"/>
      <c r="N143" s="79"/>
      <c r="S143" s="7"/>
      <c r="T143" s="7"/>
    </row>
    <row r="144" spans="1:20">
      <c r="A144" s="9"/>
      <c r="B144" s="9"/>
      <c r="C144" s="9"/>
      <c r="D144" s="9"/>
      <c r="E144" s="9"/>
      <c r="F144" s="9"/>
      <c r="G144" s="9"/>
      <c r="H144" s="9"/>
      <c r="I144" s="9"/>
      <c r="J144" s="9"/>
      <c r="K144" s="9"/>
      <c r="L144" s="6"/>
      <c r="M144" s="36"/>
      <c r="N144" s="79"/>
      <c r="S144" s="7"/>
      <c r="T144" s="7"/>
    </row>
    <row r="145" spans="1:20">
      <c r="A145" s="9"/>
      <c r="B145" s="9"/>
      <c r="C145" s="9"/>
      <c r="D145" s="9"/>
      <c r="E145" s="9"/>
      <c r="F145" s="9"/>
      <c r="G145" s="9"/>
      <c r="H145" s="9"/>
      <c r="I145" s="9"/>
      <c r="J145" s="9"/>
      <c r="K145" s="9"/>
      <c r="L145" s="6"/>
      <c r="M145" s="36"/>
      <c r="N145" s="79"/>
      <c r="S145" s="7"/>
      <c r="T145" s="7"/>
    </row>
    <row r="146" spans="1:20">
      <c r="A146" s="9"/>
      <c r="B146" s="9"/>
      <c r="C146" s="9"/>
      <c r="D146" s="9"/>
      <c r="E146" s="9"/>
      <c r="F146" s="9"/>
      <c r="G146" s="9"/>
      <c r="H146" s="9"/>
      <c r="I146" s="9"/>
      <c r="J146" s="9"/>
      <c r="K146" s="9"/>
      <c r="L146" s="6"/>
      <c r="M146" s="36"/>
      <c r="N146" s="79"/>
      <c r="S146" s="7"/>
      <c r="T146" s="7"/>
    </row>
    <row r="147" spans="1:20">
      <c r="A147" s="9"/>
      <c r="B147" s="9"/>
      <c r="C147" s="9"/>
      <c r="D147" s="9"/>
      <c r="E147" s="9"/>
      <c r="F147" s="9"/>
      <c r="G147" s="9"/>
      <c r="H147" s="9"/>
      <c r="I147" s="9"/>
      <c r="J147" s="9"/>
      <c r="K147" s="9"/>
      <c r="L147" s="6"/>
      <c r="M147" s="36"/>
      <c r="N147" s="79"/>
      <c r="S147" s="7"/>
      <c r="T147" s="7"/>
    </row>
    <row r="148" spans="1:20">
      <c r="A148" s="9"/>
      <c r="B148" s="9"/>
      <c r="C148" s="9"/>
      <c r="D148" s="9"/>
      <c r="E148" s="9"/>
      <c r="F148" s="9"/>
      <c r="G148" s="9"/>
      <c r="H148" s="9"/>
      <c r="I148" s="9"/>
      <c r="J148" s="9"/>
      <c r="K148" s="9"/>
      <c r="L148" s="6"/>
      <c r="M148" s="36"/>
      <c r="N148" s="79"/>
      <c r="S148" s="7"/>
      <c r="T148" s="7"/>
    </row>
    <row r="149" spans="1:20">
      <c r="A149" s="9"/>
      <c r="B149" s="9"/>
      <c r="C149" s="9"/>
      <c r="D149" s="9"/>
      <c r="E149" s="9"/>
      <c r="F149" s="9"/>
      <c r="G149" s="9"/>
      <c r="H149" s="9"/>
      <c r="I149" s="9"/>
      <c r="J149" s="9"/>
      <c r="K149" s="9"/>
      <c r="L149" s="6"/>
      <c r="M149" s="36"/>
      <c r="N149" s="79"/>
      <c r="S149" s="7"/>
      <c r="T149" s="7"/>
    </row>
    <row r="150" spans="1:20">
      <c r="A150" s="9"/>
      <c r="B150" s="9"/>
      <c r="C150" s="9"/>
      <c r="D150" s="9"/>
      <c r="E150" s="9"/>
      <c r="F150" s="9"/>
      <c r="G150" s="9"/>
      <c r="H150" s="9"/>
      <c r="I150" s="9"/>
      <c r="J150" s="9"/>
      <c r="K150" s="9"/>
      <c r="L150" s="6"/>
      <c r="M150" s="36"/>
      <c r="N150" s="79"/>
      <c r="S150" s="7"/>
      <c r="T150" s="7"/>
    </row>
    <row r="151" spans="1:20">
      <c r="L151" s="6"/>
      <c r="M151" s="36"/>
      <c r="N151" s="79"/>
      <c r="S151" s="7"/>
      <c r="T151" s="7"/>
    </row>
  </sheetData>
  <mergeCells count="1">
    <mergeCell ref="B13:K13"/>
  </mergeCells>
  <hyperlinks>
    <hyperlink ref="F61" r:id="rId1"/>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Sheet1</vt:lpstr>
      <vt:lpstr>'READ ME'!Print_Area</vt:lpstr>
      <vt:lpstr>Sheet1!Print_Area</vt:lpstr>
    </vt:vector>
  </TitlesOfParts>
  <Company>SINO SWEARIGEN AIRCRAFT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2009-05-13T18:34:02Z</cp:lastPrinted>
  <dcterms:created xsi:type="dcterms:W3CDTF">1997-03-26T02:52:36Z</dcterms:created>
  <dcterms:modified xsi:type="dcterms:W3CDTF">2016-08-31T11:15:31Z</dcterms:modified>
  <cp:category>Engineering Spreadsheets</cp:category>
</cp:coreProperties>
</file>