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57C0AF49-E89C-494A-AC17-20FF6026B896}" xr6:coauthVersionLast="32" xr6:coauthVersionMax="32" xr10:uidLastSave="{00000000-0000-0000-0000-000000000000}"/>
  <bookViews>
    <workbookView xWindow="13050" yWindow="375" windowWidth="15495" windowHeight="11775" tabRatio="871" activeTab="1" xr2:uid="{00000000-000D-0000-FFFF-FFFF00000000}"/>
  </bookViews>
  <sheets>
    <sheet name="READ ME" sheetId="37" r:id="rId1"/>
    <sheet name="Analysis" sheetId="31" r:id="rId2"/>
  </sheets>
  <externalReferences>
    <externalReference r:id="rId3"/>
    <externalReference r:id="rId4"/>
  </externalReferences>
  <definedNames>
    <definedName name="LUG">[1]Macro1!$A$1</definedName>
    <definedName name="_xlnm.Print_Area" localSheetId="1">Analysis!$A$8:$K$115</definedName>
    <definedName name="_xlnm.Print_Area" localSheetId="0">'READ ME'!$A$8:$K$62</definedName>
    <definedName name="_xlnm.Print_Area">#REF!</definedName>
    <definedName name="sencount" hidden="1">1</definedName>
  </definedNames>
  <calcPr calcId="179017"/>
</workbook>
</file>

<file path=xl/calcChain.xml><?xml version="1.0" encoding="utf-8"?>
<calcChain xmlns="http://schemas.openxmlformats.org/spreadsheetml/2006/main">
  <c r="B72" i="31" l="1"/>
  <c r="Y37" i="31"/>
  <c r="AE44" i="31"/>
  <c r="D49" i="31"/>
  <c r="C49" i="31"/>
  <c r="C48" i="31"/>
  <c r="AB56" i="31"/>
  <c r="AB55" i="31"/>
  <c r="AB54" i="31"/>
  <c r="AB53" i="31"/>
  <c r="AB52" i="31"/>
  <c r="AB51" i="31"/>
  <c r="AB50" i="31"/>
  <c r="AB49" i="31"/>
  <c r="AB48" i="31"/>
  <c r="AB47" i="31"/>
  <c r="AB46" i="31"/>
  <c r="AB45" i="31"/>
  <c r="AB44" i="31"/>
  <c r="Y45" i="31" s="1"/>
  <c r="AB43" i="31"/>
  <c r="AB42" i="31"/>
  <c r="AB41" i="31"/>
  <c r="AB40" i="31"/>
  <c r="AB39" i="31"/>
  <c r="Y39" i="31" s="1"/>
  <c r="AB38" i="31"/>
  <c r="AB37" i="31"/>
  <c r="AB36" i="31"/>
  <c r="B78" i="31"/>
  <c r="B77" i="31"/>
  <c r="C78" i="31"/>
  <c r="C77" i="31"/>
  <c r="AD81" i="31" s="1"/>
  <c r="AB73" i="31"/>
  <c r="AB74" i="31"/>
  <c r="Y74" i="31" s="1"/>
  <c r="AB75" i="31"/>
  <c r="AB76" i="31"/>
  <c r="Y76" i="31" s="1"/>
  <c r="AB77" i="31"/>
  <c r="AB78" i="31"/>
  <c r="Y78" i="31" s="1"/>
  <c r="Z78" i="31" s="1"/>
  <c r="AB79" i="31"/>
  <c r="Y79" i="31" s="1"/>
  <c r="AB80" i="31"/>
  <c r="Y80" i="31" s="1"/>
  <c r="AB81" i="31"/>
  <c r="Y81" i="31" s="1"/>
  <c r="AB82" i="31"/>
  <c r="Y82" i="31" s="1"/>
  <c r="AB83" i="31"/>
  <c r="Y83" i="31" s="1"/>
  <c r="AB84" i="31"/>
  <c r="AB85" i="31"/>
  <c r="AE81" i="31"/>
  <c r="AB86" i="31"/>
  <c r="AB87" i="31"/>
  <c r="Y87" i="31" s="1"/>
  <c r="AB88" i="31"/>
  <c r="AB89" i="31"/>
  <c r="AB90" i="31"/>
  <c r="AB91" i="31"/>
  <c r="AB92" i="31"/>
  <c r="Y92" i="31" s="1"/>
  <c r="Y46" i="31" l="1"/>
  <c r="Y48" i="31"/>
  <c r="Z48" i="31" s="1"/>
  <c r="Y38" i="31"/>
  <c r="Z38" i="31" s="1"/>
  <c r="Y52" i="31"/>
  <c r="Z52" i="31" s="1"/>
  <c r="Y41" i="31"/>
  <c r="Z41" i="31" s="1"/>
  <c r="Y42" i="31"/>
  <c r="Z42" i="31" s="1"/>
  <c r="Y51" i="31"/>
  <c r="Z51" i="31" s="1"/>
  <c r="Y55" i="31"/>
  <c r="Z55" i="31" s="1"/>
  <c r="Y47" i="31"/>
  <c r="Z47" i="31" s="1"/>
  <c r="Z39" i="31"/>
  <c r="Z46" i="31"/>
  <c r="Z37" i="31"/>
  <c r="Y44" i="31"/>
  <c r="Y50" i="31"/>
  <c r="Y54" i="31"/>
  <c r="Z45" i="31"/>
  <c r="Y43" i="31"/>
  <c r="Z43" i="31" s="1"/>
  <c r="Y49" i="31"/>
  <c r="Y53" i="31"/>
  <c r="Z53" i="31" s="1"/>
  <c r="Y56" i="31"/>
  <c r="Y40" i="31"/>
  <c r="Y75" i="31"/>
  <c r="Y77" i="31"/>
  <c r="AD83" i="31"/>
  <c r="V78" i="31" s="1"/>
  <c r="W78" i="31" s="1"/>
  <c r="X78" i="31" s="1"/>
  <c r="Z87" i="31"/>
  <c r="Y91" i="31"/>
  <c r="Z91" i="31" s="1"/>
  <c r="Z80" i="31"/>
  <c r="Y86" i="31"/>
  <c r="Z86" i="31" s="1"/>
  <c r="Y90" i="31"/>
  <c r="Y88" i="31"/>
  <c r="Y84" i="31"/>
  <c r="Z79" i="31"/>
  <c r="Z83" i="31"/>
  <c r="Z82" i="31"/>
  <c r="Z81" i="31"/>
  <c r="Z75" i="31"/>
  <c r="Z74" i="31"/>
  <c r="Z88" i="31"/>
  <c r="Z84" i="31"/>
  <c r="Z76" i="31"/>
  <c r="Z92" i="31"/>
  <c r="Y89" i="31"/>
  <c r="Z77" i="31"/>
  <c r="Y85" i="31"/>
  <c r="Z85" i="31" s="1"/>
  <c r="AB93" i="31"/>
  <c r="V77" i="31" l="1"/>
  <c r="Z56" i="31"/>
  <c r="Z54" i="31"/>
  <c r="Z50" i="31"/>
  <c r="Z44" i="31"/>
  <c r="Z40" i="31"/>
  <c r="Z49" i="31"/>
  <c r="V80" i="31"/>
  <c r="W80" i="31" s="1"/>
  <c r="X80" i="31" s="1"/>
  <c r="V82" i="31"/>
  <c r="W82" i="31" s="1"/>
  <c r="V79" i="31"/>
  <c r="W79" i="31" s="1"/>
  <c r="V81" i="31"/>
  <c r="W81" i="31" s="1"/>
  <c r="V92" i="31"/>
  <c r="W92" i="31" s="1"/>
  <c r="V88" i="31"/>
  <c r="W88" i="31" s="1"/>
  <c r="X88" i="31" s="1"/>
  <c r="V74" i="31"/>
  <c r="W74" i="31" s="1"/>
  <c r="X74" i="31" s="1"/>
  <c r="V91" i="31"/>
  <c r="W91" i="31" s="1"/>
  <c r="X91" i="31" s="1"/>
  <c r="V76" i="31"/>
  <c r="W76" i="31" s="1"/>
  <c r="V84" i="31"/>
  <c r="W84" i="31" s="1"/>
  <c r="X84" i="31" s="1"/>
  <c r="V86" i="31"/>
  <c r="V85" i="31"/>
  <c r="W85" i="31" s="1"/>
  <c r="X85" i="31" s="1"/>
  <c r="V75" i="31"/>
  <c r="W75" i="31" s="1"/>
  <c r="X75" i="31" s="1"/>
  <c r="V83" i="31"/>
  <c r="W83" i="31" s="1"/>
  <c r="V87" i="31"/>
  <c r="W87" i="31" s="1"/>
  <c r="X87" i="31" s="1"/>
  <c r="Z90" i="31"/>
  <c r="V90" i="31" s="1"/>
  <c r="W90" i="31" s="1"/>
  <c r="X90" i="31" s="1"/>
  <c r="W77" i="31"/>
  <c r="X77" i="31" s="1"/>
  <c r="Y93" i="31"/>
  <c r="Z89" i="31"/>
  <c r="V89" i="31" s="1"/>
  <c r="W89" i="31" s="1"/>
  <c r="X81" i="31"/>
  <c r="X76" i="31" l="1"/>
  <c r="X92" i="31"/>
  <c r="X82" i="31"/>
  <c r="W86" i="31"/>
  <c r="X86" i="31" s="1"/>
  <c r="X83" i="31"/>
  <c r="X79" i="31"/>
  <c r="Z93" i="31"/>
  <c r="V93" i="31" s="1"/>
  <c r="X89" i="31"/>
  <c r="W93" i="31" l="1"/>
  <c r="X93" i="31" s="1"/>
  <c r="AF76" i="31" s="1"/>
  <c r="AE78" i="31" l="1"/>
  <c r="AF78" i="31"/>
  <c r="AE74" i="31" s="1"/>
  <c r="AF83" i="31"/>
  <c r="B67" i="31"/>
  <c r="F66" i="31"/>
  <c r="L65" i="31"/>
  <c r="F65" i="31"/>
  <c r="J64" i="31"/>
  <c r="F64" i="31"/>
  <c r="J63" i="31"/>
  <c r="F63" i="31"/>
  <c r="G35" i="31"/>
  <c r="G32" i="31"/>
  <c r="G29" i="31"/>
  <c r="D48" i="31" s="1"/>
  <c r="AD44" i="31" s="1"/>
  <c r="AD46" i="31" s="1"/>
  <c r="G26" i="31"/>
  <c r="E42" i="31" s="1"/>
  <c r="G24" i="31"/>
  <c r="D42" i="31"/>
  <c r="G22" i="31"/>
  <c r="G23" i="31"/>
  <c r="V37" i="31" l="1"/>
  <c r="V48" i="31"/>
  <c r="V45" i="31"/>
  <c r="W45" i="31" s="1"/>
  <c r="X45" i="31" s="1"/>
  <c r="V43" i="31"/>
  <c r="W43" i="31" s="1"/>
  <c r="X43" i="31" s="1"/>
  <c r="V39" i="31"/>
  <c r="W39" i="31" s="1"/>
  <c r="X39" i="31" s="1"/>
  <c r="V42" i="31"/>
  <c r="W42" i="31" s="1"/>
  <c r="X42" i="31" s="1"/>
  <c r="V53" i="31"/>
  <c r="W53" i="31" s="1"/>
  <c r="X53" i="31" s="1"/>
  <c r="V46" i="31"/>
  <c r="W46" i="31" s="1"/>
  <c r="X46" i="31" s="1"/>
  <c r="V47" i="31"/>
  <c r="W47" i="31" s="1"/>
  <c r="X47" i="31" s="1"/>
  <c r="V41" i="31"/>
  <c r="V38" i="31"/>
  <c r="V55" i="31"/>
  <c r="V52" i="31"/>
  <c r="W52" i="31" s="1"/>
  <c r="X52" i="31" s="1"/>
  <c r="V51" i="31"/>
  <c r="W51" i="31" s="1"/>
  <c r="X51" i="31" s="1"/>
  <c r="V44" i="31"/>
  <c r="W44" i="31" s="1"/>
  <c r="X44" i="31" s="1"/>
  <c r="V50" i="31"/>
  <c r="W50" i="31" s="1"/>
  <c r="X50" i="31" s="1"/>
  <c r="V49" i="31"/>
  <c r="W49" i="31" s="1"/>
  <c r="X49" i="31" s="1"/>
  <c r="V40" i="31"/>
  <c r="V54" i="31"/>
  <c r="W54" i="31" s="1"/>
  <c r="X54" i="31" s="1"/>
  <c r="V56" i="31"/>
  <c r="E39" i="31"/>
  <c r="AF74" i="31"/>
  <c r="AF79" i="31"/>
  <c r="K87" i="31"/>
  <c r="C24" i="31"/>
  <c r="J87" i="31"/>
  <c r="D39" i="31"/>
  <c r="C23" i="31"/>
  <c r="W55" i="31" l="1"/>
  <c r="X55" i="31" s="1"/>
  <c r="W56" i="31"/>
  <c r="X56" i="31"/>
  <c r="W38" i="31"/>
  <c r="X38" i="31"/>
  <c r="W40" i="31"/>
  <c r="X40" i="31" s="1"/>
  <c r="W41" i="31"/>
  <c r="X41" i="31" s="1"/>
  <c r="W48" i="31"/>
  <c r="X48" i="31" s="1"/>
  <c r="W37" i="31"/>
  <c r="X37" i="31" s="1"/>
  <c r="C12" i="37"/>
  <c r="AF39" i="31" l="1"/>
  <c r="AF41" i="31" s="1"/>
  <c r="AE37" i="31" s="1"/>
  <c r="B12" i="31"/>
  <c r="AF46" i="31" l="1"/>
  <c r="AE41" i="31"/>
  <c r="K59" i="31" s="1"/>
  <c r="F11" i="31"/>
  <c r="L10" i="31"/>
  <c r="F10" i="31"/>
  <c r="J9" i="31"/>
  <c r="F9" i="31"/>
  <c r="J8" i="31"/>
  <c r="F8" i="31"/>
  <c r="X7" i="31"/>
  <c r="X6" i="31"/>
  <c r="X5" i="31"/>
  <c r="X4" i="31"/>
  <c r="X3" i="31"/>
  <c r="X2" i="31"/>
  <c r="X1" i="31"/>
  <c r="G1" i="31" s="1"/>
  <c r="J59" i="31"/>
  <c r="AF42" i="31" l="1"/>
  <c r="AF37" i="31"/>
  <c r="J10" i="31"/>
  <c r="J65" i="31"/>
</calcChain>
</file>

<file path=xl/sharedStrings.xml><?xml version="1.0" encoding="utf-8"?>
<sst xmlns="http://schemas.openxmlformats.org/spreadsheetml/2006/main" count="135" uniqueCount="86">
  <si>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</si>
  <si>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</si>
  <si>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</si>
  <si>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</si>
  <si>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</si>
  <si>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</si>
  <si>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</si>
  <si>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</si>
  <si>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</si>
  <si>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</si>
  <si>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</si>
  <si>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</si>
  <si>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</si>
  <si>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</si>
  <si>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</si>
  <si>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</si>
  <si>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</si>
  <si>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</si>
  <si>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</si>
  <si>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</si>
  <si>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</si>
  <si>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</si>
  <si>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</si>
  <si>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</si>
  <si>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</si>
  <si>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</si>
  <si>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</si>
  <si>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</si>
  <si>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</si>
  <si>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</si>
  <si>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</si>
  <si>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</si>
  <si>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</si>
  <si>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</si>
  <si>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</si>
  <si>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</si>
  <si>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</si>
  <si>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</si>
  <si>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</si>
  <si>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</si>
  <si>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</si>
  <si>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</si>
  <si>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</si>
  <si>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</si>
  <si>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</si>
  <si>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</si>
  <si>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</si>
  <si>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in</t>
  </si>
  <si>
    <t>=</t>
  </si>
  <si>
    <t>psi</t>
  </si>
  <si>
    <t>r =</t>
  </si>
  <si>
    <t>Mean Radius of the Cylinder</t>
  </si>
  <si>
    <t>Thickness of the Cylinder</t>
  </si>
  <si>
    <t>μ =</t>
  </si>
  <si>
    <t>Poisson's Ratio</t>
  </si>
  <si>
    <t>http://www.abbottaerospace.com/subscribe</t>
  </si>
  <si>
    <t>http://www.xl-viking.com/download-free-trial/</t>
  </si>
  <si>
    <t>http://www.abbottaerospace.com/engineering-services</t>
  </si>
  <si>
    <t>4/17/2018</t>
  </si>
  <si>
    <t>Z =</t>
  </si>
  <si>
    <t>L =</t>
  </si>
  <si>
    <t>Length of Cylinder</t>
  </si>
  <si>
    <t xml:space="preserve"> (NACA-TN-1344, 1947)</t>
  </si>
  <si>
    <t>AA-SM-014-007</t>
  </si>
  <si>
    <t>COMBINED BUCKLING OF CYLINDERS</t>
  </si>
  <si>
    <t>(NASA TM X-73306, 1975)</t>
  </si>
  <si>
    <t>Allowable Compression Stress =</t>
  </si>
  <si>
    <t>Applied Compression Stress =</t>
  </si>
  <si>
    <t>Applied Bending Stress =</t>
  </si>
  <si>
    <t>Allowable Bending Stress =</t>
  </si>
  <si>
    <t>Applied External Pressure =</t>
  </si>
  <si>
    <t>Allowable External Pressure =</t>
  </si>
  <si>
    <t>Applied Torsion Stress =</t>
  </si>
  <si>
    <t>Allowable Torsion Stress =</t>
  </si>
  <si>
    <t>Rc =</t>
  </si>
  <si>
    <t>Rb =</t>
  </si>
  <si>
    <t>Rp =</t>
  </si>
  <si>
    <t>Rt =</t>
  </si>
  <si>
    <t>m=</t>
  </si>
  <si>
    <t>B =</t>
  </si>
  <si>
    <t>A =</t>
  </si>
  <si>
    <t>Combined Compression and Bending:</t>
  </si>
  <si>
    <t>Axial Compression and External Pressure:</t>
  </si>
  <si>
    <t>Bending and Torsion:</t>
  </si>
  <si>
    <t>Axial Load and Torsion:</t>
  </si>
  <si>
    <t xml:space="preserve"> (NACA-TN-1345, 1947)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</si>
</sst>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0"/>
    <numFmt numFmtId="167" formatCode="0.0000"/>
    <numFmt numFmtId="168" formatCode="0.000E+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12"/>
      <color theme="1"/>
      <name val="Calibri"/>
      <family val="2"/>
      <scheme val="minor"/>
    </font>
    <font>
      <sz val="10"/>
      <color theme="1"/>
      <name val="Calibri"/>
      <family val="2"/>
      <scheme val="minor"/>
    </font>
    <font>
      <b/>
      <sz val="10"/>
      <color theme="1"/>
      <name val="Calibri"/>
      <family val="2"/>
      <scheme val="minor"/>
    </font>
    <font>
      <sz val="10"/>
      <color indexed="12"/>
      <name val="Calibri"/>
      <family val="2"/>
      <scheme val="minor"/>
    </font>
    <font>
      <sz val="10"/>
      <color rgb="FF0000FF"/>
      <name val="Calibri"/>
      <family val="2"/>
      <scheme val="minor"/>
    </font>
    <font>
      <b/>
      <sz val="10"/>
      <color indexed="8"/>
      <name val="Calibri"/>
      <family val="2"/>
      <scheme val="minor"/>
    </font>
    <font>
      <i/>
      <sz val="10"/>
      <name val="Calibri"/>
      <family val="2"/>
      <scheme val="minor"/>
    </font>
    <font>
      <u/>
      <sz val="10"/>
      <color theme="10"/>
      <name val="Arial"/>
      <family val="2"/>
    </font>
    <font>
      <u/>
      <sz val="10"/>
      <color theme="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i/>
      <sz val="10"/>
      <color theme="1"/>
      <name val="Calibri"/>
      <family val="2"/>
      <scheme val="minor"/>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19" fillId="0" borderId="0" applyNumberFormat="0" applyFill="0" applyBorder="0" applyAlignment="0" applyProtection="0"/>
    <xf numFmtId="0" fontId="11" fillId="0" borderId="0"/>
  </cellStyleXfs>
  <cellXfs count="18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2" fillId="0" borderId="0" xfId="2" applyFont="1"/>
    <xf numFmtId="0" fontId="13" fillId="0" borderId="0" xfId="0" applyFont="1" applyProtection="1">
      <protection locked="0"/>
    </xf>
    <xf numFmtId="0" fontId="14" fillId="0" borderId="0" xfId="0" applyFont="1" applyFill="1" applyAlignment="1" applyProtection="1">
      <alignment horizontal="center"/>
      <protection locked="0"/>
    </xf>
    <xf numFmtId="0" fontId="13" fillId="0" borderId="0" xfId="2" applyFont="1"/>
    <xf numFmtId="0" fontId="13" fillId="0" borderId="0" xfId="2" applyFont="1" applyAlignment="1">
      <alignment horizontal="right"/>
    </xf>
    <xf numFmtId="0" fontId="13" fillId="0" borderId="0" xfId="2" applyFont="1" applyAlignment="1">
      <alignment horizontal="left"/>
    </xf>
    <xf numFmtId="0" fontId="3" fillId="0" borderId="0" xfId="1" applyFont="1" applyBorder="1"/>
    <xf numFmtId="0" fontId="3" fillId="0" borderId="0" xfId="0" applyFont="1" applyFill="1" applyBorder="1" applyAlignment="1" applyProtection="1">
      <alignment horizontal="right" vertical="center"/>
      <protection locked="0"/>
    </xf>
    <xf numFmtId="164" fontId="15"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3" fillId="0" borderId="0" xfId="0" applyFont="1" applyProtection="1">
      <protection locked="0"/>
    </xf>
    <xf numFmtId="0" fontId="3" fillId="0" borderId="0" xfId="0" applyFont="1" applyBorder="1" applyAlignment="1">
      <alignment horizontal="center"/>
    </xf>
    <xf numFmtId="2" fontId="3" fillId="0" borderId="0" xfId="0" applyNumberFormat="1" applyFont="1" applyBorder="1" applyAlignment="1">
      <alignment horizontal="center"/>
    </xf>
    <xf numFmtId="2" fontId="3" fillId="0" borderId="0" xfId="0" applyNumberFormat="1" applyFont="1" applyFill="1" applyBorder="1" applyAlignment="1" applyProtection="1">
      <alignment horizontal="left" vertical="center"/>
      <protection locked="0"/>
    </xf>
    <xf numFmtId="0" fontId="3" fillId="0" borderId="0" xfId="0" applyFont="1" applyFill="1" applyProtection="1">
      <protection locked="0"/>
    </xf>
    <xf numFmtId="0" fontId="3" fillId="0" borderId="0" xfId="0" applyFont="1" applyAlignment="1" applyProtection="1">
      <alignment horizontal="right"/>
      <protection locked="0"/>
    </xf>
    <xf numFmtId="0" fontId="16" fillId="0" borderId="0" xfId="0" applyFont="1" applyProtection="1">
      <protection locked="0"/>
    </xf>
    <xf numFmtId="0" fontId="17" fillId="0" borderId="0" xfId="0" applyFont="1" applyFill="1" applyBorder="1" applyAlignment="1">
      <alignment horizontal="left"/>
    </xf>
    <xf numFmtId="0" fontId="3" fillId="2" borderId="0" xfId="0" applyFont="1" applyFill="1" applyBorder="1" applyAlignment="1">
      <alignment horizontal="center"/>
    </xf>
    <xf numFmtId="2" fontId="3" fillId="2" borderId="0" xfId="0" applyNumberFormat="1" applyFont="1" applyFill="1" applyBorder="1" applyAlignment="1">
      <alignment horizontal="center"/>
    </xf>
    <xf numFmtId="0" fontId="3" fillId="0" borderId="0" xfId="0" applyFont="1" applyBorder="1" applyAlignment="1" applyProtection="1">
      <alignment vertical="center"/>
      <protection locked="0"/>
    </xf>
    <xf numFmtId="0" fontId="16" fillId="0" borderId="0" xfId="0" applyFont="1"/>
    <xf numFmtId="0" fontId="3" fillId="0" borderId="0" xfId="1" applyFont="1" applyAlignment="1">
      <alignment horizontal="right"/>
    </xf>
    <xf numFmtId="2" fontId="3" fillId="0" borderId="0" xfId="2" applyNumberFormat="1" applyFont="1" applyAlignment="1">
      <alignment horizontal="left"/>
    </xf>
    <xf numFmtId="0" fontId="3" fillId="0" borderId="0" xfId="0" applyFont="1" applyAlignment="1">
      <alignment horizontal="right"/>
    </xf>
    <xf numFmtId="2" fontId="5" fillId="0" borderId="0" xfId="2" applyNumberFormat="1" applyFont="1" applyAlignment="1">
      <alignment horizontal="center"/>
    </xf>
    <xf numFmtId="0" fontId="3" fillId="0" borderId="0" xfId="0" applyFont="1" applyFill="1" applyBorder="1" applyAlignment="1">
      <alignment horizontal="center"/>
    </xf>
    <xf numFmtId="0" fontId="5" fillId="0" borderId="0" xfId="0" applyFont="1" applyFill="1" applyBorder="1" applyAlignment="1">
      <alignment horizontal="center"/>
    </xf>
    <xf numFmtId="0" fontId="3" fillId="0" borderId="0" xfId="0" applyFont="1" applyAlignment="1" applyProtection="1">
      <protection locked="0"/>
    </xf>
    <xf numFmtId="164" fontId="3" fillId="0" borderId="0" xfId="0" applyNumberFormat="1" applyFont="1" applyFill="1" applyBorder="1" applyAlignment="1" applyProtection="1">
      <alignment horizontal="right" vertical="center"/>
      <protection locked="0"/>
    </xf>
    <xf numFmtId="0" fontId="5" fillId="0" borderId="0" xfId="0" applyFont="1"/>
    <xf numFmtId="164" fontId="13" fillId="0" borderId="0" xfId="0" applyNumberFormat="1" applyFont="1"/>
    <xf numFmtId="0" fontId="5" fillId="0" borderId="0" xfId="0" applyFont="1" applyFill="1" applyBorder="1"/>
    <xf numFmtId="164" fontId="3" fillId="2" borderId="0" xfId="0" applyNumberFormat="1" applyFont="1" applyFill="1" applyBorder="1" applyAlignment="1">
      <alignment horizontal="center"/>
    </xf>
    <xf numFmtId="164" fontId="3" fillId="0" borderId="0" xfId="0" applyNumberFormat="1" applyFont="1" applyFill="1" applyBorder="1" applyAlignment="1">
      <alignment horizontal="center"/>
    </xf>
    <xf numFmtId="164" fontId="3" fillId="0" borderId="0" xfId="0" applyNumberFormat="1" applyFont="1" applyBorder="1" applyAlignment="1">
      <alignment horizontal="center"/>
    </xf>
    <xf numFmtId="165" fontId="3" fillId="0" borderId="0" xfId="2" applyNumberFormat="1" applyFont="1" applyBorder="1" applyAlignment="1">
      <alignment horizontal="center"/>
    </xf>
    <xf numFmtId="2" fontId="3" fillId="0" borderId="0" xfId="0" applyNumberFormat="1" applyFont="1" applyBorder="1"/>
    <xf numFmtId="0" fontId="5" fillId="0" borderId="0" xfId="0" applyFont="1" applyBorder="1" applyAlignment="1">
      <alignment horizontal="center"/>
    </xf>
    <xf numFmtId="0" fontId="5" fillId="2" borderId="0" xfId="0" applyFont="1" applyFill="1" applyBorder="1" applyAlignment="1">
      <alignment horizontal="center"/>
    </xf>
    <xf numFmtId="0" fontId="3" fillId="0" borderId="0" xfId="0" applyFont="1" applyFill="1" applyBorder="1"/>
    <xf numFmtId="0" fontId="13" fillId="0" borderId="0" xfId="2" applyFont="1" applyBorder="1"/>
    <xf numFmtId="166" fontId="3" fillId="0" borderId="0" xfId="2" applyNumberFormat="1" applyFont="1" applyBorder="1" applyAlignment="1">
      <alignment horizontal="center"/>
    </xf>
    <xf numFmtId="165" fontId="3" fillId="0" borderId="0" xfId="6" applyNumberFormat="1" applyFont="1" applyBorder="1" applyAlignment="1">
      <alignment horizontal="center"/>
    </xf>
    <xf numFmtId="165" fontId="15" fillId="0" borderId="0" xfId="0" applyNumberFormat="1" applyFont="1" applyFill="1" applyBorder="1" applyAlignment="1" applyProtection="1">
      <alignment horizontal="right" vertical="center"/>
      <protection locked="0"/>
    </xf>
    <xf numFmtId="0" fontId="13" fillId="0" borderId="0" xfId="0" applyFont="1"/>
    <xf numFmtId="165" fontId="13" fillId="0" borderId="0" xfId="0" applyNumberFormat="1" applyFont="1"/>
    <xf numFmtId="165" fontId="3" fillId="0" borderId="0" xfId="0" applyNumberFormat="1" applyFont="1" applyBorder="1"/>
    <xf numFmtId="2" fontId="3" fillId="0" borderId="0" xfId="0" applyNumberFormat="1" applyFont="1" applyFill="1" applyBorder="1" applyAlignment="1">
      <alignment horizontal="center"/>
    </xf>
    <xf numFmtId="2" fontId="3" fillId="0" borderId="0" xfId="0" applyNumberFormat="1" applyFont="1" applyAlignment="1">
      <alignment horizontal="left"/>
    </xf>
    <xf numFmtId="165" fontId="3" fillId="0" borderId="0" xfId="0" applyNumberFormat="1" applyFont="1" applyAlignment="1">
      <alignment horizontal="left"/>
    </xf>
    <xf numFmtId="0" fontId="13" fillId="0" borderId="0" xfId="0" applyFont="1" applyAlignment="1">
      <alignment horizontal="right"/>
    </xf>
    <xf numFmtId="165" fontId="13" fillId="0" borderId="0" xfId="0" applyNumberFormat="1" applyFont="1" applyAlignment="1">
      <alignment horizontal="left"/>
    </xf>
    <xf numFmtId="2" fontId="16" fillId="0" borderId="0" xfId="0" applyNumberFormat="1" applyFont="1"/>
    <xf numFmtId="0" fontId="3" fillId="0" borderId="0" xfId="2" applyFont="1" applyBorder="1" applyAlignment="1">
      <alignment horizontal="left" vertical="top" wrapText="1"/>
    </xf>
    <xf numFmtId="0" fontId="10" fillId="0" borderId="0" xfId="4" applyBorder="1" applyAlignment="1" applyProtection="1">
      <alignment horizontal="center"/>
    </xf>
    <xf numFmtId="0" fontId="20" fillId="0" borderId="0" xfId="7" applyFont="1" applyBorder="1" applyAlignment="1" applyProtection="1">
      <alignment horizontal="center"/>
    </xf>
    <xf numFmtId="0" fontId="19" fillId="0" borderId="0" xfId="7" applyBorder="1" applyAlignment="1">
      <alignment horizontal="center"/>
    </xf>
    <xf numFmtId="0" fontId="21" fillId="0" borderId="0" xfId="0" applyFont="1" applyAlignment="1">
      <alignment horizontal="centerContinuous"/>
    </xf>
    <xf numFmtId="0" fontId="22" fillId="0" borderId="0" xfId="0" applyFont="1" applyAlignment="1">
      <alignment horizontal="centerContinuous"/>
    </xf>
    <xf numFmtId="0" fontId="23" fillId="0" borderId="0" xfId="0" applyFont="1" applyBorder="1" applyAlignment="1" applyProtection="1">
      <alignment horizontal="centerContinuous"/>
      <protection locked="0"/>
    </xf>
    <xf numFmtId="0" fontId="21" fillId="0" borderId="0" xfId="0" applyFont="1"/>
    <xf numFmtId="0" fontId="21" fillId="0" borderId="0" xfId="0" applyFont="1" applyBorder="1" applyProtection="1">
      <protection locked="0"/>
    </xf>
    <xf numFmtId="0" fontId="24" fillId="0" borderId="0" xfId="0" applyFont="1" applyBorder="1" applyAlignment="1" applyProtection="1">
      <alignment horizontal="right"/>
      <protection locked="0"/>
    </xf>
    <xf numFmtId="0" fontId="22" fillId="0" borderId="0" xfId="0" applyFont="1"/>
    <xf numFmtId="0" fontId="22" fillId="0" borderId="0" xfId="0" applyFont="1" applyBorder="1" applyProtection="1">
      <protection locked="0"/>
    </xf>
    <xf numFmtId="0" fontId="23" fillId="0" borderId="0" xfId="0" applyFont="1" applyBorder="1" applyProtection="1">
      <protection locked="0"/>
    </xf>
    <xf numFmtId="0" fontId="21" fillId="0" borderId="0" xfId="8" applyFont="1" applyAlignment="1">
      <alignment horizontal="centerContinuous"/>
    </xf>
    <xf numFmtId="0" fontId="5" fillId="0" borderId="0" xfId="0" applyFont="1" applyAlignment="1">
      <alignment horizontal="right"/>
    </xf>
    <xf numFmtId="0" fontId="16" fillId="0" borderId="0" xfId="0" applyFont="1" applyAlignment="1">
      <alignment horizontal="left"/>
    </xf>
    <xf numFmtId="1" fontId="3" fillId="0" borderId="0" xfId="2" applyNumberFormat="1" applyFont="1" applyAlignment="1">
      <alignment horizontal="right"/>
    </xf>
    <xf numFmtId="0" fontId="20" fillId="0" borderId="0" xfId="7" applyFont="1" applyBorder="1" applyAlignment="1" applyProtection="1">
      <alignment horizontal="left"/>
      <protection locked="0"/>
    </xf>
    <xf numFmtId="164" fontId="25" fillId="0" borderId="0" xfId="0" applyNumberFormat="1" applyFont="1"/>
    <xf numFmtId="164" fontId="3" fillId="0" borderId="0" xfId="0" applyNumberFormat="1" applyFont="1"/>
    <xf numFmtId="164" fontId="13" fillId="0" borderId="0" xfId="0" applyNumberFormat="1" applyFont="1" applyAlignment="1">
      <alignment horizontal="right"/>
    </xf>
    <xf numFmtId="164" fontId="3" fillId="0" borderId="0" xfId="0" applyNumberFormat="1" applyFont="1" applyFill="1" applyBorder="1" applyAlignment="1" applyProtection="1">
      <alignment horizontal="left" vertical="center"/>
      <protection locked="0"/>
    </xf>
    <xf numFmtId="0" fontId="13" fillId="0" borderId="0" xfId="8" applyFont="1"/>
    <xf numFmtId="164" fontId="3" fillId="0" borderId="0" xfId="0" applyNumberFormat="1" applyFont="1" applyAlignment="1">
      <alignment horizontal="center"/>
    </xf>
    <xf numFmtId="164" fontId="3" fillId="0" borderId="0" xfId="1" applyNumberFormat="1" applyFont="1" applyAlignment="1">
      <alignment horizontal="center"/>
    </xf>
    <xf numFmtId="1" fontId="3" fillId="0" borderId="0" xfId="0" applyNumberFormat="1" applyFont="1" applyAlignment="1">
      <alignment horizontal="left"/>
    </xf>
    <xf numFmtId="165" fontId="5" fillId="0" borderId="0" xfId="1" applyNumberFormat="1" applyFont="1"/>
    <xf numFmtId="165" fontId="3" fillId="0" borderId="0" xfId="0" applyNumberFormat="1" applyFont="1" applyAlignment="1">
      <alignment horizontal="center"/>
    </xf>
    <xf numFmtId="165" fontId="3" fillId="0" borderId="0" xfId="0" applyNumberFormat="1" applyFont="1" applyFill="1" applyBorder="1" applyAlignment="1">
      <alignment horizontal="center"/>
    </xf>
    <xf numFmtId="165" fontId="3" fillId="0" borderId="0" xfId="1" applyNumberFormat="1" applyFont="1" applyAlignment="1">
      <alignment horizontal="center"/>
    </xf>
    <xf numFmtId="167" fontId="3" fillId="0" borderId="0" xfId="1" applyNumberFormat="1" applyFont="1" applyAlignment="1">
      <alignment horizontal="left"/>
    </xf>
    <xf numFmtId="165" fontId="16" fillId="0" borderId="0" xfId="1" applyNumberFormat="1" applyFont="1" applyAlignment="1">
      <alignment horizontal="left"/>
    </xf>
    <xf numFmtId="2" fontId="3" fillId="0" borderId="0" xfId="1" applyNumberFormat="1" applyFont="1" applyAlignment="1">
      <alignment horizontal="left"/>
    </xf>
    <xf numFmtId="165" fontId="3" fillId="0" borderId="0" xfId="0" applyNumberFormat="1" applyFont="1" applyBorder="1" applyAlignment="1">
      <alignment horizontal="left"/>
    </xf>
    <xf numFmtId="164" fontId="3" fillId="0" borderId="0" xfId="0" applyNumberFormat="1" applyFont="1" applyBorder="1"/>
    <xf numFmtId="0" fontId="3" fillId="0" borderId="0" xfId="0" applyFont="1" applyAlignment="1">
      <alignment horizontal="left"/>
    </xf>
    <xf numFmtId="0" fontId="0" fillId="0" borderId="0" xfId="0" applyAlignment="1">
      <alignment horizontal="right"/>
    </xf>
    <xf numFmtId="164" fontId="3" fillId="0" borderId="0" xfId="0" applyNumberFormat="1" applyFont="1" applyAlignment="1">
      <alignment horizontal="left"/>
    </xf>
    <xf numFmtId="0" fontId="3" fillId="0" borderId="0" xfId="1" applyFont="1" applyProtection="1"/>
    <xf numFmtId="164" fontId="3" fillId="0" borderId="0" xfId="1" applyNumberFormat="1" applyFont="1" applyAlignment="1" applyProtection="1">
      <alignment horizontal="center"/>
    </xf>
    <xf numFmtId="0" fontId="3" fillId="0" borderId="0" xfId="1" applyFont="1" applyBorder="1" applyProtection="1"/>
    <xf numFmtId="0" fontId="3" fillId="0" borderId="1" xfId="1" applyFont="1" applyBorder="1" applyProtection="1"/>
    <xf numFmtId="2" fontId="5" fillId="0" borderId="0" xfId="2" applyNumberFormat="1" applyFont="1" applyFill="1" applyBorder="1" applyAlignment="1" applyProtection="1">
      <alignment horizontal="center"/>
      <protection locked="0"/>
    </xf>
    <xf numFmtId="0" fontId="3" fillId="0" borderId="0" xfId="2" applyFont="1" applyFill="1" applyAlignment="1" applyProtection="1">
      <alignment horizontal="right"/>
      <protection locked="0"/>
    </xf>
    <xf numFmtId="0" fontId="3" fillId="0" borderId="0" xfId="1" applyFont="1" applyProtection="1">
      <protection locked="0"/>
    </xf>
    <xf numFmtId="0" fontId="5" fillId="0" borderId="0" xfId="1" applyFont="1" applyAlignment="1" applyProtection="1">
      <alignment horizontal="center"/>
      <protection locked="0"/>
    </xf>
    <xf numFmtId="0" fontId="3" fillId="0" borderId="0" xfId="1" applyFont="1" applyAlignment="1" applyProtection="1">
      <alignment horizontal="center"/>
      <protection locked="0"/>
    </xf>
    <xf numFmtId="0" fontId="3" fillId="0" borderId="0" xfId="2" applyFont="1" applyAlignment="1" applyProtection="1">
      <alignment vertical="center"/>
      <protection locked="0"/>
    </xf>
    <xf numFmtId="2" fontId="3" fillId="0" borderId="0" xfId="2" applyNumberFormat="1" applyFont="1" applyFill="1" applyBorder="1" applyAlignment="1" applyProtection="1">
      <alignment horizontal="right"/>
      <protection locked="0"/>
    </xf>
    <xf numFmtId="168" fontId="3" fillId="0" borderId="0" xfId="2" applyNumberFormat="1" applyFont="1" applyFill="1" applyBorder="1" applyAlignment="1" applyProtection="1">
      <alignment horizontal="right"/>
      <protection locked="0"/>
    </xf>
    <xf numFmtId="0" fontId="3" fillId="0" borderId="0" xfId="2" applyFont="1" applyFill="1" applyProtection="1">
      <protection locked="0"/>
    </xf>
    <xf numFmtId="0" fontId="3" fillId="0" borderId="0" xfId="1" applyFont="1" applyAlignment="1" applyProtection="1">
      <alignment horizontal="right"/>
    </xf>
    <xf numFmtId="0" fontId="3" fillId="0" borderId="0" xfId="2" applyFont="1" applyFill="1" applyBorder="1" applyAlignment="1" applyProtection="1">
      <alignment horizontal="left"/>
      <protection locked="0"/>
    </xf>
    <xf numFmtId="1" fontId="3" fillId="0" borderId="0" xfId="2" applyNumberFormat="1" applyFont="1" applyFill="1" applyBorder="1" applyAlignment="1" applyProtection="1">
      <alignment horizontal="right"/>
      <protection locked="0"/>
    </xf>
    <xf numFmtId="1" fontId="3" fillId="0" borderId="0" xfId="1" applyNumberFormat="1" applyFont="1" applyProtection="1"/>
    <xf numFmtId="1" fontId="3" fillId="0" borderId="0" xfId="1" applyNumberFormat="1" applyFont="1" applyAlignment="1" applyProtection="1">
      <alignment horizontal="center"/>
    </xf>
    <xf numFmtId="2" fontId="3" fillId="0" borderId="0" xfId="1" applyNumberFormat="1" applyFont="1" applyProtection="1"/>
    <xf numFmtId="0" fontId="3" fillId="0" borderId="0" xfId="2" applyFont="1" applyFill="1" applyBorder="1" applyProtection="1">
      <protection locked="0"/>
    </xf>
    <xf numFmtId="0" fontId="3" fillId="0" borderId="0" xfId="1" applyFont="1" applyAlignment="1" applyProtection="1">
      <alignment horizontal="right"/>
      <protection locked="0"/>
    </xf>
    <xf numFmtId="1" fontId="15" fillId="0" borderId="0" xfId="2" applyNumberFormat="1" applyFont="1" applyFill="1" applyBorder="1" applyAlignment="1" applyProtection="1">
      <alignment horizontal="right"/>
      <protection locked="0"/>
    </xf>
    <xf numFmtId="0" fontId="3" fillId="0" borderId="0" xfId="2" applyFont="1" applyBorder="1" applyProtection="1">
      <protection locked="0"/>
    </xf>
    <xf numFmtId="0" fontId="5" fillId="0" borderId="0" xfId="2" applyFont="1" applyProtection="1">
      <protection locked="0"/>
    </xf>
    <xf numFmtId="0" fontId="18" fillId="0" borderId="0" xfId="0"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0" fillId="0" borderId="0" xfId="7" applyFont="1" applyAlignment="1">
      <alignment horizontal="left"/>
    </xf>
    <xf numFmtId="0" fontId="19" fillId="0" borderId="0" xfId="7" applyAlignment="1">
      <alignment horizontal="left"/>
    </xf>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Analysis!$AA$73:$AA$93</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xVal>
          <c:yVal>
            <c:numRef>
              <c:f>Analysis!$AB$73:$AB$93</c:f>
              <c:numCache>
                <c:formatCode>0.000</c:formatCode>
                <c:ptCount val="21"/>
                <c:pt idx="0">
                  <c:v>1</c:v>
                </c:pt>
                <c:pt idx="1">
                  <c:v>0.99750000000000005</c:v>
                </c:pt>
                <c:pt idx="2">
                  <c:v>0.99</c:v>
                </c:pt>
                <c:pt idx="3">
                  <c:v>0.97750000000000004</c:v>
                </c:pt>
                <c:pt idx="4">
                  <c:v>0.96</c:v>
                </c:pt>
                <c:pt idx="5">
                  <c:v>0.9375</c:v>
                </c:pt>
                <c:pt idx="6">
                  <c:v>0.91</c:v>
                </c:pt>
                <c:pt idx="7">
                  <c:v>0.87750000000000006</c:v>
                </c:pt>
                <c:pt idx="8">
                  <c:v>0.84</c:v>
                </c:pt>
                <c:pt idx="9">
                  <c:v>0.79749999999999999</c:v>
                </c:pt>
                <c:pt idx="10">
                  <c:v>0.69750000000000001</c:v>
                </c:pt>
                <c:pt idx="11">
                  <c:v>0.64</c:v>
                </c:pt>
                <c:pt idx="12">
                  <c:v>0.4375</c:v>
                </c:pt>
                <c:pt idx="13">
                  <c:v>0.35999999999999988</c:v>
                </c:pt>
                <c:pt idx="14">
                  <c:v>0.27750000000000008</c:v>
                </c:pt>
                <c:pt idx="15">
                  <c:v>0.18999999999999995</c:v>
                </c:pt>
                <c:pt idx="16">
                  <c:v>9.7500000000000031E-2</c:v>
                </c:pt>
                <c:pt idx="17">
                  <c:v>5.9100000000000041E-2</c:v>
                </c:pt>
                <c:pt idx="18">
                  <c:v>3.960000000000008E-2</c:v>
                </c:pt>
                <c:pt idx="19">
                  <c:v>1.9900000000000029E-2</c:v>
                </c:pt>
                <c:pt idx="20">
                  <c:v>0</c:v>
                </c:pt>
              </c:numCache>
            </c:numRef>
          </c:yVal>
          <c:smooth val="1"/>
          <c:extLst>
            <c:ext xmlns:c16="http://schemas.microsoft.com/office/drawing/2014/chart" uri="{C3380CC4-5D6E-409C-BE32-E72D297353CC}">
              <c16:uniqueId val="{00000000-60D9-451B-8E10-B2A29190661B}"/>
            </c:ext>
          </c:extLst>
        </c:ser>
        <c:ser>
          <c:idx val="1"/>
          <c:order val="1"/>
          <c:marker>
            <c:symbol val="x"/>
            <c:size val="7"/>
            <c:spPr>
              <a:noFill/>
              <a:ln w="19050">
                <a:solidFill>
                  <a:schemeClr val="tx1"/>
                </a:solidFill>
              </a:ln>
            </c:spPr>
          </c:marker>
          <c:xVal>
            <c:numRef>
              <c:f>Analysis!$AD$81</c:f>
              <c:numCache>
                <c:formatCode>0.00</c:formatCode>
                <c:ptCount val="1"/>
                <c:pt idx="0">
                  <c:v>0.55555555555555558</c:v>
                </c:pt>
              </c:numCache>
            </c:numRef>
          </c:xVal>
          <c:yVal>
            <c:numRef>
              <c:f>Analysis!$AE$81</c:f>
              <c:numCache>
                <c:formatCode>0.00</c:formatCode>
                <c:ptCount val="1"/>
                <c:pt idx="0">
                  <c:v>7.1428571428571425E-2</c:v>
                </c:pt>
              </c:numCache>
            </c:numRef>
          </c:yVal>
          <c:smooth val="0"/>
          <c:extLst>
            <c:ext xmlns:c16="http://schemas.microsoft.com/office/drawing/2014/chart" uri="{C3380CC4-5D6E-409C-BE32-E72D297353CC}">
              <c16:uniqueId val="{00000001-60D9-451B-8E10-B2A29190661B}"/>
            </c:ext>
          </c:extLst>
        </c:ser>
        <c:ser>
          <c:idx val="2"/>
          <c:order val="2"/>
          <c:spPr>
            <a:ln w="15875">
              <a:solidFill>
                <a:sysClr val="windowText" lastClr="000000"/>
              </a:solidFill>
              <a:prstDash val="lgDash"/>
            </a:ln>
          </c:spPr>
          <c:marker>
            <c:symbol val="none"/>
          </c:marker>
          <c:xVal>
            <c:numRef>
              <c:f>Analysis!$AF$73:$AF$74</c:f>
              <c:numCache>
                <c:formatCode>General</c:formatCode>
                <c:ptCount val="2"/>
                <c:pt idx="0">
                  <c:v>0</c:v>
                </c:pt>
                <c:pt idx="1">
                  <c:v>0.93754512635379073</c:v>
                </c:pt>
              </c:numCache>
            </c:numRef>
          </c:xVal>
          <c:yVal>
            <c:numRef>
              <c:f>Analysis!$AE$73:$AE$74</c:f>
              <c:numCache>
                <c:formatCode>General</c:formatCode>
                <c:ptCount val="2"/>
                <c:pt idx="0">
                  <c:v>0</c:v>
                </c:pt>
                <c:pt idx="1">
                  <c:v>0.12054151624548726</c:v>
                </c:pt>
              </c:numCache>
            </c:numRef>
          </c:yVal>
          <c:smooth val="0"/>
          <c:extLst>
            <c:ext xmlns:c16="http://schemas.microsoft.com/office/drawing/2014/chart" uri="{C3380CC4-5D6E-409C-BE32-E72D297353CC}">
              <c16:uniqueId val="{00000002-60D9-451B-8E10-B2A29190661B}"/>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c</a:t>
                </a:r>
              </a:p>
            </c:rich>
          </c:tx>
          <c:layout>
            <c:manualLayout>
              <c:xMode val="edge"/>
              <c:yMode val="edge"/>
              <c:x val="0.55383187727031402"/>
              <c:y val="0.9024816237097881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xy</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Analysis!$AA$36:$AA$56</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xVal>
          <c:yVal>
            <c:numRef>
              <c:f>Analysis!$AB$36:$AB$56</c:f>
              <c:numCache>
                <c:formatCode>0.000</c:formatCode>
                <c:ptCount val="21"/>
                <c:pt idx="0">
                  <c:v>1</c:v>
                </c:pt>
                <c:pt idx="1">
                  <c:v>0.97467943448089633</c:v>
                </c:pt>
                <c:pt idx="2">
                  <c:v>0.94868329805051377</c:v>
                </c:pt>
                <c:pt idx="3">
                  <c:v>0.92195444572928875</c:v>
                </c:pt>
                <c:pt idx="4">
                  <c:v>0.89442719099991586</c:v>
                </c:pt>
                <c:pt idx="5">
                  <c:v>0.8660254037844386</c:v>
                </c:pt>
                <c:pt idx="6">
                  <c:v>0.83666002653407556</c:v>
                </c:pt>
                <c:pt idx="7">
                  <c:v>0.80622577482985502</c:v>
                </c:pt>
                <c:pt idx="8">
                  <c:v>0.7745966692414834</c:v>
                </c:pt>
                <c:pt idx="9">
                  <c:v>0.74161984870956632</c:v>
                </c:pt>
                <c:pt idx="10">
                  <c:v>0.67082039324993692</c:v>
                </c:pt>
                <c:pt idx="11">
                  <c:v>0.63245553203367588</c:v>
                </c:pt>
                <c:pt idx="12">
                  <c:v>0.5</c:v>
                </c:pt>
                <c:pt idx="13">
                  <c:v>0.44721359549995787</c:v>
                </c:pt>
                <c:pt idx="14">
                  <c:v>0.3872983346207417</c:v>
                </c:pt>
                <c:pt idx="15">
                  <c:v>0.31622776601683789</c:v>
                </c:pt>
                <c:pt idx="16">
                  <c:v>0.22360679774997907</c:v>
                </c:pt>
                <c:pt idx="17">
                  <c:v>0.17320508075688781</c:v>
                </c:pt>
                <c:pt idx="18">
                  <c:v>0.14142135623730956</c:v>
                </c:pt>
                <c:pt idx="19">
                  <c:v>0.10000000000000005</c:v>
                </c:pt>
                <c:pt idx="20">
                  <c:v>0</c:v>
                </c:pt>
              </c:numCache>
            </c:numRef>
          </c:yVal>
          <c:smooth val="1"/>
          <c:extLst>
            <c:ext xmlns:c16="http://schemas.microsoft.com/office/drawing/2014/chart" uri="{C3380CC4-5D6E-409C-BE32-E72D297353CC}">
              <c16:uniqueId val="{00000000-324A-4437-B391-747C0F5E4BB8}"/>
            </c:ext>
          </c:extLst>
        </c:ser>
        <c:ser>
          <c:idx val="1"/>
          <c:order val="1"/>
          <c:marker>
            <c:symbol val="x"/>
            <c:size val="7"/>
            <c:spPr>
              <a:noFill/>
              <a:ln w="19050">
                <a:solidFill>
                  <a:schemeClr val="tx1"/>
                </a:solidFill>
              </a:ln>
            </c:spPr>
          </c:marker>
          <c:xVal>
            <c:numRef>
              <c:f>Analysis!$AD$44</c:f>
              <c:numCache>
                <c:formatCode>0.00</c:formatCode>
                <c:ptCount val="1"/>
                <c:pt idx="0">
                  <c:v>8.3333333333333329E-2</c:v>
                </c:pt>
              </c:numCache>
            </c:numRef>
          </c:xVal>
          <c:yVal>
            <c:numRef>
              <c:f>Analysis!$AE$44</c:f>
              <c:numCache>
                <c:formatCode>0.00</c:formatCode>
                <c:ptCount val="1"/>
                <c:pt idx="0">
                  <c:v>0.55555555555555558</c:v>
                </c:pt>
              </c:numCache>
            </c:numRef>
          </c:yVal>
          <c:smooth val="0"/>
          <c:extLst>
            <c:ext xmlns:c16="http://schemas.microsoft.com/office/drawing/2014/chart" uri="{C3380CC4-5D6E-409C-BE32-E72D297353CC}">
              <c16:uniqueId val="{00000001-324A-4437-B391-747C0F5E4BB8}"/>
            </c:ext>
          </c:extLst>
        </c:ser>
        <c:ser>
          <c:idx val="2"/>
          <c:order val="2"/>
          <c:spPr>
            <a:ln w="15875">
              <a:solidFill>
                <a:sysClr val="windowText" lastClr="000000"/>
              </a:solidFill>
              <a:prstDash val="lgDash"/>
            </a:ln>
          </c:spPr>
          <c:marker>
            <c:symbol val="none"/>
          </c:marker>
          <c:xVal>
            <c:numRef>
              <c:f>Analysis!$AF$36:$AF$37</c:f>
              <c:numCache>
                <c:formatCode>General</c:formatCode>
                <c:ptCount val="2"/>
                <c:pt idx="0">
                  <c:v>0</c:v>
                </c:pt>
                <c:pt idx="1">
                  <c:v>0.13916221178171875</c:v>
                </c:pt>
              </c:numCache>
            </c:numRef>
          </c:xVal>
          <c:yVal>
            <c:numRef>
              <c:f>Analysis!$AE$36:$AE$37</c:f>
              <c:numCache>
                <c:formatCode>General</c:formatCode>
                <c:ptCount val="2"/>
                <c:pt idx="0">
                  <c:v>0</c:v>
                </c:pt>
                <c:pt idx="1">
                  <c:v>0.9277480785447918</c:v>
                </c:pt>
              </c:numCache>
            </c:numRef>
          </c:yVal>
          <c:smooth val="0"/>
          <c:extLst>
            <c:ext xmlns:c16="http://schemas.microsoft.com/office/drawing/2014/chart" uri="{C3380CC4-5D6E-409C-BE32-E72D297353CC}">
              <c16:uniqueId val="{00000002-324A-4437-B391-747C0F5E4BB8}"/>
            </c:ext>
          </c:extLst>
        </c:ser>
        <c:dLbls>
          <c:showLegendKey val="0"/>
          <c:showVal val="0"/>
          <c:showCatName val="0"/>
          <c:showSerName val="0"/>
          <c:showPercent val="0"/>
          <c:showBubbleSize val="0"/>
        </c:dLbls>
        <c:axId val="995981280"/>
        <c:axId val="995981672"/>
      </c:scatterChart>
      <c:valAx>
        <c:axId val="995981280"/>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t</a:t>
                </a:r>
              </a:p>
            </c:rich>
          </c:tx>
          <c:layout>
            <c:manualLayout>
              <c:xMode val="edge"/>
              <c:yMode val="edge"/>
              <c:x val="0.55383187727031402"/>
              <c:y val="0.9024816237097881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672"/>
        <c:crosses val="autoZero"/>
        <c:crossBetween val="midCat"/>
        <c:majorUnit val="0.2"/>
      </c:valAx>
      <c:valAx>
        <c:axId val="99598167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n-CA" sz="1000" b="1" i="0" u="none" strike="noStrike" baseline="-25000">
                    <a:solidFill>
                      <a:srgbClr val="000000"/>
                    </a:solidFill>
                    <a:latin typeface="Calibri"/>
                  </a:rPr>
                  <a:t>b</a:t>
                </a: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995981280"/>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hyperlink" Target="http://www.abbottaerospace.com/technical-library/donate/" TargetMode="External"/><Relationship Id="rId7"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4.png"/><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40822" y="1138997"/>
          <a:ext cx="2457529" cy="575063"/>
          <a:chOff x="40822" y="1267641"/>
          <a:chExt cx="2570933" cy="630195"/>
        </a:xfrm>
      </xdr:grpSpPr>
      <xdr:pic>
        <xdr:nvPicPr>
          <xdr:cNvPr id="9" name="Picture 8">
            <a:hlinkClick xmlns:r="http://schemas.openxmlformats.org/officeDocument/2006/relationships" r:id="rId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3"/>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11" name="TextBox 10">
          <a:hlinkClick xmlns:r="http://schemas.openxmlformats.org/officeDocument/2006/relationships" r:id="rId5"/>
          <a:extLst>
            <a:ext uri="{FF2B5EF4-FFF2-40B4-BE49-F238E27FC236}">
              <a16:creationId xmlns:a16="http://schemas.microsoft.com/office/drawing/2014/main" id="{96D73B46-FDB9-4B49-827B-6A92B6D4D74F}"/>
            </a:ext>
          </a:extLst>
        </xdr:cNvPr>
        <xdr:cNvSpPr txBox="1"/>
      </xdr:nvSpPr>
      <xdr:spPr>
        <a:xfrm>
          <a:off x="0" y="92773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1</xdr:col>
      <xdr:colOff>370115</xdr:colOff>
      <xdr:row>19</xdr:row>
      <xdr:rowOff>116558</xdr:rowOff>
    </xdr:from>
    <xdr:to>
      <xdr:col>3</xdr:col>
      <xdr:colOff>238777</xdr:colOff>
      <xdr:row>21</xdr:row>
      <xdr:rowOff>126544</xdr:rowOff>
    </xdr:to>
    <xdr:pic>
      <xdr:nvPicPr>
        <xdr:cNvPr id="24" name="Picture 23">
          <a:extLst>
            <a:ext uri="{FF2B5EF4-FFF2-40B4-BE49-F238E27FC236}">
              <a16:creationId xmlns:a16="http://schemas.microsoft.com/office/drawing/2014/main" id="{4374C0B7-8389-4BD4-868B-BA74FA0F75F5}"/>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38601" y="3583658"/>
          <a:ext cx="1087862" cy="336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62</xdr:row>
      <xdr:rowOff>40821</xdr:rowOff>
    </xdr:from>
    <xdr:to>
      <xdr:col>4</xdr:col>
      <xdr:colOff>66675</xdr:colOff>
      <xdr:row>65</xdr:row>
      <xdr:rowOff>145236</xdr:rowOff>
    </xdr:to>
    <xdr:grpSp>
      <xdr:nvGrpSpPr>
        <xdr:cNvPr id="35" name="Group 34">
          <a:extLst>
            <a:ext uri="{FF2B5EF4-FFF2-40B4-BE49-F238E27FC236}">
              <a16:creationId xmlns:a16="http://schemas.microsoft.com/office/drawing/2014/main" id="{6BADA2AB-4445-4B25-88EC-DB4CDC92CA73}"/>
            </a:ext>
          </a:extLst>
        </xdr:cNvPr>
        <xdr:cNvGrpSpPr/>
      </xdr:nvGrpSpPr>
      <xdr:grpSpPr>
        <a:xfrm>
          <a:off x="40822" y="9812350"/>
          <a:ext cx="2457529" cy="575062"/>
          <a:chOff x="40822" y="1267641"/>
          <a:chExt cx="2570933" cy="630195"/>
        </a:xfrm>
      </xdr:grpSpPr>
      <xdr:pic>
        <xdr:nvPicPr>
          <xdr:cNvPr id="36" name="Picture 35">
            <a:hlinkClick xmlns:r="http://schemas.openxmlformats.org/officeDocument/2006/relationships" r:id="rId1"/>
            <a:extLst>
              <a:ext uri="{FF2B5EF4-FFF2-40B4-BE49-F238E27FC236}">
                <a16:creationId xmlns:a16="http://schemas.microsoft.com/office/drawing/2014/main" id="{9F984332-2331-4F30-9671-C7B234E92C48}"/>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7" name="Picture 36" descr="PayPal - The safer, easier way to pay online!">
            <a:hlinkClick xmlns:r="http://schemas.openxmlformats.org/officeDocument/2006/relationships" r:id="rId3"/>
            <a:extLst>
              <a:ext uri="{FF2B5EF4-FFF2-40B4-BE49-F238E27FC236}">
                <a16:creationId xmlns:a16="http://schemas.microsoft.com/office/drawing/2014/main" id="{552E0BA6-EEDE-43CE-96A5-58D4BE14281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113</xdr:row>
      <xdr:rowOff>0</xdr:rowOff>
    </xdr:from>
    <xdr:ext cx="6695377" cy="325244"/>
    <xdr:sp macro="" textlink="">
      <xdr:nvSpPr>
        <xdr:cNvPr id="38" name="TextBox 37">
          <a:hlinkClick xmlns:r="http://schemas.openxmlformats.org/officeDocument/2006/relationships" r:id="rId5"/>
          <a:extLst>
            <a:ext uri="{FF2B5EF4-FFF2-40B4-BE49-F238E27FC236}">
              <a16:creationId xmlns:a16="http://schemas.microsoft.com/office/drawing/2014/main" id="{984C99BE-F3ED-4DFA-9239-C5678F353F12}"/>
            </a:ext>
          </a:extLst>
        </xdr:cNvPr>
        <xdr:cNvSpPr txBox="1"/>
      </xdr:nvSpPr>
      <xdr:spPr>
        <a:xfrm>
          <a:off x="0" y="94297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5</xdr:col>
      <xdr:colOff>335202</xdr:colOff>
      <xdr:row>72</xdr:row>
      <xdr:rowOff>40510</xdr:rowOff>
    </xdr:from>
    <xdr:to>
      <xdr:col>9</xdr:col>
      <xdr:colOff>597729</xdr:colOff>
      <xdr:row>85</xdr:row>
      <xdr:rowOff>115543</xdr:rowOff>
    </xdr:to>
    <xdr:graphicFrame macro="">
      <xdr:nvGraphicFramePr>
        <xdr:cNvPr id="44" name="Chart 147">
          <a:extLst>
            <a:ext uri="{FF2B5EF4-FFF2-40B4-BE49-F238E27FC236}">
              <a16:creationId xmlns:a16="http://schemas.microsoft.com/office/drawing/2014/main" id="{FF392A20-EC8F-42D1-A863-122F7199A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219075</xdr:colOff>
      <xdr:row>43</xdr:row>
      <xdr:rowOff>128863</xdr:rowOff>
    </xdr:from>
    <xdr:to>
      <xdr:col>10</xdr:col>
      <xdr:colOff>0</xdr:colOff>
      <xdr:row>57</xdr:row>
      <xdr:rowOff>151039</xdr:rowOff>
    </xdr:to>
    <xdr:graphicFrame macro="">
      <xdr:nvGraphicFramePr>
        <xdr:cNvPr id="48" name="Chart 147">
          <a:extLst>
            <a:ext uri="{FF2B5EF4-FFF2-40B4-BE49-F238E27FC236}">
              <a16:creationId xmlns:a16="http://schemas.microsoft.com/office/drawing/2014/main" id="{2D500507-7BC8-4499-A907-21211038D1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xdr:col>
      <xdr:colOff>390525</xdr:colOff>
      <xdr:row>44</xdr:row>
      <xdr:rowOff>128587</xdr:rowOff>
    </xdr:from>
    <xdr:ext cx="914161" cy="252413"/>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AB08F317-C61B-45B1-9E47-8AA91364B4AE}"/>
                </a:ext>
              </a:extLst>
            </xdr:cNvPr>
            <xdr:cNvSpPr txBox="1"/>
          </xdr:nvSpPr>
          <xdr:spPr>
            <a:xfrm>
              <a:off x="1619250" y="7291387"/>
              <a:ext cx="914161" cy="252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𝑅</m:t>
                        </m:r>
                      </m:e>
                      <m:sub>
                        <m:r>
                          <a:rPr lang="en-US" sz="1100" i="1">
                            <a:solidFill>
                              <a:schemeClr val="tx1"/>
                            </a:solidFill>
                            <a:effectLst/>
                            <a:latin typeface="Cambria Math" panose="02040503050406030204" pitchFamily="18" charset="0"/>
                            <a:ea typeface="+mn-ea"/>
                            <a:cs typeface="+mn-cs"/>
                          </a:rPr>
                          <m:t>𝑏</m:t>
                        </m:r>
                      </m:sub>
                    </m:sSub>
                    <m:r>
                      <a:rPr lang="en-US" sz="1100" i="1">
                        <a:solidFill>
                          <a:schemeClr val="tx1"/>
                        </a:solidFill>
                        <a:effectLst/>
                        <a:latin typeface="Cambria Math" panose="02040503050406030204" pitchFamily="18" charset="0"/>
                        <a:ea typeface="+mn-ea"/>
                        <a:cs typeface="+mn-cs"/>
                      </a:rPr>
                      <m:t>+</m:t>
                    </m:r>
                    <m:sSup>
                      <m:sSupPr>
                        <m:ctrlPr>
                          <a:rPr lang="en-US" sz="1100" i="1">
                            <a:solidFill>
                              <a:schemeClr val="tx1"/>
                            </a:solidFill>
                            <a:effectLst/>
                            <a:latin typeface="Cambria Math" panose="02040503050406030204" pitchFamily="18" charset="0"/>
                            <a:ea typeface="+mn-ea"/>
                            <a:cs typeface="+mn-cs"/>
                          </a:rPr>
                        </m:ctrlPr>
                      </m:sSupPr>
                      <m:e>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𝑅</m:t>
                            </m:r>
                          </m:e>
                          <m:sub>
                            <m:r>
                              <a:rPr lang="en-US" sz="1100" i="1">
                                <a:solidFill>
                                  <a:schemeClr val="tx1"/>
                                </a:solidFill>
                                <a:effectLst/>
                                <a:latin typeface="Cambria Math" panose="02040503050406030204" pitchFamily="18" charset="0"/>
                                <a:ea typeface="+mn-ea"/>
                                <a:cs typeface="+mn-cs"/>
                              </a:rPr>
                              <m:t>𝑡</m:t>
                            </m:r>
                          </m:sub>
                        </m:sSub>
                      </m:e>
                      <m:sup>
                        <m:r>
                          <a:rPr lang="en-US" sz="1100" i="1">
                            <a:solidFill>
                              <a:schemeClr val="tx1"/>
                            </a:solidFill>
                            <a:effectLst/>
                            <a:latin typeface="Cambria Math" panose="02040503050406030204" pitchFamily="18" charset="0"/>
                            <a:ea typeface="+mn-ea"/>
                            <a:cs typeface="+mn-cs"/>
                          </a:rPr>
                          <m:t>2</m:t>
                        </m:r>
                      </m:sup>
                    </m:sSup>
                    <m:r>
                      <a:rPr lang="en-US" sz="1100" i="1">
                        <a:solidFill>
                          <a:schemeClr val="tx1"/>
                        </a:solidFill>
                        <a:effectLst/>
                        <a:latin typeface="Cambria Math" panose="02040503050406030204" pitchFamily="18" charset="0"/>
                        <a:ea typeface="+mn-ea"/>
                        <a:cs typeface="+mn-cs"/>
                      </a:rPr>
                      <m:t>=1</m:t>
                    </m:r>
                  </m:oMath>
                </m:oMathPara>
              </a14:m>
              <a:endParaRPr lang="en-US" sz="1100">
                <a:solidFill>
                  <a:schemeClr val="tx1"/>
                </a:solidFill>
                <a:effectLst/>
                <a:latin typeface="+mn-lt"/>
                <a:ea typeface="+mn-ea"/>
                <a:cs typeface="+mn-cs"/>
              </a:endParaRPr>
            </a:p>
            <a:p>
              <a:endParaRPr lang="en-US" sz="1100"/>
            </a:p>
          </xdr:txBody>
        </xdr:sp>
      </mc:Choice>
      <mc:Fallback xmlns="">
        <xdr:sp macro="" textlink="">
          <xdr:nvSpPr>
            <xdr:cNvPr id="3" name="TextBox 2">
              <a:extLst>
                <a:ext uri="{FF2B5EF4-FFF2-40B4-BE49-F238E27FC236}">
                  <a16:creationId xmlns:a16="http://schemas.microsoft.com/office/drawing/2014/main" id="{AB08F317-C61B-45B1-9E47-8AA91364B4AE}"/>
                </a:ext>
              </a:extLst>
            </xdr:cNvPr>
            <xdr:cNvSpPr txBox="1"/>
          </xdr:nvSpPr>
          <xdr:spPr>
            <a:xfrm>
              <a:off x="1619250" y="7291387"/>
              <a:ext cx="914161" cy="252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mn-lt"/>
                  <a:ea typeface="+mn-ea"/>
                  <a:cs typeface="+mn-cs"/>
                </a:rPr>
                <a:t>𝑅_𝑏+〖𝑅_𝑡〗^2=1</a:t>
              </a:r>
              <a:endParaRPr lang="en-US" sz="1100">
                <a:solidFill>
                  <a:schemeClr val="tx1"/>
                </a:solidFill>
                <a:effectLst/>
                <a:latin typeface="+mn-lt"/>
                <a:ea typeface="+mn-ea"/>
                <a:cs typeface="+mn-cs"/>
              </a:endParaRPr>
            </a:p>
            <a:p>
              <a:endParaRPr lang="en-US" sz="1100"/>
            </a:p>
          </xdr:txBody>
        </xdr:sp>
      </mc:Fallback>
    </mc:AlternateContent>
    <xdr:clientData/>
  </xdr:oneCellAnchor>
  <xdr:oneCellAnchor>
    <xdr:from>
      <xdr:col>1</xdr:col>
      <xdr:colOff>390525</xdr:colOff>
      <xdr:row>73</xdr:row>
      <xdr:rowOff>133350</xdr:rowOff>
    </xdr:from>
    <xdr:ext cx="914161" cy="252413"/>
    <mc:AlternateContent xmlns:mc="http://schemas.openxmlformats.org/markup-compatibility/2006" xmlns:a14="http://schemas.microsoft.com/office/drawing/2010/main">
      <mc:Choice Requires="a14">
        <xdr:sp macro="" textlink="">
          <xdr:nvSpPr>
            <xdr:cNvPr id="52" name="TextBox 51">
              <a:extLst>
                <a:ext uri="{FF2B5EF4-FFF2-40B4-BE49-F238E27FC236}">
                  <a16:creationId xmlns:a16="http://schemas.microsoft.com/office/drawing/2014/main" id="{198C082B-342B-462C-A4D5-21F59E3A7593}"/>
                </a:ext>
              </a:extLst>
            </xdr:cNvPr>
            <xdr:cNvSpPr txBox="1"/>
          </xdr:nvSpPr>
          <xdr:spPr>
            <a:xfrm>
              <a:off x="1000125" y="11706225"/>
              <a:ext cx="914161" cy="252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p>
                      <m:sSupPr>
                        <m:ctrlPr>
                          <a:rPr lang="en-US" sz="1100" i="1">
                            <a:solidFill>
                              <a:schemeClr val="tx1"/>
                            </a:solidFill>
                            <a:effectLst/>
                            <a:latin typeface="Cambria Math" panose="02040503050406030204" pitchFamily="18" charset="0"/>
                            <a:ea typeface="+mn-ea"/>
                            <a:cs typeface="+mn-cs"/>
                          </a:rPr>
                        </m:ctrlPr>
                      </m:sSupPr>
                      <m:e>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𝑅</m:t>
                            </m:r>
                          </m:e>
                          <m:sub>
                            <m:r>
                              <a:rPr lang="en-US" sz="1100" i="1">
                                <a:solidFill>
                                  <a:schemeClr val="tx1"/>
                                </a:solidFill>
                                <a:effectLst/>
                                <a:latin typeface="Cambria Math" panose="02040503050406030204" pitchFamily="18" charset="0"/>
                                <a:ea typeface="+mn-ea"/>
                                <a:cs typeface="+mn-cs"/>
                              </a:rPr>
                              <m:t>𝑥𝑦</m:t>
                            </m:r>
                          </m:sub>
                        </m:sSub>
                      </m:e>
                      <m:sup>
                        <m:r>
                          <a:rPr lang="en-US" sz="1100" i="1">
                            <a:solidFill>
                              <a:schemeClr val="tx1"/>
                            </a:solidFill>
                            <a:effectLst/>
                            <a:latin typeface="Cambria Math" panose="02040503050406030204" pitchFamily="18" charset="0"/>
                            <a:ea typeface="+mn-ea"/>
                            <a:cs typeface="+mn-cs"/>
                          </a:rPr>
                          <m:t>2</m:t>
                        </m:r>
                      </m:sup>
                    </m:sSup>
                    <m:r>
                      <a:rPr lang="en-US" sz="1100" i="1">
                        <a:solidFill>
                          <a:schemeClr val="tx1"/>
                        </a:solidFill>
                        <a:effectLst/>
                        <a:latin typeface="Cambria Math" panose="02040503050406030204" pitchFamily="18" charset="0"/>
                        <a:ea typeface="+mn-ea"/>
                        <a:cs typeface="+mn-cs"/>
                      </a:rPr>
                      <m:t>+</m:t>
                    </m:r>
                    <m:sSub>
                      <m:sSubPr>
                        <m:ctrlPr>
                          <a:rPr lang="en-US" sz="1100" i="1">
                            <a:solidFill>
                              <a:schemeClr val="tx1"/>
                            </a:solidFill>
                            <a:effectLst/>
                            <a:latin typeface="Cambria Math" panose="02040503050406030204" pitchFamily="18" charset="0"/>
                            <a:ea typeface="+mn-ea"/>
                            <a:cs typeface="+mn-cs"/>
                          </a:rPr>
                        </m:ctrlPr>
                      </m:sSubPr>
                      <m:e>
                        <m:r>
                          <a:rPr lang="en-US" sz="1100" i="1">
                            <a:solidFill>
                              <a:schemeClr val="tx1"/>
                            </a:solidFill>
                            <a:effectLst/>
                            <a:latin typeface="Cambria Math" panose="02040503050406030204" pitchFamily="18" charset="0"/>
                            <a:ea typeface="+mn-ea"/>
                            <a:cs typeface="+mn-cs"/>
                          </a:rPr>
                          <m:t>𝑅</m:t>
                        </m:r>
                      </m:e>
                      <m:sub>
                        <m:r>
                          <a:rPr lang="en-US" sz="1100" i="1">
                            <a:solidFill>
                              <a:schemeClr val="tx1"/>
                            </a:solidFill>
                            <a:effectLst/>
                            <a:latin typeface="Cambria Math" panose="02040503050406030204" pitchFamily="18" charset="0"/>
                            <a:ea typeface="+mn-ea"/>
                            <a:cs typeface="+mn-cs"/>
                          </a:rPr>
                          <m:t>𝑐</m:t>
                        </m:r>
                      </m:sub>
                    </m:sSub>
                    <m:r>
                      <a:rPr lang="en-US" sz="1100" i="1">
                        <a:solidFill>
                          <a:schemeClr val="tx1"/>
                        </a:solidFill>
                        <a:effectLst/>
                        <a:latin typeface="Cambria Math" panose="02040503050406030204" pitchFamily="18" charset="0"/>
                        <a:ea typeface="+mn-ea"/>
                        <a:cs typeface="+mn-cs"/>
                      </a:rPr>
                      <m:t>=1</m:t>
                    </m:r>
                  </m:oMath>
                </m:oMathPara>
              </a14:m>
              <a:endParaRPr lang="en-US" sz="1100">
                <a:solidFill>
                  <a:schemeClr val="tx1"/>
                </a:solidFill>
                <a:effectLst/>
                <a:latin typeface="+mn-lt"/>
                <a:ea typeface="+mn-ea"/>
                <a:cs typeface="+mn-cs"/>
              </a:endParaRPr>
            </a:p>
          </xdr:txBody>
        </xdr:sp>
      </mc:Choice>
      <mc:Fallback xmlns="">
        <xdr:sp macro="" textlink="">
          <xdr:nvSpPr>
            <xdr:cNvPr id="52" name="TextBox 51">
              <a:extLst>
                <a:ext uri="{FF2B5EF4-FFF2-40B4-BE49-F238E27FC236}">
                  <a16:creationId xmlns:a16="http://schemas.microsoft.com/office/drawing/2014/main" id="{198C082B-342B-462C-A4D5-21F59E3A7593}"/>
                </a:ext>
              </a:extLst>
            </xdr:cNvPr>
            <xdr:cNvSpPr txBox="1"/>
          </xdr:nvSpPr>
          <xdr:spPr>
            <a:xfrm>
              <a:off x="1000125" y="11706225"/>
              <a:ext cx="914161" cy="2524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100" i="0">
                  <a:solidFill>
                    <a:schemeClr val="tx1"/>
                  </a:solidFill>
                  <a:effectLst/>
                  <a:latin typeface="+mn-lt"/>
                  <a:ea typeface="+mn-ea"/>
                  <a:cs typeface="+mn-cs"/>
                </a:rPr>
                <a:t>〖𝑅_𝑥𝑦〗^2+𝑅_𝑐=1</a:t>
              </a:r>
              <a:endParaRPr lang="en-US" sz="1100">
                <a:solidFill>
                  <a:schemeClr val="tx1"/>
                </a:solidFill>
                <a:effectLst/>
                <a:latin typeface="+mn-lt"/>
                <a:ea typeface="+mn-ea"/>
                <a:cs typeface="+mn-cs"/>
              </a:endParaRPr>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bbottaerospace.com/wpdm-package/nasa-tm-x-73306-astronautics-structures-manual-volume-ii" TargetMode="External"/><Relationship Id="rId3" Type="http://schemas.openxmlformats.org/officeDocument/2006/relationships/hyperlink" Target="http://www.abbottaerospace.com/wpdm-package/nasa-tm-x-73305-astronautics-structures-manual-volume-i" TargetMode="External"/><Relationship Id="rId7" Type="http://schemas.openxmlformats.org/officeDocument/2006/relationships/hyperlink" Target="http://www.abbottaerospace.com/wpdm-package/nasa-tm-x-73305-astronautics-structures-manual-volume-i" TargetMode="External"/><Relationship Id="rId2" Type="http://schemas.openxmlformats.org/officeDocument/2006/relationships/hyperlink" Target="https://www.abbottaerospace.com/wpdm-package/naca-tn-1345-critical-combinations-of-torsion-and-direct-axial-stresses-for-thin-walled-cylinders" TargetMode="External"/><Relationship Id="rId1" Type="http://schemas.openxmlformats.org/officeDocument/2006/relationships/hyperlink" Target="http://www.abbottaerospace.com/wpdm-package/nasa-tm-x-73305-astronautics-structures-manual-volume-i" TargetMode="External"/><Relationship Id="rId6" Type="http://schemas.openxmlformats.org/officeDocument/2006/relationships/hyperlink" Target="https://www.abbottaerospace.com/wpdm-package/naca-tn-1344-critical-stress-of-thin-walled-cylinders-in-torsion" TargetMode="External"/><Relationship Id="rId5" Type="http://schemas.openxmlformats.org/officeDocument/2006/relationships/hyperlink" Target="http://www.abbottaerospace.com/wpdm-package/nasa-tm-x-73305-astronautics-structures-manual-volume-i" TargetMode="External"/><Relationship Id="rId10" Type="http://schemas.openxmlformats.org/officeDocument/2006/relationships/drawing" Target="../drawings/drawing2.xml"/><Relationship Id="rId4" Type="http://schemas.openxmlformats.org/officeDocument/2006/relationships/hyperlink" Target="https://www.abbottaerospace.com/wpdm-package/nasa-tm-x-73306-astronautics-structures-manual-volume-ii"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W51" sqref="W51"/>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51" customWidth="1"/>
    <col min="18" max="19" width="5.28515625" style="52" customWidth="1"/>
    <col min="20" max="25" width="9.140625" style="54"/>
    <col min="26" max="16384" width="9.140625" style="20"/>
  </cols>
  <sheetData>
    <row r="1" spans="1:25" s="5" customFormat="1" ht="12.75" x14ac:dyDescent="0.2">
      <c r="A1" s="1"/>
      <c r="B1" s="2" t="s">
        <v>1</v>
      </c>
      <c r="C1" s="3" t="s">
        <v>0</v>
      </c>
      <c r="D1" s="1"/>
      <c r="E1" s="1"/>
      <c r="F1" s="2" t="s">
        <v>11</v>
      </c>
      <c r="G1" s="4"/>
      <c r="H1" s="1"/>
      <c r="I1" s="1"/>
      <c r="J1" s="1"/>
      <c r="K1" s="1"/>
      <c r="M1" s="47"/>
      <c r="N1" s="47"/>
      <c r="O1" s="47"/>
      <c r="P1" s="47"/>
      <c r="Q1" s="47"/>
      <c r="R1" s="47"/>
      <c r="S1" s="47"/>
      <c r="T1" s="48"/>
      <c r="U1" s="48"/>
      <c r="V1" s="48"/>
      <c r="W1" s="49"/>
      <c r="X1" s="50"/>
      <c r="Y1" s="48"/>
    </row>
    <row r="2" spans="1:25" s="5" customFormat="1" ht="12.75" x14ac:dyDescent="0.2">
      <c r="A2" s="1"/>
      <c r="B2" s="2" t="s">
        <v>2</v>
      </c>
      <c r="C2" s="3" t="s">
        <v>10</v>
      </c>
      <c r="D2" s="1"/>
      <c r="E2" s="1"/>
      <c r="F2" s="2" t="s">
        <v>5</v>
      </c>
      <c r="G2" s="3"/>
      <c r="H2" s="1"/>
      <c r="I2" s="1"/>
      <c r="J2" s="1"/>
      <c r="K2" s="1"/>
      <c r="M2" s="47"/>
      <c r="N2" s="47"/>
      <c r="O2" s="47"/>
      <c r="P2" s="47"/>
      <c r="Q2" s="47"/>
      <c r="R2" s="47"/>
      <c r="S2" s="47"/>
      <c r="T2" s="48"/>
      <c r="U2" s="48"/>
      <c r="V2" s="48"/>
      <c r="W2" s="49"/>
      <c r="X2" s="50"/>
      <c r="Y2" s="48"/>
    </row>
    <row r="3" spans="1:25" s="5" customFormat="1" ht="12.75" x14ac:dyDescent="0.2">
      <c r="A3" s="1"/>
      <c r="B3" s="2" t="s">
        <v>3</v>
      </c>
      <c r="C3" s="10"/>
      <c r="D3" s="1"/>
      <c r="E3" s="1"/>
      <c r="F3" s="2" t="s">
        <v>4</v>
      </c>
      <c r="G3" s="3"/>
      <c r="H3" s="1"/>
      <c r="I3" s="1"/>
      <c r="J3" s="1"/>
      <c r="K3" s="1"/>
      <c r="M3" s="47"/>
      <c r="N3" s="47"/>
      <c r="O3" s="47"/>
      <c r="P3" s="47"/>
      <c r="Q3" s="47"/>
      <c r="R3" s="47"/>
      <c r="S3" s="47"/>
      <c r="T3" s="48"/>
      <c r="U3" s="48"/>
      <c r="V3" s="48"/>
      <c r="W3" s="49"/>
      <c r="X3" s="50"/>
      <c r="Y3" s="48"/>
    </row>
    <row r="4" spans="1:25" s="5" customFormat="1" ht="12.75" x14ac:dyDescent="0.2">
      <c r="A4" s="1"/>
      <c r="B4" s="2" t="s">
        <v>23</v>
      </c>
      <c r="C4" s="4"/>
      <c r="D4" s="1"/>
      <c r="E4" s="1"/>
      <c r="F4" s="2" t="s">
        <v>24</v>
      </c>
      <c r="G4" s="3" t="s">
        <v>25</v>
      </c>
      <c r="H4" s="1"/>
      <c r="I4" s="1"/>
      <c r="J4" s="1"/>
      <c r="K4" s="1"/>
      <c r="M4" s="47"/>
      <c r="N4" s="47"/>
      <c r="O4" s="47"/>
      <c r="P4" s="47"/>
      <c r="Q4" s="51"/>
      <c r="R4" s="52"/>
      <c r="S4" s="52"/>
      <c r="T4" s="48"/>
      <c r="U4" s="48"/>
      <c r="V4" s="48"/>
      <c r="W4" s="49"/>
      <c r="X4" s="50"/>
      <c r="Y4" s="48"/>
    </row>
    <row r="5" spans="1:25" s="5" customFormat="1" ht="12.75" x14ac:dyDescent="0.2">
      <c r="A5" s="1"/>
      <c r="B5" s="2" t="s">
        <v>26</v>
      </c>
      <c r="C5" s="4"/>
      <c r="D5" s="1"/>
      <c r="E5" s="2"/>
      <c r="F5" s="1"/>
      <c r="G5" s="1"/>
      <c r="H5" s="1"/>
      <c r="I5" s="1"/>
      <c r="J5" s="1"/>
      <c r="K5" s="1"/>
      <c r="M5" s="47"/>
      <c r="N5" s="47"/>
      <c r="O5" s="47"/>
      <c r="P5" s="47"/>
      <c r="Q5" s="51"/>
      <c r="R5" s="52"/>
      <c r="S5" s="52"/>
      <c r="T5" s="48"/>
      <c r="U5" s="48"/>
      <c r="V5" s="48"/>
      <c r="W5" s="49"/>
      <c r="X5" s="50"/>
      <c r="Y5" s="48"/>
    </row>
    <row r="6" spans="1:25" s="5" customFormat="1" ht="12.75" x14ac:dyDescent="0.2">
      <c r="A6" s="1"/>
      <c r="B6" s="1" t="s">
        <v>7</v>
      </c>
      <c r="C6" s="13"/>
      <c r="D6" s="1"/>
      <c r="E6" s="1"/>
      <c r="F6" s="1"/>
      <c r="G6" s="1"/>
      <c r="H6" s="1"/>
      <c r="I6" s="1"/>
      <c r="J6" s="1"/>
      <c r="K6" s="1"/>
      <c r="M6" s="47"/>
      <c r="N6" s="47"/>
      <c r="O6" s="47"/>
      <c r="P6" s="47"/>
      <c r="Q6" s="51"/>
      <c r="R6" s="52"/>
      <c r="S6" s="52"/>
      <c r="T6" s="48"/>
      <c r="U6" s="48"/>
      <c r="V6" s="48"/>
      <c r="W6" s="49"/>
      <c r="X6" s="50"/>
      <c r="Y6" s="48"/>
    </row>
    <row r="7" spans="1:25" s="5" customFormat="1" ht="12.75" x14ac:dyDescent="0.2">
      <c r="A7" s="1"/>
      <c r="B7" s="1"/>
      <c r="C7" s="1"/>
      <c r="D7" s="1"/>
      <c r="E7" s="1"/>
      <c r="F7" s="1"/>
      <c r="G7" s="1"/>
      <c r="H7" s="1"/>
      <c r="I7" s="1"/>
      <c r="J7" s="1"/>
      <c r="K7" s="1"/>
      <c r="M7" s="47"/>
      <c r="N7" s="47"/>
      <c r="O7" s="47"/>
      <c r="P7" s="47"/>
      <c r="Q7" s="51"/>
      <c r="R7" s="52"/>
      <c r="S7" s="52"/>
      <c r="T7" s="48"/>
      <c r="U7" s="48"/>
      <c r="V7" s="48"/>
      <c r="W7" s="49"/>
      <c r="X7" s="50"/>
      <c r="Y7" s="48"/>
    </row>
    <row r="8" spans="1:25" s="5" customFormat="1" ht="12.75" x14ac:dyDescent="0.2">
      <c r="A8" s="14"/>
      <c r="E8" s="7"/>
      <c r="F8" s="8"/>
      <c r="H8" s="15"/>
      <c r="I8" s="7"/>
      <c r="J8" s="16"/>
      <c r="K8" s="17"/>
      <c r="L8" s="18"/>
      <c r="M8" s="47"/>
      <c r="N8" s="47"/>
      <c r="O8" s="47"/>
      <c r="P8" s="47"/>
      <c r="Q8" s="51"/>
      <c r="R8" s="52"/>
      <c r="S8" s="52"/>
      <c r="T8" s="48"/>
      <c r="U8" s="48"/>
      <c r="V8" s="48"/>
      <c r="W8" s="48"/>
      <c r="X8" s="48"/>
      <c r="Y8" s="48"/>
    </row>
    <row r="9" spans="1:25" s="5" customFormat="1" ht="12.75" x14ac:dyDescent="0.2">
      <c r="E9" s="7"/>
      <c r="F9" s="15"/>
      <c r="H9" s="15"/>
      <c r="I9" s="7"/>
      <c r="J9" s="17"/>
      <c r="K9" s="17"/>
      <c r="L9" s="18"/>
      <c r="M9" s="47"/>
      <c r="N9" s="47"/>
      <c r="O9" s="47"/>
      <c r="P9" s="47"/>
      <c r="Q9" s="51"/>
      <c r="R9" s="52"/>
      <c r="S9" s="52"/>
      <c r="T9" s="48"/>
      <c r="U9" s="48"/>
      <c r="V9" s="48"/>
      <c r="W9" s="48"/>
      <c r="X9" s="48"/>
      <c r="Y9" s="48"/>
    </row>
    <row r="10" spans="1:25" s="5" customFormat="1" ht="12.75" x14ac:dyDescent="0.2">
      <c r="E10" s="7"/>
      <c r="F10" s="15"/>
      <c r="H10" s="15"/>
      <c r="I10" s="7"/>
      <c r="J10" s="8"/>
      <c r="K10" s="15"/>
      <c r="L10" s="18"/>
      <c r="M10" s="47"/>
      <c r="N10" s="47"/>
      <c r="O10" s="47"/>
      <c r="P10" s="47"/>
      <c r="Q10" s="51"/>
      <c r="R10" s="52"/>
      <c r="S10" s="52"/>
      <c r="T10" s="48"/>
      <c r="U10" s="48"/>
      <c r="V10" s="48"/>
      <c r="W10" s="48"/>
      <c r="X10" s="48"/>
      <c r="Y10" s="48"/>
    </row>
    <row r="11" spans="1:25" s="5" customFormat="1" ht="12.75" x14ac:dyDescent="0.2">
      <c r="E11" s="7"/>
      <c r="F11" s="15"/>
      <c r="I11" s="19"/>
      <c r="J11" s="8"/>
      <c r="M11" s="47"/>
      <c r="N11" s="47"/>
      <c r="O11" s="47"/>
      <c r="P11" s="47"/>
      <c r="Q11" s="47"/>
      <c r="R11" s="47"/>
      <c r="S11" s="47"/>
      <c r="T11" s="48"/>
      <c r="U11" s="48"/>
      <c r="V11" s="48"/>
      <c r="W11" s="48"/>
      <c r="X11" s="48"/>
      <c r="Y11" s="48"/>
    </row>
    <row r="12" spans="1:25" x14ac:dyDescent="0.25">
      <c r="C12" s="21" t="str">
        <f>G4</f>
        <v>IMPORTANT INFORMATION</v>
      </c>
      <c r="M12" s="47"/>
      <c r="N12" s="47"/>
      <c r="O12" s="47"/>
      <c r="P12" s="47"/>
      <c r="Q12" s="53"/>
      <c r="R12" s="53"/>
      <c r="S12" s="53"/>
    </row>
    <row r="13" spans="1:25" s="5" customFormat="1" ht="12.75" x14ac:dyDescent="0.2">
      <c r="M13" s="47"/>
      <c r="N13" s="47"/>
      <c r="O13" s="47"/>
      <c r="P13" s="47"/>
      <c r="Q13" s="47"/>
      <c r="R13" s="47"/>
      <c r="S13" s="47"/>
      <c r="T13" s="48"/>
      <c r="U13" s="48"/>
      <c r="V13" s="48"/>
      <c r="W13" s="48"/>
      <c r="X13" s="48"/>
      <c r="Y13" s="48"/>
    </row>
    <row r="14" spans="1:25" s="5" customFormat="1" ht="12.75" x14ac:dyDescent="0.2">
      <c r="B14" s="22" t="s">
        <v>30</v>
      </c>
      <c r="M14" s="47"/>
      <c r="N14" s="47"/>
      <c r="O14" s="47"/>
      <c r="P14" s="47"/>
      <c r="Q14" s="47"/>
      <c r="R14" s="47"/>
      <c r="S14" s="47"/>
      <c r="T14" s="48"/>
      <c r="U14" s="48"/>
      <c r="V14" s="48"/>
      <c r="W14" s="48"/>
      <c r="X14" s="48"/>
      <c r="Y14" s="48"/>
    </row>
    <row r="15" spans="1:25" s="5" customFormat="1" ht="12.75" x14ac:dyDescent="0.2">
      <c r="A15" s="23"/>
      <c r="K15" s="23"/>
      <c r="M15" s="51"/>
      <c r="N15" s="51"/>
      <c r="O15" s="51"/>
      <c r="P15" s="51"/>
      <c r="Q15" s="51"/>
      <c r="R15" s="52"/>
      <c r="S15" s="52"/>
      <c r="T15" s="48"/>
      <c r="U15" s="48"/>
      <c r="V15" s="48"/>
      <c r="W15" s="48"/>
      <c r="X15" s="48"/>
      <c r="Y15" s="48"/>
    </row>
    <row r="16" spans="1:25" s="5" customFormat="1" ht="12.75" customHeight="1" x14ac:dyDescent="0.2">
      <c r="B16" s="176" t="s">
        <v>36</v>
      </c>
      <c r="C16" s="176"/>
      <c r="D16" s="176"/>
      <c r="E16" s="176"/>
      <c r="F16" s="176"/>
      <c r="G16" s="176"/>
      <c r="H16" s="176"/>
      <c r="I16" s="176"/>
      <c r="J16" s="176"/>
      <c r="M16" s="51"/>
      <c r="N16" s="51"/>
      <c r="O16" s="51"/>
      <c r="P16" s="51"/>
      <c r="Q16" s="51"/>
      <c r="R16" s="52"/>
      <c r="S16" s="52"/>
      <c r="T16" s="48"/>
      <c r="U16" s="48"/>
      <c r="V16" s="48"/>
      <c r="W16" s="48"/>
      <c r="X16" s="48"/>
      <c r="Y16" s="48"/>
    </row>
    <row r="17" spans="1:25" s="5" customFormat="1" ht="12.75" x14ac:dyDescent="0.2">
      <c r="B17" s="176"/>
      <c r="C17" s="176"/>
      <c r="D17" s="176"/>
      <c r="E17" s="176"/>
      <c r="F17" s="176"/>
      <c r="G17" s="176"/>
      <c r="H17" s="176"/>
      <c r="I17" s="176"/>
      <c r="J17" s="176"/>
      <c r="M17" s="51"/>
      <c r="N17" s="51"/>
      <c r="O17" s="51"/>
      <c r="P17" s="51"/>
      <c r="Q17" s="51"/>
      <c r="R17" s="52"/>
      <c r="S17" s="52"/>
      <c r="T17" s="48"/>
      <c r="U17" s="48"/>
      <c r="V17" s="48"/>
      <c r="W17" s="48"/>
      <c r="X17" s="48"/>
      <c r="Y17" s="48"/>
    </row>
    <row r="18" spans="1:25" s="5" customFormat="1" ht="12.75" x14ac:dyDescent="0.2">
      <c r="B18" s="176"/>
      <c r="C18" s="176"/>
      <c r="D18" s="176"/>
      <c r="E18" s="176"/>
      <c r="F18" s="176"/>
      <c r="G18" s="176"/>
      <c r="H18" s="176"/>
      <c r="I18" s="176"/>
      <c r="J18" s="176"/>
      <c r="M18" s="51"/>
      <c r="N18" s="51"/>
      <c r="O18" s="51"/>
      <c r="P18" s="51"/>
      <c r="Q18" s="51"/>
      <c r="R18" s="52"/>
      <c r="S18" s="52"/>
      <c r="T18" s="48"/>
      <c r="U18" s="48"/>
      <c r="V18" s="48"/>
      <c r="W18" s="48"/>
      <c r="X18" s="48"/>
      <c r="Y18" s="48"/>
    </row>
    <row r="19" spans="1:25" s="5" customFormat="1" ht="12.75" x14ac:dyDescent="0.2">
      <c r="B19" s="176"/>
      <c r="C19" s="176"/>
      <c r="D19" s="176"/>
      <c r="E19" s="176"/>
      <c r="F19" s="176"/>
      <c r="G19" s="176"/>
      <c r="H19" s="176"/>
      <c r="I19" s="176"/>
      <c r="J19" s="176"/>
      <c r="M19" s="51"/>
      <c r="N19" s="51"/>
      <c r="O19" s="51"/>
      <c r="P19" s="51"/>
      <c r="Q19" s="51"/>
      <c r="R19" s="52"/>
      <c r="S19" s="52"/>
      <c r="T19" s="48"/>
      <c r="U19" s="48"/>
      <c r="V19" s="48"/>
      <c r="W19" s="48"/>
      <c r="X19" s="48"/>
      <c r="Y19" s="48"/>
    </row>
    <row r="20" spans="1:25" s="5" customFormat="1" ht="12.75" customHeight="1" x14ac:dyDescent="0.2">
      <c r="A20" s="23"/>
      <c r="B20" s="24" t="s">
        <v>34</v>
      </c>
      <c r="C20" s="23"/>
      <c r="D20" s="23"/>
      <c r="E20" s="23"/>
      <c r="F20" s="23"/>
      <c r="G20" s="23"/>
      <c r="H20" s="23"/>
      <c r="I20" s="23"/>
      <c r="J20" s="23"/>
      <c r="K20" s="23"/>
      <c r="M20" s="51"/>
      <c r="N20" s="51"/>
      <c r="O20" s="51"/>
      <c r="P20" s="51"/>
      <c r="Q20" s="51"/>
      <c r="R20" s="52"/>
      <c r="S20" s="52"/>
      <c r="T20" s="48"/>
      <c r="U20" s="48"/>
      <c r="V20" s="48"/>
      <c r="W20" s="48"/>
      <c r="X20" s="48"/>
      <c r="Y20" s="48"/>
    </row>
    <row r="21" spans="1:25" s="5" customFormat="1" ht="12.75" x14ac:dyDescent="0.2">
      <c r="A21" s="23"/>
      <c r="B21" s="24"/>
      <c r="C21" s="23"/>
      <c r="D21" s="23"/>
      <c r="E21" s="23"/>
      <c r="F21" s="23"/>
      <c r="G21" s="23"/>
      <c r="H21" s="23"/>
      <c r="I21" s="23"/>
      <c r="J21" s="23"/>
      <c r="K21" s="23"/>
      <c r="M21" s="51"/>
      <c r="N21" s="51"/>
      <c r="O21" s="51"/>
      <c r="P21" s="51"/>
      <c r="Q21" s="51"/>
      <c r="R21" s="52"/>
      <c r="S21" s="52"/>
      <c r="T21" s="48"/>
      <c r="U21" s="48"/>
      <c r="V21" s="48"/>
      <c r="W21" s="48"/>
      <c r="X21" s="48"/>
      <c r="Y21" s="48"/>
    </row>
    <row r="22" spans="1:25" s="5" customFormat="1" ht="12.75" x14ac:dyDescent="0.2">
      <c r="A22" s="23"/>
      <c r="B22" s="176" t="s">
        <v>37</v>
      </c>
      <c r="C22" s="176"/>
      <c r="D22" s="176"/>
      <c r="E22" s="176"/>
      <c r="F22" s="176"/>
      <c r="G22" s="176"/>
      <c r="H22" s="176"/>
      <c r="I22" s="176"/>
      <c r="J22" s="176"/>
      <c r="K22" s="23"/>
      <c r="M22" s="51"/>
      <c r="N22" s="51"/>
      <c r="O22" s="51"/>
      <c r="P22" s="51"/>
      <c r="Q22" s="51"/>
      <c r="R22" s="52"/>
      <c r="S22" s="52"/>
      <c r="T22" s="48"/>
      <c r="U22" s="48"/>
      <c r="V22" s="48"/>
      <c r="W22" s="48"/>
      <c r="X22" s="48"/>
      <c r="Y22" s="48"/>
    </row>
    <row r="23" spans="1:25" s="5" customFormat="1" ht="12.75" x14ac:dyDescent="0.2">
      <c r="A23" s="23"/>
      <c r="B23" s="176"/>
      <c r="C23" s="176"/>
      <c r="D23" s="176"/>
      <c r="E23" s="176"/>
      <c r="F23" s="176"/>
      <c r="G23" s="176"/>
      <c r="H23" s="176"/>
      <c r="I23" s="176"/>
      <c r="J23" s="176"/>
      <c r="K23" s="23"/>
      <c r="M23" s="51"/>
      <c r="N23" s="51"/>
      <c r="O23" s="51"/>
      <c r="P23" s="51"/>
      <c r="Q23" s="51"/>
      <c r="R23" s="52"/>
      <c r="S23" s="55"/>
      <c r="T23" s="48"/>
      <c r="U23" s="48"/>
      <c r="V23" s="48"/>
      <c r="W23" s="48"/>
      <c r="X23" s="48"/>
      <c r="Y23" s="48"/>
    </row>
    <row r="24" spans="1:25" s="5" customFormat="1" ht="12.75" x14ac:dyDescent="0.2">
      <c r="A24" s="23"/>
      <c r="B24" s="176"/>
      <c r="C24" s="176"/>
      <c r="D24" s="176"/>
      <c r="E24" s="176"/>
      <c r="F24" s="176"/>
      <c r="G24" s="176"/>
      <c r="H24" s="176"/>
      <c r="I24" s="176"/>
      <c r="J24" s="176"/>
      <c r="K24" s="23"/>
      <c r="M24" s="51"/>
      <c r="N24" s="51"/>
      <c r="O24" s="51"/>
      <c r="P24" s="51"/>
      <c r="Q24" s="51"/>
      <c r="R24" s="52"/>
      <c r="S24" s="55"/>
      <c r="T24" s="48"/>
      <c r="U24" s="48"/>
      <c r="V24" s="48"/>
      <c r="W24" s="48"/>
      <c r="X24" s="48"/>
      <c r="Y24" s="48"/>
    </row>
    <row r="25" spans="1:25" s="5" customFormat="1" ht="12.75" customHeight="1" x14ac:dyDescent="0.2">
      <c r="A25" s="23"/>
      <c r="B25" s="113"/>
      <c r="C25" s="113"/>
      <c r="D25" s="113"/>
      <c r="E25" s="113"/>
      <c r="F25" s="115" t="s">
        <v>55</v>
      </c>
      <c r="G25" s="113"/>
      <c r="H25" s="113"/>
      <c r="I25" s="113"/>
      <c r="J25" s="113"/>
      <c r="K25" s="23"/>
      <c r="M25" s="51"/>
      <c r="N25" s="51"/>
      <c r="O25" s="51"/>
      <c r="P25" s="51"/>
      <c r="Q25" s="51"/>
      <c r="R25" s="52"/>
      <c r="S25" s="52"/>
      <c r="T25" s="48"/>
      <c r="U25" s="48"/>
      <c r="V25" s="48"/>
      <c r="W25" s="48"/>
      <c r="X25" s="48"/>
      <c r="Y25" s="48"/>
    </row>
    <row r="26" spans="1:25" s="5" customFormat="1" ht="12.75" x14ac:dyDescent="0.2">
      <c r="A26" s="23"/>
      <c r="B26" s="176" t="s">
        <v>38</v>
      </c>
      <c r="C26" s="176"/>
      <c r="D26" s="176"/>
      <c r="E26" s="176"/>
      <c r="F26" s="176"/>
      <c r="G26" s="176"/>
      <c r="H26" s="176"/>
      <c r="I26" s="176"/>
      <c r="J26" s="176"/>
      <c r="K26" s="23"/>
      <c r="M26" s="51"/>
      <c r="N26" s="51"/>
      <c r="O26" s="51"/>
      <c r="P26" s="51"/>
      <c r="Q26" s="51"/>
      <c r="R26" s="52"/>
      <c r="S26" s="52"/>
      <c r="T26" s="48"/>
      <c r="U26" s="48"/>
      <c r="V26" s="48"/>
      <c r="W26" s="48"/>
      <c r="X26" s="48"/>
      <c r="Y26" s="48"/>
    </row>
    <row r="27" spans="1:25" s="5" customFormat="1" ht="12.75" x14ac:dyDescent="0.2">
      <c r="A27" s="23"/>
      <c r="B27" s="176"/>
      <c r="C27" s="176"/>
      <c r="D27" s="176"/>
      <c r="E27" s="176"/>
      <c r="F27" s="176"/>
      <c r="G27" s="176"/>
      <c r="H27" s="176"/>
      <c r="I27" s="176"/>
      <c r="J27" s="176"/>
      <c r="K27" s="23"/>
      <c r="M27" s="51"/>
      <c r="N27" s="51"/>
      <c r="O27" s="51"/>
      <c r="P27" s="51"/>
      <c r="Q27" s="51"/>
      <c r="R27" s="52"/>
      <c r="S27" s="52"/>
      <c r="T27" s="48"/>
      <c r="U27" s="48"/>
      <c r="V27" s="48"/>
      <c r="W27" s="48"/>
      <c r="X27" s="48"/>
      <c r="Y27" s="48"/>
    </row>
    <row r="28" spans="1:25" s="5" customFormat="1" ht="12.75" x14ac:dyDescent="0.2">
      <c r="A28" s="23"/>
      <c r="B28" s="113"/>
      <c r="C28" s="113"/>
      <c r="D28" s="113"/>
      <c r="E28" s="113"/>
      <c r="F28" s="113"/>
      <c r="G28" s="113"/>
      <c r="H28" s="113"/>
      <c r="I28" s="113"/>
      <c r="J28" s="113"/>
      <c r="K28" s="23"/>
      <c r="M28" s="51"/>
      <c r="N28" s="51"/>
      <c r="O28" s="51"/>
      <c r="P28" s="51"/>
      <c r="Q28" s="51"/>
      <c r="R28" s="52"/>
      <c r="S28" s="52"/>
      <c r="T28" s="48"/>
      <c r="U28" s="48"/>
      <c r="V28" s="48"/>
      <c r="W28" s="48"/>
      <c r="X28" s="48"/>
      <c r="Y28" s="48"/>
    </row>
    <row r="29" spans="1:25" s="5" customFormat="1" ht="12.75" x14ac:dyDescent="0.2">
      <c r="A29" s="23"/>
      <c r="B29" s="176" t="s">
        <v>39</v>
      </c>
      <c r="C29" s="176"/>
      <c r="D29" s="176"/>
      <c r="E29" s="176"/>
      <c r="F29" s="176"/>
      <c r="G29" s="176"/>
      <c r="H29" s="176"/>
      <c r="I29" s="176"/>
      <c r="J29" s="176"/>
      <c r="K29" s="23"/>
      <c r="M29" s="51"/>
      <c r="N29" s="51"/>
      <c r="O29" s="51"/>
      <c r="P29" s="51"/>
      <c r="Q29" s="51"/>
      <c r="R29" s="52"/>
      <c r="S29" s="52"/>
      <c r="T29" s="48"/>
      <c r="U29" s="48"/>
      <c r="V29" s="48"/>
      <c r="W29" s="48"/>
      <c r="X29" s="48"/>
      <c r="Y29" s="48"/>
    </row>
    <row r="30" spans="1:25" s="5" customFormat="1" ht="12.75" x14ac:dyDescent="0.2">
      <c r="A30" s="23"/>
      <c r="B30" s="176"/>
      <c r="C30" s="176"/>
      <c r="D30" s="176"/>
      <c r="E30" s="176"/>
      <c r="F30" s="176"/>
      <c r="G30" s="176"/>
      <c r="H30" s="176"/>
      <c r="I30" s="176"/>
      <c r="J30" s="176"/>
      <c r="K30" s="23"/>
      <c r="M30" s="51"/>
      <c r="N30" s="51"/>
      <c r="O30" s="51"/>
      <c r="P30" s="51"/>
      <c r="Q30" s="51"/>
      <c r="R30" s="52"/>
      <c r="S30" s="52"/>
      <c r="T30" s="48"/>
      <c r="U30" s="48"/>
      <c r="V30" s="48"/>
      <c r="W30" s="48"/>
      <c r="X30" s="48"/>
      <c r="Y30" s="48"/>
    </row>
    <row r="31" spans="1:25" s="5" customFormat="1" ht="12.75" customHeight="1" x14ac:dyDescent="0.2">
      <c r="A31" s="23"/>
      <c r="B31" s="176"/>
      <c r="C31" s="176"/>
      <c r="D31" s="176"/>
      <c r="E31" s="176"/>
      <c r="F31" s="176"/>
      <c r="G31" s="176"/>
      <c r="H31" s="176"/>
      <c r="I31" s="176"/>
      <c r="J31" s="176"/>
      <c r="K31" s="23"/>
      <c r="M31" s="51"/>
      <c r="N31" s="51"/>
      <c r="O31" s="51"/>
      <c r="P31" s="51"/>
      <c r="Q31" s="51"/>
      <c r="R31" s="52"/>
      <c r="S31" s="52"/>
      <c r="T31" s="48"/>
      <c r="U31" s="48"/>
      <c r="V31" s="48"/>
      <c r="W31" s="48"/>
      <c r="X31" s="48"/>
      <c r="Y31" s="48"/>
    </row>
    <row r="32" spans="1:25" s="5" customFormat="1" ht="12.75" x14ac:dyDescent="0.2">
      <c r="A32" s="23"/>
      <c r="B32" s="176"/>
      <c r="C32" s="176"/>
      <c r="D32" s="176"/>
      <c r="E32" s="176"/>
      <c r="F32" s="176"/>
      <c r="G32" s="176"/>
      <c r="H32" s="176"/>
      <c r="I32" s="176"/>
      <c r="J32" s="176"/>
      <c r="K32" s="23"/>
      <c r="M32" s="51"/>
      <c r="N32" s="51"/>
      <c r="O32" s="51"/>
      <c r="P32" s="51"/>
      <c r="Q32" s="51"/>
      <c r="R32" s="52"/>
      <c r="S32" s="52"/>
      <c r="T32" s="48"/>
      <c r="U32" s="48"/>
      <c r="V32" s="48"/>
      <c r="W32" s="48"/>
      <c r="X32" s="48"/>
      <c r="Y32" s="48"/>
    </row>
    <row r="33" spans="1:25" s="5" customFormat="1" ht="12.75" customHeight="1" x14ac:dyDescent="0.2">
      <c r="A33" s="23"/>
      <c r="B33" s="176"/>
      <c r="C33" s="176"/>
      <c r="D33" s="176"/>
      <c r="E33" s="176"/>
      <c r="F33" s="176"/>
      <c r="G33" s="176"/>
      <c r="H33" s="176"/>
      <c r="I33" s="176"/>
      <c r="J33" s="176"/>
      <c r="K33" s="23"/>
      <c r="M33" s="51"/>
      <c r="N33" s="51"/>
      <c r="O33" s="51"/>
      <c r="P33" s="51"/>
      <c r="Q33" s="51"/>
      <c r="R33" s="52"/>
      <c r="S33" s="52"/>
      <c r="T33" s="48"/>
      <c r="U33" s="48"/>
      <c r="V33" s="48"/>
      <c r="W33" s="48"/>
      <c r="X33" s="48"/>
      <c r="Y33" s="48"/>
    </row>
    <row r="34" spans="1:25" s="5" customFormat="1" ht="12.75" x14ac:dyDescent="0.2">
      <c r="A34" s="23"/>
      <c r="B34" s="113"/>
      <c r="C34" s="113"/>
      <c r="D34" s="178" t="s">
        <v>31</v>
      </c>
      <c r="E34" s="178"/>
      <c r="F34" s="178"/>
      <c r="G34" s="178"/>
      <c r="H34" s="178"/>
      <c r="I34" s="113"/>
      <c r="J34" s="113"/>
      <c r="K34" s="23"/>
      <c r="M34" s="51"/>
      <c r="N34" s="51"/>
      <c r="O34" s="51"/>
      <c r="P34" s="51"/>
      <c r="Q34" s="51"/>
      <c r="R34" s="52"/>
      <c r="S34" s="55"/>
      <c r="T34" s="48"/>
      <c r="U34" s="48"/>
      <c r="V34" s="48"/>
      <c r="W34" s="48"/>
      <c r="X34" s="48"/>
      <c r="Y34" s="48"/>
    </row>
    <row r="35" spans="1:25" s="5" customFormat="1" ht="12.75" x14ac:dyDescent="0.2">
      <c r="A35" s="23"/>
      <c r="B35" s="23"/>
      <c r="C35" s="23"/>
      <c r="I35" s="23"/>
      <c r="J35" s="23"/>
      <c r="K35" s="23"/>
      <c r="M35" s="51"/>
      <c r="N35" s="51"/>
      <c r="O35" s="51"/>
      <c r="P35" s="51"/>
      <c r="Q35" s="51"/>
      <c r="R35" s="52"/>
      <c r="S35" s="55"/>
      <c r="T35" s="48"/>
      <c r="U35" s="48"/>
      <c r="V35" s="48"/>
      <c r="W35" s="48"/>
      <c r="X35" s="48"/>
      <c r="Y35" s="48"/>
    </row>
    <row r="36" spans="1:25" s="5" customFormat="1" ht="12.75" customHeight="1" x14ac:dyDescent="0.2">
      <c r="A36" s="23"/>
      <c r="B36" s="24" t="s">
        <v>32</v>
      </c>
      <c r="C36" s="23"/>
      <c r="D36" s="23"/>
      <c r="E36" s="23"/>
      <c r="F36" s="114"/>
      <c r="G36" s="23"/>
      <c r="H36" s="23"/>
      <c r="I36" s="23"/>
      <c r="J36" s="23"/>
      <c r="K36" s="23"/>
      <c r="M36" s="51"/>
      <c r="N36" s="51"/>
      <c r="O36" s="51"/>
      <c r="P36" s="51"/>
      <c r="Q36" s="51"/>
      <c r="R36" s="52"/>
      <c r="S36" s="52"/>
      <c r="T36" s="48"/>
      <c r="U36" s="48"/>
      <c r="V36" s="48"/>
      <c r="W36" s="48"/>
      <c r="X36" s="48"/>
      <c r="Y36" s="48"/>
    </row>
    <row r="37" spans="1:25" s="5" customFormat="1" ht="12.75" x14ac:dyDescent="0.2">
      <c r="A37" s="23"/>
      <c r="B37" s="24"/>
      <c r="C37" s="23"/>
      <c r="D37" s="23"/>
      <c r="E37" s="23"/>
      <c r="F37" s="114"/>
      <c r="G37" s="23"/>
      <c r="H37" s="23"/>
      <c r="I37" s="23"/>
      <c r="J37" s="23"/>
      <c r="K37" s="23"/>
      <c r="M37" s="51"/>
      <c r="N37" s="51"/>
      <c r="O37" s="51"/>
      <c r="P37" s="51"/>
      <c r="Q37" s="51"/>
      <c r="R37" s="52"/>
      <c r="S37" s="52"/>
      <c r="T37" s="48"/>
      <c r="U37" s="48"/>
      <c r="V37" s="48"/>
      <c r="W37" s="48"/>
      <c r="X37" s="48"/>
      <c r="Y37" s="48"/>
    </row>
    <row r="38" spans="1:25" s="5" customFormat="1" ht="12.75" x14ac:dyDescent="0.2">
      <c r="A38" s="23"/>
      <c r="B38" s="176" t="s">
        <v>40</v>
      </c>
      <c r="C38" s="176"/>
      <c r="D38" s="176"/>
      <c r="E38" s="176"/>
      <c r="F38" s="176"/>
      <c r="G38" s="176"/>
      <c r="H38" s="176"/>
      <c r="I38" s="176"/>
      <c r="J38" s="176"/>
      <c r="K38" s="23"/>
      <c r="M38" s="51"/>
      <c r="N38" s="51"/>
      <c r="O38" s="51"/>
      <c r="P38" s="51"/>
      <c r="Q38" s="51"/>
      <c r="R38" s="52"/>
      <c r="S38" s="52"/>
      <c r="T38" s="48"/>
      <c r="U38" s="48"/>
      <c r="V38" s="48"/>
      <c r="W38" s="48"/>
      <c r="X38" s="48"/>
      <c r="Y38" s="48"/>
    </row>
    <row r="39" spans="1:25" s="5" customFormat="1" ht="12.75" x14ac:dyDescent="0.2">
      <c r="A39" s="23"/>
      <c r="B39" s="176"/>
      <c r="C39" s="176"/>
      <c r="D39" s="176"/>
      <c r="E39" s="176"/>
      <c r="F39" s="176"/>
      <c r="G39" s="176"/>
      <c r="H39" s="176"/>
      <c r="I39" s="176"/>
      <c r="J39" s="176"/>
      <c r="K39" s="23"/>
      <c r="M39" s="51"/>
      <c r="N39" s="51"/>
      <c r="O39" s="51"/>
      <c r="P39" s="51"/>
      <c r="Q39" s="51"/>
      <c r="R39" s="52"/>
      <c r="S39" s="52"/>
      <c r="T39" s="48"/>
      <c r="U39" s="48"/>
      <c r="V39" s="48"/>
      <c r="W39" s="48"/>
      <c r="X39" s="48"/>
      <c r="Y39" s="48"/>
    </row>
    <row r="40" spans="1:25" s="5" customFormat="1" ht="12.75" x14ac:dyDescent="0.2">
      <c r="A40" s="23"/>
      <c r="B40" s="113"/>
      <c r="C40" s="113"/>
      <c r="D40" s="113"/>
      <c r="E40" s="113"/>
      <c r="F40" s="113"/>
      <c r="G40" s="113"/>
      <c r="H40" s="113"/>
      <c r="I40" s="113"/>
      <c r="J40" s="113"/>
      <c r="K40" s="23"/>
      <c r="M40" s="51"/>
      <c r="N40" s="51"/>
      <c r="O40" s="51"/>
      <c r="P40" s="51"/>
      <c r="Q40" s="51"/>
      <c r="R40" s="52"/>
      <c r="S40" s="52"/>
      <c r="T40" s="48"/>
      <c r="U40" s="48"/>
      <c r="V40" s="48"/>
      <c r="W40" s="48"/>
      <c r="X40" s="48"/>
      <c r="Y40" s="48"/>
    </row>
    <row r="41" spans="1:25" s="5" customFormat="1" ht="12.75" x14ac:dyDescent="0.2">
      <c r="A41" s="23"/>
      <c r="B41" s="176" t="s">
        <v>41</v>
      </c>
      <c r="C41" s="176"/>
      <c r="D41" s="176"/>
      <c r="E41" s="176"/>
      <c r="F41" s="176"/>
      <c r="G41" s="176"/>
      <c r="H41" s="176"/>
      <c r="I41" s="176"/>
      <c r="J41" s="176"/>
      <c r="K41" s="23"/>
      <c r="M41" s="51"/>
      <c r="N41" s="51"/>
      <c r="O41" s="51"/>
      <c r="P41" s="51"/>
      <c r="Q41" s="51"/>
      <c r="R41" s="52"/>
      <c r="S41" s="52"/>
      <c r="T41" s="48"/>
      <c r="U41" s="48"/>
      <c r="V41" s="48"/>
      <c r="W41" s="48"/>
      <c r="X41" s="48"/>
      <c r="Y41" s="48"/>
    </row>
    <row r="42" spans="1:25" s="5" customFormat="1" ht="12.75" x14ac:dyDescent="0.2">
      <c r="A42" s="23"/>
      <c r="B42" s="176"/>
      <c r="C42" s="176"/>
      <c r="D42" s="176"/>
      <c r="E42" s="176"/>
      <c r="F42" s="176"/>
      <c r="G42" s="176"/>
      <c r="H42" s="176"/>
      <c r="I42" s="176"/>
      <c r="J42" s="176"/>
      <c r="K42" s="23"/>
      <c r="M42" s="51"/>
      <c r="N42" s="51"/>
      <c r="O42" s="51"/>
      <c r="P42" s="51"/>
      <c r="Q42" s="51"/>
      <c r="R42" s="52"/>
      <c r="S42" s="52"/>
      <c r="T42" s="48"/>
      <c r="U42" s="48"/>
      <c r="V42" s="48"/>
      <c r="W42" s="48"/>
      <c r="X42" s="48"/>
      <c r="Y42" s="48"/>
    </row>
    <row r="43" spans="1:25" s="5" customFormat="1" ht="12.75" x14ac:dyDescent="0.2">
      <c r="A43" s="23"/>
      <c r="B43" s="176"/>
      <c r="C43" s="176"/>
      <c r="D43" s="176"/>
      <c r="E43" s="176"/>
      <c r="F43" s="176"/>
      <c r="G43" s="176"/>
      <c r="H43" s="176"/>
      <c r="I43" s="176"/>
      <c r="J43" s="176"/>
      <c r="K43" s="23"/>
      <c r="M43" s="51"/>
      <c r="N43" s="51"/>
      <c r="O43" s="51"/>
      <c r="P43" s="51"/>
      <c r="Q43" s="51"/>
      <c r="R43" s="52"/>
      <c r="S43" s="52"/>
      <c r="T43" s="48"/>
      <c r="U43" s="48"/>
      <c r="V43" s="48"/>
      <c r="W43" s="48"/>
      <c r="X43" s="48"/>
      <c r="Y43" s="48"/>
    </row>
    <row r="44" spans="1:25" s="5" customFormat="1" ht="12.75" x14ac:dyDescent="0.2">
      <c r="A44" s="23"/>
      <c r="B44" s="113"/>
      <c r="C44" s="113"/>
      <c r="D44" s="113"/>
      <c r="E44" s="113"/>
      <c r="F44" s="113"/>
      <c r="G44" s="113"/>
      <c r="H44" s="113"/>
      <c r="I44" s="113"/>
      <c r="J44" s="113"/>
      <c r="K44" s="23"/>
      <c r="M44" s="51"/>
      <c r="N44" s="51"/>
      <c r="O44" s="51"/>
      <c r="P44" s="51"/>
      <c r="Q44" s="51"/>
      <c r="R44" s="52"/>
      <c r="S44" s="52"/>
      <c r="T44" s="48"/>
      <c r="U44" s="48"/>
      <c r="V44" s="48"/>
      <c r="W44" s="48"/>
      <c r="X44" s="48"/>
      <c r="Y44" s="48"/>
    </row>
    <row r="45" spans="1:25" s="5" customFormat="1" ht="12.75" customHeight="1" x14ac:dyDescent="0.2">
      <c r="A45" s="23"/>
      <c r="B45" s="176" t="s">
        <v>35</v>
      </c>
      <c r="C45" s="176"/>
      <c r="D45" s="176"/>
      <c r="E45" s="176"/>
      <c r="F45" s="176"/>
      <c r="G45" s="176"/>
      <c r="H45" s="176"/>
      <c r="I45" s="176"/>
      <c r="J45" s="176"/>
      <c r="K45" s="23"/>
      <c r="M45" s="51"/>
      <c r="N45" s="51"/>
      <c r="O45" s="51"/>
      <c r="P45" s="51"/>
      <c r="Q45" s="51"/>
      <c r="R45" s="52"/>
      <c r="S45" s="52"/>
      <c r="T45" s="48"/>
      <c r="U45" s="48"/>
      <c r="V45" s="48"/>
      <c r="W45" s="48"/>
      <c r="X45" s="48"/>
      <c r="Y45" s="48"/>
    </row>
    <row r="46" spans="1:25" s="5" customFormat="1" ht="12.75" x14ac:dyDescent="0.2">
      <c r="A46" s="23"/>
      <c r="B46" s="176"/>
      <c r="C46" s="176"/>
      <c r="D46" s="176"/>
      <c r="E46" s="176"/>
      <c r="F46" s="176"/>
      <c r="G46" s="176"/>
      <c r="H46" s="176"/>
      <c r="I46" s="176"/>
      <c r="J46" s="176"/>
      <c r="K46" s="23"/>
      <c r="M46" s="51"/>
      <c r="N46" s="51"/>
      <c r="O46" s="51"/>
      <c r="P46" s="51"/>
      <c r="Q46" s="51"/>
      <c r="R46" s="52"/>
      <c r="S46" s="52"/>
      <c r="T46" s="48"/>
      <c r="U46" s="48"/>
      <c r="V46" s="48"/>
      <c r="W46" s="48"/>
      <c r="X46" s="48"/>
      <c r="Y46" s="48"/>
    </row>
    <row r="47" spans="1:25" s="5" customFormat="1" ht="12.75" x14ac:dyDescent="0.2">
      <c r="A47" s="23"/>
      <c r="B47" s="176"/>
      <c r="C47" s="176"/>
      <c r="D47" s="176"/>
      <c r="E47" s="176"/>
      <c r="F47" s="176"/>
      <c r="G47" s="176"/>
      <c r="H47" s="176"/>
      <c r="I47" s="176"/>
      <c r="J47" s="176"/>
      <c r="K47" s="23"/>
      <c r="M47" s="51"/>
      <c r="N47" s="51"/>
      <c r="O47" s="51"/>
      <c r="P47" s="51"/>
      <c r="Q47" s="51"/>
      <c r="R47" s="52"/>
      <c r="S47" s="52"/>
      <c r="T47" s="48"/>
      <c r="U47" s="48"/>
      <c r="V47" s="48"/>
      <c r="W47" s="48"/>
      <c r="X47" s="48"/>
      <c r="Y47" s="48"/>
    </row>
    <row r="48" spans="1:25" s="5" customFormat="1" ht="12.75" customHeight="1" x14ac:dyDescent="0.2">
      <c r="A48" s="23"/>
      <c r="B48" s="176"/>
      <c r="C48" s="176"/>
      <c r="D48" s="176"/>
      <c r="E48" s="176"/>
      <c r="F48" s="176"/>
      <c r="G48" s="176"/>
      <c r="H48" s="176"/>
      <c r="I48" s="176"/>
      <c r="J48" s="176"/>
      <c r="K48" s="23"/>
      <c r="M48" s="51"/>
      <c r="N48" s="51"/>
      <c r="O48" s="51"/>
      <c r="P48" s="51"/>
      <c r="Q48" s="51"/>
      <c r="R48" s="52"/>
      <c r="S48" s="52"/>
      <c r="T48" s="48"/>
      <c r="U48" s="48"/>
      <c r="V48" s="48"/>
      <c r="W48" s="48"/>
      <c r="X48" s="48"/>
      <c r="Y48" s="48"/>
    </row>
    <row r="49" spans="1:25" s="5" customFormat="1" ht="12.75" x14ac:dyDescent="0.2">
      <c r="A49" s="23"/>
      <c r="B49" s="23" t="s">
        <v>42</v>
      </c>
      <c r="C49" s="23"/>
      <c r="D49" s="23"/>
      <c r="E49" s="23"/>
      <c r="F49" s="23"/>
      <c r="G49" s="23"/>
      <c r="H49" s="23"/>
      <c r="I49" s="23"/>
      <c r="J49" s="23"/>
      <c r="K49" s="23"/>
      <c r="M49" s="51"/>
      <c r="N49" s="51"/>
      <c r="O49" s="51"/>
      <c r="P49" s="51"/>
      <c r="Q49" s="51"/>
      <c r="R49" s="52"/>
      <c r="S49" s="52"/>
      <c r="T49" s="48"/>
      <c r="U49" s="48"/>
      <c r="V49" s="48"/>
      <c r="W49" s="48"/>
      <c r="X49" s="48"/>
      <c r="Y49" s="48"/>
    </row>
    <row r="50" spans="1:25" s="5" customFormat="1" ht="12.75" x14ac:dyDescent="0.2">
      <c r="A50" s="23"/>
      <c r="B50" s="23"/>
      <c r="C50" s="23"/>
      <c r="D50" s="23"/>
      <c r="F50" s="115" t="s">
        <v>56</v>
      </c>
      <c r="G50" s="114"/>
      <c r="H50" s="23"/>
      <c r="I50" s="23"/>
      <c r="J50" s="23"/>
      <c r="K50" s="23"/>
      <c r="M50" s="51"/>
      <c r="N50" s="51"/>
      <c r="O50" s="51"/>
      <c r="P50" s="51"/>
      <c r="Q50" s="51"/>
      <c r="R50" s="52"/>
      <c r="S50" s="52"/>
      <c r="T50" s="48"/>
      <c r="U50" s="48"/>
      <c r="V50" s="48"/>
      <c r="W50" s="48"/>
      <c r="X50" s="48"/>
      <c r="Y50" s="48"/>
    </row>
    <row r="51" spans="1:25" s="5" customFormat="1" ht="12.75" x14ac:dyDescent="0.2">
      <c r="A51" s="23"/>
      <c r="B51" s="23"/>
      <c r="C51" s="23"/>
      <c r="D51" s="23"/>
      <c r="E51" s="23"/>
      <c r="F51" s="23"/>
      <c r="G51" s="23"/>
      <c r="H51" s="23"/>
      <c r="I51" s="23"/>
      <c r="J51" s="23"/>
      <c r="K51" s="23"/>
      <c r="M51" s="51"/>
      <c r="N51" s="51"/>
      <c r="O51" s="51"/>
      <c r="P51" s="51"/>
      <c r="Q51" s="51"/>
      <c r="R51" s="52"/>
      <c r="S51" s="52"/>
      <c r="T51" s="48"/>
      <c r="U51" s="48"/>
      <c r="V51" s="48"/>
      <c r="W51" s="48"/>
      <c r="X51" s="48"/>
      <c r="Y51" s="48"/>
    </row>
    <row r="52" spans="1:25" s="5" customFormat="1" ht="12.75" customHeight="1" x14ac:dyDescent="0.2">
      <c r="A52" s="23"/>
      <c r="B52" s="24" t="s">
        <v>43</v>
      </c>
      <c r="C52" s="23"/>
      <c r="D52" s="23"/>
      <c r="E52" s="23"/>
      <c r="F52" s="23"/>
      <c r="G52" s="23"/>
      <c r="H52" s="23"/>
      <c r="I52" s="23"/>
      <c r="J52" s="23"/>
      <c r="K52" s="23"/>
      <c r="M52" s="51"/>
      <c r="N52" s="51"/>
      <c r="O52" s="51"/>
      <c r="P52" s="51"/>
      <c r="Q52" s="51"/>
      <c r="R52" s="52"/>
      <c r="S52" s="52"/>
      <c r="T52" s="48"/>
      <c r="U52" s="48"/>
      <c r="V52" s="48"/>
      <c r="W52" s="48"/>
      <c r="X52" s="48"/>
      <c r="Y52" s="48"/>
    </row>
    <row r="53" spans="1:25" s="5" customFormat="1" ht="12.75" x14ac:dyDescent="0.2">
      <c r="A53" s="23"/>
      <c r="B53" s="23"/>
      <c r="C53" s="23"/>
      <c r="D53" s="23"/>
      <c r="E53" s="23"/>
      <c r="F53" s="23"/>
      <c r="G53" s="23"/>
      <c r="H53" s="23"/>
      <c r="I53" s="23"/>
      <c r="J53" s="23"/>
      <c r="K53" s="23"/>
      <c r="M53" s="51"/>
      <c r="N53" s="51"/>
      <c r="O53" s="51"/>
      <c r="P53" s="51"/>
      <c r="Q53" s="51"/>
      <c r="R53" s="52"/>
      <c r="S53" s="52"/>
      <c r="T53" s="48"/>
      <c r="U53" s="48"/>
      <c r="V53" s="48"/>
      <c r="W53" s="48"/>
      <c r="X53" s="48"/>
      <c r="Y53" s="48"/>
    </row>
    <row r="54" spans="1:25" s="5" customFormat="1" ht="12.75" x14ac:dyDescent="0.2">
      <c r="A54" s="23"/>
      <c r="B54" s="177" t="s">
        <v>44</v>
      </c>
      <c r="C54" s="177"/>
      <c r="D54" s="177"/>
      <c r="E54" s="177"/>
      <c r="F54" s="177"/>
      <c r="G54" s="177"/>
      <c r="H54" s="177"/>
      <c r="I54" s="177"/>
      <c r="J54" s="177"/>
      <c r="K54" s="23"/>
      <c r="M54" s="51"/>
      <c r="N54" s="51"/>
      <c r="O54" s="51"/>
      <c r="P54" s="51"/>
      <c r="Q54" s="51"/>
      <c r="R54" s="52"/>
      <c r="S54" s="52"/>
      <c r="T54" s="48"/>
      <c r="U54" s="48"/>
      <c r="V54" s="48"/>
      <c r="W54" s="48"/>
      <c r="X54" s="48"/>
      <c r="Y54" s="48"/>
    </row>
    <row r="55" spans="1:25" s="5" customFormat="1" ht="12.75" x14ac:dyDescent="0.2">
      <c r="A55" s="23"/>
      <c r="B55" s="177"/>
      <c r="C55" s="177"/>
      <c r="D55" s="177"/>
      <c r="E55" s="177"/>
      <c r="F55" s="177"/>
      <c r="G55" s="177"/>
      <c r="H55" s="177"/>
      <c r="I55" s="177"/>
      <c r="J55" s="177"/>
      <c r="K55" s="23"/>
      <c r="M55" s="51"/>
      <c r="N55" s="51"/>
      <c r="O55" s="51"/>
      <c r="P55" s="51"/>
      <c r="Q55" s="51"/>
      <c r="R55" s="52"/>
      <c r="S55" s="52"/>
      <c r="T55" s="48"/>
      <c r="U55" s="48"/>
      <c r="V55" s="48"/>
      <c r="W55" s="48"/>
      <c r="X55" s="48"/>
      <c r="Y55" s="48"/>
    </row>
    <row r="56" spans="1:25" s="5" customFormat="1" ht="12.75" x14ac:dyDescent="0.2">
      <c r="A56" s="23"/>
      <c r="B56" s="177"/>
      <c r="C56" s="177"/>
      <c r="D56" s="177"/>
      <c r="E56" s="177"/>
      <c r="F56" s="177"/>
      <c r="G56" s="177"/>
      <c r="H56" s="177"/>
      <c r="I56" s="177"/>
      <c r="J56" s="177"/>
      <c r="K56" s="23"/>
      <c r="M56" s="51"/>
      <c r="N56" s="51"/>
      <c r="O56"/>
      <c r="P56" s="51"/>
      <c r="Q56" s="51"/>
      <c r="R56" s="52"/>
      <c r="S56" s="52"/>
      <c r="T56" s="48"/>
      <c r="U56" s="48"/>
      <c r="V56" s="48"/>
      <c r="W56" s="48"/>
      <c r="X56" s="48"/>
      <c r="Y56" s="48"/>
    </row>
    <row r="57" spans="1:25" s="5" customFormat="1" ht="12.75" x14ac:dyDescent="0.2">
      <c r="A57" s="23"/>
      <c r="B57" s="23"/>
      <c r="C57" s="23"/>
      <c r="D57" s="23"/>
      <c r="F57" s="114"/>
      <c r="G57" s="23"/>
      <c r="H57" s="23"/>
      <c r="I57" s="23"/>
      <c r="J57" s="23"/>
      <c r="K57" s="23"/>
      <c r="M57" s="51"/>
      <c r="N57" s="51"/>
      <c r="O57" s="51"/>
      <c r="P57" s="51"/>
      <c r="Q57" s="51"/>
      <c r="R57" s="52"/>
      <c r="S57" s="52"/>
      <c r="T57" s="48"/>
      <c r="U57" s="48"/>
      <c r="V57" s="48"/>
      <c r="W57" s="48"/>
      <c r="X57" s="48"/>
      <c r="Y57" s="48"/>
    </row>
    <row r="58" spans="1:25" s="5" customFormat="1" ht="12.75" x14ac:dyDescent="0.2">
      <c r="A58" s="23"/>
      <c r="B58" s="23"/>
      <c r="C58" s="23"/>
      <c r="D58" s="23"/>
      <c r="E58" s="23"/>
      <c r="F58" s="23"/>
      <c r="G58" s="23"/>
      <c r="H58" s="23"/>
      <c r="I58" s="23"/>
      <c r="J58" s="23"/>
      <c r="K58" s="23"/>
      <c r="M58" s="51"/>
      <c r="N58" s="51"/>
      <c r="O58" s="51"/>
      <c r="P58" s="51"/>
      <c r="Q58" s="51"/>
      <c r="R58" s="52"/>
      <c r="S58" s="52"/>
      <c r="T58" s="48"/>
      <c r="U58" s="48"/>
      <c r="V58" s="48"/>
      <c r="W58" s="48"/>
      <c r="X58" s="48"/>
      <c r="Y58" s="48"/>
    </row>
    <row r="59" spans="1:25" s="5" customFormat="1" ht="12.75" x14ac:dyDescent="0.2">
      <c r="K59" s="23"/>
      <c r="M59" s="51"/>
      <c r="N59" s="51"/>
      <c r="O59" s="116"/>
      <c r="P59" s="51"/>
      <c r="Q59" s="51"/>
      <c r="R59" s="52"/>
      <c r="S59" s="52"/>
      <c r="T59" s="48"/>
      <c r="U59" s="48"/>
      <c r="V59" s="48"/>
      <c r="W59" s="48"/>
      <c r="X59" s="48"/>
      <c r="Y59" s="48"/>
    </row>
    <row r="60" spans="1:25" s="5" customFormat="1" ht="12.75" x14ac:dyDescent="0.2">
      <c r="A60" s="23"/>
      <c r="B60" s="23" t="s">
        <v>45</v>
      </c>
      <c r="C60" s="23"/>
      <c r="D60" s="23"/>
      <c r="E60" s="23"/>
      <c r="F60" s="23"/>
      <c r="G60" s="23"/>
      <c r="H60" s="23"/>
      <c r="I60" s="23"/>
      <c r="J60" s="23"/>
      <c r="K60" s="23"/>
      <c r="M60" s="51"/>
      <c r="N60" s="51"/>
      <c r="O60" s="51"/>
      <c r="P60" s="51"/>
      <c r="Q60" s="51"/>
      <c r="R60" s="52"/>
      <c r="S60" s="52"/>
      <c r="T60" s="48"/>
      <c r="U60" s="48"/>
      <c r="V60" s="48"/>
      <c r="W60" s="48"/>
      <c r="X60" s="48"/>
      <c r="Y60" s="48"/>
    </row>
    <row r="61" spans="1:25" s="5" customFormat="1" ht="12.75" x14ac:dyDescent="0.2">
      <c r="A61" s="23"/>
      <c r="C61" s="23"/>
      <c r="D61" s="23"/>
      <c r="F61" s="115" t="s">
        <v>57</v>
      </c>
      <c r="G61" s="46"/>
      <c r="H61" s="23"/>
      <c r="I61" s="23"/>
      <c r="J61" s="23"/>
      <c r="K61" s="23"/>
      <c r="M61" s="51"/>
      <c r="N61" s="51"/>
      <c r="O61" s="51"/>
      <c r="P61" s="51"/>
      <c r="Q61" s="51"/>
      <c r="R61" s="52"/>
      <c r="S61" s="52"/>
      <c r="T61" s="48"/>
      <c r="U61" s="48"/>
      <c r="V61" s="48"/>
      <c r="W61" s="48"/>
      <c r="X61" s="48"/>
      <c r="Y61" s="48"/>
    </row>
    <row r="62" spans="1:25" s="5" customFormat="1" ht="12.75" x14ac:dyDescent="0.2">
      <c r="A62" s="23"/>
      <c r="B62" s="23"/>
      <c r="C62" s="23"/>
      <c r="D62" s="23"/>
      <c r="E62" s="23"/>
      <c r="F62" s="23"/>
      <c r="G62" s="23"/>
      <c r="H62" s="23"/>
      <c r="I62" s="23"/>
      <c r="J62" s="23"/>
      <c r="K62" s="23"/>
      <c r="M62" s="51"/>
      <c r="N62" s="51"/>
      <c r="O62" s="51"/>
      <c r="P62" s="51"/>
      <c r="Q62" s="51"/>
      <c r="R62" s="52"/>
      <c r="S62" s="52"/>
      <c r="T62" s="48"/>
      <c r="U62" s="48"/>
      <c r="V62" s="48"/>
      <c r="W62" s="48"/>
      <c r="X62" s="48"/>
      <c r="Y62" s="4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V7594"/>
  <sheetViews>
    <sheetView tabSelected="1" view="pageBreakPreview" zoomScale="85" zoomScaleNormal="100" zoomScaleSheetLayoutView="85" workbookViewId="0">
      <selection activeCell="N13" sqref="M13:N13"/>
    </sheetView>
  </sheetViews>
  <sheetFormatPr defaultColWidth="9.140625" defaultRowHeight="15.75" x14ac:dyDescent="0.25"/>
  <cols>
    <col min="1" max="1" width="9.140625" style="25"/>
    <col min="2" max="2" width="9.28515625" style="25" bestFit="1" customWidth="1"/>
    <col min="3" max="3" width="9.140625" style="25" customWidth="1"/>
    <col min="4" max="11" width="9.140625" style="25"/>
    <col min="12" max="12" width="5.42578125" style="26" customWidth="1"/>
    <col min="13" max="20" width="4.140625" style="27" customWidth="1"/>
    <col min="21" max="22" width="9.140625" style="25"/>
    <col min="23" max="23" width="10.42578125" style="25" bestFit="1" customWidth="1"/>
    <col min="24" max="24" width="9.140625" style="25"/>
    <col min="25" max="25" width="9.42578125" style="25" bestFit="1" customWidth="1"/>
    <col min="26" max="16384" width="9.140625" style="25"/>
  </cols>
  <sheetData>
    <row r="1" spans="1:91" s="5" customFormat="1" ht="12.75" x14ac:dyDescent="0.2">
      <c r="A1" s="1"/>
      <c r="B1" s="2" t="s">
        <v>1</v>
      </c>
      <c r="C1" s="3" t="s">
        <v>0</v>
      </c>
      <c r="D1" s="1"/>
      <c r="E1" s="1"/>
      <c r="F1" s="2" t="s">
        <v>11</v>
      </c>
      <c r="G1" s="4">
        <f>X1</f>
        <v>2</v>
      </c>
      <c r="H1" s="1"/>
      <c r="I1" s="1"/>
      <c r="J1" s="1"/>
      <c r="K1" s="1"/>
      <c r="M1" s="6" t="s">
        <v>12</v>
      </c>
      <c r="N1" s="6" t="s">
        <v>13</v>
      </c>
      <c r="O1" s="6" t="s">
        <v>14</v>
      </c>
      <c r="P1" s="6" t="s">
        <v>14</v>
      </c>
      <c r="Q1" s="6" t="s">
        <v>14</v>
      </c>
      <c r="R1" s="6" t="s">
        <v>15</v>
      </c>
      <c r="S1" s="31" t="s">
        <v>16</v>
      </c>
      <c r="T1" s="32" t="s">
        <v>17</v>
      </c>
      <c r="W1" s="7" t="s">
        <v>18</v>
      </c>
      <c r="X1" s="8">
        <f>SUM(M:M)</f>
        <v>2</v>
      </c>
    </row>
    <row r="2" spans="1:91" s="5" customFormat="1" ht="12.75" x14ac:dyDescent="0.2">
      <c r="A2" s="1"/>
      <c r="B2" s="2" t="s">
        <v>2</v>
      </c>
      <c r="C2" s="3" t="s">
        <v>10</v>
      </c>
      <c r="D2" s="1"/>
      <c r="E2" s="1"/>
      <c r="F2" s="2" t="s">
        <v>5</v>
      </c>
      <c r="G2" s="3" t="s">
        <v>63</v>
      </c>
      <c r="H2" s="1"/>
      <c r="I2" s="1"/>
      <c r="J2" s="1"/>
      <c r="K2" s="1"/>
      <c r="M2" s="9" t="s">
        <v>19</v>
      </c>
      <c r="N2" s="9" t="s">
        <v>19</v>
      </c>
      <c r="O2" s="9" t="s">
        <v>13</v>
      </c>
      <c r="P2" s="9" t="s">
        <v>13</v>
      </c>
      <c r="Q2" s="9" t="s">
        <v>13</v>
      </c>
      <c r="R2" s="9" t="s">
        <v>19</v>
      </c>
      <c r="S2" s="33" t="s">
        <v>19</v>
      </c>
      <c r="T2" s="34"/>
      <c r="W2" s="7" t="s">
        <v>20</v>
      </c>
      <c r="X2" s="8">
        <f>SUM(N:N)</f>
        <v>0</v>
      </c>
    </row>
    <row r="3" spans="1:91" s="5" customFormat="1" ht="12.75" x14ac:dyDescent="0.2">
      <c r="A3" s="1"/>
      <c r="B3" s="2" t="s">
        <v>3</v>
      </c>
      <c r="C3" s="10" t="s">
        <v>58</v>
      </c>
      <c r="D3" s="1"/>
      <c r="E3" s="1"/>
      <c r="F3" s="2" t="s">
        <v>4</v>
      </c>
      <c r="G3" s="3" t="s">
        <v>21</v>
      </c>
      <c r="H3" s="1"/>
      <c r="I3" s="1"/>
      <c r="J3" s="1"/>
      <c r="K3" s="1"/>
      <c r="M3" s="9"/>
      <c r="N3" s="9"/>
      <c r="O3" s="9"/>
      <c r="P3" s="9"/>
      <c r="Q3" s="9"/>
      <c r="R3" s="9"/>
      <c r="S3" s="33"/>
      <c r="T3" s="34"/>
      <c r="W3" s="7" t="s">
        <v>22</v>
      </c>
      <c r="X3" s="8">
        <f>SUM(O:O)</f>
        <v>0</v>
      </c>
    </row>
    <row r="4" spans="1:91" s="5" customFormat="1" ht="12.75" x14ac:dyDescent="0.2">
      <c r="A4" s="1"/>
      <c r="B4" s="2" t="s">
        <v>23</v>
      </c>
      <c r="C4" s="4"/>
      <c r="D4" s="1"/>
      <c r="E4" s="1"/>
      <c r="F4" s="2" t="s">
        <v>24</v>
      </c>
      <c r="G4" s="3" t="s">
        <v>64</v>
      </c>
      <c r="H4" s="1"/>
      <c r="I4" s="1"/>
      <c r="J4" s="1"/>
      <c r="K4" s="1"/>
      <c r="M4" s="9"/>
      <c r="N4" s="9"/>
      <c r="O4" s="9"/>
      <c r="P4" s="9"/>
      <c r="Q4" s="11"/>
      <c r="R4" s="12"/>
      <c r="S4" s="35"/>
      <c r="T4" s="34"/>
      <c r="W4" s="7" t="s">
        <v>22</v>
      </c>
      <c r="X4" s="8">
        <f>SUM(P:P)</f>
        <v>0</v>
      </c>
    </row>
    <row r="5" spans="1:91" s="5" customFormat="1" ht="12.75" x14ac:dyDescent="0.2">
      <c r="A5" s="1"/>
      <c r="B5" s="2" t="s">
        <v>26</v>
      </c>
      <c r="C5" s="4" t="s">
        <v>33</v>
      </c>
      <c r="D5" s="1"/>
      <c r="E5" s="2"/>
      <c r="F5" s="1"/>
      <c r="G5" s="1"/>
      <c r="H5" s="1"/>
      <c r="I5" s="1"/>
      <c r="J5" s="1"/>
      <c r="K5" s="1"/>
      <c r="M5" s="9"/>
      <c r="N5" s="9"/>
      <c r="O5" s="9"/>
      <c r="P5" s="9"/>
      <c r="Q5" s="11"/>
      <c r="R5" s="12"/>
      <c r="S5" s="35"/>
      <c r="T5" s="34"/>
      <c r="W5" s="7" t="s">
        <v>22</v>
      </c>
      <c r="X5" s="8">
        <f>SUM(Q:Q)</f>
        <v>0</v>
      </c>
    </row>
    <row r="6" spans="1:91" s="5" customFormat="1" ht="12.75" x14ac:dyDescent="0.2">
      <c r="A6" s="1"/>
      <c r="B6" s="1" t="s">
        <v>7</v>
      </c>
      <c r="C6" s="13"/>
      <c r="D6" s="1"/>
      <c r="E6" s="1"/>
      <c r="F6" s="1"/>
      <c r="G6" s="1"/>
      <c r="H6" s="1"/>
      <c r="I6" s="1"/>
      <c r="J6" s="1"/>
      <c r="K6" s="1"/>
      <c r="M6" s="9"/>
      <c r="N6" s="9"/>
      <c r="O6" s="9"/>
      <c r="P6" s="9"/>
      <c r="Q6" s="11"/>
      <c r="R6" s="12"/>
      <c r="S6" s="35"/>
      <c r="T6" s="34"/>
      <c r="W6" s="7" t="s">
        <v>27</v>
      </c>
      <c r="X6" s="8">
        <f>SUM(R:R)</f>
        <v>0</v>
      </c>
    </row>
    <row r="7" spans="1:91" s="5" customFormat="1" ht="12.75" x14ac:dyDescent="0.2">
      <c r="A7" s="1"/>
      <c r="B7" s="1"/>
      <c r="C7" s="1"/>
      <c r="D7" s="1"/>
      <c r="E7" s="1"/>
      <c r="F7" s="1"/>
      <c r="G7" s="1"/>
      <c r="H7" s="1"/>
      <c r="I7" s="1"/>
      <c r="J7" s="1"/>
      <c r="K7" s="1"/>
      <c r="M7" s="9"/>
      <c r="N7" s="9"/>
      <c r="O7" s="9"/>
      <c r="P7" s="9"/>
      <c r="Q7" s="11"/>
      <c r="R7" s="12"/>
      <c r="S7" s="35"/>
      <c r="T7" s="34"/>
      <c r="W7" s="7" t="s">
        <v>28</v>
      </c>
      <c r="X7" s="8">
        <f>SUM(S:S)</f>
        <v>0</v>
      </c>
    </row>
    <row r="8" spans="1:91" s="5" customFormat="1" ht="12.75" x14ac:dyDescent="0.2">
      <c r="A8" s="14"/>
      <c r="E8" s="7" t="s">
        <v>1</v>
      </c>
      <c r="F8" s="8" t="str">
        <f>$C$1</f>
        <v>R. Abbott</v>
      </c>
      <c r="H8" s="15"/>
      <c r="I8" s="7" t="s">
        <v>8</v>
      </c>
      <c r="J8" s="16" t="str">
        <f>$G$2</f>
        <v>AA-SM-014-007</v>
      </c>
      <c r="K8" s="17"/>
      <c r="L8" s="18"/>
      <c r="M8" s="9"/>
      <c r="N8" s="9"/>
      <c r="O8" s="9"/>
      <c r="P8" s="9"/>
      <c r="Q8" s="11"/>
      <c r="R8" s="12"/>
      <c r="S8" s="35"/>
      <c r="T8" s="34"/>
    </row>
    <row r="9" spans="1:91" s="5" customFormat="1" ht="12.75" x14ac:dyDescent="0.2">
      <c r="E9" s="7" t="s">
        <v>2</v>
      </c>
      <c r="F9" s="15" t="str">
        <f>$C$2</f>
        <v xml:space="preserve"> </v>
      </c>
      <c r="H9" s="15"/>
      <c r="I9" s="7" t="s">
        <v>9</v>
      </c>
      <c r="J9" s="17" t="str">
        <f>$G$3</f>
        <v>IR</v>
      </c>
      <c r="K9" s="17"/>
      <c r="L9" s="18"/>
      <c r="M9" s="9">
        <v>1</v>
      </c>
      <c r="N9" s="9"/>
      <c r="O9" s="9"/>
      <c r="P9" s="9"/>
      <c r="Q9" s="11"/>
      <c r="R9" s="12"/>
      <c r="S9" s="35"/>
      <c r="T9" s="34"/>
    </row>
    <row r="10" spans="1:91" s="5" customFormat="1" ht="12.75" x14ac:dyDescent="0.2">
      <c r="E10" s="7" t="s">
        <v>3</v>
      </c>
      <c r="F10" s="15" t="str">
        <f>$C$3</f>
        <v>4/17/2018</v>
      </c>
      <c r="H10" s="15"/>
      <c r="I10" s="7" t="s">
        <v>6</v>
      </c>
      <c r="J10" s="8" t="str">
        <f>L10&amp;" of "&amp;$G$1</f>
        <v>1 of 2</v>
      </c>
      <c r="K10" s="15"/>
      <c r="L10" s="18">
        <f>SUM($M$1:M9)</f>
        <v>1</v>
      </c>
      <c r="M10" s="9"/>
      <c r="N10" s="9"/>
      <c r="O10" s="9"/>
      <c r="P10" s="9"/>
      <c r="Q10" s="11"/>
      <c r="R10" s="12"/>
      <c r="S10" s="35"/>
      <c r="T10" s="34"/>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row>
    <row r="11" spans="1:91" s="5" customFormat="1" ht="12.75" x14ac:dyDescent="0.2">
      <c r="A11" s="26"/>
      <c r="B11" s="26"/>
      <c r="C11" s="26"/>
      <c r="D11" s="26"/>
      <c r="E11" s="7" t="s">
        <v>29</v>
      </c>
      <c r="F11" s="15" t="str">
        <f>$C$5</f>
        <v>STANDARD SPREADSHEET METHOD</v>
      </c>
      <c r="I11" s="19"/>
      <c r="J11" s="8"/>
      <c r="M11" s="9"/>
      <c r="N11" s="9"/>
      <c r="O11" s="9"/>
      <c r="P11" s="9"/>
      <c r="Q11" s="9"/>
      <c r="R11" s="9"/>
      <c r="S11" s="33"/>
      <c r="T11" s="34"/>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91"/>
      <c r="BC11" s="86"/>
      <c r="BD11" s="86"/>
      <c r="BE11" s="86"/>
      <c r="BF11" s="86"/>
      <c r="BG11" s="86"/>
      <c r="BH11" s="86"/>
      <c r="BI11" s="86"/>
      <c r="BJ11" s="86"/>
      <c r="BK11" s="86"/>
      <c r="BL11" s="86"/>
      <c r="BM11" s="86"/>
      <c r="BN11" s="86"/>
      <c r="BO11" s="86"/>
      <c r="BP11" s="86"/>
      <c r="BQ11" s="86"/>
      <c r="BR11" s="86"/>
      <c r="BS11" s="30"/>
      <c r="BT11" s="48"/>
      <c r="BU11" s="48"/>
      <c r="BV11" s="48"/>
      <c r="BW11" s="48"/>
      <c r="BX11" s="48"/>
      <c r="BY11" s="48"/>
      <c r="BZ11" s="48"/>
      <c r="CA11" s="48"/>
      <c r="CB11" s="48"/>
      <c r="CC11" s="48"/>
      <c r="CD11" s="48"/>
      <c r="CE11" s="48"/>
      <c r="CF11" s="48"/>
      <c r="CG11" s="48"/>
      <c r="CH11" s="48"/>
      <c r="CI11" s="48"/>
      <c r="CJ11" s="48"/>
      <c r="CK11" s="48"/>
      <c r="CL11" s="48"/>
      <c r="CM11" s="48"/>
    </row>
    <row r="12" spans="1:91" s="28" customFormat="1" x14ac:dyDescent="0.25">
      <c r="A12" s="56"/>
      <c r="B12" s="21" t="str">
        <f>$G$4</f>
        <v>COMBINED BUCKLING OF CYLINDERS</v>
      </c>
      <c r="C12" s="57"/>
      <c r="D12" s="57"/>
      <c r="E12" s="58"/>
      <c r="F12" s="57"/>
      <c r="G12" s="57"/>
      <c r="H12" s="57"/>
      <c r="I12" s="57"/>
      <c r="J12" s="57"/>
      <c r="K12" s="57"/>
      <c r="L12" s="30"/>
      <c r="M12" s="36"/>
      <c r="N12" s="37"/>
      <c r="O12" s="37"/>
      <c r="P12" s="37"/>
      <c r="Q12" s="37"/>
      <c r="R12" s="36"/>
      <c r="S12" s="36"/>
      <c r="T12" s="36"/>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77"/>
      <c r="BC12" s="77"/>
      <c r="BD12" s="77"/>
      <c r="BE12" s="77"/>
      <c r="BF12" s="77"/>
      <c r="BG12" s="77"/>
      <c r="BH12" s="77"/>
      <c r="BI12" s="77"/>
      <c r="BJ12" s="77"/>
      <c r="BK12" s="77"/>
      <c r="BL12" s="77"/>
      <c r="BM12" s="77"/>
      <c r="BN12" s="77"/>
      <c r="BO12" s="77"/>
      <c r="BP12" s="77"/>
      <c r="BQ12" s="86"/>
      <c r="BR12" s="86"/>
      <c r="BS12" s="30"/>
      <c r="BT12" s="30"/>
      <c r="BU12" s="30"/>
      <c r="BV12" s="30"/>
      <c r="BW12" s="30"/>
      <c r="BX12" s="30"/>
      <c r="BY12" s="30"/>
      <c r="BZ12" s="30"/>
      <c r="CA12" s="30"/>
      <c r="CB12" s="30"/>
      <c r="CC12" s="30"/>
      <c r="CD12" s="30"/>
      <c r="CE12" s="30"/>
      <c r="CF12" s="30"/>
      <c r="CG12" s="30"/>
      <c r="CH12" s="30"/>
      <c r="CI12" s="30"/>
      <c r="CJ12" s="30"/>
      <c r="CK12" s="30"/>
      <c r="CL12" s="30"/>
      <c r="CM12" s="30"/>
    </row>
    <row r="13" spans="1:91" s="26" customFormat="1" ht="12.75" x14ac:dyDescent="0.2">
      <c r="A13" s="135"/>
      <c r="B13" s="180" t="s">
        <v>85</v>
      </c>
      <c r="C13" s="180"/>
      <c r="D13" s="180"/>
      <c r="E13" s="59"/>
      <c r="F13" s="59"/>
      <c r="G13" s="59"/>
      <c r="H13" s="59"/>
      <c r="I13" s="59"/>
      <c r="J13" s="59"/>
      <c r="K13" s="59"/>
      <c r="L13" s="29"/>
      <c r="M13" s="27"/>
      <c r="N13" s="27"/>
      <c r="O13" s="27"/>
      <c r="P13" s="27"/>
      <c r="Q13" s="27"/>
      <c r="R13" s="27"/>
      <c r="S13" s="27"/>
      <c r="T13" s="27"/>
      <c r="U13" s="62"/>
      <c r="V13" s="62"/>
      <c r="W13" s="62"/>
      <c r="X13" s="62"/>
      <c r="Y13" s="62"/>
      <c r="Z13" s="62"/>
      <c r="AA13" s="62"/>
      <c r="AB13" s="62"/>
      <c r="AC13" s="62"/>
      <c r="AD13" s="62"/>
      <c r="AE13" s="62"/>
      <c r="AF13" s="62"/>
      <c r="AG13" s="62"/>
      <c r="AH13" s="62"/>
      <c r="AI13" s="62"/>
      <c r="AJ13" s="62"/>
      <c r="AK13" s="62"/>
      <c r="AL13" s="62"/>
      <c r="AM13" s="62"/>
      <c r="AN13" s="62"/>
      <c r="AO13" s="62"/>
      <c r="AP13" s="91"/>
      <c r="AQ13" s="86"/>
      <c r="AR13" s="86"/>
      <c r="AS13" s="86"/>
      <c r="AT13" s="86"/>
      <c r="AU13" s="86"/>
      <c r="AV13" s="86"/>
      <c r="AW13" s="86"/>
      <c r="AX13" s="86"/>
      <c r="AY13" s="86"/>
      <c r="AZ13" s="86"/>
      <c r="BA13" s="30"/>
      <c r="BB13" s="77"/>
      <c r="BC13" s="92"/>
      <c r="BD13" s="92"/>
      <c r="BE13" s="92"/>
      <c r="BF13" s="93"/>
      <c r="BG13" s="93"/>
      <c r="BH13" s="93"/>
      <c r="BI13" s="92"/>
      <c r="BJ13" s="92"/>
      <c r="BK13" s="93"/>
      <c r="BL13" s="93"/>
      <c r="BM13" s="85"/>
      <c r="BN13" s="85"/>
      <c r="BO13" s="85"/>
      <c r="BP13" s="30"/>
      <c r="BQ13" s="85"/>
      <c r="BR13" s="85"/>
      <c r="BS13" s="30"/>
      <c r="BT13" s="62"/>
      <c r="BU13" s="62"/>
      <c r="BV13" s="62"/>
      <c r="BW13" s="62"/>
      <c r="BX13" s="62"/>
      <c r="BY13" s="62"/>
      <c r="BZ13" s="62"/>
      <c r="CA13" s="62"/>
      <c r="CB13" s="62"/>
      <c r="CC13" s="62"/>
      <c r="CD13" s="62"/>
      <c r="CE13" s="62"/>
      <c r="CF13" s="62"/>
      <c r="CG13" s="62"/>
      <c r="CH13" s="62"/>
      <c r="CI13" s="62"/>
      <c r="CJ13" s="62"/>
      <c r="CK13" s="62"/>
      <c r="CL13" s="62"/>
      <c r="CM13" s="62"/>
    </row>
    <row r="14" spans="1:91" s="26" customFormat="1" ht="12.75" x14ac:dyDescent="0.2">
      <c r="A14" s="59"/>
      <c r="B14" s="179" t="s">
        <v>65</v>
      </c>
      <c r="C14" s="179"/>
      <c r="D14" s="179"/>
      <c r="E14" s="59"/>
      <c r="K14" s="59"/>
      <c r="M14" s="27"/>
      <c r="N14" s="27"/>
      <c r="O14" s="27"/>
      <c r="P14" s="27"/>
      <c r="Q14" s="27"/>
      <c r="R14" s="27"/>
      <c r="S14" s="27"/>
      <c r="T14" s="27"/>
      <c r="U14" s="62"/>
      <c r="V14" s="62"/>
      <c r="W14" s="62"/>
      <c r="X14" s="62"/>
      <c r="Y14" s="62"/>
      <c r="Z14" s="62"/>
      <c r="AA14" s="62"/>
      <c r="AB14" s="62"/>
      <c r="AC14" s="62"/>
      <c r="AD14" s="62"/>
      <c r="AE14" s="62"/>
      <c r="AF14" s="62"/>
      <c r="AG14" s="62"/>
      <c r="AH14" s="62"/>
      <c r="AI14" s="62"/>
      <c r="AJ14" s="62"/>
      <c r="AK14" s="62"/>
      <c r="AL14" s="62"/>
      <c r="AM14" s="62"/>
      <c r="AN14" s="62"/>
      <c r="AO14" s="62"/>
      <c r="AP14" s="77"/>
      <c r="AQ14" s="77"/>
      <c r="AR14" s="77"/>
      <c r="AS14" s="77"/>
      <c r="AT14" s="86"/>
      <c r="AU14" s="86"/>
      <c r="AV14" s="86"/>
      <c r="AW14" s="86"/>
      <c r="AX14" s="86"/>
      <c r="AY14" s="86"/>
      <c r="AZ14" s="86"/>
      <c r="BA14" s="30"/>
      <c r="BB14" s="70"/>
      <c r="BC14" s="94"/>
      <c r="BD14" s="94"/>
      <c r="BE14" s="94"/>
      <c r="BF14" s="93"/>
      <c r="BG14" s="93"/>
      <c r="BH14" s="93"/>
      <c r="BI14" s="94"/>
      <c r="BJ14" s="94"/>
      <c r="BK14" s="93"/>
      <c r="BL14" s="93"/>
      <c r="BM14" s="93"/>
      <c r="BN14" s="85"/>
      <c r="BO14" s="94"/>
      <c r="BP14" s="30"/>
      <c r="BQ14" s="85"/>
      <c r="BR14" s="85"/>
      <c r="BS14" s="30"/>
      <c r="BT14" s="62"/>
      <c r="BU14" s="62"/>
      <c r="BV14" s="62"/>
      <c r="BW14" s="62"/>
      <c r="BX14" s="62"/>
      <c r="BY14" s="62"/>
      <c r="BZ14" s="62"/>
      <c r="CA14" s="62"/>
      <c r="CB14" s="62"/>
      <c r="CC14" s="62"/>
      <c r="CD14" s="62"/>
      <c r="CE14" s="62"/>
      <c r="CF14" s="62"/>
      <c r="CG14" s="62"/>
      <c r="CH14" s="62"/>
      <c r="CI14" s="62"/>
      <c r="CJ14" s="62"/>
      <c r="CK14" s="62"/>
      <c r="CL14" s="62"/>
      <c r="CM14" s="62"/>
    </row>
    <row r="15" spans="1:91" s="26" customFormat="1" ht="12.75" x14ac:dyDescent="0.2">
      <c r="A15" s="59"/>
      <c r="I15" s="28"/>
      <c r="M15" s="27"/>
      <c r="N15" s="27"/>
      <c r="O15" s="27"/>
      <c r="P15" s="27"/>
      <c r="Q15" s="27"/>
      <c r="R15" s="27"/>
      <c r="S15" s="27"/>
      <c r="T15" s="27"/>
      <c r="U15" s="62"/>
      <c r="V15" s="95"/>
      <c r="W15" s="95"/>
      <c r="X15" s="62"/>
      <c r="Y15" s="48"/>
      <c r="Z15" s="48"/>
      <c r="AA15" s="48"/>
      <c r="AB15" s="48"/>
      <c r="AC15" s="48"/>
      <c r="AD15" s="48"/>
      <c r="AE15" s="49"/>
      <c r="AF15" s="48"/>
      <c r="AG15" s="48"/>
      <c r="AH15" s="48"/>
      <c r="AI15" s="48"/>
      <c r="AJ15" s="48"/>
      <c r="AK15" s="48"/>
      <c r="AL15" s="62"/>
      <c r="AM15" s="62"/>
      <c r="AN15" s="62"/>
      <c r="AO15" s="62"/>
      <c r="AP15" s="77"/>
      <c r="AQ15" s="77"/>
      <c r="AR15" s="85"/>
      <c r="AS15" s="85"/>
      <c r="AT15" s="85"/>
      <c r="AU15" s="85"/>
      <c r="AV15" s="85"/>
      <c r="AW15" s="85"/>
      <c r="AX15" s="85"/>
      <c r="AY15" s="85"/>
      <c r="AZ15" s="85"/>
      <c r="BA15" s="30"/>
      <c r="BB15" s="77"/>
      <c r="BC15" s="92"/>
      <c r="BD15" s="92"/>
      <c r="BE15" s="92"/>
      <c r="BF15" s="93"/>
      <c r="BG15" s="93"/>
      <c r="BH15" s="93"/>
      <c r="BI15" s="92"/>
      <c r="BJ15" s="92"/>
      <c r="BK15" s="93"/>
      <c r="BL15" s="93"/>
      <c r="BM15" s="85"/>
      <c r="BN15" s="85"/>
      <c r="BO15" s="85"/>
      <c r="BP15" s="30"/>
      <c r="BQ15" s="85"/>
      <c r="BR15" s="85"/>
      <c r="BS15" s="30"/>
      <c r="BT15" s="62"/>
      <c r="BU15" s="62"/>
      <c r="BV15" s="62"/>
      <c r="BW15" s="62"/>
      <c r="BX15" s="62"/>
      <c r="BY15" s="62"/>
      <c r="BZ15" s="62"/>
      <c r="CA15" s="62"/>
      <c r="CB15" s="62"/>
      <c r="CC15" s="62"/>
      <c r="CD15" s="62"/>
      <c r="CE15" s="62"/>
      <c r="CF15" s="62"/>
      <c r="CG15" s="62"/>
      <c r="CH15" s="62"/>
      <c r="CI15" s="62"/>
      <c r="CJ15" s="62"/>
      <c r="CK15" s="62"/>
      <c r="CL15" s="62"/>
      <c r="CM15" s="62"/>
    </row>
    <row r="16" spans="1:91" s="28" customFormat="1" ht="12.75" x14ac:dyDescent="0.2">
      <c r="B16" s="60" t="s">
        <v>50</v>
      </c>
      <c r="C16" s="112">
        <v>5</v>
      </c>
      <c r="D16" s="59" t="s">
        <v>47</v>
      </c>
      <c r="E16" s="59" t="s">
        <v>51</v>
      </c>
      <c r="F16" s="59"/>
      <c r="G16" s="26"/>
      <c r="H16" s="26"/>
      <c r="I16" s="110"/>
      <c r="J16" s="72"/>
      <c r="M16" s="36"/>
      <c r="N16" s="36"/>
      <c r="O16" s="36"/>
      <c r="P16" s="36"/>
      <c r="Q16" s="38"/>
      <c r="R16" s="27"/>
      <c r="S16" s="27"/>
      <c r="T16" s="27"/>
      <c r="U16" s="30"/>
      <c r="V16" s="30"/>
      <c r="W16" s="30"/>
      <c r="X16" s="30"/>
      <c r="Y16" s="30"/>
      <c r="Z16" s="30"/>
      <c r="AA16" s="30"/>
      <c r="AB16" s="30"/>
      <c r="AC16" s="30"/>
      <c r="AD16" s="30"/>
      <c r="AE16" s="30"/>
      <c r="AF16" s="30"/>
      <c r="AG16" s="30"/>
      <c r="AH16" s="30"/>
      <c r="AI16" s="30"/>
      <c r="AJ16" s="30"/>
      <c r="AK16" s="30"/>
      <c r="AL16" s="30"/>
      <c r="AM16" s="30"/>
      <c r="AN16" s="30"/>
      <c r="AO16" s="30"/>
      <c r="AP16" s="70"/>
      <c r="AQ16" s="70"/>
      <c r="AR16" s="85"/>
      <c r="AS16" s="85"/>
      <c r="AT16" s="85"/>
      <c r="AU16" s="85"/>
      <c r="AV16" s="85"/>
      <c r="AW16" s="85"/>
      <c r="AX16" s="85"/>
      <c r="AY16" s="85"/>
      <c r="AZ16" s="85"/>
      <c r="BA16" s="30"/>
      <c r="BB16" s="77"/>
      <c r="BC16" s="92"/>
      <c r="BD16" s="92"/>
      <c r="BE16" s="92"/>
      <c r="BF16" s="93"/>
      <c r="BG16" s="93"/>
      <c r="BH16" s="93"/>
      <c r="BI16" s="92"/>
      <c r="BJ16" s="93"/>
      <c r="BK16" s="93"/>
      <c r="BL16" s="93"/>
      <c r="BM16" s="85"/>
      <c r="BN16" s="85"/>
      <c r="BO16" s="85"/>
      <c r="BP16" s="30"/>
      <c r="BQ16" s="85"/>
      <c r="BR16" s="85"/>
      <c r="BS16" s="30"/>
      <c r="BT16" s="30"/>
      <c r="BU16" s="30"/>
      <c r="BV16" s="30"/>
      <c r="BW16" s="30"/>
      <c r="BX16" s="30"/>
      <c r="BY16" s="30"/>
      <c r="BZ16" s="30"/>
      <c r="CA16" s="30"/>
      <c r="CB16" s="30"/>
      <c r="CC16" s="30"/>
      <c r="CD16" s="30"/>
      <c r="CE16" s="30"/>
      <c r="CF16" s="30"/>
      <c r="CG16" s="30"/>
      <c r="CH16" s="30"/>
      <c r="CI16" s="30"/>
      <c r="CJ16" s="30"/>
      <c r="CK16" s="30"/>
      <c r="CL16" s="30"/>
      <c r="CM16" s="30"/>
    </row>
    <row r="17" spans="1:91" s="28" customFormat="1" ht="12.75" x14ac:dyDescent="0.2">
      <c r="B17" s="60" t="s">
        <v>46</v>
      </c>
      <c r="C17" s="80">
        <v>0.08</v>
      </c>
      <c r="D17" s="59" t="s">
        <v>47</v>
      </c>
      <c r="E17" s="59" t="s">
        <v>52</v>
      </c>
      <c r="F17" s="26"/>
      <c r="I17"/>
      <c r="J17" s="108"/>
      <c r="M17" s="36"/>
      <c r="N17" s="36"/>
      <c r="O17" s="36"/>
      <c r="P17" s="36"/>
      <c r="Q17" s="38"/>
      <c r="R17" s="27"/>
      <c r="S17" s="27"/>
      <c r="T17" s="27"/>
      <c r="U17" s="30"/>
      <c r="V17" s="83"/>
      <c r="W17" s="104"/>
      <c r="Y17" s="30"/>
      <c r="Z17" s="30"/>
      <c r="AA17" s="30"/>
      <c r="AB17" s="30"/>
      <c r="AC17" s="30"/>
      <c r="AD17" s="30"/>
      <c r="AE17" s="30"/>
      <c r="AF17" s="30"/>
      <c r="AG17" s="30"/>
      <c r="AH17" s="30"/>
      <c r="AI17" s="30"/>
      <c r="AJ17" s="30"/>
      <c r="AK17" s="30"/>
      <c r="AL17" s="30"/>
      <c r="AM17" s="30"/>
      <c r="AN17" s="30"/>
      <c r="AO17" s="30"/>
      <c r="AP17" s="77"/>
      <c r="AQ17" s="77"/>
      <c r="AR17" s="85"/>
      <c r="AS17" s="85"/>
      <c r="AT17" s="85"/>
      <c r="AU17" s="85"/>
      <c r="AV17" s="85"/>
      <c r="AW17" s="85"/>
      <c r="AX17" s="85"/>
      <c r="AY17" s="85"/>
      <c r="AZ17" s="85"/>
      <c r="BA17" s="30"/>
      <c r="BB17" s="77"/>
      <c r="BC17" s="92"/>
      <c r="BD17" s="92"/>
      <c r="BE17" s="92"/>
      <c r="BF17" s="93"/>
      <c r="BG17" s="93"/>
      <c r="BH17" s="93"/>
      <c r="BI17" s="92"/>
      <c r="BJ17" s="93"/>
      <c r="BK17" s="93"/>
      <c r="BL17" s="93"/>
      <c r="BM17" s="85"/>
      <c r="BN17" s="85"/>
      <c r="BO17" s="85"/>
      <c r="BP17" s="30"/>
      <c r="BQ17" s="85"/>
      <c r="BR17" s="85"/>
      <c r="BS17" s="30"/>
      <c r="BT17" s="30"/>
      <c r="BU17" s="30"/>
      <c r="BV17" s="30"/>
      <c r="BW17" s="30"/>
      <c r="BX17" s="30"/>
      <c r="BY17" s="30"/>
      <c r="BZ17" s="30"/>
      <c r="CA17" s="30"/>
      <c r="CB17" s="30"/>
      <c r="CC17" s="30"/>
      <c r="CD17" s="30"/>
      <c r="CE17" s="30"/>
      <c r="CF17" s="30"/>
      <c r="CG17" s="30"/>
      <c r="CH17" s="30"/>
      <c r="CI17" s="30"/>
      <c r="CJ17" s="30"/>
      <c r="CK17" s="30"/>
      <c r="CL17" s="30"/>
      <c r="CM17" s="30"/>
    </row>
    <row r="18" spans="1:91" s="28" customFormat="1" ht="12.75" x14ac:dyDescent="0.2">
      <c r="A18" s="68"/>
      <c r="B18" s="63" t="s">
        <v>60</v>
      </c>
      <c r="C18" s="103">
        <v>3</v>
      </c>
      <c r="D18" s="65" t="s">
        <v>47</v>
      </c>
      <c r="E18" s="65" t="s">
        <v>61</v>
      </c>
      <c r="F18" s="66"/>
      <c r="I18"/>
      <c r="J18" s="108"/>
      <c r="M18" s="36"/>
      <c r="N18" s="36"/>
      <c r="O18" s="36"/>
      <c r="P18" s="36"/>
      <c r="Q18" s="38"/>
      <c r="R18" s="27"/>
      <c r="S18" s="27"/>
      <c r="T18" s="27"/>
      <c r="U18" s="30"/>
      <c r="V18" s="63"/>
      <c r="W18" s="90"/>
      <c r="Y18" s="30"/>
      <c r="Z18" s="30"/>
      <c r="AA18" s="30"/>
      <c r="AB18" s="30"/>
      <c r="AC18" s="30"/>
      <c r="AD18" s="30"/>
      <c r="AE18" s="30"/>
      <c r="AF18" s="30"/>
      <c r="AG18" s="30"/>
      <c r="AH18" s="30"/>
      <c r="AI18" s="30"/>
      <c r="AJ18" s="30"/>
      <c r="AK18" s="30"/>
      <c r="AL18" s="30"/>
      <c r="AM18" s="30"/>
      <c r="AN18" s="30"/>
      <c r="AO18" s="30"/>
      <c r="AP18" s="77"/>
      <c r="AQ18" s="77"/>
      <c r="AR18" s="85"/>
      <c r="AS18" s="85"/>
      <c r="AT18" s="85"/>
      <c r="AU18" s="85"/>
      <c r="AV18" s="85"/>
      <c r="AW18" s="85"/>
      <c r="AX18" s="85"/>
      <c r="AY18" s="85"/>
      <c r="AZ18" s="85"/>
      <c r="BA18" s="30"/>
      <c r="BB18" s="77"/>
      <c r="BC18" s="92"/>
      <c r="BD18" s="92"/>
      <c r="BE18" s="93"/>
      <c r="BF18" s="93"/>
      <c r="BG18" s="93"/>
      <c r="BH18" s="93"/>
      <c r="BI18" s="93"/>
      <c r="BJ18" s="93"/>
      <c r="BK18" s="93"/>
      <c r="BL18" s="93"/>
      <c r="BM18" s="85"/>
      <c r="BN18" s="85"/>
      <c r="BO18" s="85"/>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row>
    <row r="19" spans="1:91" s="28" customFormat="1" ht="12.75" x14ac:dyDescent="0.2">
      <c r="A19" s="69"/>
      <c r="B19" s="74" t="s">
        <v>53</v>
      </c>
      <c r="C19" s="75">
        <v>0.3</v>
      </c>
      <c r="D19" s="69" t="s">
        <v>49</v>
      </c>
      <c r="E19" s="87" t="s">
        <v>54</v>
      </c>
      <c r="I19" s="104"/>
      <c r="J19" s="109"/>
      <c r="M19" s="36"/>
      <c r="N19" s="36"/>
      <c r="O19" s="36"/>
      <c r="P19" s="36"/>
      <c r="Q19" s="38"/>
      <c r="R19" s="27"/>
      <c r="S19" s="27"/>
      <c r="T19" s="27"/>
      <c r="U19" s="30"/>
      <c r="V19" s="63"/>
      <c r="W19" s="105"/>
      <c r="Y19" s="86"/>
      <c r="Z19" s="86"/>
      <c r="AA19" s="86"/>
      <c r="AB19" s="86"/>
      <c r="AC19" s="86"/>
      <c r="AD19" s="86"/>
      <c r="AE19" s="86"/>
      <c r="AF19" s="86"/>
      <c r="AG19" s="86"/>
      <c r="AH19" s="86"/>
      <c r="AI19" s="86"/>
      <c r="AJ19" s="86"/>
      <c r="AK19" s="30"/>
      <c r="AL19" s="86"/>
      <c r="AM19" s="86"/>
      <c r="AN19" s="30"/>
      <c r="AO19" s="30"/>
      <c r="AP19" s="77"/>
      <c r="AQ19" s="77"/>
      <c r="AR19" s="85"/>
      <c r="AS19" s="85"/>
      <c r="AT19" s="85"/>
      <c r="AU19" s="85"/>
      <c r="AV19" s="85"/>
      <c r="AW19" s="85"/>
      <c r="AX19" s="85"/>
      <c r="AY19" s="85"/>
      <c r="AZ19" s="85"/>
      <c r="BA19" s="30"/>
      <c r="BB19" s="77"/>
      <c r="BC19" s="92"/>
      <c r="BD19" s="92"/>
      <c r="BE19" s="93"/>
      <c r="BF19" s="93"/>
      <c r="BG19" s="93"/>
      <c r="BH19" s="93"/>
      <c r="BI19" s="93"/>
      <c r="BJ19" s="93"/>
      <c r="BK19" s="93"/>
      <c r="BL19" s="93"/>
      <c r="BM19" s="85"/>
      <c r="BN19" s="85"/>
      <c r="BO19" s="85"/>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row>
    <row r="20" spans="1:91" s="28" customFormat="1" ht="12.75" x14ac:dyDescent="0.2">
      <c r="A20" s="69"/>
      <c r="C20"/>
      <c r="D20"/>
      <c r="I20" s="83"/>
      <c r="J20" s="89"/>
      <c r="K20" s="87"/>
      <c r="M20" s="36"/>
      <c r="N20" s="36"/>
      <c r="O20" s="36"/>
      <c r="P20" s="36"/>
      <c r="Q20" s="38"/>
      <c r="R20" s="27"/>
      <c r="S20" s="27"/>
      <c r="T20" s="27"/>
      <c r="U20" s="30"/>
      <c r="V20" s="86"/>
      <c r="W20" s="86"/>
      <c r="X20" s="86"/>
      <c r="Y20" s="86"/>
      <c r="Z20" s="86"/>
      <c r="AA20" s="86"/>
      <c r="AB20" s="86"/>
      <c r="AC20" s="86"/>
      <c r="AD20" s="86"/>
      <c r="AE20" s="86"/>
      <c r="AF20" s="86"/>
      <c r="AG20" s="86"/>
      <c r="AH20" s="86"/>
      <c r="AI20" s="86"/>
      <c r="AJ20" s="86"/>
      <c r="AK20" s="30"/>
      <c r="AL20" s="86"/>
      <c r="AM20" s="86"/>
      <c r="AN20" s="30"/>
      <c r="AO20" s="30"/>
      <c r="AP20" s="77"/>
      <c r="AQ20" s="77"/>
      <c r="AR20" s="85"/>
      <c r="AS20" s="85"/>
      <c r="AT20" s="85"/>
      <c r="AU20" s="85"/>
      <c r="AV20" s="85"/>
      <c r="AW20" s="85"/>
      <c r="AX20" s="85"/>
      <c r="AY20" s="85"/>
      <c r="AZ20" s="85"/>
      <c r="BA20" s="30"/>
      <c r="BB20" s="77"/>
      <c r="BC20" s="92"/>
      <c r="BD20" s="92"/>
      <c r="BE20" s="93"/>
      <c r="BF20" s="93"/>
      <c r="BG20" s="93"/>
      <c r="BH20" s="93"/>
      <c r="BI20" s="93"/>
      <c r="BJ20" s="93"/>
      <c r="BK20" s="93"/>
      <c r="BL20" s="93"/>
      <c r="BM20" s="85"/>
      <c r="BN20" s="85"/>
      <c r="BO20" s="85"/>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row>
    <row r="21" spans="1:91" s="28" customFormat="1" ht="12.75" x14ac:dyDescent="0.2">
      <c r="E21" s="87"/>
      <c r="M21" s="36"/>
      <c r="N21" s="36"/>
      <c r="O21" s="36"/>
      <c r="P21" s="36"/>
      <c r="Q21" s="38"/>
      <c r="R21" s="27"/>
      <c r="S21" s="27"/>
      <c r="T21" s="27"/>
      <c r="U21" s="30"/>
      <c r="V21" s="83"/>
      <c r="Y21" s="85"/>
      <c r="AC21" s="85"/>
      <c r="AD21" s="85"/>
      <c r="AE21" s="85"/>
      <c r="AF21" s="85"/>
      <c r="AG21" s="85"/>
      <c r="AH21" s="85"/>
      <c r="AI21" s="85"/>
      <c r="AJ21" s="85"/>
      <c r="AK21" s="30"/>
      <c r="AL21" s="85"/>
      <c r="AM21" s="85"/>
      <c r="AN21" s="30"/>
      <c r="AO21" s="30"/>
      <c r="AP21" s="77"/>
      <c r="AQ21" s="77"/>
      <c r="AR21" s="85"/>
      <c r="AS21" s="85"/>
      <c r="AT21" s="85"/>
      <c r="AU21" s="85"/>
      <c r="AV21" s="85"/>
      <c r="AW21" s="85"/>
      <c r="AX21" s="85"/>
      <c r="AY21" s="85"/>
      <c r="AZ21" s="85"/>
      <c r="BA21" s="30"/>
      <c r="BB21" s="77"/>
      <c r="BC21" s="92"/>
      <c r="BD21" s="92"/>
      <c r="BE21" s="93"/>
      <c r="BF21" s="93"/>
      <c r="BG21" s="93"/>
      <c r="BH21" s="93"/>
      <c r="BI21" s="93"/>
      <c r="BJ21" s="93"/>
      <c r="BK21" s="93"/>
      <c r="BL21" s="93"/>
      <c r="BM21" s="85"/>
      <c r="BN21" s="85"/>
      <c r="BO21" s="85"/>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row>
    <row r="22" spans="1:91" s="28" customFormat="1" ht="12.75" x14ac:dyDescent="0.2">
      <c r="C22" s="90"/>
      <c r="F22" s="133" t="s">
        <v>48</v>
      </c>
      <c r="G22" s="28" t="str">
        <f ca="1">[2]!xlv(G24)</f>
        <v>7.7 × r² / t²</v>
      </c>
      <c r="H22" s="131"/>
      <c r="M22" s="36"/>
      <c r="N22" s="36"/>
      <c r="O22" s="36"/>
      <c r="P22" s="36"/>
      <c r="Q22" s="38"/>
      <c r="R22" s="27"/>
      <c r="S22" s="27"/>
      <c r="T22" s="27"/>
      <c r="U22" s="30"/>
      <c r="V22" s="63"/>
      <c r="W22" s="90"/>
      <c r="Y22" s="85"/>
      <c r="AC22" s="85"/>
      <c r="AD22" s="85"/>
      <c r="AE22" s="85"/>
      <c r="AF22" s="85"/>
      <c r="AG22" s="85"/>
      <c r="AH22" s="85"/>
      <c r="AI22" s="85"/>
      <c r="AJ22" s="85"/>
      <c r="AK22" s="30"/>
      <c r="AL22" s="85"/>
      <c r="AM22" s="85"/>
      <c r="AN22" s="30"/>
      <c r="AO22" s="30"/>
      <c r="AP22" s="77"/>
      <c r="AQ22" s="77"/>
      <c r="AR22" s="85"/>
      <c r="AS22" s="85"/>
      <c r="AT22" s="85"/>
      <c r="AU22" s="85"/>
      <c r="AV22" s="85"/>
      <c r="AW22" s="85"/>
      <c r="AX22" s="85"/>
      <c r="AY22" s="85"/>
      <c r="AZ22" s="85"/>
      <c r="BA22" s="30"/>
      <c r="BB22" s="77"/>
      <c r="BC22" s="92"/>
      <c r="BD22" s="92"/>
      <c r="BE22" s="93"/>
      <c r="BF22" s="93"/>
      <c r="BG22" s="93"/>
      <c r="BH22" s="93"/>
      <c r="BI22" s="93"/>
      <c r="BJ22" s="93"/>
      <c r="BK22" s="93"/>
      <c r="BL22" s="93"/>
      <c r="BM22" s="85"/>
      <c r="BN22" s="85"/>
      <c r="BO22" s="85"/>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row>
    <row r="23" spans="1:91" s="28" customFormat="1" ht="12.75" x14ac:dyDescent="0.2">
      <c r="A23" s="69"/>
      <c r="B23" s="83" t="s">
        <v>59</v>
      </c>
      <c r="C23" s="28" t="str">
        <f>[2]!xln(C24)</f>
        <v>3² / (5 × 0.08) × √[1 - 0.3²]</v>
      </c>
      <c r="F23" s="83" t="s">
        <v>48</v>
      </c>
      <c r="G23" s="28" t="str">
        <f>[2]!xln(G24)</f>
        <v>7.7 × 5² / 0.08²</v>
      </c>
      <c r="K23" s="87"/>
      <c r="M23" s="36"/>
      <c r="N23" s="36"/>
      <c r="O23" s="36"/>
      <c r="P23" s="36"/>
      <c r="Q23" s="38"/>
      <c r="R23" s="27"/>
      <c r="S23" s="27"/>
      <c r="T23" s="27"/>
      <c r="U23" s="30"/>
      <c r="V23" s="85"/>
      <c r="W23" s="85"/>
      <c r="X23" s="85"/>
      <c r="Y23" s="85"/>
      <c r="AC23" s="85"/>
      <c r="AD23" s="85"/>
      <c r="AE23" s="85"/>
      <c r="AF23" s="85"/>
      <c r="AG23" s="85"/>
      <c r="AH23" s="85"/>
      <c r="AI23" s="85"/>
      <c r="AJ23" s="85"/>
      <c r="AK23" s="30"/>
      <c r="AL23" s="85"/>
      <c r="AM23" s="85"/>
      <c r="AN23" s="30"/>
      <c r="AO23" s="30"/>
      <c r="AP23" s="77"/>
      <c r="AQ23" s="77"/>
      <c r="AR23" s="85"/>
      <c r="AS23" s="85"/>
      <c r="AT23" s="85"/>
      <c r="AU23" s="70"/>
      <c r="AV23" s="70"/>
      <c r="AW23" s="70"/>
      <c r="AX23" s="70"/>
      <c r="AY23" s="30"/>
      <c r="AZ23" s="30"/>
      <c r="BA23" s="30"/>
      <c r="BB23" s="77"/>
      <c r="BC23" s="92"/>
      <c r="BD23" s="92"/>
      <c r="BE23" s="93"/>
      <c r="BF23" s="93"/>
      <c r="BG23" s="93"/>
      <c r="BH23" s="94"/>
      <c r="BI23" s="94"/>
      <c r="BJ23" s="93"/>
      <c r="BK23" s="93"/>
      <c r="BL23" s="93"/>
      <c r="BM23" s="85"/>
      <c r="BN23" s="85"/>
      <c r="BO23" s="85"/>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row>
    <row r="24" spans="1:91" s="28" customFormat="1" ht="12.75" x14ac:dyDescent="0.2">
      <c r="B24" s="83" t="s">
        <v>48</v>
      </c>
      <c r="C24" s="138">
        <f>C18^2/(C16*C17)*SQRT(1-C19^2)</f>
        <v>21.463632031881279</v>
      </c>
      <c r="F24" s="83" t="s">
        <v>48</v>
      </c>
      <c r="G24" s="148">
        <f>7.7*C16^2/C17^2</f>
        <v>30078.125</v>
      </c>
      <c r="M24" s="36"/>
      <c r="N24" s="36"/>
      <c r="O24" s="36"/>
      <c r="P24" s="36"/>
      <c r="Q24" s="38"/>
      <c r="R24" s="27"/>
      <c r="S24" s="27"/>
      <c r="T24" s="27"/>
      <c r="U24" s="30"/>
      <c r="V24" s="85"/>
      <c r="W24" s="85"/>
      <c r="X24" s="85"/>
      <c r="Y24" s="85"/>
      <c r="AC24" s="85"/>
      <c r="AD24" s="85"/>
      <c r="AE24" s="85"/>
      <c r="AF24" s="85"/>
      <c r="AG24" s="85"/>
      <c r="AH24" s="85"/>
      <c r="AI24" s="85"/>
      <c r="AJ24" s="85"/>
      <c r="AK24" s="30"/>
      <c r="AL24" s="85"/>
      <c r="AM24" s="85"/>
      <c r="AN24" s="30"/>
      <c r="AO24" s="30"/>
      <c r="AP24" s="30"/>
      <c r="AQ24" s="30"/>
      <c r="AR24" s="30"/>
      <c r="AS24" s="30"/>
      <c r="AT24" s="30"/>
      <c r="AU24" s="30"/>
      <c r="AV24" s="30"/>
      <c r="AW24" s="30"/>
      <c r="AX24" s="30"/>
      <c r="AY24" s="30"/>
      <c r="AZ24" s="30"/>
      <c r="BA24" s="30"/>
      <c r="BB24" s="77"/>
      <c r="BC24" s="92"/>
      <c r="BD24" s="92"/>
      <c r="BE24" s="93"/>
      <c r="BF24" s="93"/>
      <c r="BG24" s="93"/>
      <c r="BH24" s="94"/>
      <c r="BI24" s="94"/>
      <c r="BJ24" s="93"/>
      <c r="BK24" s="93"/>
      <c r="BL24" s="93"/>
      <c r="BM24" s="85"/>
      <c r="BN24" s="85"/>
      <c r="BO24" s="85"/>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row>
    <row r="25" spans="1:91" s="28" customFormat="1" ht="12.75" x14ac:dyDescent="0.2">
      <c r="A25" s="73"/>
      <c r="B25" s="83"/>
      <c r="M25" s="36"/>
      <c r="N25" s="36"/>
      <c r="O25" s="36"/>
      <c r="P25" s="36"/>
      <c r="Q25" s="38"/>
      <c r="R25" s="27"/>
      <c r="S25" s="27"/>
      <c r="T25" s="27"/>
      <c r="U25" s="30"/>
      <c r="W25" s="83"/>
      <c r="X25" s="127"/>
      <c r="Y25" s="83"/>
      <c r="AD25" s="85"/>
      <c r="AE25" s="85"/>
      <c r="AF25" s="85"/>
      <c r="AG25" s="85"/>
      <c r="AH25" s="85"/>
      <c r="AI25" s="85"/>
      <c r="AJ25" s="85"/>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71"/>
      <c r="BN25" s="71"/>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row>
    <row r="26" spans="1:91" s="28" customFormat="1" ht="12.75" x14ac:dyDescent="0.2">
      <c r="A26" s="63"/>
      <c r="C26" s="83" t="s">
        <v>67</v>
      </c>
      <c r="D26" s="80">
        <v>2500</v>
      </c>
      <c r="E26" s="69" t="s">
        <v>49</v>
      </c>
      <c r="F26" s="83" t="s">
        <v>74</v>
      </c>
      <c r="G26" s="150">
        <f>D26/D27</f>
        <v>7.1428571428571425E-2</v>
      </c>
      <c r="M26" s="36"/>
      <c r="N26" s="36"/>
      <c r="O26" s="36"/>
      <c r="P26" s="36"/>
      <c r="Q26" s="38"/>
      <c r="R26" s="27"/>
      <c r="S26" s="27"/>
      <c r="T26" s="27"/>
      <c r="U26" s="30"/>
      <c r="W26" s="140"/>
      <c r="Y26" s="136"/>
      <c r="AA26" s="140"/>
      <c r="AB26" s="140"/>
      <c r="AH26" s="85"/>
      <c r="AI26" s="85"/>
      <c r="AJ26" s="85"/>
      <c r="AK26" s="30"/>
      <c r="AL26" s="30"/>
      <c r="AM26" s="30"/>
      <c r="AN26" s="30"/>
      <c r="AO26" s="30"/>
      <c r="AP26" s="30"/>
      <c r="AQ26" s="30"/>
      <c r="AR26" s="30"/>
      <c r="AS26" s="30"/>
      <c r="AT26" s="30"/>
      <c r="AU26" s="30"/>
      <c r="AV26" s="30"/>
      <c r="AW26" s="30"/>
      <c r="AX26" s="30"/>
      <c r="AY26" s="30"/>
      <c r="AZ26" s="71"/>
      <c r="BA26" s="30"/>
      <c r="BB26" s="77"/>
      <c r="BC26" s="30"/>
      <c r="BD26" s="30"/>
      <c r="BE26" s="30"/>
      <c r="BF26" s="30"/>
      <c r="BG26" s="96"/>
      <c r="BH26" s="96"/>
      <c r="BI26" s="30"/>
      <c r="BJ26" s="30"/>
      <c r="BK26" s="30"/>
      <c r="BL26" s="30"/>
      <c r="BM26" s="71"/>
      <c r="BN26" s="71"/>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row>
    <row r="27" spans="1:91" s="28" customFormat="1" ht="12.75" x14ac:dyDescent="0.2">
      <c r="A27" s="63"/>
      <c r="C27" s="83" t="s">
        <v>66</v>
      </c>
      <c r="D27" s="80">
        <v>35000</v>
      </c>
      <c r="E27" s="69" t="s">
        <v>49</v>
      </c>
      <c r="F27" s="83"/>
      <c r="M27" s="36"/>
      <c r="N27" s="36"/>
      <c r="O27" s="36"/>
      <c r="P27" s="36"/>
      <c r="Q27" s="38"/>
      <c r="R27" s="27"/>
      <c r="S27" s="27"/>
      <c r="T27" s="27"/>
      <c r="U27" s="30"/>
      <c r="W27" s="140"/>
      <c r="Y27" s="136"/>
      <c r="AA27" s="140"/>
      <c r="AB27" s="140"/>
      <c r="AH27" s="85"/>
      <c r="AI27" s="85"/>
      <c r="AJ27" s="85"/>
      <c r="AK27" s="30"/>
      <c r="AL27" s="30"/>
      <c r="AM27" s="30"/>
      <c r="AN27" s="30"/>
      <c r="AO27" s="30"/>
      <c r="AP27" s="77"/>
      <c r="AQ27" s="30"/>
      <c r="AR27" s="30"/>
      <c r="AS27" s="30"/>
      <c r="AT27" s="96"/>
      <c r="AU27" s="96"/>
      <c r="AV27" s="30"/>
      <c r="AW27" s="30"/>
      <c r="AX27" s="30"/>
      <c r="AY27" s="30"/>
      <c r="AZ27" s="71"/>
      <c r="BA27" s="30"/>
      <c r="BB27" s="77"/>
      <c r="BC27" s="30"/>
      <c r="BD27" s="30"/>
      <c r="BE27" s="30"/>
      <c r="BF27" s="30"/>
      <c r="BG27" s="96"/>
      <c r="BH27" s="71"/>
      <c r="BI27" s="30"/>
      <c r="BJ27" s="30"/>
      <c r="BK27" s="30"/>
      <c r="BL27" s="30"/>
      <c r="BM27" s="71"/>
      <c r="BN27" s="71"/>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row>
    <row r="28" spans="1:91" s="28" customFormat="1" ht="12.75" x14ac:dyDescent="0.2">
      <c r="F28" s="83"/>
      <c r="M28" s="36"/>
      <c r="N28" s="36"/>
      <c r="O28" s="36"/>
      <c r="P28" s="36"/>
      <c r="Q28" s="38"/>
      <c r="R28" s="27"/>
      <c r="S28" s="27"/>
      <c r="T28" s="27"/>
      <c r="U28" s="30"/>
      <c r="W28" s="140"/>
      <c r="Y28" s="136"/>
      <c r="AA28" s="140"/>
      <c r="AB28" s="140"/>
      <c r="AH28" s="71"/>
      <c r="AI28" s="71"/>
      <c r="AJ28" s="30"/>
      <c r="AK28" s="30"/>
      <c r="AL28" s="30"/>
      <c r="AM28" s="30"/>
      <c r="AN28" s="30"/>
      <c r="AO28" s="30"/>
      <c r="AP28" s="77"/>
      <c r="AQ28" s="30"/>
      <c r="AR28" s="30"/>
      <c r="AS28" s="30"/>
      <c r="AT28" s="96"/>
      <c r="AU28" s="71"/>
      <c r="AV28" s="30"/>
      <c r="AW28" s="30"/>
      <c r="AX28" s="30"/>
      <c r="AY28" s="30"/>
      <c r="AZ28" s="71"/>
      <c r="BA28" s="67"/>
      <c r="BB28" s="70"/>
      <c r="BC28" s="30"/>
      <c r="BD28" s="30"/>
      <c r="BE28" s="30"/>
      <c r="BF28" s="30"/>
      <c r="BG28" s="96"/>
      <c r="BH28" s="71"/>
      <c r="BI28" s="30"/>
      <c r="BJ28" s="30"/>
      <c r="BK28" s="30"/>
      <c r="BL28" s="30"/>
      <c r="BM28" s="71"/>
      <c r="BN28" s="71"/>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row>
    <row r="29" spans="1:91" s="28" customFormat="1" ht="12.75" x14ac:dyDescent="0.2">
      <c r="A29" s="81"/>
      <c r="C29" s="83" t="s">
        <v>68</v>
      </c>
      <c r="D29" s="80">
        <v>3500</v>
      </c>
      <c r="E29" s="69" t="s">
        <v>49</v>
      </c>
      <c r="F29" s="83" t="s">
        <v>75</v>
      </c>
      <c r="G29" s="150">
        <f>D29/D30</f>
        <v>8.3333333333333329E-2</v>
      </c>
      <c r="M29" s="36"/>
      <c r="N29" s="36"/>
      <c r="O29" s="36"/>
      <c r="P29" s="36"/>
      <c r="Q29" s="38"/>
      <c r="R29" s="27"/>
      <c r="S29" s="27"/>
      <c r="T29" s="27"/>
      <c r="U29" s="30"/>
      <c r="V29" s="140"/>
      <c r="X29" s="136"/>
      <c r="Z29" s="140"/>
      <c r="AA29" s="140"/>
      <c r="AG29" s="71"/>
      <c r="AI29" s="71"/>
      <c r="AJ29" s="30"/>
      <c r="AK29" s="30"/>
      <c r="AL29" s="30"/>
      <c r="AM29" s="30"/>
      <c r="AN29" s="30"/>
      <c r="AO29" s="30"/>
      <c r="AP29" s="70"/>
      <c r="AQ29" s="30"/>
      <c r="AR29" s="30"/>
      <c r="AS29" s="30"/>
      <c r="AT29" s="96"/>
      <c r="AU29" s="71"/>
      <c r="AV29" s="30"/>
      <c r="AW29" s="30"/>
      <c r="AX29" s="30"/>
      <c r="AY29" s="30"/>
      <c r="AZ29" s="71"/>
      <c r="BA29" s="67"/>
      <c r="BB29" s="77"/>
      <c r="BC29" s="30"/>
      <c r="BD29" s="30"/>
      <c r="BE29" s="30"/>
      <c r="BF29" s="30"/>
      <c r="BG29" s="96"/>
      <c r="BH29" s="71"/>
      <c r="BI29" s="30"/>
      <c r="BJ29" s="30"/>
      <c r="BK29" s="30"/>
      <c r="BL29" s="30"/>
      <c r="BM29" s="71"/>
      <c r="BN29" s="71"/>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row>
    <row r="30" spans="1:91" s="28" customFormat="1" ht="12.75" x14ac:dyDescent="0.2">
      <c r="A30" s="63"/>
      <c r="B30" s="83"/>
      <c r="C30" s="83" t="s">
        <v>69</v>
      </c>
      <c r="D30" s="80">
        <v>42000</v>
      </c>
      <c r="E30" s="69" t="s">
        <v>49</v>
      </c>
      <c r="F30" s="83"/>
      <c r="M30" s="36"/>
      <c r="N30" s="36"/>
      <c r="O30" s="36"/>
      <c r="P30" s="36"/>
      <c r="Q30" s="38"/>
      <c r="R30" s="27"/>
      <c r="S30" s="27"/>
      <c r="T30" s="27"/>
      <c r="U30" s="30"/>
      <c r="V30" s="140"/>
      <c r="X30" s="136"/>
      <c r="Z30" s="140"/>
      <c r="AA30" s="140"/>
      <c r="AG30" s="71"/>
      <c r="AI30" s="71"/>
      <c r="AJ30" s="30"/>
      <c r="AK30" s="30"/>
      <c r="AL30" s="30"/>
      <c r="AM30" s="30"/>
      <c r="AN30" s="30"/>
      <c r="AO30" s="30"/>
      <c r="AP30" s="77"/>
      <c r="AQ30" s="30"/>
      <c r="AR30" s="30"/>
      <c r="AS30" s="30"/>
      <c r="AT30" s="96"/>
      <c r="AU30" s="71"/>
      <c r="AV30" s="30"/>
      <c r="AW30" s="30"/>
      <c r="AX30" s="30"/>
      <c r="AY30" s="30"/>
      <c r="AZ30" s="71"/>
      <c r="BA30" s="67"/>
      <c r="BB30" s="77"/>
      <c r="BC30" s="30"/>
      <c r="BD30" s="30"/>
      <c r="BE30" s="30"/>
      <c r="BF30" s="30"/>
      <c r="BG30" s="96"/>
      <c r="BH30" s="71"/>
      <c r="BI30" s="30"/>
      <c r="BJ30" s="30"/>
      <c r="BK30" s="30"/>
      <c r="BL30" s="30"/>
      <c r="BM30" s="71"/>
      <c r="BN30" s="71"/>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row>
    <row r="31" spans="1:91" s="28" customFormat="1" ht="12.75" x14ac:dyDescent="0.2">
      <c r="A31" s="63"/>
      <c r="F31" s="149"/>
      <c r="M31" s="36"/>
      <c r="N31" s="36"/>
      <c r="O31" s="36"/>
      <c r="P31" s="36"/>
      <c r="Q31" s="38"/>
      <c r="R31" s="27"/>
      <c r="S31" s="27"/>
      <c r="T31" s="27"/>
      <c r="U31" s="30"/>
      <c r="V31" s="140"/>
      <c r="X31" s="136"/>
      <c r="Z31" s="140"/>
      <c r="AA31" s="140"/>
      <c r="AG31" s="71"/>
      <c r="AI31" s="71"/>
      <c r="AJ31" s="30"/>
      <c r="AK31" s="30"/>
      <c r="AL31" s="30"/>
      <c r="AM31" s="30"/>
      <c r="AN31" s="30"/>
      <c r="AO31" s="30"/>
      <c r="AP31" s="77"/>
      <c r="AQ31" s="30"/>
      <c r="AR31" s="30"/>
      <c r="AS31" s="30"/>
      <c r="AT31" s="96"/>
      <c r="AU31" s="71"/>
      <c r="AV31" s="30"/>
      <c r="AW31" s="30"/>
      <c r="AX31" s="30"/>
      <c r="AY31" s="30"/>
      <c r="AZ31" s="71"/>
      <c r="BA31" s="67"/>
      <c r="BB31" s="77"/>
      <c r="BC31" s="30"/>
      <c r="BD31" s="30"/>
      <c r="BE31" s="30"/>
      <c r="BF31" s="30"/>
      <c r="BG31" s="96"/>
      <c r="BH31" s="71"/>
      <c r="BI31" s="30"/>
      <c r="BJ31" s="30"/>
      <c r="BK31" s="30"/>
      <c r="BL31" s="30"/>
      <c r="BM31" s="71"/>
      <c r="BN31" s="71"/>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row>
    <row r="32" spans="1:91" s="28" customFormat="1" ht="12.75" x14ac:dyDescent="0.2">
      <c r="B32" s="83"/>
      <c r="C32" s="83" t="s">
        <v>70</v>
      </c>
      <c r="D32" s="80">
        <v>2.5</v>
      </c>
      <c r="E32" s="69" t="s">
        <v>49</v>
      </c>
      <c r="F32" s="83" t="s">
        <v>76</v>
      </c>
      <c r="G32" s="150">
        <f>D32/D33</f>
        <v>0.625</v>
      </c>
      <c r="M32" s="36"/>
      <c r="N32" s="36"/>
      <c r="O32" s="36"/>
      <c r="P32" s="36"/>
      <c r="Q32" s="38"/>
      <c r="R32" s="27"/>
      <c r="S32" s="27"/>
      <c r="T32" s="27"/>
      <c r="U32" s="30"/>
      <c r="V32" s="140"/>
      <c r="X32" s="136"/>
      <c r="Z32" s="140"/>
      <c r="AA32" s="140"/>
      <c r="AG32" s="71"/>
      <c r="AI32" s="71"/>
      <c r="AJ32" s="30"/>
      <c r="AK32" s="30"/>
      <c r="AL32" s="30"/>
      <c r="AM32" s="30"/>
      <c r="AN32" s="30"/>
      <c r="AO32" s="30"/>
      <c r="AP32" s="77"/>
      <c r="AQ32" s="30"/>
      <c r="AR32" s="30"/>
      <c r="AS32" s="30"/>
      <c r="AT32" s="96"/>
      <c r="AU32" s="71"/>
      <c r="AV32" s="30"/>
      <c r="AW32" s="30"/>
      <c r="AX32" s="30"/>
      <c r="AY32" s="30"/>
      <c r="AZ32" s="71"/>
      <c r="BA32" s="30"/>
      <c r="BB32" s="77"/>
      <c r="BC32" s="30"/>
      <c r="BD32" s="30"/>
      <c r="BE32" s="30"/>
      <c r="BF32" s="30"/>
      <c r="BG32" s="96"/>
      <c r="BH32" s="71"/>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row>
    <row r="33" spans="1:91" s="28" customFormat="1" ht="12.75" x14ac:dyDescent="0.2">
      <c r="A33" s="81"/>
      <c r="C33" s="83" t="s">
        <v>71</v>
      </c>
      <c r="D33" s="80">
        <v>4</v>
      </c>
      <c r="E33" s="69" t="s">
        <v>49</v>
      </c>
      <c r="F33" s="83"/>
      <c r="H33" s="61"/>
      <c r="J33" s="69"/>
      <c r="K33" s="69"/>
      <c r="M33" s="36"/>
      <c r="N33" s="36"/>
      <c r="O33" s="36"/>
      <c r="P33" s="36"/>
      <c r="Q33" s="38"/>
      <c r="R33" s="27"/>
      <c r="S33" s="27"/>
      <c r="T33" s="27"/>
      <c r="U33" s="30"/>
      <c r="V33" s="140"/>
      <c r="X33" s="136"/>
      <c r="Z33" s="140"/>
      <c r="AA33" s="140"/>
      <c r="AG33" s="71"/>
      <c r="AI33" s="71"/>
      <c r="AJ33" s="30"/>
      <c r="AK33" s="30"/>
      <c r="AL33" s="30"/>
      <c r="AM33" s="30"/>
      <c r="AN33" s="30"/>
      <c r="AO33" s="30"/>
      <c r="AP33" s="77"/>
      <c r="AQ33" s="30"/>
      <c r="AR33" s="30"/>
      <c r="AS33" s="30"/>
      <c r="AT33" s="96"/>
      <c r="AU33" s="71"/>
      <c r="AV33" s="30"/>
      <c r="AW33" s="30"/>
      <c r="AX33" s="30"/>
      <c r="AY33" s="30"/>
      <c r="AZ33" s="30"/>
      <c r="BA33" s="30"/>
      <c r="BB33" s="77"/>
      <c r="BC33" s="30"/>
      <c r="BD33" s="30"/>
      <c r="BE33" s="30"/>
      <c r="BF33" s="30"/>
      <c r="BG33" s="96"/>
      <c r="BH33" s="71"/>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row>
    <row r="34" spans="1:91" s="28" customFormat="1" ht="12.75" x14ac:dyDescent="0.2">
      <c r="A34" s="41"/>
      <c r="F34" s="83"/>
      <c r="H34" s="43"/>
      <c r="I34" s="39"/>
      <c r="J34" s="60"/>
      <c r="K34" s="84"/>
      <c r="L34" s="30"/>
      <c r="M34" s="36"/>
      <c r="N34" s="36"/>
      <c r="O34" s="36"/>
      <c r="P34" s="36"/>
      <c r="Q34" s="38"/>
      <c r="R34" s="27"/>
      <c r="S34" s="27"/>
      <c r="T34" s="27"/>
      <c r="U34" s="30"/>
      <c r="V34" s="30"/>
      <c r="W34" s="30"/>
      <c r="X34" s="30"/>
      <c r="Y34" s="30"/>
      <c r="Z34" s="30"/>
      <c r="AA34" s="30"/>
      <c r="AB34" s="30"/>
      <c r="AC34" s="30"/>
      <c r="AD34" s="30"/>
      <c r="AE34" s="30"/>
      <c r="AF34" s="30"/>
      <c r="AG34" s="30"/>
      <c r="AI34" s="71"/>
      <c r="AJ34" s="30"/>
      <c r="AK34" s="30"/>
      <c r="AL34" s="30"/>
      <c r="AM34" s="30"/>
      <c r="AN34" s="30"/>
      <c r="AO34" s="30"/>
      <c r="AP34" s="77"/>
      <c r="AQ34" s="30"/>
      <c r="AR34" s="30"/>
      <c r="AS34" s="30"/>
      <c r="AT34" s="96"/>
      <c r="AU34" s="71"/>
      <c r="AV34" s="30"/>
      <c r="AW34" s="30"/>
      <c r="AX34" s="30"/>
      <c r="AY34" s="30"/>
      <c r="AZ34" s="30"/>
      <c r="BA34" s="30"/>
      <c r="BB34" s="77"/>
      <c r="BC34" s="30"/>
      <c r="BD34" s="30"/>
      <c r="BE34" s="30"/>
      <c r="BF34" s="30"/>
      <c r="BG34" s="96"/>
      <c r="BH34" s="71"/>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row>
    <row r="35" spans="1:91" s="28" customFormat="1" ht="12.75" x14ac:dyDescent="0.2">
      <c r="B35"/>
      <c r="C35" s="83" t="s">
        <v>72</v>
      </c>
      <c r="D35" s="80">
        <v>15000</v>
      </c>
      <c r="E35" s="69" t="s">
        <v>49</v>
      </c>
      <c r="F35" s="83" t="s">
        <v>77</v>
      </c>
      <c r="G35" s="150">
        <f>D35/D36</f>
        <v>0.55555555555555558</v>
      </c>
      <c r="L35" s="30"/>
      <c r="M35" s="36"/>
      <c r="N35" s="36"/>
      <c r="O35" s="36"/>
      <c r="P35" s="36"/>
      <c r="Q35" s="38"/>
      <c r="R35" s="27"/>
      <c r="S35" s="27"/>
      <c r="T35" s="27"/>
      <c r="U35" s="30"/>
      <c r="V35" s="83"/>
      <c r="W35" s="104"/>
      <c r="Y35" s="30"/>
      <c r="Z35" s="30"/>
      <c r="AA35" s="30"/>
      <c r="AB35" s="30"/>
      <c r="AC35" s="30"/>
      <c r="AD35" s="30"/>
      <c r="AE35" s="30"/>
      <c r="AF35" s="30"/>
      <c r="AG35" s="30"/>
      <c r="AI35" s="71"/>
      <c r="AJ35" s="70"/>
      <c r="AK35" s="30"/>
      <c r="AL35" s="30"/>
      <c r="AM35" s="30"/>
      <c r="AN35" s="30"/>
      <c r="AO35" s="30"/>
      <c r="AP35" s="77"/>
      <c r="AQ35" s="30"/>
      <c r="AR35" s="30"/>
      <c r="AS35" s="30"/>
      <c r="AT35" s="96"/>
      <c r="AU35" s="71"/>
      <c r="AV35" s="30"/>
      <c r="AW35" s="30"/>
      <c r="AX35" s="30"/>
      <c r="AY35" s="30"/>
      <c r="AZ35" s="30"/>
      <c r="BA35" s="30"/>
      <c r="BB35" s="77"/>
      <c r="BC35" s="30"/>
      <c r="BD35" s="30"/>
      <c r="BE35" s="30"/>
      <c r="BF35" s="30"/>
      <c r="BG35" s="77"/>
      <c r="BH35" s="77"/>
      <c r="BI35" s="77"/>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row>
    <row r="36" spans="1:91" s="28" customFormat="1" ht="12.75" x14ac:dyDescent="0.2">
      <c r="A36" s="69"/>
      <c r="B36" s="83"/>
      <c r="C36" s="83" t="s">
        <v>73</v>
      </c>
      <c r="D36" s="80">
        <v>27000</v>
      </c>
      <c r="E36" s="69" t="s">
        <v>49</v>
      </c>
      <c r="G36" s="69"/>
      <c r="I36" s="39"/>
      <c r="J36" s="42"/>
      <c r="K36" s="42"/>
      <c r="L36" s="30"/>
      <c r="M36" s="36"/>
      <c r="N36" s="36"/>
      <c r="O36" s="36"/>
      <c r="P36" s="36"/>
      <c r="Q36" s="38"/>
      <c r="R36" s="27"/>
      <c r="S36" s="27"/>
      <c r="T36" s="27"/>
      <c r="U36" s="30"/>
      <c r="V36" s="151"/>
      <c r="W36" s="151"/>
      <c r="X36" s="151"/>
      <c r="Y36" s="151"/>
      <c r="Z36" s="151"/>
      <c r="AA36" s="152">
        <v>0</v>
      </c>
      <c r="AB36" s="152">
        <f t="shared" ref="AB36:AB56" si="0">(1-(AA36^$AE$49))^(1/$AE$50)</f>
        <v>1</v>
      </c>
      <c r="AC36" s="151"/>
      <c r="AD36" s="151"/>
      <c r="AE36" s="151">
        <v>0</v>
      </c>
      <c r="AF36" s="151">
        <v>0</v>
      </c>
      <c r="AG36" s="168"/>
      <c r="AI36" s="70"/>
      <c r="AJ36" s="70"/>
      <c r="AK36" s="30"/>
      <c r="AL36" s="30"/>
      <c r="AM36" s="30"/>
      <c r="AN36" s="30"/>
      <c r="AO36" s="67"/>
      <c r="AP36" s="77"/>
      <c r="AQ36" s="30"/>
      <c r="AR36" s="30"/>
      <c r="AS36" s="30"/>
      <c r="AT36" s="77"/>
      <c r="AU36" s="77"/>
      <c r="AV36" s="77"/>
      <c r="AW36" s="30"/>
      <c r="AX36" s="30"/>
      <c r="AY36" s="30"/>
      <c r="AZ36" s="30"/>
      <c r="BA36" s="30"/>
      <c r="BB36" s="77"/>
      <c r="BC36" s="30"/>
      <c r="BD36" s="30"/>
      <c r="BE36" s="30"/>
      <c r="BF36" s="30"/>
      <c r="BG36" s="77"/>
      <c r="BH36" s="77"/>
      <c r="BI36" s="77"/>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row>
    <row r="37" spans="1:91" s="28" customFormat="1" ht="12.75" x14ac:dyDescent="0.2">
      <c r="A37" s="83"/>
      <c r="B37" s="83"/>
      <c r="C37" s="132"/>
      <c r="G37" s="69"/>
      <c r="H37" s="59"/>
      <c r="I37" s="63"/>
      <c r="K37" s="59"/>
      <c r="L37" s="30"/>
      <c r="M37" s="36"/>
      <c r="N37" s="36"/>
      <c r="O37" s="36"/>
      <c r="P37" s="36"/>
      <c r="Q37" s="38"/>
      <c r="R37" s="27"/>
      <c r="S37" s="27"/>
      <c r="T37"/>
      <c r="U37" s="30"/>
      <c r="V37" s="151">
        <f>-Z37/(Y37-AD46)</f>
        <v>0.13941016718340982</v>
      </c>
      <c r="W37" s="151">
        <f t="shared" ref="W37:W56" si="1">Y37*V37+Z37</f>
        <v>0.92940111455606556</v>
      </c>
      <c r="X37" s="151">
        <f t="shared" ref="X37:X56" si="2">(V37^2+W37^2)^0.5</f>
        <v>0.93979871592387443</v>
      </c>
      <c r="Y37" s="151">
        <f t="shared" ref="Y37:Y56" si="3">(AB37-AB36)/(AA37-AA36)</f>
        <v>-0.50641131038207332</v>
      </c>
      <c r="Z37" s="151">
        <f t="shared" ref="Z37:Z56" si="4">AB37-AA37*Y37</f>
        <v>1</v>
      </c>
      <c r="AA37" s="152">
        <v>0.05</v>
      </c>
      <c r="AB37" s="152">
        <f t="shared" si="0"/>
        <v>0.97467943448089633</v>
      </c>
      <c r="AC37" s="151"/>
      <c r="AD37" s="151">
        <v>20</v>
      </c>
      <c r="AE37" s="151">
        <f>AF41</f>
        <v>0.9277480785447918</v>
      </c>
      <c r="AF37" s="151">
        <f>AE41</f>
        <v>0.13916221178171875</v>
      </c>
      <c r="AG37" s="168"/>
      <c r="AI37" s="70"/>
      <c r="AJ37" s="70"/>
      <c r="AK37" s="30"/>
      <c r="AL37" s="30"/>
      <c r="AM37" s="30"/>
      <c r="AN37" s="30"/>
      <c r="AO37" s="30"/>
      <c r="AP37" s="77"/>
      <c r="AQ37" s="30"/>
      <c r="AR37" s="30"/>
      <c r="AS37" s="30"/>
      <c r="AT37" s="77"/>
      <c r="AU37" s="77"/>
      <c r="AV37" s="77"/>
      <c r="AW37" s="30"/>
      <c r="AX37" s="30"/>
      <c r="AY37" s="30"/>
      <c r="AZ37" s="30"/>
      <c r="BA37" s="30"/>
      <c r="BB37" s="77"/>
      <c r="BC37" s="30"/>
      <c r="BD37" s="30"/>
      <c r="BE37" s="30"/>
      <c r="BF37" s="30"/>
      <c r="BG37" s="77"/>
      <c r="BH37" s="77"/>
      <c r="BI37" s="77"/>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row>
    <row r="38" spans="1:91" s="28" customFormat="1" ht="12.75" x14ac:dyDescent="0.2">
      <c r="A38" s="63"/>
      <c r="B38" s="89" t="s">
        <v>81</v>
      </c>
      <c r="H38"/>
      <c r="L38" s="30"/>
      <c r="M38" s="36"/>
      <c r="N38" s="36"/>
      <c r="O38" s="36"/>
      <c r="P38" s="36"/>
      <c r="Q38" s="38"/>
      <c r="R38" s="27"/>
      <c r="S38" s="27"/>
      <c r="T38" s="27"/>
      <c r="U38" s="30"/>
      <c r="V38" s="151">
        <f>Z38/(AD46-Y38)</f>
        <v>0.13924206822909524</v>
      </c>
      <c r="W38" s="151">
        <f t="shared" si="1"/>
        <v>0.92828045486063493</v>
      </c>
      <c r="X38" s="151">
        <f t="shared" si="2"/>
        <v>0.93866551893684858</v>
      </c>
      <c r="Y38" s="151">
        <f t="shared" si="3"/>
        <v>-0.51992272860765132</v>
      </c>
      <c r="Z38" s="151">
        <f t="shared" si="4"/>
        <v>1.0006755709112789</v>
      </c>
      <c r="AA38" s="152">
        <v>0.1</v>
      </c>
      <c r="AB38" s="152">
        <f t="shared" si="0"/>
        <v>0.94868329805051377</v>
      </c>
      <c r="AC38" s="151"/>
      <c r="AD38" s="151"/>
      <c r="AE38" s="151"/>
      <c r="AF38" s="151"/>
      <c r="AG38" s="168"/>
      <c r="AI38" s="70"/>
      <c r="AJ38" s="70"/>
      <c r="AK38" s="30"/>
      <c r="AL38" s="30"/>
      <c r="AM38" s="30"/>
      <c r="AN38" s="30"/>
      <c r="AO38" s="30"/>
      <c r="AP38" s="76"/>
      <c r="AQ38" s="30"/>
      <c r="AR38" s="30"/>
      <c r="AS38" s="30"/>
      <c r="AT38" s="77"/>
      <c r="AU38" s="77"/>
      <c r="AV38" s="77"/>
      <c r="AW38" s="30"/>
      <c r="AX38" s="30"/>
      <c r="AY38" s="30"/>
      <c r="AZ38" s="30"/>
      <c r="BA38" s="30"/>
      <c r="BB38" s="77"/>
      <c r="BC38" s="30"/>
      <c r="BD38" s="30"/>
      <c r="BE38" s="30"/>
      <c r="BF38" s="30"/>
      <c r="BG38" s="77"/>
      <c r="BH38" s="77"/>
      <c r="BI38" s="77"/>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row>
    <row r="39" spans="1:91" s="28" customFormat="1" ht="12.75" x14ac:dyDescent="0.2">
      <c r="A39" s="69"/>
      <c r="D39" s="83" t="str">
        <f>[2]!xln(E39)&amp;" ="</f>
        <v>0.0714 + 0.0833 =</v>
      </c>
      <c r="E39" s="150">
        <f>G26+G29</f>
        <v>0.15476190476190477</v>
      </c>
      <c r="L39" s="30"/>
      <c r="M39" s="36"/>
      <c r="N39" s="36"/>
      <c r="O39" s="36"/>
      <c r="P39" s="36"/>
      <c r="Q39" s="38"/>
      <c r="R39" s="27"/>
      <c r="S39" s="27"/>
      <c r="T39" s="27"/>
      <c r="U39" s="30"/>
      <c r="V39" s="151">
        <f>Z39/(AD46-Y39)</f>
        <v>0.13916221178171875</v>
      </c>
      <c r="W39" s="151">
        <f t="shared" si="1"/>
        <v>0.9277480785447918</v>
      </c>
      <c r="X39" s="151">
        <f t="shared" si="2"/>
        <v>0.938127186703132</v>
      </c>
      <c r="Y39" s="151">
        <f t="shared" si="3"/>
        <v>-0.53457704642450043</v>
      </c>
      <c r="Z39" s="151">
        <f t="shared" si="4"/>
        <v>1.0021410026929638</v>
      </c>
      <c r="AA39" s="152">
        <v>0.15</v>
      </c>
      <c r="AB39" s="152">
        <f t="shared" si="0"/>
        <v>0.92195444572928875</v>
      </c>
      <c r="AC39" s="151"/>
      <c r="AD39" s="151"/>
      <c r="AE39" s="151"/>
      <c r="AF39" s="151">
        <f>MIN(X37:X56)</f>
        <v>0.938127186703132</v>
      </c>
      <c r="AG39" s="168"/>
      <c r="AI39" s="30"/>
      <c r="AJ39" s="30"/>
      <c r="AK39" s="30"/>
      <c r="AL39" s="30"/>
      <c r="AM39" s="30"/>
      <c r="AN39" s="30"/>
      <c r="AO39" s="30"/>
      <c r="AP39" s="76"/>
      <c r="AQ39" s="97"/>
      <c r="AR39" s="98"/>
      <c r="AS39" s="98"/>
      <c r="AT39" s="77"/>
      <c r="AU39" s="77"/>
      <c r="AV39" s="77"/>
      <c r="AW39" s="30"/>
      <c r="AX39" s="30"/>
      <c r="AY39" s="30"/>
      <c r="AZ39" s="30"/>
      <c r="BA39" s="30"/>
      <c r="BB39" s="77"/>
      <c r="BC39" s="30"/>
      <c r="BD39" s="30"/>
      <c r="BE39" s="30"/>
      <c r="BF39" s="30"/>
      <c r="BG39" s="77"/>
      <c r="BH39" s="77"/>
      <c r="BI39" s="77"/>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row>
    <row r="40" spans="1:91" s="28" customFormat="1" ht="12.75" x14ac:dyDescent="0.2">
      <c r="A40" s="69"/>
      <c r="H40"/>
      <c r="L40" s="30"/>
      <c r="M40" s="36"/>
      <c r="N40" s="36"/>
      <c r="O40" s="36"/>
      <c r="P40" s="36"/>
      <c r="Q40" s="38"/>
      <c r="R40" s="27"/>
      <c r="S40" s="27"/>
      <c r="T40"/>
      <c r="U40" s="30"/>
      <c r="V40" s="151">
        <f>Z40/(AD46-Y40)</f>
        <v>0.13918619033880897</v>
      </c>
      <c r="W40" s="151">
        <f t="shared" si="1"/>
        <v>0.92790793559205986</v>
      </c>
      <c r="X40" s="151">
        <f t="shared" si="2"/>
        <v>0.93828883213845693</v>
      </c>
      <c r="Y40" s="151">
        <f t="shared" si="3"/>
        <v>-0.55054509458745771</v>
      </c>
      <c r="Z40" s="151">
        <f t="shared" si="4"/>
        <v>1.0045362099174073</v>
      </c>
      <c r="AA40" s="152">
        <v>0.2</v>
      </c>
      <c r="AB40" s="152">
        <f t="shared" si="0"/>
        <v>0.89442719099991586</v>
      </c>
      <c r="AC40" s="151"/>
      <c r="AD40" s="151"/>
      <c r="AE40" s="151"/>
      <c r="AF40" s="151"/>
      <c r="AG40" s="168"/>
      <c r="AI40" s="30"/>
      <c r="AJ40" s="30"/>
      <c r="AK40" s="30"/>
      <c r="AL40" s="30"/>
      <c r="AM40" s="30"/>
      <c r="AN40" s="30"/>
      <c r="AO40" s="30"/>
      <c r="AP40" s="76"/>
      <c r="AQ40" s="97"/>
      <c r="AR40" s="77"/>
      <c r="AS40" s="78"/>
      <c r="AT40" s="77"/>
      <c r="AU40" s="77"/>
      <c r="AV40" s="77"/>
      <c r="AW40" s="30"/>
      <c r="AX40" s="30"/>
      <c r="AY40" s="30"/>
      <c r="AZ40" s="30"/>
      <c r="BA40" s="30"/>
      <c r="BB40" s="76"/>
      <c r="BC40" s="30"/>
      <c r="BD40" s="30"/>
      <c r="BE40" s="30"/>
      <c r="BF40" s="30"/>
      <c r="BG40" s="30"/>
      <c r="BH40" s="30"/>
      <c r="BI40" s="30"/>
      <c r="BJ40" s="99"/>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row>
    <row r="41" spans="1:91" s="28" customFormat="1" ht="12.75" x14ac:dyDescent="0.2">
      <c r="A41" s="69"/>
      <c r="B41" s="89" t="s">
        <v>82</v>
      </c>
      <c r="L41" s="30"/>
      <c r="M41" s="36"/>
      <c r="N41" s="36"/>
      <c r="O41" s="36"/>
      <c r="P41" s="36"/>
      <c r="Q41" s="38"/>
      <c r="R41" s="27"/>
      <c r="S41" s="27"/>
      <c r="T41" s="27"/>
      <c r="U41" s="30"/>
      <c r="V41" s="151">
        <f>Z41/(AD46-Y41)</f>
        <v>0.13933321408389571</v>
      </c>
      <c r="W41" s="151">
        <f t="shared" si="1"/>
        <v>0.92888809389263804</v>
      </c>
      <c r="X41" s="151">
        <f t="shared" si="2"/>
        <v>0.93927995588240198</v>
      </c>
      <c r="Y41" s="151">
        <f t="shared" si="3"/>
        <v>-0.56803574430954529</v>
      </c>
      <c r="Z41" s="151">
        <f t="shared" si="4"/>
        <v>1.008034339861825</v>
      </c>
      <c r="AA41" s="152">
        <v>0.25</v>
      </c>
      <c r="AB41" s="152">
        <f t="shared" si="0"/>
        <v>0.8660254037844386</v>
      </c>
      <c r="AC41" s="151"/>
      <c r="AD41" s="151"/>
      <c r="AE41" s="151">
        <f>INDEX(V37:V56,MATCH(AF39,X37:X56,0))</f>
        <v>0.13916221178171875</v>
      </c>
      <c r="AF41" s="151">
        <f>INDEX(W37:W56,MATCH(AF39,X37:X56,0))</f>
        <v>0.9277480785447918</v>
      </c>
      <c r="AG41" s="168"/>
      <c r="AI41" s="30"/>
      <c r="AJ41" s="30"/>
      <c r="AK41" s="30"/>
      <c r="AL41" s="30"/>
      <c r="AM41" s="30"/>
      <c r="AN41" s="30"/>
      <c r="AO41" s="30"/>
      <c r="AP41" s="76"/>
      <c r="AQ41" s="97"/>
      <c r="AR41" s="78"/>
      <c r="AS41" s="78"/>
      <c r="AT41" s="30"/>
      <c r="AU41" s="30"/>
      <c r="AV41" s="30"/>
      <c r="AW41" s="99"/>
      <c r="AX41" s="30"/>
      <c r="AY41" s="30"/>
      <c r="AZ41" s="30"/>
      <c r="BA41" s="30"/>
      <c r="BB41" s="97"/>
      <c r="BC41" s="98"/>
      <c r="BD41" s="98"/>
      <c r="BE41" s="30"/>
      <c r="BF41" s="30"/>
      <c r="BG41" s="30"/>
      <c r="BH41" s="30"/>
      <c r="BI41" s="30"/>
      <c r="BJ41" s="99"/>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row>
    <row r="42" spans="1:91" s="28" customFormat="1" ht="12.75" x14ac:dyDescent="0.2">
      <c r="A42" s="69"/>
      <c r="D42" s="83" t="str">
        <f>[2]!xln(E42)&amp;" ="</f>
        <v>0.0714 + 0.625 =</v>
      </c>
      <c r="E42" s="150">
        <f>G26+G32</f>
        <v>0.6964285714285714</v>
      </c>
      <c r="H42"/>
      <c r="L42" s="30"/>
      <c r="M42" s="36"/>
      <c r="N42" s="36"/>
      <c r="O42" s="36"/>
      <c r="P42" s="36"/>
      <c r="Q42" s="38"/>
      <c r="R42" s="27"/>
      <c r="S42" s="27"/>
      <c r="T42" s="27"/>
      <c r="U42" s="30"/>
      <c r="V42" s="151">
        <f>Z42/(AD46-Y42)</f>
        <v>0.13962722508804287</v>
      </c>
      <c r="W42" s="151">
        <f t="shared" si="1"/>
        <v>0.93084816725361907</v>
      </c>
      <c r="X42" s="151">
        <f t="shared" si="2"/>
        <v>0.94126195740888652</v>
      </c>
      <c r="Y42" s="151">
        <f t="shared" si="3"/>
        <v>-0.58730754500726079</v>
      </c>
      <c r="Z42" s="151">
        <f t="shared" si="4"/>
        <v>1.0128522900362538</v>
      </c>
      <c r="AA42" s="152">
        <v>0.3</v>
      </c>
      <c r="AB42" s="152">
        <f t="shared" si="0"/>
        <v>0.83666002653407556</v>
      </c>
      <c r="AC42" s="151"/>
      <c r="AD42" s="151"/>
      <c r="AE42" s="151"/>
      <c r="AF42" s="151">
        <f>(AE41^2+AF41^2)^0.5</f>
        <v>0.938127186703132</v>
      </c>
      <c r="AG42" s="151"/>
      <c r="AI42" s="30"/>
      <c r="AJ42" s="30"/>
      <c r="AK42" s="30"/>
      <c r="AL42" s="30"/>
      <c r="AM42" s="30"/>
      <c r="AN42" s="30"/>
      <c r="AO42" s="30"/>
      <c r="AP42" s="30"/>
      <c r="AQ42" s="97"/>
      <c r="AR42" s="78"/>
      <c r="AS42" s="78"/>
      <c r="AT42" s="30"/>
      <c r="AU42" s="30"/>
      <c r="AV42" s="30"/>
      <c r="AW42" s="99"/>
      <c r="AX42" s="30"/>
      <c r="AY42" s="30"/>
      <c r="AZ42" s="30"/>
      <c r="BA42" s="30"/>
      <c r="BB42" s="97"/>
      <c r="BC42" s="77"/>
      <c r="BD42" s="78"/>
      <c r="BE42" s="30"/>
      <c r="BF42" s="30"/>
      <c r="BG42" s="30"/>
      <c r="BH42" s="30"/>
      <c r="BI42" s="30"/>
      <c r="BJ42" s="99"/>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row>
    <row r="43" spans="1:91" s="28" customFormat="1" ht="12.75" x14ac:dyDescent="0.2">
      <c r="B43" s="7"/>
      <c r="C43" s="129"/>
      <c r="D43" s="82"/>
      <c r="E43" s="43"/>
      <c r="F43" s="110"/>
      <c r="G43" s="111"/>
      <c r="H43" s="43"/>
      <c r="I43" s="83"/>
      <c r="J43" s="108"/>
      <c r="L43" s="26"/>
      <c r="M43" s="36"/>
      <c r="N43" s="36"/>
      <c r="O43" s="36"/>
      <c r="P43" s="36"/>
      <c r="Q43" s="38"/>
      <c r="R43" s="27"/>
      <c r="S43" s="27"/>
      <c r="T43" s="27"/>
      <c r="U43" s="30"/>
      <c r="V43" s="151">
        <f>Z43/(AD46-Y43)</f>
        <v>0.14009845553640712</v>
      </c>
      <c r="W43" s="151">
        <f t="shared" si="1"/>
        <v>0.93398970357604749</v>
      </c>
      <c r="X43" s="151">
        <f t="shared" si="2"/>
        <v>0.94443863942013706</v>
      </c>
      <c r="Y43" s="151">
        <f t="shared" si="3"/>
        <v>-0.60868503408441088</v>
      </c>
      <c r="Z43" s="151">
        <f t="shared" si="4"/>
        <v>1.0192655367593988</v>
      </c>
      <c r="AA43" s="152">
        <v>0.35</v>
      </c>
      <c r="AB43" s="152">
        <f t="shared" si="0"/>
        <v>0.80622577482985502</v>
      </c>
      <c r="AC43" s="151"/>
      <c r="AD43" s="151"/>
      <c r="AE43" s="151"/>
      <c r="AF43" s="151"/>
      <c r="AG43" s="151"/>
      <c r="AI43" s="30"/>
      <c r="AJ43" s="30"/>
      <c r="AK43" s="30"/>
      <c r="AL43" s="30"/>
      <c r="AM43" s="30"/>
      <c r="AN43" s="30"/>
      <c r="AO43" s="30"/>
      <c r="AP43" s="30"/>
      <c r="AQ43" s="70"/>
      <c r="AR43" s="78"/>
      <c r="AS43" s="78"/>
      <c r="AT43" s="30"/>
      <c r="AU43" s="30"/>
      <c r="AV43" s="30"/>
      <c r="AW43" s="99"/>
      <c r="AX43" s="30"/>
      <c r="AY43" s="30"/>
      <c r="AZ43" s="30"/>
      <c r="BA43" s="30"/>
      <c r="BB43" s="97"/>
      <c r="BC43" s="78"/>
      <c r="BD43" s="78"/>
      <c r="BE43" s="30"/>
      <c r="BF43" s="30"/>
      <c r="BG43" s="30"/>
      <c r="BH43" s="30"/>
      <c r="BI43" s="30"/>
      <c r="BJ43" s="30"/>
      <c r="BK43" s="30"/>
      <c r="BL43" s="30"/>
      <c r="BM43" s="30"/>
      <c r="BN43" s="30"/>
      <c r="BO43" s="30"/>
      <c r="BP43" s="30"/>
      <c r="BQ43" s="62"/>
      <c r="BR43" s="62"/>
      <c r="BS43" s="62"/>
      <c r="BT43" s="30"/>
      <c r="BU43" s="30"/>
      <c r="BV43" s="30"/>
      <c r="BW43" s="30"/>
      <c r="BX43" s="30"/>
      <c r="BY43" s="30"/>
      <c r="BZ43" s="30"/>
      <c r="CA43" s="30"/>
      <c r="CB43" s="30"/>
      <c r="CC43" s="30"/>
      <c r="CD43" s="30"/>
      <c r="CE43" s="30"/>
      <c r="CF43" s="30"/>
      <c r="CG43" s="30"/>
      <c r="CH43" s="30"/>
      <c r="CI43" s="30"/>
      <c r="CJ43" s="30"/>
      <c r="CK43" s="30"/>
      <c r="CL43" s="30"/>
      <c r="CM43" s="30"/>
    </row>
    <row r="44" spans="1:91" s="28" customFormat="1" ht="12.75" x14ac:dyDescent="0.2">
      <c r="B44" s="89" t="s">
        <v>83</v>
      </c>
      <c r="F44" s="110"/>
      <c r="G44" s="109"/>
      <c r="H44"/>
      <c r="L44" s="26"/>
      <c r="M44" s="36"/>
      <c r="N44" s="36"/>
      <c r="O44" s="36"/>
      <c r="P44" s="36"/>
      <c r="Q44" s="38"/>
      <c r="R44" s="27"/>
      <c r="S44" s="27"/>
      <c r="T44" s="27"/>
      <c r="U44" s="30"/>
      <c r="V44" s="151">
        <f>Z44/(AD46-Y44)</f>
        <v>0.1407856541326041</v>
      </c>
      <c r="W44" s="151">
        <f t="shared" si="1"/>
        <v>0.93857102755069421</v>
      </c>
      <c r="X44" s="151">
        <f t="shared" si="2"/>
        <v>0.94907121659394522</v>
      </c>
      <c r="Y44" s="151">
        <f t="shared" si="3"/>
        <v>-0.63258211176743184</v>
      </c>
      <c r="Z44" s="151">
        <f t="shared" si="4"/>
        <v>1.0276295139484561</v>
      </c>
      <c r="AA44" s="152">
        <v>0.4</v>
      </c>
      <c r="AB44" s="152">
        <f t="shared" si="0"/>
        <v>0.7745966692414834</v>
      </c>
      <c r="AC44" s="151"/>
      <c r="AD44" s="169">
        <f>Analysis!D48</f>
        <v>8.3333333333333329E-2</v>
      </c>
      <c r="AE44" s="169">
        <f>Analysis!D49</f>
        <v>0.55555555555555558</v>
      </c>
      <c r="AF44" s="151"/>
      <c r="AG44" s="151"/>
      <c r="AI44" s="30"/>
      <c r="AJ44" s="30"/>
      <c r="AK44" s="30"/>
      <c r="AL44" s="30"/>
      <c r="AM44" s="30"/>
      <c r="AN44" s="30"/>
      <c r="AO44" s="30"/>
      <c r="AP44" s="30"/>
      <c r="AQ44" s="30"/>
      <c r="AR44" s="30"/>
      <c r="AS44" s="30"/>
      <c r="AT44" s="30"/>
      <c r="AU44" s="30"/>
      <c r="AV44" s="30"/>
      <c r="AW44" s="30"/>
      <c r="AX44" s="30"/>
      <c r="AY44" s="30"/>
      <c r="AZ44" s="30"/>
      <c r="BA44" s="62"/>
      <c r="BB44" s="97"/>
      <c r="BC44" s="78"/>
      <c r="BD44" s="78"/>
      <c r="BE44" s="30"/>
      <c r="BF44" s="30"/>
      <c r="BG44" s="30"/>
      <c r="BH44" s="30"/>
      <c r="BI44" s="30"/>
      <c r="BJ44" s="30"/>
      <c r="BK44" s="30"/>
      <c r="BL44" s="30"/>
      <c r="BM44" s="30"/>
      <c r="BN44" s="30"/>
      <c r="BO44" s="30"/>
      <c r="BP44" s="30"/>
      <c r="BQ44" s="62"/>
      <c r="BR44" s="62"/>
      <c r="BS44" s="62"/>
      <c r="BT44" s="30"/>
      <c r="BU44" s="30"/>
      <c r="BV44" s="30"/>
      <c r="BW44" s="30"/>
      <c r="BX44" s="30"/>
      <c r="BY44" s="30"/>
      <c r="BZ44" s="30"/>
      <c r="CA44" s="30"/>
      <c r="CB44" s="30"/>
      <c r="CC44" s="30"/>
      <c r="CD44" s="30"/>
      <c r="CE44" s="30"/>
      <c r="CF44" s="30"/>
      <c r="CG44" s="30"/>
      <c r="CH44" s="30"/>
      <c r="CI44" s="30"/>
      <c r="CJ44" s="30"/>
      <c r="CK44" s="30"/>
      <c r="CL44" s="30"/>
      <c r="CM44" s="30"/>
    </row>
    <row r="45" spans="1:91" s="28" customFormat="1" ht="12.75" x14ac:dyDescent="0.2">
      <c r="A45" s="63"/>
      <c r="B45" s="83"/>
      <c r="C45" s="104"/>
      <c r="E45" s="69"/>
      <c r="G45" s="63"/>
      <c r="H45" s="88"/>
      <c r="I45" s="69"/>
      <c r="M45" s="36"/>
      <c r="N45" s="36"/>
      <c r="O45" s="36"/>
      <c r="P45" s="36"/>
      <c r="Q45" s="38"/>
      <c r="R45" s="27"/>
      <c r="S45" s="27"/>
      <c r="T45" s="27"/>
      <c r="U45" s="30"/>
      <c r="V45" s="151">
        <f>Z45/(AD46-Y45)</f>
        <v>0.14173934608959901</v>
      </c>
      <c r="W45" s="151">
        <f t="shared" si="1"/>
        <v>0.94492897393066022</v>
      </c>
      <c r="X45" s="151">
        <f t="shared" si="2"/>
        <v>0.95550029199553754</v>
      </c>
      <c r="Y45" s="151">
        <f t="shared" si="3"/>
        <v>-0.65953641063834179</v>
      </c>
      <c r="Z45" s="151">
        <f t="shared" si="4"/>
        <v>1.0384112334968201</v>
      </c>
      <c r="AA45" s="152">
        <v>0.45</v>
      </c>
      <c r="AB45" s="152">
        <f t="shared" si="0"/>
        <v>0.74161984870956632</v>
      </c>
      <c r="AC45" s="151"/>
      <c r="AD45" s="151"/>
      <c r="AE45" s="151"/>
      <c r="AF45" s="151"/>
      <c r="AG45" s="151"/>
      <c r="AI45" s="30"/>
      <c r="AJ45" s="30"/>
      <c r="AK45" s="30"/>
      <c r="AL45" s="30"/>
      <c r="AM45" s="30"/>
      <c r="AN45" s="30"/>
      <c r="AO45" s="30"/>
      <c r="AP45" s="30"/>
      <c r="AQ45" s="30"/>
      <c r="AR45" s="30"/>
      <c r="AS45" s="30"/>
      <c r="AT45" s="30"/>
      <c r="AU45" s="30"/>
      <c r="AV45" s="30"/>
      <c r="AW45" s="30"/>
      <c r="AX45" s="30"/>
      <c r="AY45" s="30"/>
      <c r="AZ45" s="30"/>
      <c r="BA45" s="62"/>
      <c r="BB45" s="70"/>
      <c r="BC45" s="78"/>
      <c r="BD45" s="78"/>
      <c r="BE45" s="77"/>
      <c r="BF45" s="77"/>
      <c r="BG45" s="30"/>
      <c r="BH45" s="30"/>
      <c r="BI45" s="30"/>
      <c r="BJ45" s="30"/>
      <c r="BK45" s="30"/>
      <c r="BL45" s="30"/>
      <c r="BM45" s="30"/>
      <c r="BN45" s="30"/>
      <c r="BO45" s="30"/>
      <c r="BP45" s="30"/>
      <c r="BQ45" s="62"/>
      <c r="BR45" s="62"/>
      <c r="BS45" s="62"/>
      <c r="BT45" s="30"/>
      <c r="BU45" s="30"/>
      <c r="BV45" s="30"/>
      <c r="BW45" s="30"/>
      <c r="BX45" s="30"/>
      <c r="BY45" s="30"/>
      <c r="BZ45" s="30"/>
      <c r="CA45" s="30"/>
      <c r="CB45" s="30"/>
      <c r="CC45" s="30"/>
      <c r="CD45" s="30"/>
      <c r="CE45" s="30"/>
      <c r="CF45" s="30"/>
      <c r="CG45" s="30"/>
      <c r="CH45" s="30"/>
      <c r="CI45" s="30"/>
      <c r="CJ45" s="30"/>
      <c r="CK45" s="30"/>
      <c r="CL45" s="30"/>
      <c r="CM45" s="30"/>
    </row>
    <row r="46" spans="1:91" s="28" customFormat="1" ht="12.75" x14ac:dyDescent="0.2">
      <c r="M46" s="36"/>
      <c r="N46" s="36"/>
      <c r="O46" s="36"/>
      <c r="P46" s="36"/>
      <c r="Q46" s="38"/>
      <c r="R46" s="27"/>
      <c r="S46" s="27"/>
      <c r="T46" s="27"/>
      <c r="U46" s="30"/>
      <c r="V46" s="151">
        <f>Z46/(AD46-Y46)</f>
        <v>0.143764895290516</v>
      </c>
      <c r="W46" s="151">
        <f t="shared" si="1"/>
        <v>0.95843263527010669</v>
      </c>
      <c r="X46" s="151">
        <f t="shared" si="2"/>
        <v>0.96915502447683488</v>
      </c>
      <c r="Y46" s="151">
        <f t="shared" si="3"/>
        <v>-0.70799455459629379</v>
      </c>
      <c r="Z46" s="151">
        <f t="shared" si="4"/>
        <v>1.0602173982778984</v>
      </c>
      <c r="AA46" s="152">
        <v>0.55000000000000004</v>
      </c>
      <c r="AB46" s="152">
        <f t="shared" si="0"/>
        <v>0.67082039324993692</v>
      </c>
      <c r="AC46" s="164" t="s">
        <v>78</v>
      </c>
      <c r="AD46" s="151">
        <f>AE44/AD44</f>
        <v>6.666666666666667</v>
      </c>
      <c r="AE46" s="151"/>
      <c r="AF46" s="151">
        <f>AF39</f>
        <v>0.938127186703132</v>
      </c>
      <c r="AG46" s="151"/>
      <c r="AI46" s="30"/>
      <c r="AJ46" s="30"/>
      <c r="AK46" s="30"/>
      <c r="AL46" s="30"/>
      <c r="AM46" s="30"/>
      <c r="AN46" s="30"/>
      <c r="AO46" s="30"/>
      <c r="AP46" s="77"/>
      <c r="AQ46" s="77"/>
      <c r="AR46" s="77"/>
      <c r="AS46" s="77"/>
      <c r="AT46" s="30"/>
      <c r="AU46" s="30"/>
      <c r="AV46" s="30"/>
      <c r="AW46" s="30"/>
      <c r="AX46" s="30"/>
      <c r="AY46" s="30"/>
      <c r="AZ46" s="30"/>
      <c r="BA46" s="62"/>
      <c r="BB46" s="62"/>
      <c r="BC46" s="62"/>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row>
    <row r="47" spans="1:91" s="28" customFormat="1" ht="12.75" x14ac:dyDescent="0.2">
      <c r="A47" s="69"/>
      <c r="H47" s="79"/>
      <c r="I47" s="69"/>
      <c r="J47" s="69"/>
      <c r="K47" s="69"/>
      <c r="M47" s="36"/>
      <c r="N47" s="36"/>
      <c r="O47" s="36"/>
      <c r="P47" s="36"/>
      <c r="Q47" s="38"/>
      <c r="R47" s="27"/>
      <c r="S47" s="27"/>
      <c r="T47" s="27"/>
      <c r="U47" s="30"/>
      <c r="V47" s="151">
        <f>Z47/(AD46-Y47)</f>
        <v>0.14700553872114594</v>
      </c>
      <c r="W47" s="151">
        <f t="shared" si="1"/>
        <v>0.98003692480763971</v>
      </c>
      <c r="X47" s="151">
        <f t="shared" si="2"/>
        <v>0.99100101029267851</v>
      </c>
      <c r="Y47" s="151">
        <f t="shared" si="3"/>
        <v>-0.76729722432522174</v>
      </c>
      <c r="Z47" s="151">
        <f t="shared" si="4"/>
        <v>1.0928338666288089</v>
      </c>
      <c r="AA47" s="152">
        <v>0.6</v>
      </c>
      <c r="AB47" s="152">
        <f t="shared" si="0"/>
        <v>0.63245553203367588</v>
      </c>
      <c r="AC47" s="151"/>
      <c r="AD47" s="151"/>
      <c r="AE47" s="151"/>
      <c r="AF47" s="151"/>
      <c r="AG47" s="151"/>
      <c r="AI47" s="30"/>
      <c r="AJ47" s="30"/>
      <c r="AK47" s="30"/>
      <c r="AL47" s="30"/>
      <c r="AM47" s="30"/>
      <c r="AN47" s="30"/>
      <c r="AO47" s="30"/>
      <c r="AP47" s="77"/>
      <c r="AQ47" s="77"/>
      <c r="AR47" s="85"/>
      <c r="AS47" s="85"/>
      <c r="AT47" s="30"/>
      <c r="AU47" s="30"/>
      <c r="AV47" s="30"/>
      <c r="AW47" s="30"/>
      <c r="AX47" s="48"/>
      <c r="AY47" s="48"/>
      <c r="AZ47" s="48"/>
      <c r="BA47" s="62"/>
      <c r="BB47" s="62"/>
      <c r="BC47" s="62"/>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row>
    <row r="48" spans="1:91" s="28" customFormat="1" ht="12.75" x14ac:dyDescent="0.2">
      <c r="A48" s="63"/>
      <c r="B48" s="1"/>
      <c r="C48" s="162" t="str">
        <f>F29</f>
        <v>Rb =</v>
      </c>
      <c r="D48" s="161">
        <f>G29</f>
        <v>8.3333333333333329E-2</v>
      </c>
      <c r="E48" s="160"/>
      <c r="J48" s="69"/>
      <c r="K48" s="69"/>
      <c r="M48" s="36"/>
      <c r="N48" s="36"/>
      <c r="O48" s="36"/>
      <c r="P48" s="36"/>
      <c r="Q48" s="38"/>
      <c r="R48" s="27"/>
      <c r="S48" s="27"/>
      <c r="T48" s="27"/>
      <c r="U48" s="30"/>
      <c r="V48" s="151">
        <f>Z48/(AD46-Y48)</f>
        <v>0.15395010584845858</v>
      </c>
      <c r="W48" s="151">
        <f t="shared" si="1"/>
        <v>1.026334038989724</v>
      </c>
      <c r="X48" s="151">
        <f t="shared" si="2"/>
        <v>1.0378160697733061</v>
      </c>
      <c r="Y48" s="151">
        <f t="shared" si="3"/>
        <v>-0.88303688022450577</v>
      </c>
      <c r="Z48" s="151">
        <f t="shared" si="4"/>
        <v>1.1622776601683793</v>
      </c>
      <c r="AA48" s="152">
        <v>0.75</v>
      </c>
      <c r="AB48" s="152">
        <f t="shared" si="0"/>
        <v>0.5</v>
      </c>
      <c r="AC48" s="151"/>
      <c r="AD48" s="151"/>
      <c r="AE48" s="151"/>
      <c r="AF48" s="151"/>
      <c r="AG48" s="151"/>
      <c r="AI48" s="30"/>
      <c r="AJ48" s="30"/>
      <c r="AK48" s="30"/>
      <c r="AL48" s="30"/>
      <c r="AM48" s="30"/>
      <c r="AN48" s="30"/>
      <c r="AO48" s="30"/>
      <c r="AP48" s="70"/>
      <c r="AQ48" s="70"/>
      <c r="AR48" s="85"/>
      <c r="AS48" s="85"/>
      <c r="AT48" s="30"/>
      <c r="AU48" s="70"/>
      <c r="AV48" s="70"/>
      <c r="AW48" s="30"/>
      <c r="AX48" s="48"/>
      <c r="AY48" s="48"/>
      <c r="AZ48" s="48"/>
      <c r="BA48" s="62"/>
      <c r="BB48" s="62"/>
      <c r="BC48" s="62"/>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row>
    <row r="49" spans="1:91" s="28" customFormat="1" ht="12.75" x14ac:dyDescent="0.2">
      <c r="A49" s="73"/>
      <c r="B49" s="2"/>
      <c r="C49" s="162" t="str">
        <f>F35</f>
        <v>Rt =</v>
      </c>
      <c r="D49" s="161">
        <f>G35</f>
        <v>0.55555555555555558</v>
      </c>
      <c r="E49" s="160"/>
      <c r="M49" s="36"/>
      <c r="N49" s="36"/>
      <c r="O49" s="36"/>
      <c r="P49" s="36"/>
      <c r="Q49" s="38"/>
      <c r="R49" s="27"/>
      <c r="S49" s="27"/>
      <c r="T49" s="27"/>
      <c r="U49" s="30"/>
      <c r="V49" s="151">
        <f>Z49/(AD46-Y49)</f>
        <v>0.167279206542154</v>
      </c>
      <c r="W49" s="151">
        <f t="shared" si="1"/>
        <v>1.1151947102810267</v>
      </c>
      <c r="X49" s="151">
        <f t="shared" si="2"/>
        <v>1.1276708627876113</v>
      </c>
      <c r="Y49" s="151">
        <f t="shared" si="3"/>
        <v>-1.0557280900008417</v>
      </c>
      <c r="Z49" s="151">
        <f t="shared" si="4"/>
        <v>1.2917960675006313</v>
      </c>
      <c r="AA49" s="152">
        <v>0.8</v>
      </c>
      <c r="AB49" s="152">
        <f t="shared" si="0"/>
        <v>0.44721359549995787</v>
      </c>
      <c r="AC49" s="151"/>
      <c r="AD49" s="171" t="s">
        <v>80</v>
      </c>
      <c r="AE49" s="157">
        <v>1</v>
      </c>
      <c r="AF49" s="157"/>
      <c r="AG49" s="151"/>
      <c r="AI49" s="30"/>
      <c r="AJ49" s="30"/>
      <c r="AK49" s="30"/>
      <c r="AL49" s="30"/>
      <c r="AM49" s="30"/>
      <c r="AN49" s="30"/>
      <c r="AO49" s="30"/>
      <c r="AP49" s="77"/>
      <c r="AQ49" s="77"/>
      <c r="AR49" s="85"/>
      <c r="AS49" s="85"/>
      <c r="AT49" s="30"/>
      <c r="AU49" s="70"/>
      <c r="AV49" s="71"/>
      <c r="AW49" s="30"/>
      <c r="AX49" s="30"/>
      <c r="AY49" s="30"/>
      <c r="AZ49" s="30"/>
      <c r="BA49" s="62"/>
      <c r="BB49" s="62"/>
      <c r="BC49" s="62"/>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row>
    <row r="50" spans="1:91" s="28" customFormat="1" ht="12.75" x14ac:dyDescent="0.2">
      <c r="A50" s="73"/>
      <c r="M50" s="36"/>
      <c r="N50" s="36"/>
      <c r="O50" s="36"/>
      <c r="P50" s="36"/>
      <c r="Q50" s="38"/>
      <c r="R50" s="27"/>
      <c r="S50" s="27"/>
      <c r="T50" s="27"/>
      <c r="U50" s="30"/>
      <c r="V50" s="151">
        <f>Z50/(AD46-Y50)</f>
        <v>0.17874924287810121</v>
      </c>
      <c r="W50" s="151">
        <f t="shared" si="1"/>
        <v>1.1916616191873415</v>
      </c>
      <c r="X50" s="151">
        <f t="shared" si="2"/>
        <v>1.2049932391817353</v>
      </c>
      <c r="Y50" s="151">
        <f t="shared" si="3"/>
        <v>-1.198305217584325</v>
      </c>
      <c r="Z50" s="151">
        <f t="shared" si="4"/>
        <v>1.4058577695674179</v>
      </c>
      <c r="AA50" s="152">
        <v>0.85</v>
      </c>
      <c r="AB50" s="152">
        <f t="shared" si="0"/>
        <v>0.3872983346207417</v>
      </c>
      <c r="AC50" s="151"/>
      <c r="AD50" s="171" t="s">
        <v>79</v>
      </c>
      <c r="AE50" s="157">
        <v>2</v>
      </c>
      <c r="AF50" s="157"/>
      <c r="AG50" s="151"/>
      <c r="AI50" s="30"/>
      <c r="AJ50" s="30"/>
      <c r="AK50" s="30"/>
      <c r="AL50" s="30"/>
      <c r="AM50" s="30"/>
      <c r="AN50" s="30"/>
      <c r="AO50" s="30"/>
      <c r="AP50" s="77"/>
      <c r="AQ50" s="77"/>
      <c r="AR50" s="85"/>
      <c r="AS50" s="85"/>
      <c r="AT50" s="30"/>
      <c r="AU50" s="70"/>
      <c r="AV50" s="71"/>
      <c r="AW50" s="30"/>
      <c r="AX50" s="30"/>
      <c r="AY50" s="30"/>
      <c r="AZ50" s="30"/>
      <c r="BA50" s="62"/>
      <c r="BB50" s="62"/>
      <c r="BC50" s="62"/>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row>
    <row r="51" spans="1:91" s="28" customFormat="1" ht="12.75" x14ac:dyDescent="0.2">
      <c r="A51" s="73"/>
      <c r="M51" s="36"/>
      <c r="N51" s="36"/>
      <c r="O51" s="36"/>
      <c r="P51" s="36"/>
      <c r="Q51" s="38"/>
      <c r="R51" s="27"/>
      <c r="S51" s="27"/>
      <c r="T51" s="27"/>
      <c r="U51" s="30"/>
      <c r="V51" s="151">
        <f>Z51/(AD46-Y51)</f>
        <v>0.19726540634797393</v>
      </c>
      <c r="W51" s="151">
        <f t="shared" si="1"/>
        <v>1.3151027089864931</v>
      </c>
      <c r="X51" s="151">
        <f t="shared" si="2"/>
        <v>1.3298153163974478</v>
      </c>
      <c r="Y51" s="151">
        <f t="shared" si="3"/>
        <v>-1.421411372078075</v>
      </c>
      <c r="Z51" s="151">
        <f t="shared" si="4"/>
        <v>1.5954980008871056</v>
      </c>
      <c r="AA51" s="152">
        <v>0.9</v>
      </c>
      <c r="AB51" s="152">
        <f t="shared" si="0"/>
        <v>0.31622776601683789</v>
      </c>
      <c r="AC51" s="151"/>
      <c r="AD51" s="151"/>
      <c r="AE51" s="151"/>
      <c r="AF51" s="151"/>
      <c r="AG51" s="151"/>
      <c r="AI51" s="30"/>
      <c r="AJ51" s="30"/>
      <c r="AK51" s="30"/>
      <c r="AL51" s="30"/>
      <c r="AM51" s="30"/>
      <c r="AN51" s="30"/>
      <c r="AO51" s="30"/>
      <c r="AP51" s="77"/>
      <c r="AQ51" s="77"/>
      <c r="AR51" s="85"/>
      <c r="AS51" s="85"/>
      <c r="AT51" s="30"/>
      <c r="AU51" s="70"/>
      <c r="AV51" s="71"/>
      <c r="AW51" s="30"/>
      <c r="AX51" s="30"/>
      <c r="AY51" s="30"/>
      <c r="AZ51" s="30"/>
      <c r="BA51" s="62"/>
      <c r="BB51" s="62"/>
      <c r="BC51" s="62"/>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row>
    <row r="52" spans="1:91" s="26" customFormat="1" ht="12.75" x14ac:dyDescent="0.2">
      <c r="B52" s="83"/>
      <c r="C52" s="108"/>
      <c r="D52" s="28"/>
      <c r="E52" s="28"/>
      <c r="F52" s="83"/>
      <c r="G52" s="143"/>
      <c r="L52" s="28"/>
      <c r="M52" s="27"/>
      <c r="N52" s="27"/>
      <c r="O52" s="27"/>
      <c r="P52" s="27"/>
      <c r="Q52" s="27"/>
      <c r="R52" s="27"/>
      <c r="S52" s="27"/>
      <c r="T52" s="27"/>
      <c r="U52" s="30"/>
      <c r="V52" s="151">
        <f>Z52/(AD46-Y52)</f>
        <v>0.23281901220027534</v>
      </c>
      <c r="W52" s="151">
        <f t="shared" si="1"/>
        <v>1.5521267480018359</v>
      </c>
      <c r="X52" s="151">
        <f t="shared" si="2"/>
        <v>1.5694910430788278</v>
      </c>
      <c r="Y52" s="151">
        <f t="shared" si="3"/>
        <v>-1.8524193653371788</v>
      </c>
      <c r="Z52" s="151">
        <f t="shared" si="4"/>
        <v>1.9834051948202989</v>
      </c>
      <c r="AA52" s="152">
        <v>0.95</v>
      </c>
      <c r="AB52" s="152">
        <f t="shared" si="0"/>
        <v>0.22360679774997907</v>
      </c>
      <c r="AC52" s="151"/>
      <c r="AD52" s="151"/>
      <c r="AE52" s="151"/>
      <c r="AF52" s="151"/>
      <c r="AG52" s="151"/>
      <c r="AI52" s="48"/>
      <c r="AJ52" s="48"/>
      <c r="AK52" s="48"/>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row>
    <row r="53" spans="1:91" s="26" customFormat="1" ht="12.75" x14ac:dyDescent="0.2">
      <c r="H53"/>
      <c r="L53" s="28"/>
      <c r="M53" s="27"/>
      <c r="N53" s="27"/>
      <c r="O53" s="27"/>
      <c r="P53" s="27"/>
      <c r="Q53" s="27"/>
      <c r="R53" s="27"/>
      <c r="S53" s="27"/>
      <c r="T53" s="27"/>
      <c r="U53" s="30"/>
      <c r="V53" s="151">
        <f>Z53/(AD46-Y53)</f>
        <v>0.2849416429006022</v>
      </c>
      <c r="W53" s="151">
        <f t="shared" si="1"/>
        <v>1.899610952670681</v>
      </c>
      <c r="X53" s="151">
        <f t="shared" si="2"/>
        <v>1.9208626997693787</v>
      </c>
      <c r="Y53" s="151">
        <f t="shared" si="3"/>
        <v>-2.5200858496545608</v>
      </c>
      <c r="Z53" s="151">
        <f t="shared" si="4"/>
        <v>2.6176883549218117</v>
      </c>
      <c r="AA53" s="152">
        <v>0.97</v>
      </c>
      <c r="AB53" s="152">
        <f t="shared" si="0"/>
        <v>0.17320508075688781</v>
      </c>
      <c r="AC53" s="151"/>
      <c r="AD53" s="151"/>
      <c r="AE53" s="151"/>
      <c r="AF53" s="151"/>
      <c r="AG53" s="151"/>
      <c r="AI53" s="48"/>
      <c r="AJ53" s="48"/>
      <c r="AK53" s="48"/>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row>
    <row r="54" spans="1:91" s="26" customFormat="1" ht="12.75" x14ac:dyDescent="0.2">
      <c r="E54" s="81"/>
      <c r="F54" s="144"/>
      <c r="H54" s="83"/>
      <c r="I54" s="145"/>
      <c r="L54" s="28"/>
      <c r="M54" s="27"/>
      <c r="N54" s="27"/>
      <c r="O54" s="27"/>
      <c r="P54" s="27"/>
      <c r="Q54" s="27"/>
      <c r="R54" s="27"/>
      <c r="S54" s="27"/>
      <c r="T54" s="27"/>
      <c r="U54" s="30"/>
      <c r="V54" s="151">
        <f>Z54/(AD46-Y54)</f>
        <v>0.33074793506873573</v>
      </c>
      <c r="W54" s="151">
        <f t="shared" si="1"/>
        <v>2.2049862337915718</v>
      </c>
      <c r="X54" s="151">
        <f t="shared" si="2"/>
        <v>2.2296543426644795</v>
      </c>
      <c r="Y54" s="151">
        <f t="shared" si="3"/>
        <v>-3.1783724519578227</v>
      </c>
      <c r="Z54" s="151">
        <f t="shared" si="4"/>
        <v>3.2562263591559759</v>
      </c>
      <c r="AA54" s="152">
        <v>0.98</v>
      </c>
      <c r="AB54" s="152">
        <f t="shared" si="0"/>
        <v>0.14142135623730956</v>
      </c>
      <c r="AC54" s="151"/>
      <c r="AD54" s="151"/>
      <c r="AE54" s="151"/>
      <c r="AF54" s="151"/>
      <c r="AG54" s="151"/>
      <c r="AI54" s="30"/>
      <c r="AJ54" s="30"/>
      <c r="AK54" s="30"/>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row>
    <row r="55" spans="1:91" s="26" customFormat="1" ht="12.75" x14ac:dyDescent="0.2">
      <c r="A55" s="69"/>
      <c r="B55"/>
      <c r="C55" s="28"/>
      <c r="D55" s="128"/>
      <c r="F55" s="66"/>
      <c r="G55" s="28"/>
      <c r="K55" s="42"/>
      <c r="L55" s="28"/>
      <c r="M55" s="27"/>
      <c r="N55" s="27"/>
      <c r="O55" s="27"/>
      <c r="P55" s="27"/>
      <c r="Q55" s="27"/>
      <c r="R55" s="27"/>
      <c r="S55" s="27"/>
      <c r="T55" s="27"/>
      <c r="U55" s="30"/>
      <c r="V55" s="151">
        <f>Z55/(AD46-Y55)</f>
        <v>0.38863827412455232</v>
      </c>
      <c r="W55" s="151">
        <f t="shared" si="1"/>
        <v>2.5909218274970161</v>
      </c>
      <c r="X55" s="151">
        <f t="shared" si="2"/>
        <v>2.6199075602614279</v>
      </c>
      <c r="Y55" s="151">
        <f t="shared" si="3"/>
        <v>-4.1421356237309475</v>
      </c>
      <c r="Z55" s="151">
        <f t="shared" si="4"/>
        <v>4.2007142674936375</v>
      </c>
      <c r="AA55" s="152">
        <v>0.99</v>
      </c>
      <c r="AB55" s="152">
        <f t="shared" si="0"/>
        <v>0.10000000000000005</v>
      </c>
      <c r="AC55" s="151"/>
      <c r="AD55" s="151"/>
      <c r="AE55" s="151"/>
      <c r="AF55" s="151"/>
      <c r="AG55" s="151"/>
      <c r="AI55" s="30"/>
      <c r="AJ55" s="30"/>
      <c r="AK55" s="30"/>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row>
    <row r="56" spans="1:91" s="26" customFormat="1" ht="12.75" x14ac:dyDescent="0.2">
      <c r="B56" s="28"/>
      <c r="C56" s="28"/>
      <c r="D56" s="43"/>
      <c r="E56" s="39"/>
      <c r="F56" s="28"/>
      <c r="H56" s="28"/>
      <c r="I56" s="28"/>
      <c r="J56" s="42"/>
      <c r="K56" s="40"/>
      <c r="L56" s="28"/>
      <c r="M56" s="27"/>
      <c r="N56" s="27"/>
      <c r="O56" s="27"/>
      <c r="P56" s="27"/>
      <c r="Q56" s="27"/>
      <c r="R56" s="27"/>
      <c r="S56" s="27"/>
      <c r="T56" s="27"/>
      <c r="U56" s="30"/>
      <c r="V56" s="151">
        <f>Z56/(AD46-Y56)</f>
        <v>0.59999999999999987</v>
      </c>
      <c r="W56" s="151">
        <f t="shared" si="1"/>
        <v>4</v>
      </c>
      <c r="X56" s="151">
        <f t="shared" si="2"/>
        <v>4.0447496832313368</v>
      </c>
      <c r="Y56" s="151">
        <f t="shared" si="3"/>
        <v>-9.9999999999999964</v>
      </c>
      <c r="Z56" s="151">
        <f t="shared" si="4"/>
        <v>9.9999999999999964</v>
      </c>
      <c r="AA56" s="152">
        <v>1</v>
      </c>
      <c r="AB56" s="152">
        <f t="shared" si="0"/>
        <v>0</v>
      </c>
      <c r="AC56" s="151"/>
      <c r="AD56" s="151"/>
      <c r="AE56" s="151"/>
      <c r="AF56" s="151"/>
      <c r="AG56" s="151"/>
      <c r="AI56" s="30"/>
      <c r="AJ56" s="30"/>
      <c r="AK56" s="30"/>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row>
    <row r="57" spans="1:91" s="26" customFormat="1" ht="12.75" x14ac:dyDescent="0.2">
      <c r="B57" s="104"/>
      <c r="C57" s="28"/>
      <c r="D57" s="28"/>
      <c r="E57" s="28"/>
      <c r="F57" s="28"/>
      <c r="J57" s="60"/>
      <c r="L57" s="30"/>
      <c r="M57" s="27"/>
      <c r="N57" s="27"/>
      <c r="O57" s="27"/>
      <c r="P57" s="27"/>
      <c r="Q57" s="27"/>
      <c r="R57" s="27"/>
      <c r="S57" s="27"/>
      <c r="T57" s="27"/>
      <c r="U57" s="30"/>
      <c r="V57" s="29"/>
      <c r="W57" s="142"/>
      <c r="X57" s="28"/>
      <c r="Y57" s="136"/>
      <c r="Z57" s="28"/>
      <c r="AA57" s="142"/>
      <c r="AB57" s="142"/>
      <c r="AC57" s="28"/>
      <c r="AD57" s="28"/>
      <c r="AE57" s="28"/>
      <c r="AF57" s="28"/>
      <c r="AG57" s="28"/>
      <c r="AI57" s="28"/>
      <c r="AJ57" s="28"/>
      <c r="AK57" s="28"/>
    </row>
    <row r="58" spans="1:91" s="26" customFormat="1" ht="12.75" x14ac:dyDescent="0.2">
      <c r="B58" s="81"/>
      <c r="L58" s="30"/>
      <c r="M58" s="27"/>
      <c r="N58" s="27"/>
      <c r="O58" s="27"/>
      <c r="P58" s="27"/>
      <c r="Q58" s="27"/>
      <c r="R58" s="27"/>
      <c r="S58" s="27"/>
      <c r="T58" s="27"/>
      <c r="U58" s="30"/>
      <c r="V58" s="45"/>
      <c r="W58" s="95"/>
      <c r="X58" s="30"/>
      <c r="Y58" s="30"/>
      <c r="Z58" s="30"/>
      <c r="AA58" s="30"/>
      <c r="AB58" s="30"/>
      <c r="AC58" s="28"/>
      <c r="AD58" s="28"/>
      <c r="AE58" s="28"/>
      <c r="AF58" s="28"/>
      <c r="AG58" s="28"/>
      <c r="AH58" s="28"/>
      <c r="AI58" s="28"/>
      <c r="AJ58" s="28"/>
      <c r="AK58" s="28"/>
    </row>
    <row r="59" spans="1:91" s="26" customFormat="1" ht="12.75" x14ac:dyDescent="0.2">
      <c r="B59" s="83"/>
      <c r="C59" s="139"/>
      <c r="J59" s="156" t="str">
        <f>"MS=  "&amp;[2]!xln(K59)&amp;" ="</f>
        <v>MS=  (0.139² + 0.928²)⁰·⁵ / ((0.0833² + 0.556²)⁰·⁵) - 1 =</v>
      </c>
      <c r="K59" s="155">
        <f>(Analysis!AE41^2+Analysis!AF41^2)^0.5/((Analysis!AD44^2+Analysis!AE44^2)^0.5)-1</f>
        <v>0.66994654138062537</v>
      </c>
      <c r="L59" s="30"/>
      <c r="M59" s="27"/>
      <c r="N59" s="27"/>
      <c r="O59" s="27"/>
      <c r="P59" s="27"/>
      <c r="Q59" s="27"/>
      <c r="R59" s="27"/>
      <c r="S59" s="27"/>
      <c r="T59" s="27"/>
      <c r="U59" s="30"/>
      <c r="V59" s="45"/>
      <c r="W59" s="39"/>
      <c r="X59" s="30"/>
      <c r="Y59" s="28"/>
      <c r="Z59" s="28"/>
      <c r="AA59" s="28"/>
      <c r="AB59" s="28"/>
      <c r="AC59" s="28"/>
      <c r="AD59" s="28"/>
      <c r="AE59" s="28"/>
      <c r="AF59" s="28"/>
      <c r="AG59" s="28"/>
      <c r="AH59" s="28"/>
      <c r="AI59" s="28"/>
      <c r="AJ59" s="28"/>
      <c r="AK59" s="28"/>
    </row>
    <row r="60" spans="1:91" s="26" customFormat="1" ht="12.75" x14ac:dyDescent="0.2">
      <c r="A60" s="5"/>
      <c r="B60" s="41"/>
      <c r="C60" s="44"/>
      <c r="D60" s="40"/>
      <c r="I60" s="39"/>
      <c r="J60" s="42"/>
      <c r="K60" s="42"/>
      <c r="L60" s="30"/>
      <c r="M60" s="27"/>
      <c r="N60" s="27"/>
      <c r="O60" s="27"/>
      <c r="P60" s="27"/>
      <c r="Q60" s="27"/>
      <c r="R60" s="27"/>
      <c r="S60" s="27"/>
      <c r="T60" s="27"/>
      <c r="U60" s="30"/>
      <c r="V60" s="5"/>
      <c r="W60" s="5"/>
      <c r="X60" s="30"/>
      <c r="Y60" s="28"/>
      <c r="Z60" s="28"/>
      <c r="AA60" s="28"/>
      <c r="AB60" s="28"/>
      <c r="AC60" s="28"/>
      <c r="AD60" s="28"/>
      <c r="AE60" s="28"/>
      <c r="AF60" s="28"/>
      <c r="AG60" s="28"/>
      <c r="AH60" s="28"/>
      <c r="AI60" s="28"/>
      <c r="AJ60" s="28"/>
      <c r="AK60" s="28"/>
    </row>
    <row r="61" spans="1:91" s="26" customFormat="1" ht="12.75" x14ac:dyDescent="0.2">
      <c r="A61" s="126"/>
      <c r="B61" s="117"/>
      <c r="C61" s="117"/>
      <c r="D61" s="117"/>
      <c r="E61" s="117"/>
      <c r="F61" s="117"/>
      <c r="G61" s="118"/>
      <c r="H61" s="118"/>
      <c r="I61" s="118"/>
      <c r="J61" s="118"/>
      <c r="K61" s="119"/>
      <c r="L61" s="30"/>
      <c r="M61" s="27"/>
      <c r="N61" s="27"/>
      <c r="O61" s="27"/>
      <c r="P61" s="27"/>
      <c r="Q61" s="27"/>
      <c r="R61" s="27"/>
      <c r="S61" s="27"/>
      <c r="T61" s="27"/>
      <c r="U61" s="30"/>
      <c r="V61" s="30"/>
      <c r="W61" s="30"/>
      <c r="X61" s="30"/>
      <c r="Y61" s="28"/>
      <c r="Z61" s="28"/>
      <c r="AA61" s="28"/>
      <c r="AB61" s="28"/>
      <c r="AC61" s="28"/>
      <c r="AD61" s="28"/>
      <c r="AE61" s="28"/>
      <c r="AF61" s="28"/>
      <c r="AG61" s="28"/>
      <c r="AH61" s="28"/>
      <c r="AI61" s="28"/>
      <c r="AJ61" s="28"/>
      <c r="AK61" s="28"/>
    </row>
    <row r="62" spans="1:91" s="26" customFormat="1" ht="12.75" x14ac:dyDescent="0.2">
      <c r="A62" s="120"/>
      <c r="B62" s="120"/>
      <c r="C62" s="120"/>
      <c r="D62" s="121"/>
      <c r="E62" s="121"/>
      <c r="F62" s="122"/>
      <c r="G62" s="130"/>
      <c r="H62" s="123"/>
      <c r="I62" s="124"/>
      <c r="J62" s="124"/>
      <c r="K62" s="125"/>
      <c r="L62" s="30"/>
      <c r="M62" s="27"/>
      <c r="N62" s="27"/>
      <c r="O62" s="27"/>
      <c r="P62" s="27"/>
      <c r="Q62" s="27"/>
      <c r="R62" s="27"/>
      <c r="S62" s="27"/>
      <c r="T62" s="27"/>
      <c r="U62" s="30"/>
      <c r="V62" s="30"/>
      <c r="W62" s="30"/>
      <c r="X62" s="30"/>
      <c r="Y62" s="28"/>
      <c r="Z62" s="28"/>
      <c r="AA62" s="28"/>
      <c r="AB62" s="28"/>
      <c r="AC62" s="28"/>
      <c r="AD62" s="28"/>
      <c r="AE62" s="28"/>
      <c r="AF62" s="28"/>
      <c r="AG62" s="28"/>
      <c r="AH62" s="28"/>
      <c r="AI62" s="28"/>
      <c r="AJ62" s="28"/>
      <c r="AK62" s="28"/>
    </row>
    <row r="63" spans="1:91" s="5" customFormat="1" ht="12.75" x14ac:dyDescent="0.2">
      <c r="A63" s="14"/>
      <c r="E63" s="7" t="s">
        <v>1</v>
      </c>
      <c r="F63" s="8" t="str">
        <f>$C$1</f>
        <v>R. Abbott</v>
      </c>
      <c r="H63" s="15"/>
      <c r="I63" s="7" t="s">
        <v>8</v>
      </c>
      <c r="J63" s="16" t="str">
        <f>$G$2</f>
        <v>AA-SM-014-007</v>
      </c>
      <c r="K63" s="17"/>
      <c r="L63" s="18"/>
      <c r="M63" s="9"/>
      <c r="N63" s="9"/>
      <c r="O63" s="9"/>
      <c r="P63" s="9"/>
      <c r="Q63" s="11"/>
      <c r="R63" s="12"/>
      <c r="S63" s="35"/>
      <c r="T63" s="34"/>
    </row>
    <row r="64" spans="1:91" s="5" customFormat="1" ht="12.75" x14ac:dyDescent="0.2">
      <c r="E64" s="7" t="s">
        <v>2</v>
      </c>
      <c r="F64" s="15" t="str">
        <f>$C$2</f>
        <v xml:space="preserve"> </v>
      </c>
      <c r="H64" s="15"/>
      <c r="I64" s="7" t="s">
        <v>9</v>
      </c>
      <c r="J64" s="17" t="str">
        <f>$G$3</f>
        <v>IR</v>
      </c>
      <c r="K64" s="17"/>
      <c r="L64" s="18"/>
      <c r="M64" s="9">
        <v>1</v>
      </c>
      <c r="N64" s="9"/>
      <c r="O64" s="9"/>
      <c r="P64" s="9"/>
      <c r="Q64" s="11"/>
      <c r="R64" s="12"/>
      <c r="S64" s="35"/>
      <c r="T64" s="34"/>
    </row>
    <row r="65" spans="1:178" s="5" customFormat="1" ht="12.75" x14ac:dyDescent="0.2">
      <c r="E65" s="7" t="s">
        <v>3</v>
      </c>
      <c r="F65" s="15" t="str">
        <f>$C$3</f>
        <v>4/17/2018</v>
      </c>
      <c r="H65" s="15"/>
      <c r="I65" s="7" t="s">
        <v>6</v>
      </c>
      <c r="J65" s="8" t="str">
        <f>L65&amp;" of "&amp;$G$1</f>
        <v>2 of 2</v>
      </c>
      <c r="K65" s="15"/>
      <c r="L65" s="18">
        <f>SUM($M$1:M64)</f>
        <v>2</v>
      </c>
      <c r="M65" s="9"/>
      <c r="N65" s="9"/>
      <c r="O65" s="9"/>
      <c r="P65" s="9"/>
      <c r="Q65" s="11"/>
      <c r="R65" s="12"/>
      <c r="S65" s="35"/>
      <c r="T65" s="34"/>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row>
    <row r="66" spans="1:178" s="5" customFormat="1" ht="12.75" x14ac:dyDescent="0.2">
      <c r="A66" s="26"/>
      <c r="B66" s="26"/>
      <c r="C66" s="26"/>
      <c r="D66" s="26"/>
      <c r="E66" s="7" t="s">
        <v>29</v>
      </c>
      <c r="F66" s="15" t="str">
        <f>$C$5</f>
        <v>STANDARD SPREADSHEET METHOD</v>
      </c>
      <c r="I66" s="19"/>
      <c r="J66" s="8"/>
      <c r="M66" s="9"/>
      <c r="N66" s="9"/>
      <c r="O66" s="9"/>
      <c r="P66" s="9"/>
      <c r="Q66" s="9"/>
      <c r="R66" s="9"/>
      <c r="S66" s="33"/>
      <c r="T66" s="34"/>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91"/>
      <c r="BC66" s="86"/>
      <c r="BD66" s="86"/>
      <c r="BE66" s="86"/>
      <c r="BF66" s="86"/>
      <c r="BG66" s="86"/>
      <c r="BH66" s="86"/>
      <c r="BI66" s="86"/>
      <c r="BJ66" s="86"/>
      <c r="BK66" s="86"/>
      <c r="BL66" s="86"/>
      <c r="BM66" s="86"/>
      <c r="BN66" s="86"/>
      <c r="BO66" s="86"/>
      <c r="BP66" s="86"/>
      <c r="BQ66" s="86"/>
      <c r="BR66" s="86"/>
      <c r="BS66" s="30"/>
      <c r="BT66" s="48"/>
      <c r="BU66" s="48"/>
      <c r="BV66" s="48"/>
      <c r="BW66" s="48"/>
      <c r="BX66" s="48"/>
      <c r="BY66" s="48"/>
      <c r="BZ66" s="48"/>
      <c r="CA66" s="48"/>
      <c r="CB66" s="48"/>
      <c r="CC66" s="48"/>
      <c r="CD66" s="48"/>
      <c r="CE66" s="48"/>
      <c r="CF66" s="48"/>
      <c r="CG66" s="48"/>
      <c r="CH66" s="48"/>
      <c r="CI66" s="48"/>
      <c r="CJ66" s="48"/>
      <c r="CK66" s="48"/>
      <c r="CL66" s="48"/>
      <c r="CM66" s="48"/>
    </row>
    <row r="67" spans="1:178" s="28" customFormat="1" x14ac:dyDescent="0.25">
      <c r="A67" s="56"/>
      <c r="B67" s="21" t="str">
        <f>$G$4</f>
        <v>COMBINED BUCKLING OF CYLINDERS</v>
      </c>
      <c r="C67" s="57"/>
      <c r="D67" s="57"/>
      <c r="E67" s="58"/>
      <c r="F67" s="57"/>
      <c r="G67" s="57"/>
      <c r="H67" s="57"/>
      <c r="I67" s="57"/>
      <c r="J67" s="57"/>
      <c r="K67" s="57"/>
      <c r="L67" s="30"/>
      <c r="M67" s="36"/>
      <c r="N67" s="37"/>
      <c r="O67" s="37"/>
      <c r="P67" s="37"/>
      <c r="Q67" s="37"/>
      <c r="R67" s="36"/>
      <c r="S67" s="36"/>
      <c r="T67" s="36"/>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77"/>
      <c r="BC67" s="77"/>
      <c r="BD67" s="77"/>
      <c r="BE67" s="77"/>
      <c r="BF67" s="77"/>
      <c r="BG67" s="77"/>
      <c r="BH67" s="77"/>
      <c r="BI67" s="77"/>
      <c r="BJ67" s="77"/>
      <c r="BK67" s="77"/>
      <c r="BL67" s="77"/>
      <c r="BM67" s="77"/>
      <c r="BN67" s="77"/>
      <c r="BO67" s="77"/>
      <c r="BP67" s="77"/>
      <c r="BQ67" s="86"/>
      <c r="BR67" s="86"/>
      <c r="BS67" s="30"/>
      <c r="BT67" s="30"/>
      <c r="BU67" s="30"/>
      <c r="BV67" s="30"/>
      <c r="BW67" s="30"/>
      <c r="BX67" s="30"/>
      <c r="BY67" s="30"/>
      <c r="BZ67" s="30"/>
      <c r="CA67" s="30"/>
      <c r="CB67" s="30"/>
      <c r="CC67" s="30"/>
      <c r="CD67" s="30"/>
      <c r="CE67" s="30"/>
      <c r="CF67" s="30"/>
      <c r="CG67" s="30"/>
      <c r="CH67" s="30"/>
      <c r="CI67" s="30"/>
      <c r="CJ67" s="30"/>
      <c r="CK67" s="30"/>
      <c r="CL67" s="30"/>
      <c r="CM67" s="30"/>
    </row>
    <row r="68" spans="1:178" s="26" customFormat="1" ht="12.75" x14ac:dyDescent="0.2">
      <c r="A68" s="135"/>
      <c r="B68" s="179" t="s">
        <v>62</v>
      </c>
      <c r="C68" s="179"/>
      <c r="D68" s="179"/>
      <c r="E68" s="59"/>
      <c r="F68" s="59"/>
      <c r="G68" s="59"/>
      <c r="H68" s="59"/>
      <c r="I68" s="59"/>
      <c r="J68" s="59"/>
      <c r="K68" s="59"/>
      <c r="L68" s="29"/>
      <c r="M68" s="27"/>
      <c r="N68" s="27"/>
      <c r="O68" s="27"/>
      <c r="P68" s="27"/>
      <c r="Q68" s="27"/>
      <c r="R68" s="27"/>
      <c r="S68" s="27"/>
      <c r="T68" s="27"/>
      <c r="U68" s="62"/>
      <c r="V68" s="62"/>
      <c r="W68" s="62"/>
      <c r="X68" s="62"/>
      <c r="Y68" s="62"/>
      <c r="Z68" s="62"/>
      <c r="AA68" s="62"/>
      <c r="AB68" s="62"/>
      <c r="AC68" s="62"/>
      <c r="AD68" s="62"/>
      <c r="AE68" s="62"/>
      <c r="AF68" s="62"/>
      <c r="AG68" s="62"/>
      <c r="AH68" s="62"/>
      <c r="AI68" s="62"/>
      <c r="AJ68" s="62"/>
      <c r="AK68" s="62"/>
      <c r="AL68" s="62"/>
      <c r="AM68" s="62"/>
      <c r="AN68" s="62"/>
      <c r="AO68" s="62"/>
      <c r="AP68" s="91"/>
      <c r="AQ68" s="86"/>
      <c r="AR68" s="86"/>
      <c r="AS68" s="86"/>
      <c r="AT68" s="86"/>
      <c r="AU68" s="86"/>
      <c r="AV68" s="86"/>
      <c r="AW68" s="86"/>
      <c r="AX68" s="86"/>
      <c r="AY68" s="86"/>
      <c r="AZ68" s="86"/>
      <c r="BA68" s="30"/>
      <c r="BB68" s="77"/>
      <c r="BC68" s="92"/>
      <c r="BD68" s="92"/>
      <c r="BE68" s="92"/>
      <c r="BF68" s="93"/>
      <c r="BG68" s="93"/>
      <c r="BH68" s="93"/>
      <c r="BI68" s="92"/>
      <c r="BJ68" s="92"/>
      <c r="BK68" s="93"/>
      <c r="BL68" s="93"/>
      <c r="BM68" s="85"/>
      <c r="BN68" s="85"/>
      <c r="BO68" s="85"/>
      <c r="BP68" s="30"/>
      <c r="BQ68" s="85"/>
      <c r="BR68" s="85"/>
      <c r="BS68" s="30"/>
      <c r="BT68" s="62"/>
      <c r="BU68" s="62"/>
      <c r="BV68" s="62"/>
      <c r="BW68" s="62"/>
      <c r="BX68" s="62"/>
      <c r="BY68" s="62"/>
      <c r="BZ68" s="62"/>
      <c r="CA68" s="62"/>
      <c r="CB68" s="62"/>
      <c r="CC68" s="62"/>
      <c r="CD68" s="62"/>
      <c r="CE68" s="62"/>
      <c r="CF68" s="62"/>
      <c r="CG68" s="62"/>
      <c r="CH68" s="62"/>
      <c r="CI68" s="62"/>
      <c r="CJ68" s="62"/>
      <c r="CK68" s="62"/>
      <c r="CL68" s="62"/>
      <c r="CM68" s="62"/>
    </row>
    <row r="69" spans="1:178" s="26" customFormat="1" ht="12.75" x14ac:dyDescent="0.2">
      <c r="A69" s="59"/>
      <c r="B69" s="179" t="s">
        <v>65</v>
      </c>
      <c r="C69" s="179"/>
      <c r="D69" s="179"/>
      <c r="E69" s="59"/>
      <c r="K69" s="59"/>
      <c r="M69" s="27"/>
      <c r="N69" s="27"/>
      <c r="O69" s="27"/>
      <c r="P69" s="27"/>
      <c r="Q69" s="27"/>
      <c r="R69" s="27"/>
      <c r="S69" s="27"/>
      <c r="T69" s="27"/>
      <c r="U69" s="62"/>
      <c r="V69" s="62"/>
      <c r="W69" s="62"/>
      <c r="X69" s="62"/>
      <c r="Y69" s="62"/>
      <c r="Z69" s="62"/>
      <c r="AA69" s="62"/>
      <c r="AB69" s="62"/>
      <c r="AC69" s="62"/>
      <c r="AD69" s="62"/>
      <c r="AE69" s="62"/>
      <c r="AF69" s="62"/>
      <c r="AG69" s="62"/>
      <c r="AH69" s="62"/>
      <c r="AI69" s="62"/>
      <c r="AJ69" s="62"/>
      <c r="AK69" s="62"/>
      <c r="AL69" s="62"/>
      <c r="AM69" s="62"/>
      <c r="AN69" s="62"/>
      <c r="AO69" s="62"/>
      <c r="AP69" s="77"/>
      <c r="AQ69" s="77"/>
      <c r="AR69" s="77"/>
      <c r="AS69" s="77"/>
      <c r="AT69" s="86"/>
      <c r="AU69" s="86"/>
      <c r="AV69" s="86"/>
      <c r="AW69" s="86"/>
      <c r="AX69" s="86"/>
      <c r="AY69" s="86"/>
      <c r="AZ69" s="86"/>
      <c r="BA69" s="30"/>
      <c r="BB69" s="70"/>
      <c r="BC69" s="94"/>
      <c r="BD69" s="94"/>
      <c r="BE69" s="94"/>
      <c r="BF69" s="93"/>
      <c r="BG69" s="93"/>
      <c r="BH69" s="93"/>
      <c r="BI69" s="94"/>
      <c r="BJ69" s="94"/>
      <c r="BK69" s="93"/>
      <c r="BL69" s="93"/>
      <c r="BM69" s="93"/>
      <c r="BN69" s="85"/>
      <c r="BO69" s="94"/>
      <c r="BP69" s="30"/>
      <c r="BQ69" s="85"/>
      <c r="BR69" s="85"/>
      <c r="BS69" s="30"/>
      <c r="BT69" s="62"/>
      <c r="BU69" s="62"/>
      <c r="BV69" s="62"/>
      <c r="BW69" s="62"/>
      <c r="BX69" s="62"/>
      <c r="BY69" s="62"/>
      <c r="BZ69" s="62"/>
      <c r="CA69" s="62"/>
      <c r="CB69" s="62"/>
      <c r="CC69" s="62"/>
      <c r="CD69" s="62"/>
      <c r="CE69" s="62"/>
      <c r="CF69" s="62"/>
      <c r="CG69" s="62"/>
      <c r="CH69" s="62"/>
      <c r="CI69" s="62"/>
      <c r="CJ69" s="62"/>
      <c r="CK69" s="62"/>
      <c r="CL69" s="62"/>
      <c r="CM69" s="62"/>
    </row>
    <row r="70" spans="1:178" s="26" customFormat="1" ht="12.75" x14ac:dyDescent="0.2">
      <c r="A70" s="59"/>
      <c r="I70" s="28"/>
      <c r="M70" s="27"/>
      <c r="N70" s="27"/>
      <c r="O70" s="27"/>
      <c r="P70" s="27"/>
      <c r="Q70" s="27"/>
      <c r="R70" s="27"/>
      <c r="S70" s="27"/>
      <c r="T70" s="27"/>
      <c r="U70" s="62"/>
      <c r="V70" s="95"/>
      <c r="W70" s="95"/>
      <c r="X70" s="62"/>
      <c r="Y70" s="48"/>
      <c r="Z70" s="48"/>
      <c r="AA70" s="48"/>
      <c r="AB70" s="48"/>
      <c r="AC70" s="48"/>
      <c r="AD70" s="48"/>
      <c r="AE70" s="49"/>
      <c r="AF70" s="48"/>
      <c r="AG70" s="48"/>
      <c r="AH70" s="48"/>
      <c r="AI70" s="48"/>
      <c r="AJ70" s="48"/>
      <c r="AK70" s="48"/>
      <c r="AL70" s="62"/>
      <c r="AM70" s="62"/>
      <c r="AN70" s="62"/>
      <c r="AO70" s="62"/>
      <c r="AP70" s="77"/>
      <c r="AQ70" s="77"/>
      <c r="AR70" s="85"/>
      <c r="AS70" s="85"/>
      <c r="AT70" s="85"/>
      <c r="AU70" s="85"/>
      <c r="AV70" s="85"/>
      <c r="AW70" s="85"/>
      <c r="AX70" s="85"/>
      <c r="AY70" s="85"/>
      <c r="AZ70" s="85"/>
      <c r="BA70" s="30"/>
      <c r="BB70" s="77"/>
      <c r="BC70" s="92"/>
      <c r="BD70" s="92"/>
      <c r="BE70" s="92"/>
      <c r="BF70" s="93"/>
      <c r="BG70" s="93"/>
      <c r="BH70" s="93"/>
      <c r="BI70" s="92"/>
      <c r="BJ70" s="92"/>
      <c r="BK70" s="93"/>
      <c r="BL70" s="93"/>
      <c r="BM70" s="85"/>
      <c r="BN70" s="85"/>
      <c r="BO70" s="85"/>
      <c r="BP70" s="30"/>
      <c r="BQ70" s="85"/>
      <c r="BR70" s="85"/>
      <c r="BS70" s="30"/>
      <c r="BT70" s="62"/>
      <c r="BU70" s="62"/>
      <c r="BV70" s="62"/>
      <c r="BW70" s="62"/>
      <c r="BX70" s="62"/>
      <c r="BY70" s="62"/>
      <c r="BZ70" s="62"/>
      <c r="CA70" s="62"/>
      <c r="CB70" s="62"/>
      <c r="CC70" s="62"/>
      <c r="CD70" s="62"/>
      <c r="CE70" s="62"/>
      <c r="CF70" s="62"/>
      <c r="CG70" s="62"/>
      <c r="CH70" s="62"/>
      <c r="CI70" s="62"/>
      <c r="CJ70" s="62"/>
      <c r="CK70" s="62"/>
      <c r="CL70" s="62"/>
      <c r="CM70" s="62"/>
    </row>
    <row r="71" spans="1:178" s="28" customFormat="1" ht="12.75" x14ac:dyDescent="0.2">
      <c r="B71" s="89" t="s">
        <v>84</v>
      </c>
      <c r="G71" s="26"/>
      <c r="H71" s="26"/>
      <c r="I71" s="110"/>
      <c r="J71" s="72"/>
      <c r="M71" s="36"/>
      <c r="N71" s="36"/>
      <c r="O71" s="36"/>
      <c r="P71" s="36"/>
      <c r="Q71" s="38"/>
      <c r="R71" s="27"/>
      <c r="S71" s="27"/>
      <c r="T71" s="27"/>
      <c r="U71" s="30"/>
      <c r="V71" s="30"/>
      <c r="W71" s="30"/>
      <c r="X71" s="30"/>
      <c r="Y71" s="30"/>
      <c r="Z71" s="30"/>
      <c r="AA71" s="30"/>
      <c r="AB71" s="30"/>
      <c r="AC71" s="30"/>
      <c r="AD71" s="30"/>
      <c r="AE71" s="30"/>
      <c r="AF71" s="30"/>
      <c r="AG71" s="30"/>
      <c r="AH71" s="30"/>
      <c r="AI71" s="30"/>
      <c r="AJ71" s="30"/>
      <c r="AK71" s="30"/>
      <c r="AL71" s="30"/>
      <c r="AM71" s="30"/>
      <c r="AN71" s="30"/>
      <c r="AO71" s="30"/>
      <c r="AP71" s="70"/>
      <c r="AQ71" s="70"/>
      <c r="AR71" s="85"/>
      <c r="AS71" s="85"/>
      <c r="AT71" s="85"/>
      <c r="AU71" s="85"/>
      <c r="AV71" s="85"/>
      <c r="AW71" s="85"/>
      <c r="AX71" s="85"/>
      <c r="AY71" s="85"/>
      <c r="AZ71" s="85"/>
      <c r="BA71" s="30"/>
      <c r="BB71" s="77"/>
      <c r="BC71" s="92"/>
      <c r="BD71" s="92"/>
      <c r="BE71" s="92"/>
      <c r="BF71" s="93"/>
      <c r="BG71" s="93"/>
      <c r="BH71" s="93"/>
      <c r="BI71" s="92"/>
      <c r="BJ71" s="93"/>
      <c r="BK71" s="93"/>
      <c r="BL71" s="93"/>
      <c r="BM71" s="85"/>
      <c r="BN71" s="85"/>
      <c r="BO71" s="85"/>
      <c r="BP71" s="30"/>
      <c r="BQ71" s="85"/>
      <c r="BR71" s="85"/>
      <c r="BS71" s="30"/>
      <c r="BT71" s="30"/>
      <c r="BU71" s="30"/>
      <c r="BV71" s="30"/>
      <c r="BW71" s="30"/>
      <c r="BX71" s="30"/>
      <c r="BY71" s="30"/>
      <c r="BZ71" s="30"/>
      <c r="CA71" s="30"/>
      <c r="CB71" s="30"/>
      <c r="CC71" s="30"/>
      <c r="CD71" s="30"/>
      <c r="CE71" s="30"/>
      <c r="CF71" s="30"/>
      <c r="CG71" s="30"/>
      <c r="CH71" s="30"/>
      <c r="CI71" s="30"/>
      <c r="CJ71" s="30"/>
      <c r="CK71" s="30"/>
      <c r="CL71" s="30"/>
      <c r="CM71" s="30"/>
    </row>
    <row r="72" spans="1:178" s="28" customFormat="1" ht="12.75" x14ac:dyDescent="0.2">
      <c r="B72" s="175" t="str">
        <f>IF(AND(C24&gt;5,C24&lt;G24),"Z is within the required range","Z is outside of the required range")</f>
        <v>Z is within the required range</v>
      </c>
      <c r="F72" s="26"/>
      <c r="I72"/>
      <c r="J72" s="108"/>
      <c r="M72" s="36"/>
      <c r="N72" s="36"/>
      <c r="O72" s="36"/>
      <c r="P72" s="36"/>
      <c r="Q72" s="38"/>
      <c r="R72" s="27"/>
      <c r="S72" s="27"/>
      <c r="T72" s="27"/>
      <c r="U72" s="30"/>
      <c r="V72" s="83"/>
      <c r="W72" s="104"/>
      <c r="Y72" s="30"/>
      <c r="Z72" s="30"/>
      <c r="AA72" s="30"/>
      <c r="AB72" s="30"/>
      <c r="AC72" s="30"/>
      <c r="AD72" s="30"/>
      <c r="AE72" s="30"/>
      <c r="AF72" s="30"/>
      <c r="AG72" s="30"/>
      <c r="AH72" s="30"/>
      <c r="AI72" s="30"/>
      <c r="AJ72" s="30"/>
      <c r="AK72" s="30"/>
      <c r="AL72" s="30"/>
      <c r="AM72" s="30"/>
      <c r="AN72" s="30"/>
      <c r="AO72" s="30"/>
      <c r="AP72" s="77"/>
      <c r="AQ72" s="77"/>
      <c r="AR72" s="85"/>
      <c r="AS72" s="85"/>
      <c r="AT72" s="85"/>
      <c r="AU72" s="85"/>
      <c r="AV72" s="85"/>
      <c r="AW72" s="85"/>
      <c r="AX72" s="85"/>
      <c r="AY72" s="85"/>
      <c r="AZ72" s="85"/>
      <c r="BA72" s="30"/>
      <c r="BB72" s="77"/>
      <c r="BC72" s="92"/>
      <c r="BD72" s="92"/>
      <c r="BE72" s="92"/>
      <c r="BF72" s="93"/>
      <c r="BG72" s="93"/>
      <c r="BH72" s="93"/>
      <c r="BI72" s="92"/>
      <c r="BJ72" s="93"/>
      <c r="BK72" s="93"/>
      <c r="BL72" s="93"/>
      <c r="BM72" s="85"/>
      <c r="BN72" s="85"/>
      <c r="BO72" s="85"/>
      <c r="BP72" s="30"/>
      <c r="BQ72" s="85"/>
      <c r="BR72" s="85"/>
      <c r="BS72" s="30"/>
      <c r="BT72" s="30"/>
      <c r="BU72" s="30"/>
      <c r="BV72" s="30"/>
      <c r="BW72" s="30"/>
      <c r="BX72" s="30"/>
      <c r="BY72" s="30"/>
      <c r="BZ72" s="30"/>
      <c r="CA72" s="30"/>
      <c r="CB72" s="30"/>
      <c r="CC72" s="30"/>
      <c r="CD72" s="30"/>
      <c r="CE72" s="30"/>
      <c r="CF72" s="30"/>
      <c r="CG72" s="30"/>
      <c r="CH72" s="30"/>
      <c r="CI72" s="30"/>
      <c r="CJ72" s="30"/>
      <c r="CK72" s="30"/>
      <c r="CL72" s="30"/>
      <c r="CM72" s="30"/>
    </row>
    <row r="73" spans="1:178" s="151" customFormat="1" ht="12.75" x14ac:dyDescent="0.2">
      <c r="A73" s="1"/>
      <c r="F73" s="1"/>
      <c r="G73" s="1"/>
      <c r="H73" s="1"/>
      <c r="I73" s="1"/>
      <c r="J73" s="173"/>
      <c r="K73" s="1"/>
      <c r="L73" s="153"/>
      <c r="M73" s="154"/>
      <c r="N73" s="154"/>
      <c r="O73" s="154"/>
      <c r="P73" s="154"/>
      <c r="Q73" s="154"/>
      <c r="R73" s="154"/>
      <c r="S73" s="154"/>
      <c r="T73" s="154"/>
      <c r="U73" s="153"/>
      <c r="AA73" s="152">
        <v>0</v>
      </c>
      <c r="AB73" s="152">
        <f t="shared" ref="AB73:AB93" si="5">(1-(AA73^$AE$86))^(1/$AE$87)</f>
        <v>1</v>
      </c>
      <c r="AE73" s="151">
        <v>0</v>
      </c>
      <c r="AF73" s="151">
        <v>0</v>
      </c>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c r="CL73" s="168"/>
      <c r="CM73" s="168"/>
      <c r="CN73" s="168"/>
      <c r="CO73" s="168"/>
      <c r="CP73" s="168"/>
      <c r="CQ73" s="168"/>
      <c r="CR73" s="168"/>
      <c r="CS73" s="168"/>
      <c r="CT73" s="168"/>
      <c r="CU73" s="168"/>
      <c r="CV73" s="168"/>
      <c r="CW73" s="168"/>
      <c r="CX73" s="168"/>
      <c r="CY73" s="168"/>
      <c r="CZ73" s="168"/>
      <c r="DA73" s="168"/>
      <c r="DB73" s="168"/>
      <c r="DC73" s="168"/>
      <c r="DD73" s="168"/>
      <c r="DE73" s="168"/>
      <c r="DF73" s="168"/>
      <c r="DG73" s="168"/>
      <c r="DH73" s="168"/>
      <c r="DI73" s="168"/>
      <c r="DJ73" s="168"/>
      <c r="DK73" s="168"/>
      <c r="DL73" s="168"/>
      <c r="DM73" s="168"/>
      <c r="DN73" s="168"/>
      <c r="DO73" s="168"/>
      <c r="DP73" s="168"/>
      <c r="DQ73" s="168"/>
      <c r="DR73" s="168"/>
      <c r="DS73" s="168"/>
      <c r="DT73" s="168"/>
      <c r="DU73" s="168"/>
      <c r="DV73" s="168"/>
      <c r="DW73" s="168"/>
      <c r="DX73" s="168"/>
      <c r="DY73" s="168"/>
      <c r="DZ73" s="168"/>
      <c r="EA73" s="168"/>
      <c r="EB73" s="168"/>
      <c r="EC73" s="168"/>
      <c r="ED73" s="168"/>
      <c r="EE73" s="168"/>
      <c r="EF73" s="168"/>
      <c r="EG73" s="168"/>
      <c r="EH73" s="168"/>
      <c r="EI73" s="168"/>
      <c r="EJ73" s="168"/>
      <c r="EK73" s="168"/>
      <c r="EL73" s="168"/>
      <c r="EM73" s="168"/>
      <c r="EN73" s="168"/>
      <c r="EO73" s="168"/>
      <c r="EP73" s="168"/>
      <c r="EQ73" s="168"/>
      <c r="ER73" s="168"/>
      <c r="ES73" s="168"/>
      <c r="ET73" s="168"/>
      <c r="EU73" s="168"/>
      <c r="EV73" s="168"/>
      <c r="EW73" s="168"/>
      <c r="EX73" s="168"/>
      <c r="EY73" s="168"/>
      <c r="EZ73" s="168"/>
      <c r="FA73" s="168"/>
      <c r="FB73" s="168"/>
      <c r="FC73" s="168"/>
      <c r="FD73" s="168"/>
      <c r="FE73" s="168"/>
      <c r="FF73" s="168"/>
      <c r="FG73" s="168"/>
      <c r="FH73" s="168"/>
      <c r="FI73" s="168"/>
      <c r="FJ73" s="168"/>
      <c r="FK73" s="168"/>
      <c r="FL73" s="168"/>
      <c r="FM73" s="168"/>
      <c r="FN73" s="168"/>
      <c r="FO73" s="168"/>
      <c r="FP73" s="168"/>
      <c r="FQ73" s="168"/>
      <c r="FR73" s="168"/>
      <c r="FS73" s="168"/>
      <c r="FT73" s="168"/>
      <c r="FU73" s="168"/>
      <c r="FV73" s="168"/>
    </row>
    <row r="74" spans="1:178" s="151" customFormat="1" ht="12.75" x14ac:dyDescent="0.2">
      <c r="A74" s="2"/>
      <c r="B74" s="60"/>
      <c r="C74" s="80"/>
      <c r="D74" s="59"/>
      <c r="E74" s="59"/>
      <c r="F74" s="1"/>
      <c r="G74" s="1"/>
      <c r="H74" s="1"/>
      <c r="I74" s="157"/>
      <c r="J74" s="1"/>
      <c r="K74" s="1"/>
      <c r="L74" s="153"/>
      <c r="M74" s="154"/>
      <c r="N74" s="154"/>
      <c r="O74" s="154"/>
      <c r="P74" s="154"/>
      <c r="Q74" s="154"/>
      <c r="R74" s="154"/>
      <c r="S74" s="154"/>
      <c r="T74" s="154"/>
      <c r="U74" s="153"/>
      <c r="V74" s="151">
        <f>-Z74/(Y74-AD83)</f>
        <v>5.6000000000000334</v>
      </c>
      <c r="W74" s="151">
        <f t="shared" ref="W74:W93" si="6">Y74*V74+Z74</f>
        <v>0.7200000000000043</v>
      </c>
      <c r="X74" s="151">
        <f t="shared" ref="X74:X93" si="7">(V74^2+W74^2)^0.5</f>
        <v>5.6460959963500779</v>
      </c>
      <c r="Y74" s="151">
        <f t="shared" ref="Y74:Y93" si="8">(AB74-AB73)/(AA74-AA73)</f>
        <v>-4.9999999999998934E-2</v>
      </c>
      <c r="Z74" s="151">
        <f t="shared" ref="Z74:Z93" si="9">AB74-AA74*Y74</f>
        <v>1</v>
      </c>
      <c r="AA74" s="152">
        <v>0.05</v>
      </c>
      <c r="AB74" s="152">
        <f t="shared" si="5"/>
        <v>0.99750000000000005</v>
      </c>
      <c r="AD74" s="151">
        <v>20</v>
      </c>
      <c r="AE74" s="151">
        <f>AF78</f>
        <v>0.12054151624548726</v>
      </c>
      <c r="AF74" s="151">
        <f>AE78</f>
        <v>0.93754512635379073</v>
      </c>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c r="CL74" s="168"/>
      <c r="CM74" s="168"/>
      <c r="CN74" s="168"/>
      <c r="CO74" s="168"/>
      <c r="CP74" s="168"/>
      <c r="CQ74" s="168"/>
      <c r="CR74" s="168"/>
      <c r="CS74" s="168"/>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c r="EM74" s="168"/>
      <c r="EN74" s="168"/>
      <c r="EO74" s="168"/>
      <c r="EP74" s="168"/>
      <c r="EQ74" s="168"/>
      <c r="ER74" s="168"/>
      <c r="ES74" s="168"/>
      <c r="ET74" s="168"/>
      <c r="EU74" s="168"/>
      <c r="EV74" s="168"/>
      <c r="EW74" s="168"/>
      <c r="EX74" s="168"/>
      <c r="EY74" s="168"/>
      <c r="EZ74" s="168"/>
      <c r="FA74" s="168"/>
      <c r="FB74" s="168"/>
      <c r="FC74" s="168"/>
      <c r="FD74" s="168"/>
      <c r="FE74" s="168"/>
      <c r="FF74" s="168"/>
      <c r="FG74" s="168"/>
      <c r="FH74" s="168"/>
      <c r="FI74" s="168"/>
      <c r="FJ74" s="168"/>
      <c r="FK74" s="168"/>
      <c r="FL74" s="168"/>
      <c r="FM74" s="168"/>
      <c r="FN74" s="168"/>
      <c r="FO74" s="168"/>
      <c r="FP74" s="168"/>
      <c r="FQ74" s="168"/>
      <c r="FR74" s="168"/>
      <c r="FS74" s="168"/>
      <c r="FT74" s="168"/>
      <c r="FU74" s="168"/>
      <c r="FV74" s="168"/>
    </row>
    <row r="75" spans="1:178" s="151" customFormat="1" ht="12.75" x14ac:dyDescent="0.2">
      <c r="A75" s="1"/>
      <c r="E75" s="174"/>
      <c r="F75" s="1"/>
      <c r="G75" s="1"/>
      <c r="H75" s="1"/>
      <c r="I75" s="157"/>
      <c r="J75" s="1"/>
      <c r="K75" s="1"/>
      <c r="L75" s="153"/>
      <c r="M75" s="154"/>
      <c r="N75" s="154"/>
      <c r="O75" s="154"/>
      <c r="P75" s="154"/>
      <c r="Q75" s="154"/>
      <c r="R75" s="154"/>
      <c r="S75" s="154"/>
      <c r="T75" s="154"/>
      <c r="U75" s="153"/>
      <c r="V75" s="151">
        <f>Z75/(AD83-Y75)</f>
        <v>3.6076923076922922</v>
      </c>
      <c r="W75" s="151">
        <f t="shared" si="6"/>
        <v>0.4638461538461518</v>
      </c>
      <c r="X75" s="151">
        <f t="shared" si="7"/>
        <v>3.6373887668793397</v>
      </c>
      <c r="Y75" s="151">
        <f t="shared" si="8"/>
        <v>-0.15000000000000124</v>
      </c>
      <c r="Z75" s="151">
        <f t="shared" si="9"/>
        <v>1.0050000000000001</v>
      </c>
      <c r="AA75" s="152">
        <v>0.1</v>
      </c>
      <c r="AB75" s="152">
        <f t="shared" si="5"/>
        <v>0.99</v>
      </c>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c r="CL75" s="168"/>
      <c r="CM75" s="168"/>
      <c r="CN75" s="168"/>
      <c r="CO75" s="168"/>
      <c r="CP75" s="168"/>
      <c r="CQ75" s="168"/>
      <c r="CR75" s="168"/>
      <c r="CS75" s="168"/>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c r="EM75" s="168"/>
      <c r="EN75" s="168"/>
      <c r="EO75" s="168"/>
      <c r="EP75" s="168"/>
      <c r="EQ75" s="168"/>
      <c r="ER75" s="168"/>
      <c r="ES75" s="168"/>
      <c r="ET75" s="168"/>
      <c r="EU75" s="168"/>
      <c r="EV75" s="168"/>
      <c r="EW75" s="168"/>
      <c r="EX75" s="168"/>
      <c r="EY75" s="168"/>
      <c r="EZ75" s="168"/>
      <c r="FA75" s="168"/>
      <c r="FB75" s="168"/>
      <c r="FC75" s="168"/>
      <c r="FD75" s="168"/>
      <c r="FE75" s="168"/>
      <c r="FF75" s="168"/>
      <c r="FG75" s="168"/>
      <c r="FH75" s="168"/>
      <c r="FI75" s="168"/>
      <c r="FJ75" s="168"/>
      <c r="FK75" s="168"/>
      <c r="FL75" s="168"/>
      <c r="FM75" s="168"/>
      <c r="FN75" s="168"/>
      <c r="FO75" s="168"/>
      <c r="FP75" s="168"/>
      <c r="FQ75" s="168"/>
      <c r="FR75" s="168"/>
      <c r="FS75" s="168"/>
      <c r="FT75" s="168"/>
      <c r="FU75" s="168"/>
      <c r="FV75" s="168"/>
    </row>
    <row r="76" spans="1:178" s="151" customFormat="1" ht="12.75" x14ac:dyDescent="0.2">
      <c r="E76" s="1"/>
      <c r="F76" s="1"/>
      <c r="G76" s="157"/>
      <c r="H76" s="1"/>
      <c r="I76" s="1"/>
      <c r="L76" s="153"/>
      <c r="M76" s="154"/>
      <c r="N76" s="154"/>
      <c r="O76" s="154"/>
      <c r="P76" s="154"/>
      <c r="Q76" s="154"/>
      <c r="R76" s="154"/>
      <c r="S76" s="154"/>
      <c r="T76" s="154"/>
      <c r="U76" s="153"/>
      <c r="V76" s="151">
        <f>Z76/(AD83-Y76)</f>
        <v>2.6811320754717038</v>
      </c>
      <c r="W76" s="151">
        <f t="shared" si="6"/>
        <v>0.34471698113207616</v>
      </c>
      <c r="X76" s="151">
        <f t="shared" si="7"/>
        <v>2.7032016208940126</v>
      </c>
      <c r="Y76" s="151">
        <f t="shared" si="8"/>
        <v>-0.24999999999999917</v>
      </c>
      <c r="Z76" s="151">
        <f t="shared" si="9"/>
        <v>1.0149999999999999</v>
      </c>
      <c r="AA76" s="152">
        <v>0.15</v>
      </c>
      <c r="AB76" s="152">
        <f t="shared" si="5"/>
        <v>0.97750000000000004</v>
      </c>
      <c r="AF76" s="151">
        <f>MIN(X74:X93)</f>
        <v>0.9452624614827918</v>
      </c>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c r="CL76" s="168"/>
      <c r="CM76" s="168"/>
      <c r="CN76" s="168"/>
      <c r="CO76" s="168"/>
      <c r="CP76" s="168"/>
      <c r="CQ76" s="168"/>
      <c r="CR76" s="168"/>
      <c r="CS76" s="168"/>
      <c r="CT76" s="168"/>
      <c r="CU76" s="168"/>
      <c r="CV76" s="168"/>
      <c r="CW76" s="168"/>
      <c r="CX76" s="168"/>
      <c r="CY76" s="168"/>
      <c r="CZ76" s="168"/>
      <c r="DA76" s="168"/>
      <c r="DB76" s="168"/>
      <c r="DC76" s="168"/>
      <c r="DD76" s="168"/>
      <c r="DE76" s="168"/>
      <c r="DF76" s="168"/>
      <c r="DG76" s="168"/>
      <c r="DH76" s="168"/>
      <c r="DI76" s="168"/>
      <c r="DJ76" s="168"/>
      <c r="DK76" s="168"/>
      <c r="DL76" s="168"/>
      <c r="DM76" s="168"/>
      <c r="DN76" s="168"/>
      <c r="DO76" s="168"/>
      <c r="DP76" s="168"/>
      <c r="DQ76" s="168"/>
      <c r="DR76" s="168"/>
      <c r="DS76" s="168"/>
      <c r="DT76" s="168"/>
      <c r="DU76" s="168"/>
      <c r="DV76" s="168"/>
      <c r="DW76" s="168"/>
      <c r="DX76" s="168"/>
      <c r="DY76" s="168"/>
      <c r="DZ76" s="168"/>
      <c r="EA76" s="168"/>
      <c r="EB76" s="168"/>
      <c r="EC76" s="168"/>
      <c r="ED76" s="168"/>
      <c r="EE76" s="168"/>
      <c r="EF76" s="168"/>
      <c r="EG76" s="168"/>
      <c r="EH76" s="168"/>
      <c r="EI76" s="168"/>
      <c r="EJ76" s="168"/>
      <c r="EK76" s="168"/>
      <c r="EL76" s="168"/>
      <c r="EM76" s="168"/>
      <c r="EN76" s="168"/>
      <c r="EO76" s="168"/>
      <c r="EP76" s="168"/>
      <c r="EQ76" s="168"/>
      <c r="ER76" s="168"/>
      <c r="ES76" s="168"/>
      <c r="ET76" s="168"/>
      <c r="EU76" s="168"/>
      <c r="EV76" s="168"/>
      <c r="EW76" s="168"/>
      <c r="EX76" s="168"/>
      <c r="EY76" s="168"/>
      <c r="EZ76" s="168"/>
      <c r="FA76" s="168"/>
      <c r="FB76" s="168"/>
      <c r="FC76" s="168"/>
      <c r="FD76" s="168"/>
      <c r="FE76" s="168"/>
      <c r="FF76" s="168"/>
      <c r="FG76" s="168"/>
      <c r="FH76" s="168"/>
      <c r="FI76" s="168"/>
      <c r="FJ76" s="168"/>
      <c r="FK76" s="168"/>
      <c r="FL76" s="168"/>
      <c r="FM76" s="168"/>
      <c r="FN76" s="168"/>
      <c r="FO76" s="168"/>
      <c r="FP76" s="168"/>
      <c r="FQ76" s="168"/>
      <c r="FR76" s="168"/>
      <c r="FS76" s="168"/>
      <c r="FT76" s="168"/>
      <c r="FU76" s="168"/>
      <c r="FV76" s="168"/>
    </row>
    <row r="77" spans="1:178" s="151" customFormat="1" ht="12.75" x14ac:dyDescent="0.2">
      <c r="B77" s="162" t="str">
        <f>F35</f>
        <v>Rt =</v>
      </c>
      <c r="C77" s="161">
        <f>G35</f>
        <v>0.55555555555555558</v>
      </c>
      <c r="D77" s="160"/>
      <c r="E77" s="1"/>
      <c r="F77" s="1"/>
      <c r="G77" s="157"/>
      <c r="H77" s="1"/>
      <c r="I77" s="1"/>
      <c r="L77" s="153"/>
      <c r="M77" s="154"/>
      <c r="N77" s="154"/>
      <c r="O77" s="154"/>
      <c r="P77" s="154"/>
      <c r="Q77" s="154"/>
      <c r="R77" s="154"/>
      <c r="S77" s="154"/>
      <c r="T77" s="154"/>
      <c r="U77" s="153"/>
      <c r="V77" s="151">
        <f>Z77/(AD83-Y77)</f>
        <v>2.1522388059701441</v>
      </c>
      <c r="W77" s="151">
        <f t="shared" si="6"/>
        <v>0.27671641791044699</v>
      </c>
      <c r="X77" s="151">
        <f t="shared" si="7"/>
        <v>2.1699548045673627</v>
      </c>
      <c r="Y77" s="151">
        <f t="shared" si="8"/>
        <v>-0.35000000000000131</v>
      </c>
      <c r="Z77" s="151">
        <f t="shared" si="9"/>
        <v>1.0300000000000002</v>
      </c>
      <c r="AA77" s="152">
        <v>0.2</v>
      </c>
      <c r="AB77" s="152">
        <f t="shared" si="5"/>
        <v>0.96</v>
      </c>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c r="CL77" s="168"/>
      <c r="CM77" s="168"/>
      <c r="CN77" s="168"/>
      <c r="CO77" s="168"/>
      <c r="CP77" s="168"/>
      <c r="CQ77" s="168"/>
      <c r="CR77" s="168"/>
      <c r="CS77" s="168"/>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c r="EC77" s="168"/>
      <c r="ED77" s="168"/>
      <c r="EE77" s="168"/>
      <c r="EF77" s="168"/>
      <c r="EG77" s="168"/>
      <c r="EH77" s="168"/>
      <c r="EI77" s="168"/>
      <c r="EJ77" s="168"/>
      <c r="EK77" s="168"/>
      <c r="EL77" s="168"/>
      <c r="EM77" s="168"/>
      <c r="EN77" s="168"/>
      <c r="EO77" s="168"/>
      <c r="EP77" s="168"/>
      <c r="EQ77" s="168"/>
      <c r="ER77" s="168"/>
      <c r="ES77" s="168"/>
      <c r="ET77" s="168"/>
      <c r="EU77" s="168"/>
      <c r="EV77" s="168"/>
      <c r="EW77" s="168"/>
      <c r="EX77" s="168"/>
      <c r="EY77" s="168"/>
      <c r="EZ77" s="168"/>
      <c r="FA77" s="168"/>
      <c r="FB77" s="168"/>
      <c r="FC77" s="168"/>
      <c r="FD77" s="168"/>
      <c r="FE77" s="168"/>
      <c r="FF77" s="168"/>
      <c r="FG77" s="168"/>
      <c r="FH77" s="168"/>
      <c r="FI77" s="168"/>
      <c r="FJ77" s="168"/>
      <c r="FK77" s="168"/>
      <c r="FL77" s="168"/>
      <c r="FM77" s="168"/>
      <c r="FN77" s="168"/>
      <c r="FO77" s="168"/>
      <c r="FP77" s="168"/>
      <c r="FQ77" s="168"/>
      <c r="FR77" s="168"/>
      <c r="FS77" s="168"/>
      <c r="FT77" s="168"/>
      <c r="FU77" s="168"/>
      <c r="FV77" s="168"/>
    </row>
    <row r="78" spans="1:178" s="151" customFormat="1" ht="12.75" x14ac:dyDescent="0.2">
      <c r="B78" s="162" t="str">
        <f>F26</f>
        <v>Rc =</v>
      </c>
      <c r="C78" s="161">
        <f>G26</f>
        <v>7.1428571428571425E-2</v>
      </c>
      <c r="D78" s="160"/>
      <c r="E78" s="1"/>
      <c r="F78" s="1"/>
      <c r="G78" s="157"/>
      <c r="H78" s="1"/>
      <c r="I78" s="1"/>
      <c r="L78" s="153"/>
      <c r="M78" s="154"/>
      <c r="N78" s="154"/>
      <c r="O78" s="154"/>
      <c r="P78" s="154"/>
      <c r="Q78" s="154"/>
      <c r="R78" s="154"/>
      <c r="S78" s="154"/>
      <c r="T78" s="154"/>
      <c r="U78" s="153"/>
      <c r="V78" s="151">
        <f>Z78/(AD83-Y78)</f>
        <v>1.8148148148148164</v>
      </c>
      <c r="W78" s="151">
        <f t="shared" si="6"/>
        <v>0.2333333333333335</v>
      </c>
      <c r="X78" s="151">
        <f t="shared" si="7"/>
        <v>1.8297533321504789</v>
      </c>
      <c r="Y78" s="151">
        <f t="shared" si="8"/>
        <v>-0.4499999999999994</v>
      </c>
      <c r="Z78" s="151">
        <f t="shared" si="9"/>
        <v>1.0499999999999998</v>
      </c>
      <c r="AA78" s="152">
        <v>0.25</v>
      </c>
      <c r="AB78" s="152">
        <f t="shared" si="5"/>
        <v>0.9375</v>
      </c>
      <c r="AE78" s="151">
        <f>INDEX(V74:V93,MATCH(AF76,X74:X93,0))</f>
        <v>0.93754512635379073</v>
      </c>
      <c r="AF78" s="151">
        <f>INDEX(W74:W93,MATCH(AF76,X74:X93,0))</f>
        <v>0.12054151624548726</v>
      </c>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c r="CL78" s="168"/>
      <c r="CM78" s="168"/>
      <c r="CN78" s="168"/>
      <c r="CO78" s="168"/>
      <c r="CP78" s="168"/>
      <c r="CQ78" s="168"/>
      <c r="CR78" s="168"/>
      <c r="CS78" s="168"/>
      <c r="CT78" s="168"/>
      <c r="CU78" s="168"/>
      <c r="CV78" s="168"/>
      <c r="CW78" s="168"/>
      <c r="CX78" s="168"/>
      <c r="CY78" s="168"/>
      <c r="CZ78" s="168"/>
      <c r="DA78" s="168"/>
      <c r="DB78" s="168"/>
      <c r="DC78" s="168"/>
      <c r="DD78" s="168"/>
      <c r="DE78" s="168"/>
      <c r="DF78" s="168"/>
      <c r="DG78" s="168"/>
      <c r="DH78" s="168"/>
      <c r="DI78" s="168"/>
      <c r="DJ78" s="168"/>
      <c r="DK78" s="168"/>
      <c r="DL78" s="168"/>
      <c r="DM78" s="168"/>
      <c r="DN78" s="168"/>
      <c r="DO78" s="168"/>
      <c r="DP78" s="168"/>
      <c r="DQ78" s="168"/>
      <c r="DR78" s="168"/>
      <c r="DS78" s="168"/>
      <c r="DT78" s="168"/>
      <c r="DU78" s="168"/>
      <c r="DV78" s="168"/>
      <c r="DW78" s="168"/>
      <c r="DX78" s="168"/>
      <c r="DY78" s="168"/>
      <c r="DZ78" s="168"/>
      <c r="EA78" s="168"/>
      <c r="EB78" s="168"/>
      <c r="EC78" s="168"/>
      <c r="ED78" s="168"/>
      <c r="EE78" s="168"/>
      <c r="EF78" s="168"/>
      <c r="EG78" s="168"/>
      <c r="EH78" s="168"/>
      <c r="EI78" s="168"/>
      <c r="EJ78" s="168"/>
      <c r="EK78" s="168"/>
      <c r="EL78" s="168"/>
      <c r="EM78" s="168"/>
      <c r="EN78" s="168"/>
      <c r="EO78" s="168"/>
      <c r="EP78" s="168"/>
      <c r="EQ78" s="168"/>
      <c r="ER78" s="168"/>
      <c r="ES78" s="168"/>
      <c r="ET78" s="168"/>
      <c r="EU78" s="168"/>
      <c r="EV78" s="168"/>
      <c r="EW78" s="168"/>
      <c r="EX78" s="168"/>
      <c r="EY78" s="168"/>
      <c r="EZ78" s="168"/>
      <c r="FA78" s="168"/>
      <c r="FB78" s="168"/>
      <c r="FC78" s="168"/>
      <c r="FD78" s="168"/>
      <c r="FE78" s="168"/>
      <c r="FF78" s="168"/>
      <c r="FG78" s="168"/>
      <c r="FH78" s="168"/>
      <c r="FI78" s="168"/>
      <c r="FJ78" s="168"/>
      <c r="FK78" s="168"/>
      <c r="FL78" s="168"/>
      <c r="FM78" s="168"/>
      <c r="FN78" s="168"/>
      <c r="FO78" s="168"/>
      <c r="FP78" s="168"/>
      <c r="FQ78" s="168"/>
      <c r="FR78" s="168"/>
      <c r="FS78" s="168"/>
      <c r="FT78" s="168"/>
      <c r="FU78" s="168"/>
      <c r="FV78" s="168"/>
    </row>
    <row r="79" spans="1:178" s="151" customFormat="1" ht="12.75" x14ac:dyDescent="0.2">
      <c r="B79" s="162"/>
      <c r="C79" s="172"/>
      <c r="D79" s="160"/>
      <c r="E79" s="1"/>
      <c r="F79" s="1"/>
      <c r="G79" s="157"/>
      <c r="H79" s="1"/>
      <c r="I79" s="1"/>
      <c r="L79" s="153"/>
      <c r="M79" s="154"/>
      <c r="N79" s="154"/>
      <c r="O79" s="154"/>
      <c r="P79" s="154"/>
      <c r="Q79" s="154"/>
      <c r="R79" s="154"/>
      <c r="S79" s="154"/>
      <c r="T79" s="154"/>
      <c r="U79" s="153"/>
      <c r="V79" s="151">
        <f>Z79/(AD83-Y79)</f>
        <v>1.5842105263157906</v>
      </c>
      <c r="W79" s="151">
        <f t="shared" si="6"/>
        <v>0.20368421052631591</v>
      </c>
      <c r="X79" s="151">
        <f t="shared" si="7"/>
        <v>1.5972508410727111</v>
      </c>
      <c r="Y79" s="151">
        <f t="shared" si="8"/>
        <v>-0.54999999999999949</v>
      </c>
      <c r="Z79" s="151">
        <f t="shared" si="9"/>
        <v>1.075</v>
      </c>
      <c r="AA79" s="152">
        <v>0.3</v>
      </c>
      <c r="AB79" s="152">
        <f t="shared" si="5"/>
        <v>0.91</v>
      </c>
      <c r="AF79" s="151">
        <f>(AE78^2+AF78^2)^0.5</f>
        <v>0.9452624614827918</v>
      </c>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c r="CL79" s="168"/>
      <c r="CM79" s="168"/>
      <c r="CN79" s="168"/>
      <c r="CO79" s="168"/>
      <c r="CP79" s="168"/>
      <c r="CQ79" s="168"/>
      <c r="CR79" s="168"/>
      <c r="CS79" s="168"/>
      <c r="CT79" s="168"/>
      <c r="CU79" s="168"/>
      <c r="CV79" s="168"/>
      <c r="CW79" s="168"/>
      <c r="CX79" s="168"/>
      <c r="CY79" s="168"/>
      <c r="CZ79" s="168"/>
      <c r="DA79" s="168"/>
      <c r="DB79" s="168"/>
      <c r="DC79" s="168"/>
      <c r="DD79" s="168"/>
      <c r="DE79" s="168"/>
      <c r="DF79" s="168"/>
      <c r="DG79" s="168"/>
      <c r="DH79" s="168"/>
      <c r="DI79" s="168"/>
      <c r="DJ79" s="168"/>
      <c r="DK79" s="168"/>
      <c r="DL79" s="168"/>
      <c r="DM79" s="168"/>
      <c r="DN79" s="168"/>
      <c r="DO79" s="168"/>
      <c r="DP79" s="168"/>
      <c r="DQ79" s="168"/>
      <c r="DR79" s="168"/>
      <c r="DS79" s="168"/>
      <c r="DT79" s="168"/>
      <c r="DU79" s="168"/>
      <c r="DV79" s="168"/>
      <c r="DW79" s="168"/>
      <c r="DX79" s="168"/>
      <c r="DY79" s="168"/>
      <c r="DZ79" s="168"/>
      <c r="EA79" s="168"/>
      <c r="EB79" s="168"/>
      <c r="EC79" s="168"/>
      <c r="ED79" s="168"/>
      <c r="EE79" s="168"/>
      <c r="EF79" s="168"/>
      <c r="EG79" s="168"/>
      <c r="EH79" s="168"/>
      <c r="EI79" s="168"/>
      <c r="EJ79" s="168"/>
      <c r="EK79" s="168"/>
      <c r="EL79" s="168"/>
      <c r="EM79" s="168"/>
      <c r="EN79" s="168"/>
      <c r="EO79" s="168"/>
      <c r="EP79" s="168"/>
      <c r="EQ79" s="168"/>
      <c r="ER79" s="168"/>
      <c r="ES79" s="168"/>
      <c r="ET79" s="168"/>
      <c r="EU79" s="168"/>
      <c r="EV79" s="168"/>
      <c r="EW79" s="168"/>
      <c r="EX79" s="168"/>
      <c r="EY79" s="168"/>
      <c r="EZ79" s="168"/>
      <c r="FA79" s="168"/>
      <c r="FB79" s="168"/>
      <c r="FC79" s="168"/>
      <c r="FD79" s="168"/>
      <c r="FE79" s="168"/>
      <c r="FF79" s="168"/>
      <c r="FG79" s="168"/>
      <c r="FH79" s="168"/>
      <c r="FI79" s="168"/>
      <c r="FJ79" s="168"/>
      <c r="FK79" s="168"/>
      <c r="FL79" s="168"/>
      <c r="FM79" s="168"/>
      <c r="FN79" s="168"/>
      <c r="FO79" s="168"/>
      <c r="FP79" s="168"/>
      <c r="FQ79" s="168"/>
      <c r="FR79" s="168"/>
      <c r="FS79" s="168"/>
      <c r="FT79" s="167"/>
      <c r="FU79" s="167"/>
      <c r="FV79" s="167"/>
    </row>
    <row r="80" spans="1:178" s="151" customFormat="1" ht="12.75" x14ac:dyDescent="0.2">
      <c r="E80" s="165"/>
      <c r="F80" s="1"/>
      <c r="G80" s="157"/>
      <c r="H80" s="1"/>
      <c r="I80" s="1"/>
      <c r="L80" s="153"/>
      <c r="M80" s="154"/>
      <c r="N80" s="154"/>
      <c r="O80" s="154"/>
      <c r="P80" s="154"/>
      <c r="Q80" s="154"/>
      <c r="R80" s="154"/>
      <c r="S80" s="154"/>
      <c r="T80" s="154"/>
      <c r="U80" s="153"/>
      <c r="V80" s="151">
        <f>Z80/(AD83-Y80)</f>
        <v>1.4192660550458722</v>
      </c>
      <c r="W80" s="151">
        <f t="shared" si="6"/>
        <v>0.18247706422018362</v>
      </c>
      <c r="X80" s="151">
        <f t="shared" si="7"/>
        <v>1.4309486412767896</v>
      </c>
      <c r="Y80" s="151">
        <f t="shared" si="8"/>
        <v>-0.64999999999999958</v>
      </c>
      <c r="Z80" s="151">
        <f t="shared" si="9"/>
        <v>1.105</v>
      </c>
      <c r="AA80" s="152">
        <v>0.35</v>
      </c>
      <c r="AB80" s="152">
        <f t="shared" si="5"/>
        <v>0.87750000000000006</v>
      </c>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c r="CL80" s="168"/>
      <c r="CM80" s="168"/>
      <c r="CN80" s="168"/>
      <c r="CO80" s="168"/>
      <c r="CP80" s="168"/>
      <c r="CQ80" s="168"/>
      <c r="CR80" s="168"/>
      <c r="CS80" s="168"/>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c r="EP80" s="168"/>
      <c r="EQ80" s="168"/>
      <c r="ER80" s="168"/>
      <c r="ES80" s="168"/>
      <c r="ET80" s="168"/>
      <c r="EU80" s="168"/>
      <c r="EV80" s="168"/>
      <c r="EW80" s="168"/>
      <c r="EX80" s="168"/>
      <c r="EY80" s="168"/>
      <c r="EZ80" s="168"/>
      <c r="FA80" s="168"/>
      <c r="FB80" s="168"/>
      <c r="FC80" s="168"/>
      <c r="FD80" s="168"/>
      <c r="FE80" s="168"/>
      <c r="FF80" s="168"/>
      <c r="FG80" s="168"/>
      <c r="FH80" s="168"/>
      <c r="FI80" s="168"/>
      <c r="FJ80" s="168"/>
      <c r="FK80" s="168"/>
      <c r="FL80" s="168"/>
      <c r="FM80" s="168"/>
      <c r="FN80" s="168"/>
      <c r="FO80" s="168"/>
      <c r="FP80" s="168"/>
      <c r="FQ80" s="168"/>
      <c r="FR80" s="168"/>
      <c r="FS80" s="168"/>
      <c r="FT80" s="167"/>
      <c r="FU80" s="167"/>
      <c r="FV80" s="167"/>
    </row>
    <row r="81" spans="1:178" s="151" customFormat="1" ht="12.75" x14ac:dyDescent="0.2">
      <c r="B81" s="157"/>
      <c r="C81" s="157"/>
      <c r="D81" s="157"/>
      <c r="E81" s="170"/>
      <c r="F81" s="1"/>
      <c r="G81" s="157"/>
      <c r="H81" s="1"/>
      <c r="I81" s="1"/>
      <c r="L81" s="153"/>
      <c r="M81" s="154"/>
      <c r="N81" s="154"/>
      <c r="O81" s="154"/>
      <c r="P81" s="154"/>
      <c r="Q81" s="154"/>
      <c r="R81" s="154"/>
      <c r="S81" s="154"/>
      <c r="T81" s="154"/>
      <c r="U81" s="153"/>
      <c r="V81" s="151">
        <f>Z81/(AD83-Y81)</f>
        <v>1.297560975609755</v>
      </c>
      <c r="W81" s="151">
        <f t="shared" si="6"/>
        <v>0.16682926829268285</v>
      </c>
      <c r="X81" s="151">
        <f t="shared" si="7"/>
        <v>1.3082417552518384</v>
      </c>
      <c r="Y81" s="151">
        <f t="shared" si="8"/>
        <v>-0.75000000000000111</v>
      </c>
      <c r="Z81" s="151">
        <f t="shared" si="9"/>
        <v>1.1400000000000006</v>
      </c>
      <c r="AA81" s="152">
        <v>0.4</v>
      </c>
      <c r="AB81" s="152">
        <f t="shared" si="5"/>
        <v>0.84</v>
      </c>
      <c r="AD81" s="169">
        <f>C77</f>
        <v>0.55555555555555558</v>
      </c>
      <c r="AE81" s="169">
        <f>C78</f>
        <v>7.1428571428571425E-2</v>
      </c>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c r="CL81" s="168"/>
      <c r="CM81" s="168"/>
      <c r="CN81" s="168"/>
      <c r="CO81" s="168"/>
      <c r="CP81" s="168"/>
      <c r="CQ81" s="168"/>
      <c r="CR81" s="168"/>
      <c r="CS81" s="168"/>
      <c r="CT81" s="168"/>
      <c r="CU81" s="168"/>
      <c r="CV81" s="168"/>
      <c r="CW81" s="168"/>
      <c r="CX81" s="168"/>
      <c r="CY81" s="168"/>
      <c r="CZ81" s="168"/>
      <c r="DA81" s="168"/>
      <c r="DB81" s="168"/>
      <c r="DC81" s="168"/>
      <c r="DD81" s="168"/>
      <c r="DE81" s="168"/>
      <c r="DF81" s="168"/>
      <c r="DG81" s="168"/>
      <c r="DH81" s="168"/>
      <c r="DI81" s="168"/>
      <c r="DJ81" s="168"/>
      <c r="DK81" s="168"/>
      <c r="DL81" s="168"/>
      <c r="DM81" s="168"/>
      <c r="DN81" s="168"/>
      <c r="DO81" s="168"/>
      <c r="DP81" s="168"/>
      <c r="DQ81" s="168"/>
      <c r="DR81" s="168"/>
      <c r="DS81" s="168"/>
      <c r="DT81" s="168"/>
      <c r="DU81" s="168"/>
      <c r="DV81" s="168"/>
      <c r="DW81" s="168"/>
      <c r="DX81" s="168"/>
      <c r="DY81" s="168"/>
      <c r="DZ81" s="168"/>
      <c r="EA81" s="168"/>
      <c r="EB81" s="168"/>
      <c r="EC81" s="168"/>
      <c r="ED81" s="168"/>
      <c r="EE81" s="168"/>
      <c r="EF81" s="168"/>
      <c r="EG81" s="168"/>
      <c r="EH81" s="168"/>
      <c r="EI81" s="168"/>
      <c r="EJ81" s="168"/>
      <c r="EK81" s="168"/>
      <c r="EL81" s="168"/>
      <c r="EM81" s="168"/>
      <c r="EN81" s="168"/>
      <c r="EO81" s="168"/>
      <c r="EP81" s="168"/>
      <c r="EQ81" s="168"/>
      <c r="ER81" s="168"/>
      <c r="ES81" s="168"/>
      <c r="ET81" s="168"/>
      <c r="EU81" s="168"/>
      <c r="EV81" s="168"/>
      <c r="EW81" s="168"/>
      <c r="EX81" s="168"/>
      <c r="EY81" s="168"/>
      <c r="EZ81" s="168"/>
      <c r="FA81" s="168"/>
      <c r="FB81" s="168"/>
      <c r="FC81" s="168"/>
      <c r="FD81" s="168"/>
      <c r="FE81" s="168"/>
      <c r="FF81" s="168"/>
      <c r="FG81" s="168"/>
      <c r="FH81" s="168"/>
      <c r="FI81" s="168"/>
      <c r="FJ81" s="168"/>
      <c r="FK81" s="168"/>
      <c r="FL81" s="168"/>
      <c r="FM81" s="168"/>
      <c r="FN81" s="168"/>
      <c r="FO81" s="168"/>
      <c r="FP81" s="168"/>
      <c r="FQ81" s="168"/>
      <c r="FR81" s="168"/>
      <c r="FS81" s="168"/>
      <c r="FT81" s="167"/>
      <c r="FU81" s="167"/>
      <c r="FV81" s="167"/>
    </row>
    <row r="82" spans="1:178" s="151" customFormat="1" ht="12.75" x14ac:dyDescent="0.2">
      <c r="B82" s="162"/>
      <c r="C82" s="166"/>
      <c r="D82" s="160"/>
      <c r="E82" s="1"/>
      <c r="F82" s="1"/>
      <c r="G82" s="157"/>
      <c r="H82" s="1"/>
      <c r="I82" s="1"/>
      <c r="L82" s="153"/>
      <c r="M82" s="154"/>
      <c r="N82" s="154"/>
      <c r="O82" s="154"/>
      <c r="P82" s="154"/>
      <c r="Q82" s="154"/>
      <c r="R82" s="154"/>
      <c r="S82" s="154"/>
      <c r="T82" s="154"/>
      <c r="U82" s="153"/>
      <c r="V82" s="151">
        <f>Z82/(AD83-Y82)</f>
        <v>1.2058394160583943</v>
      </c>
      <c r="W82" s="151">
        <f t="shared" si="6"/>
        <v>0.15503649635036498</v>
      </c>
      <c r="X82" s="151">
        <f t="shared" si="7"/>
        <v>1.2157651962943528</v>
      </c>
      <c r="Y82" s="151">
        <f t="shared" si="8"/>
        <v>-0.84999999999999987</v>
      </c>
      <c r="Z82" s="151">
        <f t="shared" si="9"/>
        <v>1.18</v>
      </c>
      <c r="AA82" s="152">
        <v>0.45</v>
      </c>
      <c r="AB82" s="152">
        <f t="shared" si="5"/>
        <v>0.79749999999999999</v>
      </c>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c r="CL82" s="168"/>
      <c r="CM82" s="168"/>
      <c r="CN82" s="168"/>
      <c r="CO82" s="168"/>
      <c r="CP82" s="168"/>
      <c r="CQ82" s="168"/>
      <c r="CR82" s="168"/>
      <c r="CS82" s="168"/>
      <c r="CT82" s="168"/>
      <c r="CU82" s="168"/>
      <c r="CV82" s="168"/>
      <c r="CW82" s="168"/>
      <c r="CX82" s="168"/>
      <c r="CY82" s="168"/>
      <c r="CZ82" s="168"/>
      <c r="DA82" s="168"/>
      <c r="DB82" s="168"/>
      <c r="DC82" s="168"/>
      <c r="DD82" s="168"/>
      <c r="DE82" s="168"/>
      <c r="DF82" s="168"/>
      <c r="DG82" s="168"/>
      <c r="DH82" s="168"/>
      <c r="DI82" s="168"/>
      <c r="DJ82" s="168"/>
      <c r="DK82" s="168"/>
      <c r="DL82" s="168"/>
      <c r="DM82" s="168"/>
      <c r="DN82" s="168"/>
      <c r="DO82" s="168"/>
      <c r="DP82" s="168"/>
      <c r="DQ82" s="168"/>
      <c r="DR82" s="168"/>
      <c r="DS82" s="168"/>
      <c r="DT82" s="168"/>
      <c r="DU82" s="168"/>
      <c r="DV82" s="168"/>
      <c r="DW82" s="168"/>
      <c r="DX82" s="168"/>
      <c r="DY82" s="168"/>
      <c r="DZ82" s="168"/>
      <c r="EA82" s="168"/>
      <c r="EB82" s="168"/>
      <c r="EC82" s="168"/>
      <c r="ED82" s="168"/>
      <c r="EE82" s="168"/>
      <c r="EF82" s="168"/>
      <c r="EG82" s="168"/>
      <c r="EH82" s="168"/>
      <c r="EI82" s="168"/>
      <c r="EJ82" s="168"/>
      <c r="EK82" s="168"/>
      <c r="EL82" s="168"/>
      <c r="EM82" s="168"/>
      <c r="EN82" s="168"/>
      <c r="EO82" s="168"/>
      <c r="EP82" s="168"/>
      <c r="EQ82" s="168"/>
      <c r="ER82" s="168"/>
      <c r="ES82" s="168"/>
      <c r="ET82" s="168"/>
      <c r="EU82" s="168"/>
      <c r="EV82" s="168"/>
      <c r="EW82" s="168"/>
      <c r="EX82" s="168"/>
      <c r="EY82" s="168"/>
      <c r="EZ82" s="168"/>
      <c r="FA82" s="168"/>
      <c r="FB82" s="168"/>
      <c r="FC82" s="168"/>
      <c r="FD82" s="168"/>
      <c r="FE82" s="168"/>
      <c r="FF82" s="168"/>
      <c r="FG82" s="168"/>
      <c r="FH82" s="168"/>
      <c r="FI82" s="168"/>
      <c r="FJ82" s="168"/>
      <c r="FK82" s="168"/>
      <c r="FL82" s="168"/>
      <c r="FM82" s="168"/>
      <c r="FN82" s="168"/>
      <c r="FO82" s="168"/>
      <c r="FP82" s="168"/>
      <c r="FQ82" s="168"/>
      <c r="FR82" s="168"/>
      <c r="FS82" s="168"/>
      <c r="FT82" s="167"/>
      <c r="FU82" s="167"/>
      <c r="FV82" s="167"/>
    </row>
    <row r="83" spans="1:178" s="151" customFormat="1" ht="12.75" x14ac:dyDescent="0.2">
      <c r="B83" s="162"/>
      <c r="C83" s="166"/>
      <c r="D83" s="160"/>
      <c r="E83" s="165"/>
      <c r="F83" s="163"/>
      <c r="G83" s="157"/>
      <c r="H83" s="1"/>
      <c r="I83" s="1"/>
      <c r="L83" s="153"/>
      <c r="M83" s="154"/>
      <c r="N83" s="154"/>
      <c r="O83" s="154"/>
      <c r="P83" s="154"/>
      <c r="Q83" s="154"/>
      <c r="R83" s="154"/>
      <c r="S83" s="154"/>
      <c r="T83" s="154"/>
      <c r="U83" s="153"/>
      <c r="V83" s="151">
        <f>Z83/(AD83-Y83)</f>
        <v>1.1053797468354432</v>
      </c>
      <c r="W83" s="151">
        <f t="shared" si="6"/>
        <v>0.14212025316455712</v>
      </c>
      <c r="X83" s="151">
        <f t="shared" si="7"/>
        <v>1.1144786005453611</v>
      </c>
      <c r="Y83" s="151">
        <f t="shared" si="8"/>
        <v>-0.99999999999999944</v>
      </c>
      <c r="Z83" s="151">
        <f t="shared" si="9"/>
        <v>1.2474999999999996</v>
      </c>
      <c r="AA83" s="152">
        <v>0.55000000000000004</v>
      </c>
      <c r="AB83" s="152">
        <f t="shared" si="5"/>
        <v>0.69750000000000001</v>
      </c>
      <c r="AC83" s="164" t="s">
        <v>78</v>
      </c>
      <c r="AD83" s="151">
        <f>AE81/AD81</f>
        <v>0.12857142857142856</v>
      </c>
      <c r="AF83" s="151">
        <f>AF76</f>
        <v>0.9452624614827918</v>
      </c>
    </row>
    <row r="84" spans="1:178" s="151" customFormat="1" ht="12.75" x14ac:dyDescent="0.2">
      <c r="B84" s="1"/>
      <c r="C84" s="2"/>
      <c r="D84" s="1"/>
      <c r="E84" s="1"/>
      <c r="F84" s="163"/>
      <c r="G84" s="157"/>
      <c r="H84" s="1"/>
      <c r="I84" s="1"/>
      <c r="L84" s="153"/>
      <c r="M84" s="154"/>
      <c r="N84" s="154"/>
      <c r="O84" s="154"/>
      <c r="P84" s="154"/>
      <c r="Q84" s="154"/>
      <c r="R84" s="154"/>
      <c r="S84" s="154"/>
      <c r="T84" s="154"/>
      <c r="U84" s="153"/>
      <c r="V84" s="151">
        <f>Z84/(AD83-Y84)</f>
        <v>1.0402234636871504</v>
      </c>
      <c r="W84" s="151">
        <f t="shared" si="6"/>
        <v>0.13374301675977662</v>
      </c>
      <c r="X84" s="151">
        <f t="shared" si="7"/>
        <v>1.0487859881488206</v>
      </c>
      <c r="Y84" s="151">
        <f t="shared" si="8"/>
        <v>-1.1500000000000015</v>
      </c>
      <c r="Z84" s="151">
        <f t="shared" si="9"/>
        <v>1.330000000000001</v>
      </c>
      <c r="AA84" s="152">
        <v>0.6</v>
      </c>
      <c r="AB84" s="152">
        <f t="shared" si="5"/>
        <v>0.64</v>
      </c>
    </row>
    <row r="85" spans="1:178" s="151" customFormat="1" ht="12.75" x14ac:dyDescent="0.2">
      <c r="E85" s="1"/>
      <c r="F85" s="1"/>
      <c r="G85" s="157"/>
      <c r="H85" s="1"/>
      <c r="I85" s="1"/>
      <c r="L85" s="153"/>
      <c r="M85" s="154"/>
      <c r="N85" s="154"/>
      <c r="O85" s="154"/>
      <c r="P85" s="154"/>
      <c r="Q85" s="154"/>
      <c r="R85" s="154"/>
      <c r="S85" s="154"/>
      <c r="T85" s="154"/>
      <c r="U85" s="153"/>
      <c r="V85" s="151">
        <f>Z85/(AD83-Y85)</f>
        <v>0.98067632850241548</v>
      </c>
      <c r="W85" s="151">
        <f t="shared" si="6"/>
        <v>0.12608695652173929</v>
      </c>
      <c r="X85" s="151">
        <f t="shared" si="7"/>
        <v>0.9887486950129909</v>
      </c>
      <c r="Y85" s="151">
        <f t="shared" si="8"/>
        <v>-1.3499999999999999</v>
      </c>
      <c r="Z85" s="151">
        <f t="shared" si="9"/>
        <v>1.45</v>
      </c>
      <c r="AA85" s="152">
        <v>0.75</v>
      </c>
      <c r="AB85" s="152">
        <f t="shared" si="5"/>
        <v>0.4375</v>
      </c>
    </row>
    <row r="86" spans="1:178" s="151" customFormat="1" ht="12.75" x14ac:dyDescent="0.2">
      <c r="E86" s="1"/>
      <c r="F86" s="1"/>
      <c r="G86" s="157"/>
      <c r="H86" s="1"/>
      <c r="I86" s="1"/>
      <c r="L86" s="153"/>
      <c r="M86" s="154"/>
      <c r="N86" s="154"/>
      <c r="O86" s="154"/>
      <c r="P86" s="154"/>
      <c r="Q86" s="154"/>
      <c r="R86" s="154"/>
      <c r="S86" s="154"/>
      <c r="T86" s="154"/>
      <c r="U86" s="153"/>
      <c r="V86" s="151">
        <f>Z86/(AD83-Y86)</f>
        <v>0.95319148936170206</v>
      </c>
      <c r="W86" s="151">
        <f t="shared" si="6"/>
        <v>0.12255319148936161</v>
      </c>
      <c r="X86" s="151">
        <f t="shared" si="7"/>
        <v>0.9610376164000074</v>
      </c>
      <c r="Y86" s="151">
        <f t="shared" si="8"/>
        <v>-1.5500000000000012</v>
      </c>
      <c r="Z86" s="151">
        <f t="shared" si="9"/>
        <v>1.600000000000001</v>
      </c>
      <c r="AA86" s="152">
        <v>0.8</v>
      </c>
      <c r="AB86" s="152">
        <f t="shared" si="5"/>
        <v>0.35999999999999988</v>
      </c>
      <c r="AD86" s="171" t="s">
        <v>80</v>
      </c>
      <c r="AE86" s="157">
        <v>2</v>
      </c>
      <c r="AF86" s="157"/>
    </row>
    <row r="87" spans="1:178" s="151" customFormat="1" ht="12.75" x14ac:dyDescent="0.2">
      <c r="A87" s="157"/>
      <c r="B87" s="157"/>
      <c r="C87" s="157"/>
      <c r="D87" s="157"/>
      <c r="E87" s="158"/>
      <c r="F87" s="157"/>
      <c r="G87" s="157"/>
      <c r="H87" s="157"/>
      <c r="I87" s="157"/>
      <c r="J87" s="156" t="str">
        <f>"MS=  "&amp;[2]!xln(K87)&amp;" ="</f>
        <v>MS=  (0.938² + 0.121²)⁰·⁵ / ((0.556² + 0.0714²)⁰·⁵) - 1 =</v>
      </c>
      <c r="K87" s="155">
        <f>(AE78^2+AF78^2)^0.5/((AD81^2+AE81^2)^0.5)-1</f>
        <v>0.68758122743682293</v>
      </c>
      <c r="L87" s="153"/>
      <c r="M87" s="154"/>
      <c r="N87" s="154"/>
      <c r="O87" s="154"/>
      <c r="P87" s="154"/>
      <c r="Q87" s="154"/>
      <c r="R87" s="154"/>
      <c r="S87" s="154"/>
      <c r="T87" s="154"/>
      <c r="U87" s="153"/>
      <c r="V87" s="151">
        <f>Z87/(AD83-Y87)</f>
        <v>0.94457831325301211</v>
      </c>
      <c r="W87" s="151">
        <f t="shared" si="6"/>
        <v>0.12144578313253018</v>
      </c>
      <c r="X87" s="151">
        <f t="shared" si="7"/>
        <v>0.95235354155301966</v>
      </c>
      <c r="Y87" s="151">
        <f t="shared" si="8"/>
        <v>-1.6499999999999981</v>
      </c>
      <c r="Z87" s="151">
        <f t="shared" si="9"/>
        <v>1.6799999999999984</v>
      </c>
      <c r="AA87" s="152">
        <v>0.85</v>
      </c>
      <c r="AB87" s="152">
        <f t="shared" si="5"/>
        <v>0.27750000000000008</v>
      </c>
      <c r="AD87" s="171" t="s">
        <v>79</v>
      </c>
      <c r="AE87" s="157">
        <v>1</v>
      </c>
      <c r="AF87" s="157"/>
    </row>
    <row r="88" spans="1:178" s="151" customFormat="1" ht="12.75" x14ac:dyDescent="0.2">
      <c r="A88" s="157"/>
      <c r="B88" s="157"/>
      <c r="C88" s="157"/>
      <c r="D88" s="157"/>
      <c r="E88" s="157"/>
      <c r="F88" s="1"/>
      <c r="G88" s="157"/>
      <c r="H88" s="157"/>
      <c r="I88" s="157"/>
      <c r="L88" s="153"/>
      <c r="M88" s="154"/>
      <c r="N88" s="154"/>
      <c r="O88" s="154"/>
      <c r="P88" s="154"/>
      <c r="Q88" s="154"/>
      <c r="R88" s="154"/>
      <c r="S88" s="154"/>
      <c r="T88" s="154"/>
      <c r="U88" s="153"/>
      <c r="V88" s="151">
        <f>Z88/(AD83-Y88)</f>
        <v>0.93954372623574145</v>
      </c>
      <c r="W88" s="151">
        <f t="shared" si="6"/>
        <v>0.12079847908745234</v>
      </c>
      <c r="X88" s="151">
        <f t="shared" si="7"/>
        <v>0.947277512695611</v>
      </c>
      <c r="Y88" s="151">
        <f t="shared" si="8"/>
        <v>-1.7500000000000011</v>
      </c>
      <c r="Z88" s="151">
        <f t="shared" si="9"/>
        <v>1.765000000000001</v>
      </c>
      <c r="AA88" s="152">
        <v>0.9</v>
      </c>
      <c r="AB88" s="152">
        <f t="shared" si="5"/>
        <v>0.18999999999999995</v>
      </c>
    </row>
    <row r="89" spans="1:178" s="151" customFormat="1" ht="12.75" x14ac:dyDescent="0.2">
      <c r="A89" s="157"/>
      <c r="B89" s="157"/>
      <c r="C89" s="157"/>
      <c r="D89" s="157"/>
      <c r="L89" s="153"/>
      <c r="M89" s="154"/>
      <c r="N89" s="154"/>
      <c r="O89" s="154"/>
      <c r="P89" s="154"/>
      <c r="Q89" s="154"/>
      <c r="R89" s="154"/>
      <c r="S89" s="154"/>
      <c r="T89" s="154"/>
      <c r="U89" s="153"/>
      <c r="V89" s="151">
        <f>Z89/(AD83-Y89)</f>
        <v>0.93754512635379073</v>
      </c>
      <c r="W89" s="151">
        <f t="shared" si="6"/>
        <v>0.12054151624548726</v>
      </c>
      <c r="X89" s="151">
        <f t="shared" si="7"/>
        <v>0.9452624614827918</v>
      </c>
      <c r="Y89" s="151">
        <f t="shared" si="8"/>
        <v>-1.8500000000000008</v>
      </c>
      <c r="Z89" s="151">
        <f t="shared" si="9"/>
        <v>1.8550000000000009</v>
      </c>
      <c r="AA89" s="152">
        <v>0.95</v>
      </c>
      <c r="AB89" s="152">
        <f t="shared" si="5"/>
        <v>9.7500000000000031E-2</v>
      </c>
    </row>
    <row r="90" spans="1:178" s="151" customFormat="1" ht="12.75" x14ac:dyDescent="0.2">
      <c r="A90" s="1"/>
      <c r="B90" s="1"/>
      <c r="C90" s="1"/>
      <c r="D90" s="1"/>
      <c r="E90" s="1"/>
      <c r="F90" s="158"/>
      <c r="G90" s="157"/>
      <c r="L90" s="153"/>
      <c r="M90" s="154"/>
      <c r="N90" s="154"/>
      <c r="O90" s="154"/>
      <c r="P90" s="154"/>
      <c r="Q90" s="154"/>
      <c r="R90" s="154"/>
      <c r="S90" s="154"/>
      <c r="T90" s="154"/>
      <c r="U90" s="153"/>
      <c r="V90" s="151">
        <f>Z90/(AD83-Y90)</f>
        <v>0.9379707112970711</v>
      </c>
      <c r="W90" s="151">
        <f t="shared" si="6"/>
        <v>0.12059623430962341</v>
      </c>
      <c r="X90" s="151">
        <f t="shared" si="7"/>
        <v>0.94569154959785651</v>
      </c>
      <c r="Y90" s="151">
        <f t="shared" si="8"/>
        <v>-1.9199999999999977</v>
      </c>
      <c r="Z90" s="151">
        <f t="shared" si="9"/>
        <v>1.9214999999999978</v>
      </c>
      <c r="AA90" s="152">
        <v>0.97</v>
      </c>
      <c r="AB90" s="152">
        <f t="shared" si="5"/>
        <v>5.9100000000000041E-2</v>
      </c>
    </row>
    <row r="91" spans="1:178" s="151" customFormat="1" ht="12.75" x14ac:dyDescent="0.2">
      <c r="A91" s="157"/>
      <c r="B91" s="157"/>
      <c r="C91" s="157"/>
      <c r="D91" s="157"/>
      <c r="E91" s="157"/>
      <c r="F91" s="157"/>
      <c r="G91" s="157"/>
      <c r="H91" s="157"/>
      <c r="I91" s="157"/>
      <c r="L91" s="153"/>
      <c r="M91" s="154"/>
      <c r="N91" s="154"/>
      <c r="O91" s="154"/>
      <c r="P91" s="154"/>
      <c r="Q91" s="154"/>
      <c r="R91" s="154"/>
      <c r="S91" s="154"/>
      <c r="T91" s="154"/>
      <c r="U91" s="153"/>
      <c r="V91" s="151">
        <f>Z91/(AD83-Y91)</f>
        <v>0.93843298969072153</v>
      </c>
      <c r="W91" s="151">
        <f t="shared" si="6"/>
        <v>0.12065567010309275</v>
      </c>
      <c r="X91" s="151">
        <f t="shared" si="7"/>
        <v>0.94615763320278312</v>
      </c>
      <c r="Y91" s="151">
        <f t="shared" si="8"/>
        <v>-1.9499999999999944</v>
      </c>
      <c r="Z91" s="151">
        <f t="shared" si="9"/>
        <v>1.9505999999999946</v>
      </c>
      <c r="AA91" s="152">
        <v>0.98</v>
      </c>
      <c r="AB91" s="152">
        <f t="shared" si="5"/>
        <v>3.960000000000008E-2</v>
      </c>
    </row>
    <row r="92" spans="1:178" s="151" customFormat="1" ht="12.75" x14ac:dyDescent="0.2">
      <c r="A92" s="157"/>
      <c r="B92" s="157"/>
      <c r="C92" s="159"/>
      <c r="D92" s="159"/>
      <c r="E92" s="158"/>
      <c r="F92" s="158"/>
      <c r="G92" s="157"/>
      <c r="H92" s="157"/>
      <c r="I92" s="157"/>
      <c r="L92" s="153"/>
      <c r="M92" s="154"/>
      <c r="N92" s="154"/>
      <c r="O92" s="154"/>
      <c r="P92" s="154"/>
      <c r="Q92" s="154"/>
      <c r="R92" s="154"/>
      <c r="S92" s="154"/>
      <c r="T92" s="154"/>
      <c r="U92" s="153"/>
      <c r="V92" s="151">
        <f>Z92/(AD83-Y92)</f>
        <v>0.93882913546630375</v>
      </c>
      <c r="W92" s="151">
        <f t="shared" si="6"/>
        <v>0.12070660313138171</v>
      </c>
      <c r="X92" s="151">
        <f t="shared" si="7"/>
        <v>0.94655703982376271</v>
      </c>
      <c r="Y92" s="151">
        <f t="shared" si="8"/>
        <v>-1.9700000000000033</v>
      </c>
      <c r="Z92" s="151">
        <f t="shared" si="9"/>
        <v>1.9702000000000033</v>
      </c>
      <c r="AA92" s="152">
        <v>0.99</v>
      </c>
      <c r="AB92" s="152">
        <f t="shared" si="5"/>
        <v>1.9900000000000029E-2</v>
      </c>
    </row>
    <row r="93" spans="1:178" s="151" customFormat="1" ht="12.75" x14ac:dyDescent="0.2">
      <c r="A93" s="157"/>
      <c r="B93" s="157"/>
      <c r="C93" s="159"/>
      <c r="L93" s="153"/>
      <c r="M93" s="154"/>
      <c r="N93" s="154"/>
      <c r="O93" s="154"/>
      <c r="P93" s="154"/>
      <c r="Q93" s="154"/>
      <c r="R93" s="154"/>
      <c r="S93" s="154"/>
      <c r="T93" s="154"/>
      <c r="U93" s="153"/>
      <c r="V93" s="151">
        <f>Z93/(AD83-Y93)</f>
        <v>0.93931220498988544</v>
      </c>
      <c r="W93" s="151">
        <f t="shared" si="6"/>
        <v>0.12076871207012796</v>
      </c>
      <c r="X93" s="151">
        <f t="shared" si="7"/>
        <v>0.94704408569930787</v>
      </c>
      <c r="Y93" s="151">
        <f t="shared" si="8"/>
        <v>-1.9900000000000011</v>
      </c>
      <c r="Z93" s="151">
        <f t="shared" si="9"/>
        <v>1.9900000000000011</v>
      </c>
      <c r="AA93" s="152">
        <v>1</v>
      </c>
      <c r="AB93" s="152">
        <f t="shared" si="5"/>
        <v>0</v>
      </c>
    </row>
    <row r="94" spans="1:178" s="28" customFormat="1" ht="12.75" x14ac:dyDescent="0.2">
      <c r="A94" s="69"/>
      <c r="D94" s="83"/>
      <c r="E94" s="150"/>
      <c r="L94" s="30"/>
      <c r="M94" s="36"/>
      <c r="N94" s="36"/>
      <c r="O94" s="36"/>
      <c r="P94" s="36"/>
      <c r="Q94" s="38"/>
      <c r="R94" s="27"/>
      <c r="S94" s="27"/>
      <c r="T94" s="27"/>
      <c r="U94" s="30"/>
      <c r="V94" s="29"/>
      <c r="W94" s="142"/>
      <c r="Y94" s="136"/>
      <c r="AA94" s="142"/>
      <c r="AB94" s="142"/>
      <c r="AH94" s="30"/>
      <c r="AI94" s="30"/>
      <c r="AJ94" s="30"/>
      <c r="AK94" s="30"/>
      <c r="AL94" s="30"/>
      <c r="AM94" s="30"/>
      <c r="AN94" s="30"/>
      <c r="AO94" s="30"/>
      <c r="AP94" s="76"/>
      <c r="AQ94" s="97"/>
      <c r="AR94" s="98"/>
      <c r="AS94" s="98"/>
      <c r="AT94" s="77"/>
      <c r="AU94" s="77"/>
      <c r="AV94" s="77"/>
      <c r="AW94" s="30"/>
      <c r="AX94" s="30"/>
      <c r="AY94" s="30"/>
      <c r="AZ94" s="30"/>
      <c r="BA94" s="30"/>
      <c r="BB94" s="77"/>
      <c r="BC94" s="30"/>
      <c r="BD94" s="30"/>
      <c r="BE94" s="30"/>
      <c r="BF94" s="30"/>
      <c r="BG94" s="77"/>
      <c r="BH94" s="77"/>
      <c r="BI94" s="77"/>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row>
    <row r="95" spans="1:178" s="28" customFormat="1" ht="12.75" x14ac:dyDescent="0.2">
      <c r="A95" s="69"/>
      <c r="H95"/>
      <c r="L95" s="30"/>
      <c r="M95" s="36"/>
      <c r="N95" s="36"/>
      <c r="O95" s="36"/>
      <c r="P95" s="36"/>
      <c r="Q95" s="38"/>
      <c r="R95" s="27"/>
      <c r="S95" s="27"/>
      <c r="T95"/>
      <c r="U95" s="30"/>
      <c r="V95" s="85"/>
      <c r="W95" s="141"/>
      <c r="Y95" s="136"/>
      <c r="AA95" s="141"/>
      <c r="AB95" s="141"/>
      <c r="AH95" s="30"/>
      <c r="AI95" s="30"/>
      <c r="AJ95" s="30"/>
      <c r="AK95" s="30"/>
      <c r="AL95" s="30"/>
      <c r="AM95" s="30"/>
      <c r="AN95" s="30"/>
      <c r="AO95" s="30"/>
      <c r="AP95" s="76"/>
      <c r="AQ95" s="97"/>
      <c r="AR95" s="77"/>
      <c r="AS95" s="78"/>
      <c r="AT95" s="77"/>
      <c r="AU95" s="77"/>
      <c r="AV95" s="77"/>
      <c r="AW95" s="30"/>
      <c r="AX95" s="30"/>
      <c r="AY95" s="30"/>
      <c r="AZ95" s="30"/>
      <c r="BA95" s="30"/>
      <c r="BB95" s="76"/>
      <c r="BC95" s="30"/>
      <c r="BD95" s="30"/>
      <c r="BE95" s="30"/>
      <c r="BF95" s="30"/>
      <c r="BG95" s="30"/>
      <c r="BH95" s="30"/>
      <c r="BI95" s="30"/>
      <c r="BJ95" s="99"/>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row>
    <row r="96" spans="1:178" s="28" customFormat="1" ht="12.75" x14ac:dyDescent="0.2">
      <c r="A96" s="69"/>
      <c r="L96" s="30"/>
      <c r="M96" s="36"/>
      <c r="N96" s="36"/>
      <c r="O96" s="36"/>
      <c r="P96" s="36"/>
      <c r="Q96" s="38"/>
      <c r="R96" s="27"/>
      <c r="S96" s="27"/>
      <c r="T96" s="27"/>
      <c r="U96" s="30"/>
      <c r="V96" s="85"/>
      <c r="AC96" s="71"/>
      <c r="AD96" s="71"/>
      <c r="AE96" s="30"/>
      <c r="AG96" s="30"/>
      <c r="AH96" s="30"/>
      <c r="AI96" s="30"/>
      <c r="AJ96" s="30"/>
      <c r="AK96" s="30"/>
      <c r="AL96" s="30"/>
      <c r="AM96" s="30"/>
      <c r="AN96" s="30"/>
      <c r="AO96" s="30"/>
      <c r="AP96" s="76"/>
      <c r="AQ96" s="97"/>
      <c r="AR96" s="78"/>
      <c r="AS96" s="78"/>
      <c r="AT96" s="30"/>
      <c r="AU96" s="30"/>
      <c r="AV96" s="30"/>
      <c r="AW96" s="99"/>
      <c r="AX96" s="30"/>
      <c r="AY96" s="30"/>
      <c r="AZ96" s="30"/>
      <c r="BA96" s="30"/>
      <c r="BB96" s="97"/>
      <c r="BC96" s="98"/>
      <c r="BD96" s="98"/>
      <c r="BE96" s="30"/>
      <c r="BF96" s="30"/>
      <c r="BG96" s="30"/>
      <c r="BH96" s="30"/>
      <c r="BI96" s="30"/>
      <c r="BJ96" s="99"/>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row>
    <row r="97" spans="1:91" s="28" customFormat="1" ht="12.75" x14ac:dyDescent="0.2">
      <c r="A97" s="69"/>
      <c r="D97" s="83"/>
      <c r="E97" s="150"/>
      <c r="H97"/>
      <c r="L97" s="30"/>
      <c r="M97" s="36"/>
      <c r="N97" s="36"/>
      <c r="O97" s="36"/>
      <c r="P97" s="36"/>
      <c r="Q97" s="38"/>
      <c r="R97" s="27"/>
      <c r="S97" s="27"/>
      <c r="T97" s="27"/>
      <c r="U97" s="30"/>
      <c r="V97" s="29"/>
      <c r="Y97" s="29"/>
      <c r="AC97" s="29"/>
      <c r="AD97" s="71"/>
      <c r="AE97" s="30"/>
      <c r="AF97" s="30"/>
      <c r="AG97" s="30"/>
      <c r="AH97" s="30"/>
      <c r="AI97" s="30"/>
      <c r="AJ97" s="30"/>
      <c r="AK97" s="30"/>
      <c r="AL97" s="30"/>
      <c r="AM97" s="30"/>
      <c r="AN97" s="30"/>
      <c r="AO97" s="30"/>
      <c r="AP97" s="30"/>
      <c r="AQ97" s="97"/>
      <c r="AR97" s="78"/>
      <c r="AS97" s="78"/>
      <c r="AT97" s="30"/>
      <c r="AU97" s="30"/>
      <c r="AV97" s="30"/>
      <c r="AW97" s="99"/>
      <c r="AX97" s="30"/>
      <c r="AY97" s="30"/>
      <c r="AZ97" s="30"/>
      <c r="BA97" s="30"/>
      <c r="BB97" s="97"/>
      <c r="BC97" s="77"/>
      <c r="BD97" s="78"/>
      <c r="BE97" s="30"/>
      <c r="BF97" s="30"/>
      <c r="BG97" s="30"/>
      <c r="BH97" s="30"/>
      <c r="BI97" s="30"/>
      <c r="BJ97" s="99"/>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row>
    <row r="98" spans="1:91" s="28" customFormat="1" ht="12.75" x14ac:dyDescent="0.2">
      <c r="B98" s="7"/>
      <c r="C98" s="129"/>
      <c r="D98" s="82"/>
      <c r="E98" s="43"/>
      <c r="F98" s="110"/>
      <c r="G98" s="111"/>
      <c r="H98" s="43"/>
      <c r="I98" s="83"/>
      <c r="J98" s="108"/>
      <c r="L98" s="26"/>
      <c r="M98" s="36"/>
      <c r="N98" s="36"/>
      <c r="O98" s="36"/>
      <c r="P98" s="36"/>
      <c r="Q98" s="38"/>
      <c r="R98" s="27"/>
      <c r="S98" s="27"/>
      <c r="T98" s="27"/>
      <c r="U98" s="30"/>
      <c r="V98" s="85"/>
      <c r="W98" s="43"/>
      <c r="Y98" s="93"/>
      <c r="Z98" s="77"/>
      <c r="AA98" s="43"/>
      <c r="AC98" s="93"/>
      <c r="AD98" s="71"/>
      <c r="AE98" s="30"/>
      <c r="AF98" s="30"/>
      <c r="AG98" s="30"/>
      <c r="AH98" s="30"/>
      <c r="AI98" s="30"/>
      <c r="AJ98" s="30"/>
      <c r="AK98" s="30"/>
      <c r="AL98" s="30"/>
      <c r="AM98" s="30"/>
      <c r="AN98" s="30"/>
      <c r="AO98" s="30"/>
      <c r="AP98" s="30"/>
      <c r="AQ98" s="70"/>
      <c r="AR98" s="78"/>
      <c r="AS98" s="78"/>
      <c r="AT98" s="30"/>
      <c r="AU98" s="30"/>
      <c r="AV98" s="30"/>
      <c r="AW98" s="99"/>
      <c r="AX98" s="30"/>
      <c r="AY98" s="30"/>
      <c r="AZ98" s="30"/>
      <c r="BA98" s="30"/>
      <c r="BB98" s="97"/>
      <c r="BC98" s="78"/>
      <c r="BD98" s="78"/>
      <c r="BE98" s="30"/>
      <c r="BF98" s="30"/>
      <c r="BG98" s="30"/>
      <c r="BH98" s="30"/>
      <c r="BI98" s="30"/>
      <c r="BJ98" s="30"/>
      <c r="BK98" s="30"/>
      <c r="BL98" s="30"/>
      <c r="BM98" s="30"/>
      <c r="BN98" s="30"/>
      <c r="BO98" s="30"/>
      <c r="BP98" s="30"/>
      <c r="BQ98" s="62"/>
      <c r="BR98" s="62"/>
      <c r="BS98" s="62"/>
      <c r="BT98" s="30"/>
      <c r="BU98" s="30"/>
      <c r="BV98" s="30"/>
      <c r="BW98" s="30"/>
      <c r="BX98" s="30"/>
      <c r="BY98" s="30"/>
      <c r="BZ98" s="30"/>
      <c r="CA98" s="30"/>
      <c r="CB98" s="30"/>
      <c r="CC98" s="30"/>
      <c r="CD98" s="30"/>
      <c r="CE98" s="30"/>
      <c r="CF98" s="30"/>
      <c r="CG98" s="30"/>
      <c r="CH98" s="30"/>
      <c r="CI98" s="30"/>
      <c r="CJ98" s="30"/>
      <c r="CK98" s="30"/>
      <c r="CL98" s="30"/>
      <c r="CM98" s="30"/>
    </row>
    <row r="99" spans="1:91" s="28" customFormat="1" ht="12.75" x14ac:dyDescent="0.2">
      <c r="F99" s="110"/>
      <c r="G99" s="109"/>
      <c r="H99"/>
      <c r="L99" s="26"/>
      <c r="M99" s="36"/>
      <c r="N99" s="36"/>
      <c r="O99" s="36"/>
      <c r="P99" s="36"/>
      <c r="Q99" s="38"/>
      <c r="R99" s="27"/>
      <c r="S99" s="27"/>
      <c r="T99" s="27"/>
      <c r="U99" s="30"/>
      <c r="AC99" s="71"/>
      <c r="AD99" s="71"/>
      <c r="AE99" s="99"/>
      <c r="AF99" s="30"/>
      <c r="AG99" s="30"/>
      <c r="AH99" s="30"/>
      <c r="AI99" s="30"/>
      <c r="AJ99" s="30"/>
      <c r="AK99" s="30"/>
      <c r="AL99" s="30"/>
      <c r="AM99" s="30"/>
      <c r="AN99" s="30"/>
      <c r="AO99" s="30"/>
      <c r="AP99" s="30"/>
      <c r="AQ99" s="30"/>
      <c r="AR99" s="30"/>
      <c r="AS99" s="30"/>
      <c r="AT99" s="30"/>
      <c r="AU99" s="30"/>
      <c r="AV99" s="30"/>
      <c r="AW99" s="30"/>
      <c r="AX99" s="30"/>
      <c r="AY99" s="30"/>
      <c r="AZ99" s="30"/>
      <c r="BA99" s="62"/>
      <c r="BB99" s="97"/>
      <c r="BC99" s="78"/>
      <c r="BD99" s="78"/>
      <c r="BE99" s="30"/>
      <c r="BF99" s="30"/>
      <c r="BG99" s="30"/>
      <c r="BH99" s="30"/>
      <c r="BI99" s="30"/>
      <c r="BJ99" s="30"/>
      <c r="BK99" s="30"/>
      <c r="BL99" s="30"/>
      <c r="BM99" s="30"/>
      <c r="BN99" s="30"/>
      <c r="BO99" s="30"/>
      <c r="BP99" s="30"/>
      <c r="BQ99" s="62"/>
      <c r="BR99" s="62"/>
      <c r="BS99" s="62"/>
      <c r="BT99" s="30"/>
      <c r="BU99" s="30"/>
      <c r="BV99" s="30"/>
      <c r="BW99" s="30"/>
      <c r="BX99" s="30"/>
      <c r="BY99" s="30"/>
      <c r="BZ99" s="30"/>
      <c r="CA99" s="30"/>
      <c r="CB99" s="30"/>
      <c r="CC99" s="30"/>
      <c r="CD99" s="30"/>
      <c r="CE99" s="30"/>
      <c r="CF99" s="30"/>
      <c r="CG99" s="30"/>
      <c r="CH99" s="30"/>
      <c r="CI99" s="30"/>
      <c r="CJ99" s="30"/>
      <c r="CK99" s="30"/>
      <c r="CL99" s="30"/>
      <c r="CM99" s="30"/>
    </row>
    <row r="100" spans="1:91" s="28" customFormat="1" ht="12.75" x14ac:dyDescent="0.2">
      <c r="A100" s="63"/>
      <c r="B100" s="83"/>
      <c r="C100" s="104"/>
      <c r="E100" s="69"/>
      <c r="G100" s="63"/>
      <c r="H100" s="88"/>
      <c r="I100" s="69"/>
      <c r="M100" s="36"/>
      <c r="N100" s="36"/>
      <c r="O100" s="36"/>
      <c r="P100" s="36"/>
      <c r="Q100" s="38"/>
      <c r="R100" s="27"/>
      <c r="S100" s="27"/>
      <c r="T100" s="27"/>
      <c r="U100" s="30"/>
      <c r="V100" s="29"/>
      <c r="W100" s="136"/>
      <c r="X100" s="136"/>
      <c r="Y100" s="136"/>
      <c r="Z100" s="92"/>
      <c r="AA100" s="136"/>
      <c r="AB100" s="136"/>
      <c r="AC100" s="136"/>
      <c r="AD100" s="71"/>
      <c r="AE100" s="99"/>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62"/>
      <c r="BB100" s="70"/>
      <c r="BC100" s="78"/>
      <c r="BD100" s="78"/>
      <c r="BE100" s="77"/>
      <c r="BF100" s="77"/>
      <c r="BG100" s="30"/>
      <c r="BH100" s="30"/>
      <c r="BI100" s="30"/>
      <c r="BJ100" s="30"/>
      <c r="BK100" s="30"/>
      <c r="BL100" s="30"/>
      <c r="BM100" s="30"/>
      <c r="BN100" s="30"/>
      <c r="BO100" s="30"/>
      <c r="BP100" s="30"/>
      <c r="BQ100" s="62"/>
      <c r="BR100" s="62"/>
      <c r="BS100" s="62"/>
      <c r="BT100" s="30"/>
      <c r="BU100" s="30"/>
      <c r="BV100" s="30"/>
      <c r="BW100" s="30"/>
      <c r="BX100" s="30"/>
      <c r="BY100" s="30"/>
      <c r="BZ100" s="30"/>
      <c r="CA100" s="30"/>
      <c r="CB100" s="30"/>
      <c r="CC100" s="30"/>
      <c r="CD100" s="30"/>
      <c r="CE100" s="30"/>
      <c r="CF100" s="30"/>
      <c r="CG100" s="30"/>
      <c r="CH100" s="30"/>
      <c r="CI100" s="30"/>
      <c r="CJ100" s="30"/>
      <c r="CK100" s="30"/>
      <c r="CL100" s="30"/>
      <c r="CM100" s="30"/>
    </row>
    <row r="101" spans="1:91" s="28" customFormat="1" ht="12.75" x14ac:dyDescent="0.2">
      <c r="M101" s="36"/>
      <c r="N101" s="36"/>
      <c r="O101" s="36"/>
      <c r="P101" s="36"/>
      <c r="Q101" s="38"/>
      <c r="R101" s="27"/>
      <c r="S101" s="27"/>
      <c r="T101" s="27"/>
      <c r="U101" s="30"/>
      <c r="V101" s="85"/>
      <c r="W101" s="137"/>
      <c r="X101" s="136"/>
      <c r="Y101" s="136"/>
      <c r="Z101" s="92"/>
      <c r="AA101" s="137"/>
      <c r="AB101" s="137"/>
      <c r="AC101" s="136"/>
      <c r="AD101" s="30"/>
      <c r="AE101" s="99"/>
      <c r="AF101" s="30"/>
      <c r="AG101" s="30"/>
      <c r="AH101" s="30"/>
      <c r="AI101" s="30"/>
      <c r="AJ101" s="30"/>
      <c r="AK101" s="30"/>
      <c r="AL101" s="30"/>
      <c r="AM101" s="30"/>
      <c r="AN101" s="30"/>
      <c r="AO101" s="30"/>
      <c r="AP101" s="77"/>
      <c r="AQ101" s="77"/>
      <c r="AR101" s="77"/>
      <c r="AS101" s="77"/>
      <c r="AT101" s="30"/>
      <c r="AU101" s="30"/>
      <c r="AV101" s="30"/>
      <c r="AW101" s="30"/>
      <c r="AX101" s="30"/>
      <c r="AY101" s="30"/>
      <c r="AZ101" s="30"/>
      <c r="BA101" s="62"/>
      <c r="BB101" s="62"/>
      <c r="BC101" s="62"/>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row>
    <row r="102" spans="1:91" s="28" customFormat="1" ht="12.75" x14ac:dyDescent="0.2">
      <c r="A102" s="69"/>
      <c r="H102" s="79"/>
      <c r="I102" s="69"/>
      <c r="J102" s="69"/>
      <c r="K102" s="69"/>
      <c r="M102" s="36"/>
      <c r="N102" s="36"/>
      <c r="O102" s="36"/>
      <c r="P102" s="36"/>
      <c r="Q102" s="38"/>
      <c r="R102" s="27"/>
      <c r="S102" s="27"/>
      <c r="T102" s="27"/>
      <c r="U102" s="30"/>
      <c r="V102" s="30"/>
      <c r="W102" s="93"/>
      <c r="X102" s="136"/>
      <c r="Y102" s="136"/>
      <c r="Z102" s="94"/>
      <c r="AA102" s="93"/>
      <c r="AB102" s="93"/>
      <c r="AC102" s="136"/>
      <c r="AD102" s="30"/>
      <c r="AE102" s="30"/>
      <c r="AF102" s="30"/>
      <c r="AG102" s="30"/>
      <c r="AH102" s="30"/>
      <c r="AI102" s="30"/>
      <c r="AJ102" s="30"/>
      <c r="AK102" s="30"/>
      <c r="AL102" s="30"/>
      <c r="AM102" s="30"/>
      <c r="AN102" s="30"/>
      <c r="AO102" s="30"/>
      <c r="AP102" s="77"/>
      <c r="AQ102" s="77"/>
      <c r="AR102" s="85"/>
      <c r="AS102" s="85"/>
      <c r="AT102" s="30"/>
      <c r="AU102" s="30"/>
      <c r="AV102" s="30"/>
      <c r="AW102" s="30"/>
      <c r="AX102" s="48"/>
      <c r="AY102" s="48"/>
      <c r="AZ102" s="48"/>
      <c r="BA102" s="62"/>
      <c r="BB102" s="62"/>
      <c r="BC102" s="62"/>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row>
    <row r="103" spans="1:91" s="28" customFormat="1" ht="12.75" x14ac:dyDescent="0.2">
      <c r="A103" s="63"/>
      <c r="J103" s="69"/>
      <c r="K103" s="69"/>
      <c r="M103" s="36"/>
      <c r="N103" s="36"/>
      <c r="O103" s="36"/>
      <c r="P103" s="36"/>
      <c r="Q103" s="38"/>
      <c r="R103" s="27"/>
      <c r="S103" s="27"/>
      <c r="T103" s="27"/>
      <c r="U103" s="30"/>
      <c r="V103" s="30"/>
      <c r="W103" s="107"/>
      <c r="Z103" s="30"/>
      <c r="AA103" s="30"/>
      <c r="AB103" s="30"/>
      <c r="AC103" s="30"/>
      <c r="AD103" s="30"/>
      <c r="AE103" s="30"/>
      <c r="AF103" s="30"/>
      <c r="AG103" s="30"/>
      <c r="AH103" s="30"/>
      <c r="AI103" s="30"/>
      <c r="AJ103" s="30"/>
      <c r="AK103" s="30"/>
      <c r="AL103" s="30"/>
      <c r="AM103" s="30"/>
      <c r="AN103" s="30"/>
      <c r="AO103" s="30"/>
      <c r="AP103" s="70"/>
      <c r="AQ103" s="70"/>
      <c r="AR103" s="85"/>
      <c r="AS103" s="85"/>
      <c r="AT103" s="30"/>
      <c r="AU103" s="70"/>
      <c r="AV103" s="70"/>
      <c r="AW103" s="30"/>
      <c r="AX103" s="48"/>
      <c r="AY103" s="48"/>
      <c r="AZ103" s="48"/>
      <c r="BA103" s="62"/>
      <c r="BB103" s="62"/>
      <c r="BC103" s="62"/>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row>
    <row r="104" spans="1:91" s="28" customFormat="1" ht="12.75" x14ac:dyDescent="0.2">
      <c r="A104" s="73"/>
      <c r="M104" s="36"/>
      <c r="N104" s="36"/>
      <c r="O104" s="36"/>
      <c r="P104" s="36"/>
      <c r="Q104" s="38"/>
      <c r="R104" s="27"/>
      <c r="S104" s="27"/>
      <c r="T104" s="27"/>
      <c r="U104" s="30"/>
      <c r="V104" s="30"/>
      <c r="W104" s="94"/>
      <c r="Y104" s="132"/>
      <c r="Z104" s="30"/>
      <c r="AA104" s="30"/>
      <c r="AB104" s="30"/>
      <c r="AC104" s="30"/>
      <c r="AD104" s="30"/>
      <c r="AE104" s="30"/>
      <c r="AF104" s="30"/>
      <c r="AG104" s="30"/>
      <c r="AH104" s="30"/>
      <c r="AI104" s="30"/>
      <c r="AJ104" s="30"/>
      <c r="AK104" s="30"/>
      <c r="AL104" s="30"/>
      <c r="AM104" s="30"/>
      <c r="AN104" s="30"/>
      <c r="AO104" s="30"/>
      <c r="AP104" s="77"/>
      <c r="AQ104" s="77"/>
      <c r="AR104" s="85"/>
      <c r="AS104" s="85"/>
      <c r="AT104" s="30"/>
      <c r="AU104" s="70"/>
      <c r="AV104" s="71"/>
      <c r="AW104" s="30"/>
      <c r="AX104" s="30"/>
      <c r="AY104" s="30"/>
      <c r="AZ104" s="30"/>
      <c r="BA104" s="62"/>
      <c r="BB104" s="62"/>
      <c r="BC104" s="62"/>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row>
    <row r="105" spans="1:91" s="26" customFormat="1" ht="12.75" x14ac:dyDescent="0.2">
      <c r="B105" s="83"/>
      <c r="C105" s="108"/>
      <c r="D105" s="28"/>
      <c r="E105" s="28"/>
      <c r="F105" s="83"/>
      <c r="G105" s="143"/>
      <c r="L105" s="28"/>
      <c r="M105" s="27"/>
      <c r="N105" s="27"/>
      <c r="O105" s="27"/>
      <c r="P105" s="27"/>
      <c r="Q105" s="27"/>
      <c r="R105" s="27"/>
      <c r="S105" s="27"/>
      <c r="T105" s="27"/>
      <c r="U105" s="30"/>
      <c r="V105" s="30"/>
      <c r="W105" s="146"/>
      <c r="X105" s="30"/>
      <c r="Y105" s="147"/>
      <c r="Z105" s="30"/>
      <c r="AA105" s="30"/>
      <c r="AB105" s="30"/>
      <c r="AC105" s="101"/>
      <c r="AD105" s="48"/>
      <c r="AE105" s="48"/>
      <c r="AF105" s="48"/>
      <c r="AG105" s="48"/>
      <c r="AH105" s="48"/>
      <c r="AI105" s="48"/>
      <c r="AJ105" s="48"/>
      <c r="AK105" s="48"/>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row>
    <row r="106" spans="1:91" s="26" customFormat="1" ht="12.75" x14ac:dyDescent="0.2">
      <c r="H106"/>
      <c r="L106" s="28"/>
      <c r="M106" s="27"/>
      <c r="N106" s="27"/>
      <c r="O106" s="27"/>
      <c r="P106" s="27"/>
      <c r="Q106" s="27"/>
      <c r="R106" s="27"/>
      <c r="S106" s="27"/>
      <c r="T106" s="27"/>
      <c r="U106" s="30"/>
      <c r="V106" s="63"/>
      <c r="W106" s="106"/>
      <c r="X106" s="28"/>
      <c r="Y106" s="28"/>
      <c r="Z106" s="30"/>
      <c r="AA106" s="30"/>
      <c r="AB106" s="30"/>
      <c r="AC106" s="48"/>
      <c r="AD106" s="48"/>
      <c r="AE106" s="48"/>
      <c r="AF106" s="48"/>
      <c r="AG106" s="48"/>
      <c r="AH106" s="48"/>
      <c r="AI106" s="48"/>
      <c r="AJ106" s="48"/>
      <c r="AK106" s="48"/>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row>
    <row r="107" spans="1:91" s="26" customFormat="1" ht="12.75" x14ac:dyDescent="0.2">
      <c r="E107" s="81"/>
      <c r="F107" s="144"/>
      <c r="H107" s="83"/>
      <c r="I107" s="145"/>
      <c r="L107" s="28"/>
      <c r="M107" s="27"/>
      <c r="N107" s="27"/>
      <c r="O107" s="27"/>
      <c r="P107" s="27"/>
      <c r="Q107" s="27"/>
      <c r="R107" s="27"/>
      <c r="S107" s="27"/>
      <c r="T107" s="27"/>
      <c r="U107" s="30"/>
      <c r="V107" s="63"/>
      <c r="W107" s="30"/>
      <c r="X107" s="30"/>
      <c r="Y107" s="30"/>
      <c r="Z107" s="100"/>
      <c r="AA107" s="100"/>
      <c r="AB107" s="100"/>
      <c r="AC107" s="30"/>
      <c r="AD107" s="30"/>
      <c r="AE107" s="30"/>
      <c r="AF107" s="30"/>
      <c r="AG107" s="30"/>
      <c r="AH107" s="30"/>
      <c r="AI107" s="30"/>
      <c r="AJ107" s="30"/>
      <c r="AK107" s="30"/>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row>
    <row r="108" spans="1:91" s="26" customFormat="1" ht="12.75" x14ac:dyDescent="0.2">
      <c r="A108" s="69"/>
      <c r="B108"/>
      <c r="C108" s="28"/>
      <c r="D108" s="128"/>
      <c r="F108" s="66"/>
      <c r="G108" s="28"/>
      <c r="K108" s="42"/>
      <c r="L108" s="28"/>
      <c r="M108" s="27"/>
      <c r="N108" s="27"/>
      <c r="O108" s="27"/>
      <c r="P108" s="27"/>
      <c r="Q108" s="27"/>
      <c r="R108" s="27"/>
      <c r="S108" s="27"/>
      <c r="T108" s="27"/>
      <c r="U108" s="30"/>
      <c r="V108" s="95"/>
      <c r="W108" s="64"/>
      <c r="X108" s="134"/>
      <c r="Y108" s="65"/>
      <c r="Z108" s="66"/>
      <c r="AA108" s="66"/>
      <c r="AB108" s="66"/>
      <c r="AC108" s="30"/>
      <c r="AD108" s="30"/>
      <c r="AE108" s="30"/>
      <c r="AF108" s="30"/>
      <c r="AG108" s="30"/>
      <c r="AH108" s="30"/>
      <c r="AI108" s="30"/>
      <c r="AJ108" s="30"/>
      <c r="AK108" s="30"/>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row>
    <row r="109" spans="1:91" s="26" customFormat="1" ht="12.75" x14ac:dyDescent="0.2">
      <c r="B109" s="28"/>
      <c r="C109" s="28"/>
      <c r="D109" s="43"/>
      <c r="E109" s="39"/>
      <c r="F109" s="28"/>
      <c r="H109" s="28"/>
      <c r="I109" s="28"/>
      <c r="J109" s="42"/>
      <c r="K109" s="40"/>
      <c r="L109" s="28"/>
      <c r="M109" s="27"/>
      <c r="N109" s="27"/>
      <c r="O109" s="27"/>
      <c r="P109" s="27"/>
      <c r="Q109" s="27"/>
      <c r="R109" s="27"/>
      <c r="S109" s="27"/>
      <c r="T109" s="27"/>
      <c r="U109" s="30"/>
      <c r="V109" s="95"/>
      <c r="W109" s="64"/>
      <c r="X109" s="134"/>
      <c r="Y109" s="67"/>
      <c r="Z109" s="30"/>
      <c r="AA109" s="30"/>
      <c r="AB109" s="30"/>
      <c r="AC109" s="30"/>
      <c r="AD109" s="30"/>
      <c r="AE109" s="30"/>
      <c r="AF109" s="30"/>
      <c r="AG109" s="30"/>
      <c r="AH109" s="30"/>
      <c r="AI109" s="30"/>
      <c r="AJ109" s="30"/>
      <c r="AK109" s="30"/>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row>
    <row r="110" spans="1:91" s="26" customFormat="1" ht="12.75" x14ac:dyDescent="0.2">
      <c r="B110" s="104"/>
      <c r="C110" s="28"/>
      <c r="D110" s="28"/>
      <c r="E110" s="28"/>
      <c r="F110" s="28"/>
      <c r="J110" s="60"/>
      <c r="L110" s="30"/>
      <c r="M110" s="27"/>
      <c r="N110" s="27"/>
      <c r="O110" s="27"/>
      <c r="P110" s="27"/>
      <c r="Q110" s="27"/>
      <c r="R110" s="27"/>
      <c r="S110" s="27"/>
      <c r="T110" s="27"/>
      <c r="U110" s="30"/>
      <c r="V110" s="102"/>
      <c r="W110" s="95"/>
      <c r="X110" s="30"/>
      <c r="Y110" s="30"/>
      <c r="Z110" s="30"/>
      <c r="AA110" s="30"/>
      <c r="AB110" s="30"/>
      <c r="AC110" s="28"/>
      <c r="AD110" s="28"/>
      <c r="AE110" s="28"/>
      <c r="AF110" s="28"/>
      <c r="AG110" s="28"/>
      <c r="AH110" s="28"/>
      <c r="AI110" s="28"/>
      <c r="AJ110" s="28"/>
      <c r="AK110" s="28"/>
    </row>
    <row r="111" spans="1:91" s="26" customFormat="1" ht="12.75" x14ac:dyDescent="0.2">
      <c r="B111" s="81"/>
      <c r="L111" s="30"/>
      <c r="M111" s="27"/>
      <c r="N111" s="27"/>
      <c r="O111" s="27"/>
      <c r="P111" s="27"/>
      <c r="Q111" s="27"/>
      <c r="R111" s="27"/>
      <c r="S111" s="27"/>
      <c r="T111" s="27"/>
      <c r="U111" s="30"/>
      <c r="V111" s="45"/>
      <c r="W111" s="95"/>
      <c r="X111" s="30"/>
      <c r="Y111" s="30"/>
      <c r="Z111" s="30"/>
      <c r="AA111" s="30"/>
      <c r="AB111" s="30"/>
      <c r="AC111" s="28"/>
      <c r="AD111" s="28"/>
      <c r="AE111" s="28"/>
      <c r="AF111" s="28"/>
      <c r="AG111" s="28"/>
      <c r="AH111" s="28"/>
      <c r="AI111" s="28"/>
      <c r="AJ111" s="28"/>
      <c r="AK111" s="28"/>
    </row>
    <row r="112" spans="1:91" s="26" customFormat="1" ht="12.75" x14ac:dyDescent="0.2">
      <c r="B112" s="83"/>
      <c r="C112" s="139"/>
      <c r="L112" s="30"/>
      <c r="M112" s="27"/>
      <c r="N112" s="27"/>
      <c r="O112" s="27"/>
      <c r="P112" s="27"/>
      <c r="Q112" s="27"/>
      <c r="R112" s="27"/>
      <c r="S112" s="27"/>
      <c r="T112" s="27"/>
      <c r="U112" s="30"/>
      <c r="V112" s="45"/>
      <c r="W112" s="39"/>
      <c r="X112" s="30"/>
      <c r="Y112" s="28"/>
      <c r="Z112" s="28"/>
      <c r="AA112" s="28"/>
      <c r="AB112" s="28"/>
      <c r="AC112" s="28"/>
      <c r="AD112" s="28"/>
      <c r="AE112" s="28"/>
      <c r="AF112" s="28"/>
      <c r="AG112" s="28"/>
      <c r="AH112" s="28"/>
      <c r="AI112" s="28"/>
      <c r="AJ112" s="28"/>
      <c r="AK112" s="28"/>
    </row>
    <row r="113" spans="1:37" s="26" customFormat="1" ht="12.75" x14ac:dyDescent="0.2">
      <c r="A113" s="5"/>
      <c r="B113" s="41"/>
      <c r="C113" s="44"/>
      <c r="D113" s="40"/>
      <c r="I113" s="39"/>
      <c r="J113" s="42"/>
      <c r="K113" s="42"/>
      <c r="L113" s="30"/>
      <c r="M113" s="27"/>
      <c r="N113" s="27"/>
      <c r="O113" s="27"/>
      <c r="P113" s="27"/>
      <c r="Q113" s="27"/>
      <c r="R113" s="27"/>
      <c r="S113" s="27"/>
      <c r="T113" s="27"/>
      <c r="U113" s="30"/>
      <c r="V113" s="5"/>
      <c r="W113" s="5"/>
      <c r="X113" s="30"/>
      <c r="Y113" s="28"/>
      <c r="Z113" s="28"/>
      <c r="AA113" s="28"/>
      <c r="AB113" s="28"/>
      <c r="AC113" s="28"/>
      <c r="AD113" s="28"/>
      <c r="AE113" s="28"/>
      <c r="AF113" s="28"/>
      <c r="AG113" s="28"/>
      <c r="AH113" s="28"/>
      <c r="AI113" s="28"/>
      <c r="AJ113" s="28"/>
      <c r="AK113" s="28"/>
    </row>
    <row r="114" spans="1:37" s="26" customFormat="1" ht="12.75" x14ac:dyDescent="0.2">
      <c r="A114" s="126"/>
      <c r="B114" s="117"/>
      <c r="C114" s="117"/>
      <c r="D114" s="117"/>
      <c r="E114" s="117"/>
      <c r="F114" s="117"/>
      <c r="G114" s="118"/>
      <c r="H114" s="118"/>
      <c r="I114" s="118"/>
      <c r="J114" s="118"/>
      <c r="K114" s="119"/>
      <c r="L114" s="30"/>
      <c r="M114" s="27"/>
      <c r="N114" s="27"/>
      <c r="O114" s="27"/>
      <c r="P114" s="27"/>
      <c r="Q114" s="27"/>
      <c r="R114" s="27"/>
      <c r="S114" s="27"/>
      <c r="T114" s="27"/>
      <c r="U114" s="30"/>
      <c r="V114" s="30"/>
      <c r="W114" s="30"/>
      <c r="X114" s="30"/>
      <c r="Y114" s="28"/>
      <c r="Z114" s="28"/>
      <c r="AA114" s="28"/>
      <c r="AB114" s="28"/>
      <c r="AC114" s="28"/>
      <c r="AD114" s="28"/>
      <c r="AE114" s="28"/>
      <c r="AF114" s="28"/>
      <c r="AG114" s="28"/>
      <c r="AH114" s="28"/>
      <c r="AI114" s="28"/>
      <c r="AJ114" s="28"/>
      <c r="AK114" s="28"/>
    </row>
    <row r="115" spans="1:37" s="26" customFormat="1" ht="12.75" x14ac:dyDescent="0.2">
      <c r="A115" s="120"/>
      <c r="B115" s="120"/>
      <c r="C115" s="120"/>
      <c r="D115" s="121"/>
      <c r="E115" s="121"/>
      <c r="F115" s="122"/>
      <c r="G115" s="130"/>
      <c r="H115" s="123"/>
      <c r="I115" s="124"/>
      <c r="J115" s="124"/>
      <c r="K115" s="125"/>
      <c r="L115" s="30"/>
      <c r="M115" s="27"/>
      <c r="N115" s="27"/>
      <c r="O115" s="27"/>
      <c r="P115" s="27"/>
      <c r="Q115" s="27"/>
      <c r="R115" s="27"/>
      <c r="S115" s="27"/>
      <c r="T115" s="27"/>
      <c r="U115" s="30"/>
      <c r="V115" s="30"/>
      <c r="W115" s="30"/>
      <c r="X115" s="30"/>
      <c r="Y115" s="28"/>
      <c r="Z115" s="28"/>
      <c r="AA115" s="28"/>
      <c r="AB115" s="28"/>
      <c r="AC115" s="28"/>
      <c r="AD115" s="28"/>
      <c r="AE115" s="28"/>
      <c r="AF115" s="28"/>
      <c r="AG115" s="28"/>
      <c r="AH115" s="28"/>
      <c r="AI115" s="28"/>
      <c r="AJ115" s="28"/>
      <c r="AK115" s="28"/>
    </row>
    <row r="116" spans="1:37" s="26" customFormat="1" ht="12.75" x14ac:dyDescent="0.2">
      <c r="M116" s="27"/>
      <c r="N116" s="27"/>
      <c r="O116" s="27"/>
      <c r="P116" s="27"/>
      <c r="Q116" s="27"/>
      <c r="R116" s="27"/>
      <c r="S116" s="27"/>
      <c r="T116" s="27"/>
    </row>
    <row r="117" spans="1:37" s="26" customFormat="1" ht="12.75" x14ac:dyDescent="0.2">
      <c r="M117" s="27"/>
      <c r="N117" s="27"/>
      <c r="O117" s="27"/>
      <c r="P117" s="27"/>
      <c r="Q117" s="27"/>
      <c r="R117" s="27"/>
      <c r="S117" s="27"/>
      <c r="T117" s="27"/>
    </row>
    <row r="118" spans="1:37" s="26" customFormat="1" ht="12.75" x14ac:dyDescent="0.2">
      <c r="M118" s="27"/>
      <c r="N118" s="27"/>
      <c r="O118" s="27"/>
      <c r="P118" s="27"/>
      <c r="Q118" s="27"/>
      <c r="R118" s="27"/>
      <c r="S118" s="27"/>
      <c r="T118" s="27"/>
    </row>
    <row r="119" spans="1:37" s="26" customFormat="1" ht="12.75" x14ac:dyDescent="0.2">
      <c r="M119" s="27"/>
      <c r="N119" s="27"/>
      <c r="O119" s="27"/>
      <c r="P119" s="27"/>
      <c r="Q119" s="27"/>
      <c r="R119" s="27"/>
      <c r="S119" s="27"/>
      <c r="T119" s="27"/>
    </row>
    <row r="120" spans="1:37" s="26" customFormat="1" ht="12.75" x14ac:dyDescent="0.2">
      <c r="M120" s="27"/>
      <c r="N120" s="27"/>
      <c r="O120" s="27"/>
      <c r="P120" s="27"/>
      <c r="Q120" s="27"/>
      <c r="R120" s="27"/>
      <c r="S120" s="27"/>
      <c r="T120" s="27"/>
    </row>
    <row r="121" spans="1:37" s="26" customFormat="1" ht="12.75" x14ac:dyDescent="0.2">
      <c r="M121" s="27"/>
      <c r="N121" s="27"/>
      <c r="O121" s="27"/>
      <c r="P121" s="27"/>
      <c r="Q121" s="27"/>
      <c r="R121" s="27"/>
      <c r="S121" s="27"/>
      <c r="T121" s="27"/>
    </row>
    <row r="122" spans="1:37" s="26" customFormat="1" ht="12.75" x14ac:dyDescent="0.2">
      <c r="M122" s="27"/>
      <c r="N122" s="27"/>
      <c r="O122" s="27"/>
      <c r="P122" s="27"/>
      <c r="Q122" s="27"/>
      <c r="R122" s="27"/>
      <c r="S122" s="27"/>
      <c r="T122" s="27"/>
    </row>
    <row r="123" spans="1:37" s="26" customFormat="1" ht="12.75" x14ac:dyDescent="0.2">
      <c r="M123" s="27"/>
      <c r="N123" s="27"/>
      <c r="O123" s="27"/>
      <c r="P123" s="27"/>
      <c r="Q123" s="27"/>
      <c r="R123" s="27"/>
      <c r="S123" s="27"/>
      <c r="T123" s="27"/>
    </row>
    <row r="124" spans="1:37" s="26" customFormat="1" ht="12.75" x14ac:dyDescent="0.2">
      <c r="M124" s="27"/>
      <c r="N124" s="27"/>
      <c r="O124" s="27"/>
      <c r="P124" s="27"/>
      <c r="Q124" s="27"/>
      <c r="R124" s="27"/>
      <c r="S124" s="27"/>
      <c r="T124" s="27"/>
    </row>
    <row r="125" spans="1:37" s="26" customFormat="1" ht="12.75" x14ac:dyDescent="0.2">
      <c r="M125" s="27"/>
      <c r="N125" s="27"/>
      <c r="O125" s="27"/>
      <c r="P125" s="27"/>
      <c r="Q125" s="27"/>
      <c r="R125" s="27"/>
      <c r="S125" s="27"/>
      <c r="T125" s="27"/>
    </row>
    <row r="126" spans="1:37" s="26" customFormat="1" ht="12.75" x14ac:dyDescent="0.2">
      <c r="M126" s="27"/>
      <c r="N126" s="27"/>
      <c r="O126" s="27"/>
      <c r="P126" s="27"/>
      <c r="Q126" s="27"/>
      <c r="R126" s="27"/>
      <c r="S126" s="27"/>
      <c r="T126" s="27"/>
    </row>
    <row r="127" spans="1:37" s="26" customFormat="1" ht="12.75" x14ac:dyDescent="0.2">
      <c r="M127" s="27"/>
      <c r="N127" s="27"/>
      <c r="O127" s="27"/>
      <c r="P127" s="27"/>
      <c r="Q127" s="27"/>
      <c r="R127" s="27"/>
      <c r="S127" s="27"/>
      <c r="T127" s="27"/>
    </row>
    <row r="128" spans="1:37"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sheetData>
  <mergeCells count="4">
    <mergeCell ref="B13:D13"/>
    <mergeCell ref="B14:D14"/>
    <mergeCell ref="B68:D68"/>
    <mergeCell ref="B69:D69"/>
  </mergeCells>
  <conditionalFormatting sqref="H22">
    <cfRule type="duplicateValues" dxfId="5" priority="8"/>
  </conditionalFormatting>
  <conditionalFormatting sqref="B57">
    <cfRule type="duplicateValues" dxfId="4" priority="9"/>
  </conditionalFormatting>
  <conditionalFormatting sqref="C45">
    <cfRule type="duplicateValues" dxfId="3" priority="12"/>
  </conditionalFormatting>
  <conditionalFormatting sqref="H77">
    <cfRule type="duplicateValues" dxfId="2" priority="1"/>
  </conditionalFormatting>
  <conditionalFormatting sqref="B110">
    <cfRule type="duplicateValues" dxfId="1" priority="2"/>
  </conditionalFormatting>
  <conditionalFormatting sqref="C100">
    <cfRule type="duplicateValues" dxfId="0" priority="3"/>
  </conditionalFormatting>
  <dataValidations count="2">
    <dataValidation type="list" allowBlank="1" showInputMessage="1" showErrorMessage="1" sqref="D55 D108" xr:uid="{00000000-0002-0000-0100-000001000000}">
      <formula1>"1a,1b,1c,2,3,4,5,6,7,8,9,10,11"</formula1>
    </dataValidation>
    <dataValidation type="decimal" allowBlank="1" showInputMessage="1" showErrorMessage="1" sqref="F54 F107" xr:uid="{221F0ED8-7A44-4CA1-A478-E23D8755E70D}">
      <formula1>0</formula1>
      <formula2>1</formula2>
    </dataValidation>
  </dataValidations>
  <hyperlinks>
    <hyperlink ref="B13" r:id="rId1" display=" (NASA TM X-73305, 1975)" xr:uid="{396AD480-C478-4A3D-B9B4-246516C6E980}"/>
    <hyperlink ref="B13:D13" r:id="rId2" display=" (NACA-TN-1345, 1947)" xr:uid="{546A826B-2967-48E6-9FE3-2ED6B9F53A9B}"/>
    <hyperlink ref="B14" r:id="rId3" display=" (NASA TM X-73305, 1975)" xr:uid="{A125D321-4291-45A3-B464-3B9ABBC17BE4}"/>
    <hyperlink ref="B14:D14" r:id="rId4" display="(NASA TM X-73306, 1975)" xr:uid="{ED21237D-3B33-47B0-8DEC-337C8FEC935C}"/>
    <hyperlink ref="B68" r:id="rId5" display=" (NASA TM X-73305, 1975)" xr:uid="{27597776-EF86-4887-B770-58B794EAD8E7}"/>
    <hyperlink ref="B68:D68" r:id="rId6" display=" (NACA-TN-1344, 1947)" xr:uid="{BBEDE60F-1FF6-43B3-A499-E70E64559899}"/>
    <hyperlink ref="B69" r:id="rId7" display=" (NASA TM X-73305, 1975)" xr:uid="{16F7656D-0787-4F0E-A837-3D49C9525D39}"/>
    <hyperlink ref="B69:D69" r:id="rId8" display="(NASA TM X-73306, 1975)" xr:uid="{51735B13-C778-423D-9D11-71A4B3E7C130}"/>
  </hyperlinks>
  <pageMargins left="0.47244094488188981" right="0.23622047244094491" top="0.31496062992125984" bottom="0.98425196850393704" header="0.43307086614173229" footer="0.59055118110236227"/>
  <pageSetup orientation="portrait" horizontalDpi="300" r:id="rId9"/>
  <headerFooter alignWithMargins="0">
    <oddFooter>&amp;C&amp;"Arial,Bold"ABBOTT AEROSPACE INC. PROPRIETARY INFORMATION&amp;"Arial,Regular"
Subject to restrictions on the cover or first page</oddFooter>
  </headerFooter>
  <rowBreaks count="1" manualBreakCount="1">
    <brk id="62" max="10" man="1"/>
  </rowBreaks>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2018-05-07T03:02:27Z</dcterms:modified>
  <cp:category>Engineering Spreadsheets</cp:category>
</cp:coreProperties>
</file>