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B30" i="31" l="1"/>
  <c r="G26" i="31" l="1"/>
  <c r="AL56" i="31" s="1"/>
  <c r="AU30" i="31" l="1"/>
  <c r="AU26" i="31"/>
  <c r="AU27" i="31" s="1"/>
  <c r="AU22" i="31"/>
  <c r="AU23" i="31" s="1"/>
  <c r="AU14" i="31"/>
  <c r="AU15" i="31" s="1"/>
  <c r="AU18" i="31"/>
  <c r="AR56" i="31"/>
  <c r="AU19" i="31"/>
  <c r="AN56" i="31"/>
  <c r="AS56" i="31"/>
  <c r="AM56" i="31"/>
  <c r="AP56" i="31"/>
  <c r="AQ56" i="31"/>
  <c r="AO56" i="31"/>
  <c r="AV19" i="31" l="1"/>
  <c r="AV20" i="31" s="1"/>
  <c r="K21" i="31"/>
  <c r="H36" i="31" s="1"/>
  <c r="AV35" i="31"/>
  <c r="AV36" i="31" s="1"/>
  <c r="K26" i="31"/>
  <c r="H55" i="31" s="1"/>
  <c r="AV23" i="31"/>
  <c r="AV24" i="31" s="1"/>
  <c r="K22" i="31"/>
  <c r="H39" i="31" s="1"/>
  <c r="AV31" i="31"/>
  <c r="AV32" i="31" s="1"/>
  <c r="K20" i="31"/>
  <c r="H31" i="31" s="1"/>
  <c r="AV27" i="31"/>
  <c r="AV28" i="31" s="1"/>
  <c r="K24" i="31"/>
  <c r="H47" i="31" s="1"/>
  <c r="AV15" i="31"/>
  <c r="AV16" i="31" s="1"/>
  <c r="K25" i="31"/>
  <c r="H52" i="31" s="1"/>
  <c r="AV39" i="31"/>
  <c r="AV40" i="31" s="1"/>
  <c r="K23" i="31"/>
  <c r="H44" i="31" s="1"/>
  <c r="AU31" i="31"/>
  <c r="AU34" i="31"/>
  <c r="AL14" i="31"/>
  <c r="AQ14" i="31" s="1"/>
  <c r="AC15" i="31"/>
  <c r="AC16" i="31" s="1"/>
  <c r="AC17" i="31" s="1"/>
  <c r="AC18" i="31" s="1"/>
  <c r="AC19" i="31" s="1"/>
  <c r="AC20" i="31" s="1"/>
  <c r="H54" i="31"/>
  <c r="H51" i="31"/>
  <c r="H35" i="31"/>
  <c r="H46" i="31"/>
  <c r="H38" i="31"/>
  <c r="H43" i="31"/>
  <c r="H30" i="31"/>
  <c r="AR14" i="31" l="1"/>
  <c r="AS14" i="31"/>
  <c r="AL15" i="31"/>
  <c r="AM14" i="31"/>
  <c r="AN14" i="31"/>
  <c r="AO14" i="31"/>
  <c r="AP14" i="31"/>
  <c r="AU35" i="31"/>
  <c r="AU38" i="31"/>
  <c r="AU39" i="31" s="1"/>
  <c r="AP15" i="31"/>
  <c r="AS15" i="31"/>
  <c r="AN15" i="31"/>
  <c r="AM15" i="31"/>
  <c r="AO15" i="31"/>
  <c r="AQ15" i="31"/>
  <c r="AC21" i="31"/>
  <c r="C29" i="31"/>
  <c r="AR15" i="31" l="1"/>
  <c r="AL16" i="31"/>
  <c r="AL17" i="31" s="1"/>
  <c r="AL18" i="31" s="1"/>
  <c r="AL19" i="31" s="1"/>
  <c r="AL20" i="31" s="1"/>
  <c r="AS16" i="31"/>
  <c r="AQ16" i="31"/>
  <c r="AM16" i="31"/>
  <c r="AO16" i="31"/>
  <c r="AR16" i="31"/>
  <c r="AO19" i="31"/>
  <c r="AM19" i="31"/>
  <c r="AS19" i="31"/>
  <c r="AN19" i="31"/>
  <c r="AQ19" i="31"/>
  <c r="AR18" i="31"/>
  <c r="AP18" i="31"/>
  <c r="AQ18" i="31"/>
  <c r="AN18" i="31"/>
  <c r="AM18" i="31"/>
  <c r="AC22" i="31"/>
  <c r="AM17" i="31"/>
  <c r="AP17" i="31"/>
  <c r="AS17" i="31"/>
  <c r="AN17" i="31"/>
  <c r="AQ17" i="31"/>
  <c r="AO17" i="31"/>
  <c r="AR17" i="31"/>
  <c r="C28" i="31"/>
  <c r="AO18" i="31" l="1"/>
  <c r="AP19" i="31"/>
  <c r="AN16" i="31"/>
  <c r="AS18" i="31"/>
  <c r="AR19" i="31"/>
  <c r="AP16" i="31"/>
  <c r="AL21" i="31"/>
  <c r="AL22" i="31" s="1"/>
  <c r="AL23" i="31" s="1"/>
  <c r="AL24" i="31" s="1"/>
  <c r="AL25" i="31" s="1"/>
  <c r="AL26" i="31" s="1"/>
  <c r="AL27" i="31" s="1"/>
  <c r="AL28" i="31" s="1"/>
  <c r="AL29" i="31" s="1"/>
  <c r="AL30" i="31" s="1"/>
  <c r="AL31" i="31" s="1"/>
  <c r="AL32" i="31" s="1"/>
  <c r="AL33" i="31" s="1"/>
  <c r="AL34" i="31" s="1"/>
  <c r="AL35" i="31" s="1"/>
  <c r="AS20" i="31"/>
  <c r="AN20" i="31"/>
  <c r="AP20" i="31"/>
  <c r="AQ20" i="31"/>
  <c r="AO20" i="31"/>
  <c r="AM20" i="31"/>
  <c r="AR20" i="31"/>
  <c r="AC23" i="31"/>
  <c r="AQ21" i="31"/>
  <c r="AO21" i="31"/>
  <c r="AN21" i="31"/>
  <c r="AR21" i="31"/>
  <c r="AP21" i="31"/>
  <c r="AM21" i="31"/>
  <c r="AS21" i="31"/>
  <c r="B12" i="31"/>
  <c r="C12" i="36"/>
  <c r="AL36" i="31" l="1"/>
  <c r="AN35" i="31"/>
  <c r="AO35" i="31"/>
  <c r="AP35" i="31"/>
  <c r="AQ35" i="31"/>
  <c r="AR35" i="31"/>
  <c r="AS35" i="31"/>
  <c r="AM35" i="31"/>
  <c r="AN22" i="31"/>
  <c r="AQ22" i="31"/>
  <c r="AM22" i="31"/>
  <c r="AO22" i="31"/>
  <c r="AR22" i="31"/>
  <c r="AP22" i="31"/>
  <c r="AS22" i="31"/>
  <c r="AC24" i="31"/>
  <c r="F11" i="31"/>
  <c r="L10" i="31"/>
  <c r="F10" i="31"/>
  <c r="J9" i="31"/>
  <c r="F9" i="31"/>
  <c r="J8" i="31"/>
  <c r="F8" i="31"/>
  <c r="X7" i="31"/>
  <c r="X6" i="31"/>
  <c r="X5" i="31"/>
  <c r="X4" i="31"/>
  <c r="X3" i="31"/>
  <c r="X2" i="31"/>
  <c r="X1" i="31"/>
  <c r="G1" i="31" s="1"/>
  <c r="J10" i="31" s="1"/>
  <c r="AL37" i="31" l="1"/>
  <c r="AO36" i="31"/>
  <c r="AP36" i="31"/>
  <c r="AQ36" i="31"/>
  <c r="AR36" i="31"/>
  <c r="AS36" i="31"/>
  <c r="AM36" i="31"/>
  <c r="AN36" i="31"/>
  <c r="AC25" i="31"/>
  <c r="AS23" i="31"/>
  <c r="AN23" i="31"/>
  <c r="AQ23" i="31"/>
  <c r="AR23" i="31"/>
  <c r="AO23" i="31"/>
  <c r="AP23" i="31"/>
  <c r="AM23" i="31"/>
  <c r="AL38" i="31" l="1"/>
  <c r="AP37" i="31"/>
  <c r="AQ37" i="31"/>
  <c r="AR37" i="31"/>
  <c r="AS37" i="31"/>
  <c r="AM37" i="31"/>
  <c r="AN37" i="31"/>
  <c r="AO37" i="31"/>
  <c r="AP24" i="31"/>
  <c r="AS24" i="31"/>
  <c r="AN24" i="31"/>
  <c r="AM24" i="31"/>
  <c r="AQ24" i="31"/>
  <c r="AO24" i="31"/>
  <c r="AR24" i="31"/>
  <c r="AC26" i="31"/>
  <c r="AL39" i="31" l="1"/>
  <c r="AQ38" i="31"/>
  <c r="AR38" i="31"/>
  <c r="AS38" i="31"/>
  <c r="AN38" i="31"/>
  <c r="AM38" i="31"/>
  <c r="AO38" i="31"/>
  <c r="AP38" i="31"/>
  <c r="AC27" i="31"/>
  <c r="AM25" i="31"/>
  <c r="AP25" i="31"/>
  <c r="AS25" i="31"/>
  <c r="AN25" i="31"/>
  <c r="AQ25" i="31"/>
  <c r="AO25" i="31"/>
  <c r="AR25" i="31"/>
  <c r="AL40" i="31" l="1"/>
  <c r="AR39" i="31"/>
  <c r="AS39" i="31"/>
  <c r="AM39" i="31"/>
  <c r="AN39" i="31"/>
  <c r="AO39" i="31"/>
  <c r="AP39" i="31"/>
  <c r="AQ39" i="31"/>
  <c r="AR26" i="31"/>
  <c r="AP26" i="31"/>
  <c r="AO26" i="31"/>
  <c r="AM26" i="31"/>
  <c r="AS26" i="31"/>
  <c r="AN26" i="31"/>
  <c r="AQ26" i="31"/>
  <c r="AC28" i="31"/>
  <c r="AL41" i="31" l="1"/>
  <c r="AS40" i="31"/>
  <c r="AM40" i="31"/>
  <c r="AO40" i="31"/>
  <c r="AP40" i="31"/>
  <c r="AN40" i="31"/>
  <c r="AQ40" i="31"/>
  <c r="AR40" i="31"/>
  <c r="AC29" i="31"/>
  <c r="AO27" i="31"/>
  <c r="AR27" i="31"/>
  <c r="AM27" i="31"/>
  <c r="AP27" i="31"/>
  <c r="AN27" i="31"/>
  <c r="AS27" i="31"/>
  <c r="AQ27" i="31"/>
  <c r="AL42" i="31" l="1"/>
  <c r="AM41" i="31"/>
  <c r="AN41" i="31"/>
  <c r="AO41" i="31"/>
  <c r="AP41" i="31"/>
  <c r="AQ41" i="31"/>
  <c r="AR41" i="31"/>
  <c r="AS41" i="31"/>
  <c r="AO28" i="31"/>
  <c r="AR28" i="31"/>
  <c r="AM28" i="31"/>
  <c r="AP28" i="31"/>
  <c r="AS28" i="31"/>
  <c r="AN28" i="31"/>
  <c r="AQ28" i="31"/>
  <c r="AC30" i="31"/>
  <c r="AL43" i="31" l="1"/>
  <c r="AM42" i="31"/>
  <c r="AN42" i="31"/>
  <c r="AO42" i="31"/>
  <c r="AP42" i="31"/>
  <c r="AR42" i="31"/>
  <c r="AQ42" i="31"/>
  <c r="AS42" i="31"/>
  <c r="AC31" i="31"/>
  <c r="AQ29" i="31"/>
  <c r="AO29" i="31"/>
  <c r="AP29" i="31"/>
  <c r="AR29" i="31"/>
  <c r="AM29" i="31"/>
  <c r="AN29" i="31"/>
  <c r="AS29" i="31"/>
  <c r="AL44" i="31" l="1"/>
  <c r="AN43" i="31"/>
  <c r="AO43" i="31"/>
  <c r="AP43" i="31"/>
  <c r="AS43" i="31"/>
  <c r="AQ43" i="31"/>
  <c r="AR43" i="31"/>
  <c r="AM43" i="31"/>
  <c r="AN30" i="31"/>
  <c r="AQ30" i="31"/>
  <c r="AO30" i="31"/>
  <c r="AR30" i="31"/>
  <c r="AM30" i="31"/>
  <c r="AP30" i="31"/>
  <c r="AS30" i="31"/>
  <c r="AC32" i="31"/>
  <c r="AL45" i="31" l="1"/>
  <c r="AO44" i="31"/>
  <c r="AP44" i="31"/>
  <c r="AQ44" i="31"/>
  <c r="AS44" i="31"/>
  <c r="AR44" i="31"/>
  <c r="AM44" i="31"/>
  <c r="AN44" i="31"/>
  <c r="AC33" i="31"/>
  <c r="AS31" i="31"/>
  <c r="AN31" i="31"/>
  <c r="AQ31" i="31"/>
  <c r="AO31" i="31"/>
  <c r="AR31" i="31"/>
  <c r="AM31" i="31"/>
  <c r="AP31" i="31"/>
  <c r="AL46" i="31" l="1"/>
  <c r="AP45" i="31"/>
  <c r="AQ45" i="31"/>
  <c r="AR45" i="31"/>
  <c r="AS45" i="31"/>
  <c r="AM45" i="31"/>
  <c r="AN45" i="31"/>
  <c r="AO45" i="31"/>
  <c r="AP32" i="31"/>
  <c r="AS32" i="31"/>
  <c r="AN32" i="31"/>
  <c r="AO32" i="31"/>
  <c r="AQ32" i="31"/>
  <c r="AR32" i="31"/>
  <c r="AM32" i="31"/>
  <c r="AC34" i="31"/>
  <c r="AL47" i="31" l="1"/>
  <c r="AQ46" i="31"/>
  <c r="AR46" i="31"/>
  <c r="AS46" i="31"/>
  <c r="AM46" i="31"/>
  <c r="AN46" i="31"/>
  <c r="AO46" i="31"/>
  <c r="AP46" i="31"/>
  <c r="AR34" i="31"/>
  <c r="AM34" i="31"/>
  <c r="AP34" i="31"/>
  <c r="AS34" i="31"/>
  <c r="AN34" i="31"/>
  <c r="AQ34" i="31"/>
  <c r="AO34" i="31"/>
  <c r="AM33" i="31"/>
  <c r="AP33" i="31"/>
  <c r="AS33" i="31"/>
  <c r="AN33" i="31"/>
  <c r="AQ33" i="31"/>
  <c r="AO33" i="31"/>
  <c r="AR33" i="31"/>
  <c r="AL48" i="31" l="1"/>
  <c r="AR47" i="31"/>
  <c r="AS47" i="31"/>
  <c r="AM47" i="31"/>
  <c r="AN47" i="31"/>
  <c r="AO47" i="31"/>
  <c r="AP47" i="31"/>
  <c r="AQ47" i="31"/>
  <c r="AL49" i="31" l="1"/>
  <c r="AS48" i="31"/>
  <c r="AM48" i="31"/>
  <c r="AO48" i="31"/>
  <c r="AP48" i="31"/>
  <c r="AN48" i="31"/>
  <c r="AQ48" i="31"/>
  <c r="AR48" i="31"/>
  <c r="AL50" i="31" l="1"/>
  <c r="AM49" i="31"/>
  <c r="AN49" i="31"/>
  <c r="AO49" i="31"/>
  <c r="AP49" i="31"/>
  <c r="AQ49" i="31"/>
  <c r="AR49" i="31"/>
  <c r="AS49" i="31"/>
  <c r="AL51" i="31" l="1"/>
  <c r="AM50" i="31"/>
  <c r="AN50" i="31"/>
  <c r="AO50" i="31"/>
  <c r="AQ50" i="31"/>
  <c r="AR50" i="31"/>
  <c r="AP50" i="31"/>
  <c r="AS50" i="31"/>
  <c r="AL52" i="31" l="1"/>
  <c r="AN51" i="31"/>
  <c r="AO51" i="31"/>
  <c r="AP51" i="31"/>
  <c r="AR51" i="31"/>
  <c r="AQ51" i="31"/>
  <c r="AS51" i="31"/>
  <c r="AM51" i="31"/>
  <c r="AL53" i="31" l="1"/>
  <c r="AO52" i="31"/>
  <c r="AP52" i="31"/>
  <c r="AQ52" i="31"/>
  <c r="AR52" i="31"/>
  <c r="AS52" i="31"/>
  <c r="AM52" i="31"/>
  <c r="AN52" i="31"/>
  <c r="AL54" i="31" l="1"/>
  <c r="AP53" i="31"/>
  <c r="AQ53" i="31"/>
  <c r="AR53" i="31"/>
  <c r="AS53" i="31"/>
  <c r="AM53" i="31"/>
  <c r="AN53" i="31"/>
  <c r="AO53" i="31"/>
  <c r="AQ54" i="31" l="1"/>
  <c r="AR54" i="31"/>
  <c r="AS54" i="31"/>
  <c r="AM54" i="31"/>
  <c r="AN54" i="31"/>
  <c r="AO54" i="31"/>
  <c r="AP54" i="31"/>
</calcChain>
</file>

<file path=xl/sharedStrings.xml><?xml version="1.0" encoding="utf-8"?>
<sst xmlns="http://schemas.openxmlformats.org/spreadsheetml/2006/main" count="146" uniqueCount="94">
  <si>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</si>
  <si>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</si>
  <si>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</si>
  <si>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</si>
  <si>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</si>
  <si>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</si>
  <si>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</si>
  <si>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</si>
  <si>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</si>
  <si>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</si>
  <si>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</si>
  <si>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</si>
  <si>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</si>
  <si>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</si>
  <si>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</si>
  <si>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</si>
  <si>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</si>
  <si>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</si>
  <si>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</si>
  <si>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</si>
  <si>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</si>
  <si>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</si>
  <si>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</si>
  <si>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</si>
  <si>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</si>
  <si>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</si>
  <si>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</si>
  <si>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</si>
  <si>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</si>
  <si>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</si>
  <si>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</si>
  <si>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</si>
  <si>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</si>
  <si>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</si>
  <si>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</si>
  <si>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</si>
  <si>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</si>
  <si>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</si>
  <si>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</si>
  <si>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</si>
  <si>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</si>
  <si>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</si>
  <si>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</si>
  <si>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</si>
  <si>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</si>
  <si>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</si>
  <si>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</si>
  <si>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</si>
  <si>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http://www.abbottaerospace.com/engineering-services</t>
  </si>
  <si>
    <t>http://www.xl-viking.com/download-free-trial/</t>
  </si>
  <si>
    <t>http://www.abbottaerospace.com/subscribe</t>
  </si>
  <si>
    <t>(AFFDL-TR-69-42, 1986)</t>
  </si>
  <si>
    <t>p =</t>
  </si>
  <si>
    <t>E =</t>
  </si>
  <si>
    <t>t =</t>
  </si>
  <si>
    <t>psi, Pressure</t>
  </si>
  <si>
    <t>psi, Young's Modulus</t>
  </si>
  <si>
    <t>in, Thickness</t>
  </si>
  <si>
    <t>=</t>
  </si>
  <si>
    <t>Test for membrane action:</t>
  </si>
  <si>
    <t>30/3/2016</t>
  </si>
  <si>
    <t>The deflection and stress at the center of a long plate are approximately the same as those in an infinitely long plate:</t>
  </si>
  <si>
    <t>b =</t>
  </si>
  <si>
    <t>in,  Width of plate</t>
  </si>
  <si>
    <t>μ =</t>
  </si>
  <si>
    <t>poissions ratio</t>
  </si>
  <si>
    <t>A long rectangular membrane is where the length is more than 5 times the width. (a/b &gt; 5)</t>
  </si>
  <si>
    <t>AA-SM-013-053</t>
  </si>
  <si>
    <t>SHORT RECTANGULAR MEMBRANES</t>
  </si>
  <si>
    <t>a/b</t>
  </si>
  <si>
    <t>n₆</t>
  </si>
  <si>
    <t>n₂</t>
  </si>
  <si>
    <t>n₃</t>
  </si>
  <si>
    <t>n₅</t>
  </si>
  <si>
    <t>n₁</t>
  </si>
  <si>
    <t>n₇</t>
  </si>
  <si>
    <t>n₄</t>
  </si>
  <si>
    <t>a =</t>
  </si>
  <si>
    <t>in,  Length of plate</t>
  </si>
  <si>
    <t>a/b =</t>
  </si>
  <si>
    <t>n₁ =</t>
  </si>
  <si>
    <t>n₂ =</t>
  </si>
  <si>
    <t>n₃ =</t>
  </si>
  <si>
    <t>n₄ =</t>
  </si>
  <si>
    <t>n₅ =</t>
  </si>
  <si>
    <t>n₆ =</t>
  </si>
  <si>
    <t>n₇ =</t>
  </si>
  <si>
    <t>From the graph below:</t>
  </si>
  <si>
    <t>Deflection at the centre of the membrane</t>
  </si>
  <si>
    <t>in</t>
  </si>
  <si>
    <t>Stresses at the centre of the membrane</t>
  </si>
  <si>
    <t>psi</t>
  </si>
  <si>
    <t>Stresses at the centre of the Short Side</t>
  </si>
  <si>
    <t>Stresses at the centre of the Long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</si>
</sst>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
    <numFmt numFmtId="168" formatCode="0.0000"/>
  </numFmts>
  <fonts count="2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i/>
      <u/>
      <sz val="10"/>
      <color theme="10"/>
      <name val="Calibri"/>
      <family val="2"/>
      <scheme val="minor"/>
    </font>
    <font>
      <sz val="10"/>
      <color rgb="FF0000FF"/>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8" fillId="0" borderId="0" applyNumberFormat="0" applyFill="0" applyBorder="0" applyAlignment="0" applyProtection="0"/>
  </cellStyleXfs>
  <cellXfs count="117">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applyAlignment="1">
      <alignment horizontal="center"/>
    </xf>
    <xf numFmtId="0" fontId="5" fillId="0" borderId="0" xfId="2" applyFont="1" applyAlignment="1">
      <alignment horizontal="center"/>
    </xf>
    <xf numFmtId="0" fontId="3" fillId="0" borderId="0" xfId="6" applyFont="1" applyAlignment="1"/>
    <xf numFmtId="0" fontId="3" fillId="0" borderId="0" xfId="6" applyFont="1" applyAlignment="1">
      <alignment horizontal="center"/>
    </xf>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2" applyFont="1" applyAlignment="1">
      <alignment horizontal="right"/>
    </xf>
    <xf numFmtId="0" fontId="16" fillId="0" borderId="0" xfId="0" applyFont="1"/>
    <xf numFmtId="0" fontId="16" fillId="0" borderId="0" xfId="2" applyFont="1" applyBorder="1" applyAlignment="1"/>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xf numFmtId="0" fontId="10" fillId="0" borderId="0" xfId="1" applyFont="1"/>
    <xf numFmtId="0" fontId="19" fillId="0" borderId="0" xfId="7" applyFont="1" applyBorder="1" applyAlignment="1" applyProtection="1">
      <alignment horizontal="center"/>
    </xf>
    <xf numFmtId="0" fontId="18" fillId="0" borderId="0" xfId="7" applyBorder="1" applyAlignment="1">
      <alignment horizontal="center"/>
    </xf>
    <xf numFmtId="0" fontId="20" fillId="0" borderId="0" xfId="7" applyFont="1" applyBorder="1" applyAlignment="1" applyProtection="1">
      <alignment horizontal="center"/>
      <protection locked="0"/>
    </xf>
    <xf numFmtId="0" fontId="3" fillId="0" borderId="0" xfId="1" applyFont="1" applyAlignment="1">
      <alignment horizontal="right"/>
    </xf>
    <xf numFmtId="0" fontId="3" fillId="0" borderId="0" xfId="0" applyFont="1" applyAlignment="1">
      <alignment horizontal="right"/>
    </xf>
    <xf numFmtId="166" fontId="16" fillId="0" borderId="0" xfId="0" applyNumberFormat="1" applyFont="1" applyAlignment="1"/>
    <xf numFmtId="2" fontId="21" fillId="0" borderId="0" xfId="0" applyNumberFormat="1" applyFont="1"/>
    <xf numFmtId="0" fontId="16" fillId="0" borderId="0" xfId="1" applyFont="1" applyAlignment="1">
      <alignment horizontal="right"/>
    </xf>
    <xf numFmtId="0" fontId="21" fillId="0" borderId="0" xfId="1" applyFont="1" applyAlignment="1">
      <alignment horizontal="left"/>
    </xf>
    <xf numFmtId="164" fontId="16" fillId="0" borderId="0" xfId="2" applyNumberFormat="1" applyFont="1" applyAlignment="1">
      <alignment horizontal="right"/>
    </xf>
    <xf numFmtId="0" fontId="3" fillId="0" borderId="0" xfId="0" applyFont="1" applyAlignment="1">
      <alignment horizontal="left"/>
    </xf>
    <xf numFmtId="164" fontId="3" fillId="0" borderId="0" xfId="1" applyNumberFormat="1" applyFont="1" applyAlignment="1">
      <alignment horizontal="left"/>
    </xf>
    <xf numFmtId="165" fontId="3" fillId="0" borderId="0" xfId="0" applyNumberFormat="1" applyFont="1"/>
    <xf numFmtId="2" fontId="21" fillId="0" borderId="0" xfId="2" applyNumberFormat="1" applyFont="1" applyAlignment="1">
      <alignment horizontal="right"/>
    </xf>
    <xf numFmtId="0" fontId="21" fillId="0" borderId="0" xfId="0" applyFont="1"/>
    <xf numFmtId="0" fontId="21" fillId="0" borderId="0" xfId="1" applyFont="1" applyAlignment="1">
      <alignment horizontal="right"/>
    </xf>
    <xf numFmtId="0" fontId="16" fillId="0" borderId="0" xfId="0" applyFont="1" applyAlignment="1">
      <alignment horizontal="left"/>
    </xf>
    <xf numFmtId="167" fontId="3" fillId="0" borderId="0" xfId="2" applyNumberFormat="1" applyFont="1" applyAlignment="1">
      <alignment horizontal="center"/>
    </xf>
    <xf numFmtId="2" fontId="3" fillId="0" borderId="0" xfId="0" applyNumberFormat="1" applyFont="1" applyBorder="1"/>
    <xf numFmtId="0" fontId="3" fillId="0" borderId="0" xfId="1" applyFont="1" applyAlignment="1">
      <alignment vertical="top"/>
    </xf>
    <xf numFmtId="168" fontId="16" fillId="0" borderId="0" xfId="2" applyNumberFormat="1" applyFont="1"/>
    <xf numFmtId="168" fontId="3" fillId="0" borderId="0" xfId="6" applyNumberFormat="1" applyFont="1" applyAlignment="1">
      <alignment horizontal="center"/>
    </xf>
    <xf numFmtId="168" fontId="3" fillId="0" borderId="0" xfId="2" applyNumberFormat="1" applyFont="1" applyAlignment="1">
      <alignment horizontal="center"/>
    </xf>
    <xf numFmtId="164" fontId="3" fillId="0" borderId="0" xfId="2" applyNumberFormat="1" applyFont="1" applyAlignment="1">
      <alignment horizontal="center"/>
    </xf>
    <xf numFmtId="164" fontId="3" fillId="0" borderId="0" xfId="0" applyNumberFormat="1" applyFont="1"/>
    <xf numFmtId="164" fontId="3" fillId="0" borderId="0" xfId="0" applyNumberFormat="1" applyFont="1" applyAlignment="1">
      <alignment horizontal="center"/>
    </xf>
    <xf numFmtId="2" fontId="3" fillId="0" borderId="0" xfId="0" applyNumberFormat="1" applyFont="1"/>
    <xf numFmtId="165" fontId="3" fillId="0" borderId="0" xfId="0" applyNumberFormat="1" applyFont="1" applyAlignment="1">
      <alignment horizontal="left"/>
    </xf>
    <xf numFmtId="168" fontId="3" fillId="0" borderId="0" xfId="0" applyNumberFormat="1" applyFont="1"/>
    <xf numFmtId="168" fontId="3" fillId="0" borderId="0" xfId="0" applyNumberFormat="1" applyFont="1" applyAlignment="1">
      <alignment horizontal="left"/>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9" fillId="0" borderId="0" xfId="7" applyFont="1" applyAlignment="1">
      <alignment horizontal="center"/>
    </xf>
    <xf numFmtId="0" fontId="3" fillId="0" borderId="0" xfId="0" applyFont="1" applyAlignment="1">
      <alignment horizontal="left" vertical="top" wrapText="1"/>
    </xf>
    <xf numFmtId="0" fontId="3" fillId="0" borderId="0" xfId="1" applyFont="1" applyAlignment="1">
      <alignment horizontal="left" vertical="top" wrapText="1"/>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57841069527769"/>
          <c:y val="8.7991731746565605E-2"/>
          <c:w val="0.75124310071458267"/>
          <c:h val="0.82603213113598806"/>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6"/>
            <c:dispRSqr val="0"/>
            <c:dispEq val="1"/>
            <c:trendlineLbl>
              <c:layout>
                <c:manualLayout>
                  <c:x val="-1.3878743787161446E-2"/>
                  <c:y val="-0.11835293731049362"/>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Analysis!$AC$14:$AC$34</c:f>
              <c:numCache>
                <c:formatCode>General</c:formatCode>
                <c:ptCount val="21"/>
                <c:pt idx="0">
                  <c:v>1</c:v>
                </c:pt>
                <c:pt idx="1">
                  <c:v>1.2</c:v>
                </c:pt>
                <c:pt idx="2">
                  <c:v>1.4</c:v>
                </c:pt>
                <c:pt idx="3">
                  <c:v>1.5999999999999999</c:v>
                </c:pt>
                <c:pt idx="4">
                  <c:v>1.7999999999999998</c:v>
                </c:pt>
                <c:pt idx="5">
                  <c:v>1.9999999999999998</c:v>
                </c:pt>
                <c:pt idx="6">
                  <c:v>2.1999999999999997</c:v>
                </c:pt>
                <c:pt idx="7">
                  <c:v>2.4</c:v>
                </c:pt>
                <c:pt idx="8">
                  <c:v>2.6</c:v>
                </c:pt>
                <c:pt idx="9">
                  <c:v>2.8000000000000003</c:v>
                </c:pt>
                <c:pt idx="10">
                  <c:v>3.0000000000000004</c:v>
                </c:pt>
                <c:pt idx="11">
                  <c:v>3.2000000000000006</c:v>
                </c:pt>
                <c:pt idx="12">
                  <c:v>3.4000000000000008</c:v>
                </c:pt>
                <c:pt idx="13">
                  <c:v>3.600000000000001</c:v>
                </c:pt>
                <c:pt idx="14">
                  <c:v>3.8000000000000012</c:v>
                </c:pt>
                <c:pt idx="15">
                  <c:v>4.0000000000000009</c:v>
                </c:pt>
                <c:pt idx="16">
                  <c:v>4.2000000000000011</c:v>
                </c:pt>
                <c:pt idx="17">
                  <c:v>4.4000000000000012</c:v>
                </c:pt>
                <c:pt idx="18">
                  <c:v>4.6000000000000014</c:v>
                </c:pt>
                <c:pt idx="19">
                  <c:v>4.8000000000000016</c:v>
                </c:pt>
                <c:pt idx="20">
                  <c:v>5.0000000000000018</c:v>
                </c:pt>
              </c:numCache>
            </c:numRef>
          </c:xVal>
          <c:yVal>
            <c:numRef>
              <c:f>Analysis!$AD$14:$AD$34</c:f>
              <c:numCache>
                <c:formatCode>General</c:formatCode>
                <c:ptCount val="21"/>
                <c:pt idx="0">
                  <c:v>0.35499999999999998</c:v>
                </c:pt>
                <c:pt idx="1">
                  <c:v>0.37</c:v>
                </c:pt>
                <c:pt idx="2">
                  <c:v>0.371</c:v>
                </c:pt>
                <c:pt idx="3">
                  <c:v>0.36299999999999999</c:v>
                </c:pt>
                <c:pt idx="4">
                  <c:v>0.35199999999999998</c:v>
                </c:pt>
                <c:pt idx="5">
                  <c:v>0.33800000000000002</c:v>
                </c:pt>
                <c:pt idx="6">
                  <c:v>0.32400000000000001</c:v>
                </c:pt>
                <c:pt idx="7">
                  <c:v>0.31</c:v>
                </c:pt>
                <c:pt idx="8">
                  <c:v>0.29599999999999999</c:v>
                </c:pt>
                <c:pt idx="9">
                  <c:v>0.28499999999999998</c:v>
                </c:pt>
                <c:pt idx="10">
                  <c:v>0.27350000000000002</c:v>
                </c:pt>
                <c:pt idx="11">
                  <c:v>0.26150000000000001</c:v>
                </c:pt>
                <c:pt idx="12">
                  <c:v>0.253</c:v>
                </c:pt>
                <c:pt idx="13">
                  <c:v>0.24399999999999999</c:v>
                </c:pt>
                <c:pt idx="14">
                  <c:v>0.23649999999999999</c:v>
                </c:pt>
                <c:pt idx="15">
                  <c:v>0.22950000000000001</c:v>
                </c:pt>
                <c:pt idx="16">
                  <c:v>0.223</c:v>
                </c:pt>
                <c:pt idx="17">
                  <c:v>0.218</c:v>
                </c:pt>
                <c:pt idx="18">
                  <c:v>0.21299999999999999</c:v>
                </c:pt>
                <c:pt idx="19">
                  <c:v>0.20749999999999999</c:v>
                </c:pt>
                <c:pt idx="20" formatCode="0.0">
                  <c:v>0.20250000000000001</c:v>
                </c:pt>
              </c:numCache>
            </c:numRef>
          </c:yVal>
          <c:smooth val="0"/>
          <c:extLst>
            <c:ext xmlns:c16="http://schemas.microsoft.com/office/drawing/2014/chart" uri="{C3380CC4-5D6E-409C-BE32-E72D297353CC}">
              <c16:uniqueId val="{00000000-2A26-4D7A-97EF-D6FBE03AD42E}"/>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4"/>
            <c:dispRSqr val="0"/>
            <c:dispEq val="1"/>
            <c:trendlineLbl>
              <c:layout>
                <c:manualLayout>
                  <c:x val="-2.695781165222488E-2"/>
                  <c:y val="-0.48894481384255439"/>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Analysis!$AC$14:$AC$34</c:f>
              <c:numCache>
                <c:formatCode>General</c:formatCode>
                <c:ptCount val="21"/>
                <c:pt idx="0">
                  <c:v>1</c:v>
                </c:pt>
                <c:pt idx="1">
                  <c:v>1.2</c:v>
                </c:pt>
                <c:pt idx="2">
                  <c:v>1.4</c:v>
                </c:pt>
                <c:pt idx="3">
                  <c:v>1.5999999999999999</c:v>
                </c:pt>
                <c:pt idx="4">
                  <c:v>1.7999999999999998</c:v>
                </c:pt>
                <c:pt idx="5">
                  <c:v>1.9999999999999998</c:v>
                </c:pt>
                <c:pt idx="6">
                  <c:v>2.1999999999999997</c:v>
                </c:pt>
                <c:pt idx="7">
                  <c:v>2.4</c:v>
                </c:pt>
                <c:pt idx="8">
                  <c:v>2.6</c:v>
                </c:pt>
                <c:pt idx="9">
                  <c:v>2.8000000000000003</c:v>
                </c:pt>
                <c:pt idx="10">
                  <c:v>3.0000000000000004</c:v>
                </c:pt>
                <c:pt idx="11">
                  <c:v>3.2000000000000006</c:v>
                </c:pt>
                <c:pt idx="12">
                  <c:v>3.4000000000000008</c:v>
                </c:pt>
                <c:pt idx="13">
                  <c:v>3.600000000000001</c:v>
                </c:pt>
                <c:pt idx="14">
                  <c:v>3.8000000000000012</c:v>
                </c:pt>
                <c:pt idx="15">
                  <c:v>4.0000000000000009</c:v>
                </c:pt>
                <c:pt idx="16">
                  <c:v>4.2000000000000011</c:v>
                </c:pt>
                <c:pt idx="17">
                  <c:v>4.4000000000000012</c:v>
                </c:pt>
                <c:pt idx="18">
                  <c:v>4.6000000000000014</c:v>
                </c:pt>
                <c:pt idx="19">
                  <c:v>4.8000000000000016</c:v>
                </c:pt>
                <c:pt idx="20">
                  <c:v>5.0000000000000018</c:v>
                </c:pt>
              </c:numCache>
            </c:numRef>
          </c:xVal>
          <c:yVal>
            <c:numRef>
              <c:f>Analysis!$AE$14:$AE$34</c:f>
              <c:numCache>
                <c:formatCode>General</c:formatCode>
                <c:ptCount val="21"/>
                <c:pt idx="0">
                  <c:v>0.25700000000000001</c:v>
                </c:pt>
                <c:pt idx="1">
                  <c:v>0.26800000000000002</c:v>
                </c:pt>
                <c:pt idx="2">
                  <c:v>0.26800000000000002</c:v>
                </c:pt>
                <c:pt idx="3">
                  <c:v>0.26500000000000001</c:v>
                </c:pt>
                <c:pt idx="4">
                  <c:v>0.25700000000000001</c:v>
                </c:pt>
                <c:pt idx="5">
                  <c:v>0.249</c:v>
                </c:pt>
                <c:pt idx="6">
                  <c:v>0.24</c:v>
                </c:pt>
                <c:pt idx="7">
                  <c:v>0.23</c:v>
                </c:pt>
                <c:pt idx="8">
                  <c:v>0.22</c:v>
                </c:pt>
                <c:pt idx="9">
                  <c:v>0.21</c:v>
                </c:pt>
                <c:pt idx="10">
                  <c:v>0.2</c:v>
                </c:pt>
                <c:pt idx="11">
                  <c:v>0.19</c:v>
                </c:pt>
                <c:pt idx="12">
                  <c:v>0.183</c:v>
                </c:pt>
                <c:pt idx="13">
                  <c:v>0.17599999999999999</c:v>
                </c:pt>
                <c:pt idx="14">
                  <c:v>0.17</c:v>
                </c:pt>
                <c:pt idx="15">
                  <c:v>0.16500000000000001</c:v>
                </c:pt>
                <c:pt idx="16">
                  <c:v>0.16</c:v>
                </c:pt>
                <c:pt idx="17">
                  <c:v>0.1545</c:v>
                </c:pt>
                <c:pt idx="18">
                  <c:v>0.15</c:v>
                </c:pt>
                <c:pt idx="19">
                  <c:v>0.14599999999999999</c:v>
                </c:pt>
                <c:pt idx="20">
                  <c:v>0.14199999999999999</c:v>
                </c:pt>
              </c:numCache>
            </c:numRef>
          </c:yVal>
          <c:smooth val="0"/>
          <c:extLst>
            <c:ext xmlns:c16="http://schemas.microsoft.com/office/drawing/2014/chart" uri="{C3380CC4-5D6E-409C-BE32-E72D297353CC}">
              <c16:uniqueId val="{00000001-2A26-4D7A-97EF-D6FBE03AD42E}"/>
            </c:ext>
          </c:extLst>
        </c:ser>
        <c:ser>
          <c:idx val="2"/>
          <c:order val="2"/>
          <c:spPr>
            <a:ln w="19050"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4"/>
            <c:dispRSqr val="0"/>
            <c:dispEq val="1"/>
            <c:trendlineLbl>
              <c:layout>
                <c:manualLayout>
                  <c:x val="-3.7769214849852226E-2"/>
                  <c:y val="-0.62795729916654308"/>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Analysis!$AC$14:$AC$34</c:f>
              <c:numCache>
                <c:formatCode>General</c:formatCode>
                <c:ptCount val="21"/>
                <c:pt idx="0">
                  <c:v>1</c:v>
                </c:pt>
                <c:pt idx="1">
                  <c:v>1.2</c:v>
                </c:pt>
                <c:pt idx="2">
                  <c:v>1.4</c:v>
                </c:pt>
                <c:pt idx="3">
                  <c:v>1.5999999999999999</c:v>
                </c:pt>
                <c:pt idx="4">
                  <c:v>1.7999999999999998</c:v>
                </c:pt>
                <c:pt idx="5">
                  <c:v>1.9999999999999998</c:v>
                </c:pt>
                <c:pt idx="6">
                  <c:v>2.1999999999999997</c:v>
                </c:pt>
                <c:pt idx="7">
                  <c:v>2.4</c:v>
                </c:pt>
                <c:pt idx="8">
                  <c:v>2.6</c:v>
                </c:pt>
                <c:pt idx="9">
                  <c:v>2.8000000000000003</c:v>
                </c:pt>
                <c:pt idx="10">
                  <c:v>3.0000000000000004</c:v>
                </c:pt>
                <c:pt idx="11">
                  <c:v>3.2000000000000006</c:v>
                </c:pt>
                <c:pt idx="12">
                  <c:v>3.4000000000000008</c:v>
                </c:pt>
                <c:pt idx="13">
                  <c:v>3.600000000000001</c:v>
                </c:pt>
                <c:pt idx="14">
                  <c:v>3.8000000000000012</c:v>
                </c:pt>
                <c:pt idx="15">
                  <c:v>4.0000000000000009</c:v>
                </c:pt>
                <c:pt idx="16">
                  <c:v>4.2000000000000011</c:v>
                </c:pt>
                <c:pt idx="17">
                  <c:v>4.4000000000000012</c:v>
                </c:pt>
                <c:pt idx="18">
                  <c:v>4.6000000000000014</c:v>
                </c:pt>
                <c:pt idx="19">
                  <c:v>4.8000000000000016</c:v>
                </c:pt>
                <c:pt idx="20">
                  <c:v>5.0000000000000018</c:v>
                </c:pt>
              </c:numCache>
            </c:numRef>
          </c:xVal>
          <c:yVal>
            <c:numRef>
              <c:f>Analysis!$AF$14:$AF$34</c:f>
              <c:numCache>
                <c:formatCode>General</c:formatCode>
                <c:ptCount val="21"/>
                <c:pt idx="0">
                  <c:v>0.25700000000000001</c:v>
                </c:pt>
                <c:pt idx="1">
                  <c:v>0.21</c:v>
                </c:pt>
                <c:pt idx="2">
                  <c:v>0.16700000000000001</c:v>
                </c:pt>
                <c:pt idx="3">
                  <c:v>0.13750000000000001</c:v>
                </c:pt>
                <c:pt idx="4">
                  <c:v>0.115</c:v>
                </c:pt>
                <c:pt idx="5">
                  <c:v>0.1</c:v>
                </c:pt>
                <c:pt idx="6">
                  <c:v>8.8999999999999996E-2</c:v>
                </c:pt>
                <c:pt idx="7">
                  <c:v>8.1000000000000003E-2</c:v>
                </c:pt>
                <c:pt idx="8">
                  <c:v>7.3999999999999996E-2</c:v>
                </c:pt>
                <c:pt idx="9">
                  <c:v>6.8000000000000005E-2</c:v>
                </c:pt>
                <c:pt idx="10">
                  <c:v>6.3E-2</c:v>
                </c:pt>
                <c:pt idx="11">
                  <c:v>5.8000000000000003E-2</c:v>
                </c:pt>
                <c:pt idx="12">
                  <c:v>5.3499999999999999E-2</c:v>
                </c:pt>
                <c:pt idx="13">
                  <c:v>5.0500000000000003E-2</c:v>
                </c:pt>
                <c:pt idx="14">
                  <c:v>4.7500000000000001E-2</c:v>
                </c:pt>
                <c:pt idx="15" formatCode="0.0000">
                  <c:v>4.4999999999999998E-2</c:v>
                </c:pt>
                <c:pt idx="16" formatCode="0.0000">
                  <c:v>4.3200000000000002E-2</c:v>
                </c:pt>
                <c:pt idx="17" formatCode="0.0000">
                  <c:v>4.2099999999999999E-2</c:v>
                </c:pt>
                <c:pt idx="18" formatCode="0.0000">
                  <c:v>4.1000000000000002E-2</c:v>
                </c:pt>
                <c:pt idx="19" formatCode="0.0000">
                  <c:v>4.0599999999999997E-2</c:v>
                </c:pt>
                <c:pt idx="20" formatCode="0.0000">
                  <c:v>0.04</c:v>
                </c:pt>
              </c:numCache>
            </c:numRef>
          </c:yVal>
          <c:smooth val="0"/>
          <c:extLst>
            <c:ext xmlns:c16="http://schemas.microsoft.com/office/drawing/2014/chart" uri="{C3380CC4-5D6E-409C-BE32-E72D297353CC}">
              <c16:uniqueId val="{00000002-2A26-4D7A-97EF-D6FBE03AD42E}"/>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5"/>
            <c:dispRSqr val="0"/>
            <c:dispEq val="1"/>
            <c:trendlineLbl>
              <c:layout>
                <c:manualLayout>
                  <c:x val="-6.0497966440519911E-3"/>
                  <c:y val="-0.55207615946675226"/>
                </c:manualLayout>
              </c:layout>
              <c:numFmt formatCode="#,##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Analysis!$AC$14:$AC$34</c:f>
              <c:numCache>
                <c:formatCode>General</c:formatCode>
                <c:ptCount val="21"/>
                <c:pt idx="0">
                  <c:v>1</c:v>
                </c:pt>
                <c:pt idx="1">
                  <c:v>1.2</c:v>
                </c:pt>
                <c:pt idx="2">
                  <c:v>1.4</c:v>
                </c:pt>
                <c:pt idx="3">
                  <c:v>1.5999999999999999</c:v>
                </c:pt>
                <c:pt idx="4">
                  <c:v>1.7999999999999998</c:v>
                </c:pt>
                <c:pt idx="5">
                  <c:v>1.9999999999999998</c:v>
                </c:pt>
                <c:pt idx="6">
                  <c:v>2.1999999999999997</c:v>
                </c:pt>
                <c:pt idx="7">
                  <c:v>2.4</c:v>
                </c:pt>
                <c:pt idx="8">
                  <c:v>2.6</c:v>
                </c:pt>
                <c:pt idx="9">
                  <c:v>2.8000000000000003</c:v>
                </c:pt>
                <c:pt idx="10">
                  <c:v>3.0000000000000004</c:v>
                </c:pt>
                <c:pt idx="11">
                  <c:v>3.2000000000000006</c:v>
                </c:pt>
                <c:pt idx="12">
                  <c:v>3.4000000000000008</c:v>
                </c:pt>
                <c:pt idx="13">
                  <c:v>3.600000000000001</c:v>
                </c:pt>
                <c:pt idx="14">
                  <c:v>3.8000000000000012</c:v>
                </c:pt>
                <c:pt idx="15">
                  <c:v>4.0000000000000009</c:v>
                </c:pt>
                <c:pt idx="16">
                  <c:v>4.2000000000000011</c:v>
                </c:pt>
                <c:pt idx="17">
                  <c:v>4.4000000000000012</c:v>
                </c:pt>
                <c:pt idx="18">
                  <c:v>4.6000000000000014</c:v>
                </c:pt>
                <c:pt idx="19">
                  <c:v>4.8000000000000016</c:v>
                </c:pt>
                <c:pt idx="20">
                  <c:v>5.0000000000000018</c:v>
                </c:pt>
              </c:numCache>
            </c:numRef>
          </c:xVal>
          <c:yVal>
            <c:numRef>
              <c:f>Analysis!$AG$14:$AG$34</c:f>
              <c:numCache>
                <c:formatCode>General</c:formatCode>
                <c:ptCount val="21"/>
                <c:pt idx="0">
                  <c:v>0.35499999999999998</c:v>
                </c:pt>
                <c:pt idx="1">
                  <c:v>0.28000000000000003</c:v>
                </c:pt>
                <c:pt idx="2">
                  <c:v>0.22500000000000001</c:v>
                </c:pt>
                <c:pt idx="3">
                  <c:v>0.17699999999999999</c:v>
                </c:pt>
                <c:pt idx="4">
                  <c:v>0.14199999999999999</c:v>
                </c:pt>
                <c:pt idx="5">
                  <c:v>0.115</c:v>
                </c:pt>
                <c:pt idx="6">
                  <c:v>9.4E-2</c:v>
                </c:pt>
                <c:pt idx="7">
                  <c:v>7.8E-2</c:v>
                </c:pt>
                <c:pt idx="8">
                  <c:v>6.6000000000000003E-2</c:v>
                </c:pt>
                <c:pt idx="9">
                  <c:v>5.8000000000000003E-2</c:v>
                </c:pt>
                <c:pt idx="10">
                  <c:v>0.05</c:v>
                </c:pt>
                <c:pt idx="11">
                  <c:v>4.2999999999999997E-2</c:v>
                </c:pt>
                <c:pt idx="12">
                  <c:v>3.7999999999999999E-2</c:v>
                </c:pt>
                <c:pt idx="13">
                  <c:v>3.3000000000000002E-2</c:v>
                </c:pt>
                <c:pt idx="14">
                  <c:v>2.9100000000000001E-2</c:v>
                </c:pt>
                <c:pt idx="15" formatCode="0.0000">
                  <c:v>2.5999999999999999E-2</c:v>
                </c:pt>
                <c:pt idx="16" formatCode="0.0000">
                  <c:v>2.3E-2</c:v>
                </c:pt>
                <c:pt idx="17" formatCode="0.0000">
                  <c:v>2.1000000000000001E-2</c:v>
                </c:pt>
                <c:pt idx="18" formatCode="0.0000">
                  <c:v>1.9E-2</c:v>
                </c:pt>
                <c:pt idx="19" formatCode="0.0000">
                  <c:v>1.7000000000000001E-2</c:v>
                </c:pt>
                <c:pt idx="20" formatCode="0.0000">
                  <c:v>1.52E-2</c:v>
                </c:pt>
              </c:numCache>
            </c:numRef>
          </c:yVal>
          <c:smooth val="0"/>
          <c:extLst>
            <c:ext xmlns:c16="http://schemas.microsoft.com/office/drawing/2014/chart" uri="{C3380CC4-5D6E-409C-BE32-E72D297353CC}">
              <c16:uniqueId val="{00000003-2A26-4D7A-97EF-D6FBE03AD42E}"/>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poly"/>
            <c:order val="4"/>
            <c:dispRSqr val="0"/>
            <c:dispEq val="1"/>
            <c:trendlineLbl>
              <c:layout>
                <c:manualLayout>
                  <c:x val="-3.7769214849852226E-2"/>
                  <c:y val="-0.69753015424188447"/>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Analysis!$AC$14:$AC$34</c:f>
              <c:numCache>
                <c:formatCode>General</c:formatCode>
                <c:ptCount val="21"/>
                <c:pt idx="0">
                  <c:v>1</c:v>
                </c:pt>
                <c:pt idx="1">
                  <c:v>1.2</c:v>
                </c:pt>
                <c:pt idx="2">
                  <c:v>1.4</c:v>
                </c:pt>
                <c:pt idx="3">
                  <c:v>1.5999999999999999</c:v>
                </c:pt>
                <c:pt idx="4">
                  <c:v>1.7999999999999998</c:v>
                </c:pt>
                <c:pt idx="5">
                  <c:v>1.9999999999999998</c:v>
                </c:pt>
                <c:pt idx="6">
                  <c:v>2.1999999999999997</c:v>
                </c:pt>
                <c:pt idx="7">
                  <c:v>2.4</c:v>
                </c:pt>
                <c:pt idx="8">
                  <c:v>2.6</c:v>
                </c:pt>
                <c:pt idx="9">
                  <c:v>2.8000000000000003</c:v>
                </c:pt>
                <c:pt idx="10">
                  <c:v>3.0000000000000004</c:v>
                </c:pt>
                <c:pt idx="11">
                  <c:v>3.2000000000000006</c:v>
                </c:pt>
                <c:pt idx="12">
                  <c:v>3.4000000000000008</c:v>
                </c:pt>
                <c:pt idx="13">
                  <c:v>3.600000000000001</c:v>
                </c:pt>
                <c:pt idx="14">
                  <c:v>3.8000000000000012</c:v>
                </c:pt>
                <c:pt idx="15">
                  <c:v>4.0000000000000009</c:v>
                </c:pt>
                <c:pt idx="16">
                  <c:v>4.2000000000000011</c:v>
                </c:pt>
                <c:pt idx="17">
                  <c:v>4.4000000000000012</c:v>
                </c:pt>
                <c:pt idx="18">
                  <c:v>4.6000000000000014</c:v>
                </c:pt>
                <c:pt idx="19">
                  <c:v>4.8000000000000016</c:v>
                </c:pt>
                <c:pt idx="20">
                  <c:v>5.0000000000000018</c:v>
                </c:pt>
              </c:numCache>
            </c:numRef>
          </c:xVal>
          <c:yVal>
            <c:numRef>
              <c:f>Analysis!$AH$14:$AH$34</c:f>
              <c:numCache>
                <c:formatCode>General</c:formatCode>
                <c:ptCount val="21"/>
                <c:pt idx="0">
                  <c:v>0.33</c:v>
                </c:pt>
                <c:pt idx="1">
                  <c:v>0.27500000000000002</c:v>
                </c:pt>
                <c:pt idx="2">
                  <c:v>0.245</c:v>
                </c:pt>
                <c:pt idx="3">
                  <c:v>0.215</c:v>
                </c:pt>
                <c:pt idx="4">
                  <c:v>0.185</c:v>
                </c:pt>
                <c:pt idx="5">
                  <c:v>0.16200000000000001</c:v>
                </c:pt>
                <c:pt idx="6">
                  <c:v>0.14399999999999999</c:v>
                </c:pt>
                <c:pt idx="7">
                  <c:v>0.129</c:v>
                </c:pt>
                <c:pt idx="8">
                  <c:v>0.11700000000000001</c:v>
                </c:pt>
                <c:pt idx="9">
                  <c:v>0.108</c:v>
                </c:pt>
                <c:pt idx="10">
                  <c:v>9.9000000000000005E-2</c:v>
                </c:pt>
                <c:pt idx="11">
                  <c:v>9.1999999999999998E-2</c:v>
                </c:pt>
                <c:pt idx="12">
                  <c:v>8.5000000000000006E-2</c:v>
                </c:pt>
                <c:pt idx="13">
                  <c:v>7.9000000000000001E-2</c:v>
                </c:pt>
                <c:pt idx="14">
                  <c:v>7.3999999999999996E-2</c:v>
                </c:pt>
                <c:pt idx="15" formatCode="0.000">
                  <c:v>7.0000000000000007E-2</c:v>
                </c:pt>
                <c:pt idx="16" formatCode="0.000">
                  <c:v>6.5000000000000002E-2</c:v>
                </c:pt>
                <c:pt idx="17" formatCode="0.000">
                  <c:v>6.0999999999999999E-2</c:v>
                </c:pt>
                <c:pt idx="18" formatCode="0.000">
                  <c:v>5.8000000000000003E-2</c:v>
                </c:pt>
                <c:pt idx="19" formatCode="0.000">
                  <c:v>5.5E-2</c:v>
                </c:pt>
                <c:pt idx="20" formatCode="0.000">
                  <c:v>5.1999999999999998E-2</c:v>
                </c:pt>
              </c:numCache>
            </c:numRef>
          </c:yVal>
          <c:smooth val="0"/>
          <c:extLst>
            <c:ext xmlns:c16="http://schemas.microsoft.com/office/drawing/2014/chart" uri="{C3380CC4-5D6E-409C-BE32-E72D297353CC}">
              <c16:uniqueId val="{00000004-2A26-4D7A-97EF-D6FBE03AD42E}"/>
            </c:ext>
          </c:extLst>
        </c:ser>
        <c:ser>
          <c:idx val="5"/>
          <c:order val="5"/>
          <c:spPr>
            <a:ln w="19050" cap="rnd">
              <a:solidFill>
                <a:schemeClr val="accent6"/>
              </a:solid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4"/>
            <c:dispRSqr val="0"/>
            <c:dispEq val="1"/>
            <c:trendlineLbl>
              <c:layout>
                <c:manualLayout>
                  <c:x val="-3.6277986822593276E-2"/>
                  <c:y val="-0.3069541577924349"/>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Analysis!$AC$14:$AC$34</c:f>
              <c:numCache>
                <c:formatCode>General</c:formatCode>
                <c:ptCount val="21"/>
                <c:pt idx="0">
                  <c:v>1</c:v>
                </c:pt>
                <c:pt idx="1">
                  <c:v>1.2</c:v>
                </c:pt>
                <c:pt idx="2">
                  <c:v>1.4</c:v>
                </c:pt>
                <c:pt idx="3">
                  <c:v>1.5999999999999999</c:v>
                </c:pt>
                <c:pt idx="4">
                  <c:v>1.7999999999999998</c:v>
                </c:pt>
                <c:pt idx="5">
                  <c:v>1.9999999999999998</c:v>
                </c:pt>
                <c:pt idx="6">
                  <c:v>2.1999999999999997</c:v>
                </c:pt>
                <c:pt idx="7">
                  <c:v>2.4</c:v>
                </c:pt>
                <c:pt idx="8">
                  <c:v>2.6</c:v>
                </c:pt>
                <c:pt idx="9">
                  <c:v>2.8000000000000003</c:v>
                </c:pt>
                <c:pt idx="10">
                  <c:v>3.0000000000000004</c:v>
                </c:pt>
                <c:pt idx="11">
                  <c:v>3.2000000000000006</c:v>
                </c:pt>
                <c:pt idx="12">
                  <c:v>3.4000000000000008</c:v>
                </c:pt>
                <c:pt idx="13">
                  <c:v>3.600000000000001</c:v>
                </c:pt>
                <c:pt idx="14">
                  <c:v>3.8000000000000012</c:v>
                </c:pt>
                <c:pt idx="15">
                  <c:v>4.0000000000000009</c:v>
                </c:pt>
                <c:pt idx="16">
                  <c:v>4.2000000000000011</c:v>
                </c:pt>
                <c:pt idx="17">
                  <c:v>4.4000000000000012</c:v>
                </c:pt>
                <c:pt idx="18">
                  <c:v>4.6000000000000014</c:v>
                </c:pt>
                <c:pt idx="19">
                  <c:v>4.8000000000000016</c:v>
                </c:pt>
                <c:pt idx="20">
                  <c:v>5.0000000000000018</c:v>
                </c:pt>
              </c:numCache>
            </c:numRef>
          </c:xVal>
          <c:yVal>
            <c:numRef>
              <c:f>Analysis!$AI$14:$AI$34</c:f>
              <c:numCache>
                <c:formatCode>General</c:formatCode>
                <c:ptCount val="21"/>
                <c:pt idx="0">
                  <c:v>0.105</c:v>
                </c:pt>
                <c:pt idx="1">
                  <c:v>0.111</c:v>
                </c:pt>
                <c:pt idx="2">
                  <c:v>0.113</c:v>
                </c:pt>
                <c:pt idx="3">
                  <c:v>0.111</c:v>
                </c:pt>
                <c:pt idx="4">
                  <c:v>0.106</c:v>
                </c:pt>
                <c:pt idx="5">
                  <c:v>0.1</c:v>
                </c:pt>
                <c:pt idx="6">
                  <c:v>9.5000000000000001E-2</c:v>
                </c:pt>
                <c:pt idx="7">
                  <c:v>9.1499999999999998E-2</c:v>
                </c:pt>
                <c:pt idx="8">
                  <c:v>8.5999999999999993E-2</c:v>
                </c:pt>
                <c:pt idx="9">
                  <c:v>8.3000000000000004E-2</c:v>
                </c:pt>
                <c:pt idx="10">
                  <c:v>8.0000000000000016E-2</c:v>
                </c:pt>
                <c:pt idx="11">
                  <c:v>7.8E-2</c:v>
                </c:pt>
                <c:pt idx="12">
                  <c:v>7.5999999999999998E-2</c:v>
                </c:pt>
                <c:pt idx="13">
                  <c:v>7.3999999999999996E-2</c:v>
                </c:pt>
                <c:pt idx="14">
                  <c:v>7.1999999999999995E-2</c:v>
                </c:pt>
                <c:pt idx="15">
                  <c:v>7.0000000000000007E-2</c:v>
                </c:pt>
                <c:pt idx="16">
                  <c:v>6.8000000000000005E-2</c:v>
                </c:pt>
                <c:pt idx="17">
                  <c:v>6.6000000000000003E-2</c:v>
                </c:pt>
                <c:pt idx="18">
                  <c:v>6.4500000000000002E-2</c:v>
                </c:pt>
                <c:pt idx="19">
                  <c:v>6.2E-2</c:v>
                </c:pt>
                <c:pt idx="20">
                  <c:v>0.06</c:v>
                </c:pt>
              </c:numCache>
            </c:numRef>
          </c:yVal>
          <c:smooth val="0"/>
          <c:extLst>
            <c:ext xmlns:c16="http://schemas.microsoft.com/office/drawing/2014/chart" uri="{C3380CC4-5D6E-409C-BE32-E72D297353CC}">
              <c16:uniqueId val="{00000005-2A26-4D7A-97EF-D6FBE03AD42E}"/>
            </c:ext>
          </c:extLst>
        </c:ser>
        <c:ser>
          <c:idx val="6"/>
          <c:order val="6"/>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poly"/>
            <c:order val="4"/>
            <c:dispRSqr val="0"/>
            <c:dispEq val="1"/>
            <c:trendlineLbl>
              <c:layout>
                <c:manualLayout>
                  <c:x val="-2.223558956590492E-2"/>
                  <c:y val="-0.63751603201434159"/>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Analysis!$AC$14:$AC$34</c:f>
              <c:numCache>
                <c:formatCode>General</c:formatCode>
                <c:ptCount val="21"/>
                <c:pt idx="0">
                  <c:v>1</c:v>
                </c:pt>
                <c:pt idx="1">
                  <c:v>1.2</c:v>
                </c:pt>
                <c:pt idx="2">
                  <c:v>1.4</c:v>
                </c:pt>
                <c:pt idx="3">
                  <c:v>1.5999999999999999</c:v>
                </c:pt>
                <c:pt idx="4">
                  <c:v>1.7999999999999998</c:v>
                </c:pt>
                <c:pt idx="5">
                  <c:v>1.9999999999999998</c:v>
                </c:pt>
                <c:pt idx="6">
                  <c:v>2.1999999999999997</c:v>
                </c:pt>
                <c:pt idx="7">
                  <c:v>2.4</c:v>
                </c:pt>
                <c:pt idx="8">
                  <c:v>2.6</c:v>
                </c:pt>
                <c:pt idx="9">
                  <c:v>2.8000000000000003</c:v>
                </c:pt>
                <c:pt idx="10">
                  <c:v>3.0000000000000004</c:v>
                </c:pt>
                <c:pt idx="11">
                  <c:v>3.2000000000000006</c:v>
                </c:pt>
                <c:pt idx="12">
                  <c:v>3.4000000000000008</c:v>
                </c:pt>
                <c:pt idx="13">
                  <c:v>3.600000000000001</c:v>
                </c:pt>
                <c:pt idx="14">
                  <c:v>3.8000000000000012</c:v>
                </c:pt>
                <c:pt idx="15">
                  <c:v>4.0000000000000009</c:v>
                </c:pt>
                <c:pt idx="16">
                  <c:v>4.2000000000000011</c:v>
                </c:pt>
                <c:pt idx="17">
                  <c:v>4.4000000000000012</c:v>
                </c:pt>
                <c:pt idx="18">
                  <c:v>4.6000000000000014</c:v>
                </c:pt>
                <c:pt idx="19">
                  <c:v>4.8000000000000016</c:v>
                </c:pt>
                <c:pt idx="20">
                  <c:v>5.0000000000000018</c:v>
                </c:pt>
              </c:numCache>
            </c:numRef>
          </c:xVal>
          <c:yVal>
            <c:numRef>
              <c:f>Analysis!$AJ$14:$AJ$34</c:f>
              <c:numCache>
                <c:formatCode>General</c:formatCode>
                <c:ptCount val="21"/>
                <c:pt idx="0">
                  <c:v>0.105</c:v>
                </c:pt>
                <c:pt idx="1">
                  <c:v>8.4000000000000005E-2</c:v>
                </c:pt>
                <c:pt idx="2">
                  <c:v>6.9000000000000006E-2</c:v>
                </c:pt>
                <c:pt idx="3">
                  <c:v>5.5E-2</c:v>
                </c:pt>
                <c:pt idx="4">
                  <c:v>4.4499999999999998E-2</c:v>
                </c:pt>
                <c:pt idx="5">
                  <c:v>3.6499999999999998E-2</c:v>
                </c:pt>
                <c:pt idx="6">
                  <c:v>3.1199999999999999E-2</c:v>
                </c:pt>
                <c:pt idx="7">
                  <c:v>2.7E-2</c:v>
                </c:pt>
                <c:pt idx="8">
                  <c:v>2.4E-2</c:v>
                </c:pt>
                <c:pt idx="9">
                  <c:v>2.1000000000000001E-2</c:v>
                </c:pt>
                <c:pt idx="10">
                  <c:v>1.8200000000000001E-2</c:v>
                </c:pt>
                <c:pt idx="11">
                  <c:v>1.6E-2</c:v>
                </c:pt>
                <c:pt idx="12">
                  <c:v>1.4E-2</c:v>
                </c:pt>
                <c:pt idx="13">
                  <c:v>1.2500000000000001E-2</c:v>
                </c:pt>
                <c:pt idx="14">
                  <c:v>1.15E-2</c:v>
                </c:pt>
                <c:pt idx="15">
                  <c:v>1.0500000000000001E-2</c:v>
                </c:pt>
                <c:pt idx="16">
                  <c:v>9.4999999999999998E-3</c:v>
                </c:pt>
                <c:pt idx="17">
                  <c:v>8.3000000000000001E-3</c:v>
                </c:pt>
                <c:pt idx="18">
                  <c:v>7.7000000000000002E-3</c:v>
                </c:pt>
                <c:pt idx="19">
                  <c:v>6.0000000000000001E-3</c:v>
                </c:pt>
                <c:pt idx="20">
                  <c:v>4.0000000000000001E-3</c:v>
                </c:pt>
              </c:numCache>
            </c:numRef>
          </c:yVal>
          <c:smooth val="0"/>
          <c:extLst>
            <c:ext xmlns:c16="http://schemas.microsoft.com/office/drawing/2014/chart" uri="{C3380CC4-5D6E-409C-BE32-E72D297353CC}">
              <c16:uniqueId val="{00000006-2A26-4D7A-97EF-D6FBE03AD42E}"/>
            </c:ext>
          </c:extLst>
        </c:ser>
        <c:dLbls>
          <c:showLegendKey val="0"/>
          <c:showVal val="0"/>
          <c:showCatName val="0"/>
          <c:showSerName val="0"/>
          <c:showPercent val="0"/>
          <c:showBubbleSize val="0"/>
        </c:dLbls>
        <c:axId val="599876543"/>
        <c:axId val="599874879"/>
      </c:scatterChart>
      <c:valAx>
        <c:axId val="599876543"/>
        <c:scaling>
          <c:orientation val="minMax"/>
          <c:max val="5"/>
          <c:min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874879"/>
        <c:crosses val="autoZero"/>
        <c:crossBetween val="midCat"/>
      </c:valAx>
      <c:valAx>
        <c:axId val="599874879"/>
        <c:scaling>
          <c:orientation val="minMax"/>
          <c:max val="0.44000000000000006"/>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876543"/>
        <c:crosses val="autoZero"/>
        <c:crossBetween val="midCat"/>
        <c:majorUnit val="8.0000000000000016E-2"/>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44863044962319"/>
          <c:y val="3.2556839884436035E-2"/>
          <c:w val="0.7781257768976686"/>
          <c:h val="0.85895920187501296"/>
        </c:manualLayout>
      </c:layout>
      <c:scatterChart>
        <c:scatterStyle val="lineMarker"/>
        <c:varyColors val="0"/>
        <c:ser>
          <c:idx val="0"/>
          <c:order val="0"/>
          <c:tx>
            <c:strRef>
              <c:f>Analysis!$AM$13</c:f>
              <c:strCache>
                <c:ptCount val="1"/>
                <c:pt idx="0">
                  <c:v>n₆</c:v>
                </c:pt>
              </c:strCache>
            </c:strRef>
          </c:tx>
          <c:spPr>
            <a:ln w="12700" cap="rnd">
              <a:solidFill>
                <a:schemeClr val="tx1"/>
              </a:solidFill>
              <a:round/>
            </a:ln>
            <a:effectLst/>
          </c:spPr>
          <c:marker>
            <c:symbol val="none"/>
          </c:marker>
          <c:xVal>
            <c:numRef>
              <c:f>Analysis!$AL$14:$AL$54</c:f>
              <c:numCache>
                <c:formatCode>0.0</c:formatCode>
                <c:ptCount val="41"/>
                <c:pt idx="0">
                  <c:v>1</c:v>
                </c:pt>
                <c:pt idx="1">
                  <c:v>1.1000000000000001</c:v>
                </c:pt>
                <c:pt idx="2">
                  <c:v>1.2000000000000002</c:v>
                </c:pt>
                <c:pt idx="3">
                  <c:v>1.3000000000000003</c:v>
                </c:pt>
                <c:pt idx="4">
                  <c:v>1.4000000000000004</c:v>
                </c:pt>
                <c:pt idx="5">
                  <c:v>1.5000000000000004</c:v>
                </c:pt>
                <c:pt idx="6">
                  <c:v>1.6000000000000005</c:v>
                </c:pt>
                <c:pt idx="7">
                  <c:v>1.7000000000000006</c:v>
                </c:pt>
                <c:pt idx="8">
                  <c:v>1.8000000000000007</c:v>
                </c:pt>
                <c:pt idx="9">
                  <c:v>1.9000000000000008</c:v>
                </c:pt>
                <c:pt idx="10">
                  <c:v>2.0000000000000009</c:v>
                </c:pt>
                <c:pt idx="11">
                  <c:v>2.100000000000001</c:v>
                </c:pt>
                <c:pt idx="12">
                  <c:v>2.2000000000000011</c:v>
                </c:pt>
                <c:pt idx="13">
                  <c:v>2.3000000000000012</c:v>
                </c:pt>
                <c:pt idx="14">
                  <c:v>2.4000000000000012</c:v>
                </c:pt>
                <c:pt idx="15">
                  <c:v>2.5000000000000013</c:v>
                </c:pt>
                <c:pt idx="16">
                  <c:v>2.6000000000000014</c:v>
                </c:pt>
                <c:pt idx="17">
                  <c:v>2.7000000000000015</c:v>
                </c:pt>
                <c:pt idx="18">
                  <c:v>2.8000000000000016</c:v>
                </c:pt>
                <c:pt idx="19">
                  <c:v>2.9000000000000017</c:v>
                </c:pt>
                <c:pt idx="20">
                  <c:v>3.0000000000000018</c:v>
                </c:pt>
                <c:pt idx="21">
                  <c:v>3.1000000000000019</c:v>
                </c:pt>
                <c:pt idx="22">
                  <c:v>3.200000000000002</c:v>
                </c:pt>
                <c:pt idx="23">
                  <c:v>3.300000000000002</c:v>
                </c:pt>
                <c:pt idx="24">
                  <c:v>3.4000000000000021</c:v>
                </c:pt>
                <c:pt idx="25">
                  <c:v>3.5000000000000022</c:v>
                </c:pt>
                <c:pt idx="26">
                  <c:v>3.6000000000000023</c:v>
                </c:pt>
                <c:pt idx="27">
                  <c:v>3.7000000000000024</c:v>
                </c:pt>
                <c:pt idx="28">
                  <c:v>3.8000000000000025</c:v>
                </c:pt>
                <c:pt idx="29">
                  <c:v>3.9000000000000026</c:v>
                </c:pt>
                <c:pt idx="30">
                  <c:v>4.0000000000000027</c:v>
                </c:pt>
                <c:pt idx="31">
                  <c:v>4.1000000000000023</c:v>
                </c:pt>
                <c:pt idx="32">
                  <c:v>4.200000000000002</c:v>
                </c:pt>
                <c:pt idx="33">
                  <c:v>4.3000000000000016</c:v>
                </c:pt>
                <c:pt idx="34">
                  <c:v>4.4000000000000012</c:v>
                </c:pt>
                <c:pt idx="35">
                  <c:v>4.5000000000000009</c:v>
                </c:pt>
                <c:pt idx="36">
                  <c:v>4.6000000000000005</c:v>
                </c:pt>
                <c:pt idx="37">
                  <c:v>4.7</c:v>
                </c:pt>
                <c:pt idx="38">
                  <c:v>4.8</c:v>
                </c:pt>
                <c:pt idx="39">
                  <c:v>4.8999999999999995</c:v>
                </c:pt>
                <c:pt idx="40">
                  <c:v>4.9999999999999991</c:v>
                </c:pt>
              </c:numCache>
            </c:numRef>
          </c:xVal>
          <c:yVal>
            <c:numRef>
              <c:f>Analysis!$AM$14:$AM$54</c:f>
              <c:numCache>
                <c:formatCode>0.000</c:formatCode>
                <c:ptCount val="41"/>
                <c:pt idx="0">
                  <c:v>0.35526114999999991</c:v>
                </c:pt>
                <c:pt idx="1">
                  <c:v>0.36441207982462975</c:v>
                </c:pt>
                <c:pt idx="2">
                  <c:v>0.3695370936787199</c:v>
                </c:pt>
                <c:pt idx="3">
                  <c:v>0.37140663304447008</c:v>
                </c:pt>
                <c:pt idx="4">
                  <c:v>0.3706852786668795</c:v>
                </c:pt>
                <c:pt idx="5">
                  <c:v>0.36794155734374945</c:v>
                </c:pt>
                <c:pt idx="6">
                  <c:v>0.36365728779327955</c:v>
                </c:pt>
                <c:pt idx="7">
                  <c:v>0.35823646559927003</c:v>
                </c:pt>
                <c:pt idx="8">
                  <c:v>0.35201368723391968</c:v>
                </c:pt>
                <c:pt idx="9">
                  <c:v>0.34526211315822986</c:v>
                </c:pt>
                <c:pt idx="10">
                  <c:v>0.33820096999999905</c:v>
                </c:pt>
                <c:pt idx="11">
                  <c:v>0.3310025918094297</c:v>
                </c:pt>
                <c:pt idx="12">
                  <c:v>0.32379900039231968</c:v>
                </c:pt>
                <c:pt idx="13">
                  <c:v>0.31668802472086899</c:v>
                </c:pt>
                <c:pt idx="14">
                  <c:v>0.30973895942207896</c:v>
                </c:pt>
                <c:pt idx="15">
                  <c:v>0.30299776234374987</c:v>
                </c:pt>
                <c:pt idx="16">
                  <c:v>0.29649179119807778</c:v>
                </c:pt>
                <c:pt idx="17">
                  <c:v>0.29023407928286904</c:v>
                </c:pt>
                <c:pt idx="18">
                  <c:v>0.2842271502803202</c:v>
                </c:pt>
                <c:pt idx="19">
                  <c:v>0.27846637213343062</c:v>
                </c:pt>
                <c:pt idx="20">
                  <c:v>0.27294285000000063</c:v>
                </c:pt>
                <c:pt idx="21">
                  <c:v>0.2676458582842276</c:v>
                </c:pt>
                <c:pt idx="22">
                  <c:v>0.26256481174591784</c:v>
                </c:pt>
                <c:pt idx="23">
                  <c:v>0.25769077568727017</c:v>
                </c:pt>
                <c:pt idx="24">
                  <c:v>0.25301751521727844</c:v>
                </c:pt>
                <c:pt idx="25">
                  <c:v>0.24854208359374838</c:v>
                </c:pt>
                <c:pt idx="26">
                  <c:v>0.24426494964287923</c:v>
                </c:pt>
                <c:pt idx="27">
                  <c:v>0.24018966425646668</c:v>
                </c:pt>
                <c:pt idx="28">
                  <c:v>0.23632206596672042</c:v>
                </c:pt>
                <c:pt idx="29">
                  <c:v>0.23266902559863031</c:v>
                </c:pt>
                <c:pt idx="30">
                  <c:v>0.22923672999999753</c:v>
                </c:pt>
                <c:pt idx="31">
                  <c:v>0.22602850484903222</c:v>
                </c:pt>
                <c:pt idx="32">
                  <c:v>0.22304217653951938</c:v>
                </c:pt>
                <c:pt idx="33">
                  <c:v>0.22026697314366925</c:v>
                </c:pt>
                <c:pt idx="34">
                  <c:v>0.21767996445248092</c:v>
                </c:pt>
                <c:pt idx="35">
                  <c:v>0.21524204109375231</c:v>
                </c:pt>
                <c:pt idx="36">
                  <c:v>0.21289343272768055</c:v>
                </c:pt>
                <c:pt idx="37">
                  <c:v>0.21054876532006614</c:v>
                </c:pt>
                <c:pt idx="38">
                  <c:v>0.20809165749311551</c:v>
                </c:pt>
                <c:pt idx="39">
                  <c:v>0.20536885595382867</c:v>
                </c:pt>
                <c:pt idx="40">
                  <c:v>0.20218390999999422</c:v>
                </c:pt>
              </c:numCache>
            </c:numRef>
          </c:yVal>
          <c:smooth val="0"/>
          <c:extLst>
            <c:ext xmlns:c16="http://schemas.microsoft.com/office/drawing/2014/chart" uri="{C3380CC4-5D6E-409C-BE32-E72D297353CC}">
              <c16:uniqueId val="{00000000-AAFA-4859-A65A-51BA82332E9A}"/>
            </c:ext>
          </c:extLst>
        </c:ser>
        <c:ser>
          <c:idx val="1"/>
          <c:order val="1"/>
          <c:tx>
            <c:strRef>
              <c:f>Analysis!$AN$13</c:f>
              <c:strCache>
                <c:ptCount val="1"/>
                <c:pt idx="0">
                  <c:v>n₂</c:v>
                </c:pt>
              </c:strCache>
            </c:strRef>
          </c:tx>
          <c:spPr>
            <a:ln w="12700" cap="rnd">
              <a:solidFill>
                <a:schemeClr val="tx1"/>
              </a:solidFill>
              <a:prstDash val="sysDot"/>
              <a:round/>
            </a:ln>
            <a:effectLst/>
          </c:spPr>
          <c:marker>
            <c:symbol val="none"/>
          </c:marker>
          <c:xVal>
            <c:numRef>
              <c:f>Analysis!$AL$14:$AL$54</c:f>
              <c:numCache>
                <c:formatCode>0.0</c:formatCode>
                <c:ptCount val="41"/>
                <c:pt idx="0">
                  <c:v>1</c:v>
                </c:pt>
                <c:pt idx="1">
                  <c:v>1.1000000000000001</c:v>
                </c:pt>
                <c:pt idx="2">
                  <c:v>1.2000000000000002</c:v>
                </c:pt>
                <c:pt idx="3">
                  <c:v>1.3000000000000003</c:v>
                </c:pt>
                <c:pt idx="4">
                  <c:v>1.4000000000000004</c:v>
                </c:pt>
                <c:pt idx="5">
                  <c:v>1.5000000000000004</c:v>
                </c:pt>
                <c:pt idx="6">
                  <c:v>1.6000000000000005</c:v>
                </c:pt>
                <c:pt idx="7">
                  <c:v>1.7000000000000006</c:v>
                </c:pt>
                <c:pt idx="8">
                  <c:v>1.8000000000000007</c:v>
                </c:pt>
                <c:pt idx="9">
                  <c:v>1.9000000000000008</c:v>
                </c:pt>
                <c:pt idx="10">
                  <c:v>2.0000000000000009</c:v>
                </c:pt>
                <c:pt idx="11">
                  <c:v>2.100000000000001</c:v>
                </c:pt>
                <c:pt idx="12">
                  <c:v>2.2000000000000011</c:v>
                </c:pt>
                <c:pt idx="13">
                  <c:v>2.3000000000000012</c:v>
                </c:pt>
                <c:pt idx="14">
                  <c:v>2.4000000000000012</c:v>
                </c:pt>
                <c:pt idx="15">
                  <c:v>2.5000000000000013</c:v>
                </c:pt>
                <c:pt idx="16">
                  <c:v>2.6000000000000014</c:v>
                </c:pt>
                <c:pt idx="17">
                  <c:v>2.7000000000000015</c:v>
                </c:pt>
                <c:pt idx="18">
                  <c:v>2.8000000000000016</c:v>
                </c:pt>
                <c:pt idx="19">
                  <c:v>2.9000000000000017</c:v>
                </c:pt>
                <c:pt idx="20">
                  <c:v>3.0000000000000018</c:v>
                </c:pt>
                <c:pt idx="21">
                  <c:v>3.1000000000000019</c:v>
                </c:pt>
                <c:pt idx="22">
                  <c:v>3.200000000000002</c:v>
                </c:pt>
                <c:pt idx="23">
                  <c:v>3.300000000000002</c:v>
                </c:pt>
                <c:pt idx="24">
                  <c:v>3.4000000000000021</c:v>
                </c:pt>
                <c:pt idx="25">
                  <c:v>3.5000000000000022</c:v>
                </c:pt>
                <c:pt idx="26">
                  <c:v>3.6000000000000023</c:v>
                </c:pt>
                <c:pt idx="27">
                  <c:v>3.7000000000000024</c:v>
                </c:pt>
                <c:pt idx="28">
                  <c:v>3.8000000000000025</c:v>
                </c:pt>
                <c:pt idx="29">
                  <c:v>3.9000000000000026</c:v>
                </c:pt>
                <c:pt idx="30">
                  <c:v>4.0000000000000027</c:v>
                </c:pt>
                <c:pt idx="31">
                  <c:v>4.1000000000000023</c:v>
                </c:pt>
                <c:pt idx="32">
                  <c:v>4.200000000000002</c:v>
                </c:pt>
                <c:pt idx="33">
                  <c:v>4.3000000000000016</c:v>
                </c:pt>
                <c:pt idx="34">
                  <c:v>4.4000000000000012</c:v>
                </c:pt>
                <c:pt idx="35">
                  <c:v>4.5000000000000009</c:v>
                </c:pt>
                <c:pt idx="36">
                  <c:v>4.6000000000000005</c:v>
                </c:pt>
                <c:pt idx="37">
                  <c:v>4.7</c:v>
                </c:pt>
                <c:pt idx="38">
                  <c:v>4.8</c:v>
                </c:pt>
                <c:pt idx="39">
                  <c:v>4.8999999999999995</c:v>
                </c:pt>
                <c:pt idx="40">
                  <c:v>4.9999999999999991</c:v>
                </c:pt>
              </c:numCache>
            </c:numRef>
          </c:xVal>
          <c:yVal>
            <c:numRef>
              <c:f>Analysis!$AN$14:$AN$54</c:f>
              <c:numCache>
                <c:formatCode>0.000</c:formatCode>
                <c:ptCount val="41"/>
                <c:pt idx="0">
                  <c:v>0.25934000000000001</c:v>
                </c:pt>
                <c:pt idx="1">
                  <c:v>0.26312007279999999</c:v>
                </c:pt>
                <c:pt idx="2">
                  <c:v>0.26552104479999999</c:v>
                </c:pt>
                <c:pt idx="3">
                  <c:v>0.26667939680000002</c:v>
                </c:pt>
                <c:pt idx="4">
                  <c:v>0.26672567679999998</c:v>
                </c:pt>
                <c:pt idx="5">
                  <c:v>0.26578450000000003</c:v>
                </c:pt>
                <c:pt idx="6">
                  <c:v>0.26397454879999999</c:v>
                </c:pt>
                <c:pt idx="7">
                  <c:v>0.26140857280000002</c:v>
                </c:pt>
                <c:pt idx="8">
                  <c:v>0.25819338879999998</c:v>
                </c:pt>
                <c:pt idx="9">
                  <c:v>0.2544298807999999</c:v>
                </c:pt>
                <c:pt idx="10">
                  <c:v>0.25021300000000002</c:v>
                </c:pt>
                <c:pt idx="11">
                  <c:v>0.24563176479999999</c:v>
                </c:pt>
                <c:pt idx="12">
                  <c:v>0.24076926079999994</c:v>
                </c:pt>
                <c:pt idx="13">
                  <c:v>0.23570264079999992</c:v>
                </c:pt>
                <c:pt idx="14">
                  <c:v>0.2305031247999999</c:v>
                </c:pt>
                <c:pt idx="15">
                  <c:v>0.22523599999999977</c:v>
                </c:pt>
                <c:pt idx="16">
                  <c:v>0.2199606207999999</c:v>
                </c:pt>
                <c:pt idx="17">
                  <c:v>0.21473040879999994</c:v>
                </c:pt>
                <c:pt idx="18">
                  <c:v>0.20959285279999984</c:v>
                </c:pt>
                <c:pt idx="19">
                  <c:v>0.20458950880000015</c:v>
                </c:pt>
                <c:pt idx="20">
                  <c:v>0.19975599999999993</c:v>
                </c:pt>
                <c:pt idx="21">
                  <c:v>0.19512201679999985</c:v>
                </c:pt>
                <c:pt idx="22">
                  <c:v>0.19071131679999997</c:v>
                </c:pt>
                <c:pt idx="23">
                  <c:v>0.18654172480000009</c:v>
                </c:pt>
                <c:pt idx="24">
                  <c:v>0.18262513280000003</c:v>
                </c:pt>
                <c:pt idx="25">
                  <c:v>0.17896749999999995</c:v>
                </c:pt>
                <c:pt idx="26">
                  <c:v>0.17556885279999968</c:v>
                </c:pt>
                <c:pt idx="27">
                  <c:v>0.17242328480000002</c:v>
                </c:pt>
                <c:pt idx="28">
                  <c:v>0.16951895679999995</c:v>
                </c:pt>
                <c:pt idx="29">
                  <c:v>0.16683809679999984</c:v>
                </c:pt>
                <c:pt idx="30">
                  <c:v>0.16435700000000009</c:v>
                </c:pt>
                <c:pt idx="31">
                  <c:v>0.1620460288000003</c:v>
                </c:pt>
                <c:pt idx="32">
                  <c:v>0.15986961280000056</c:v>
                </c:pt>
                <c:pt idx="33">
                  <c:v>0.15778624880000036</c:v>
                </c:pt>
                <c:pt idx="34">
                  <c:v>0.15574850080000036</c:v>
                </c:pt>
                <c:pt idx="35">
                  <c:v>0.15370300000000059</c:v>
                </c:pt>
                <c:pt idx="36">
                  <c:v>0.1515904448000005</c:v>
                </c:pt>
                <c:pt idx="37">
                  <c:v>0.14934560080000026</c:v>
                </c:pt>
                <c:pt idx="38">
                  <c:v>0.14689730080000052</c:v>
                </c:pt>
                <c:pt idx="39">
                  <c:v>0.14416844480000002</c:v>
                </c:pt>
                <c:pt idx="40">
                  <c:v>0.14107600000000042</c:v>
                </c:pt>
              </c:numCache>
            </c:numRef>
          </c:yVal>
          <c:smooth val="0"/>
          <c:extLst>
            <c:ext xmlns:c16="http://schemas.microsoft.com/office/drawing/2014/chart" uri="{C3380CC4-5D6E-409C-BE32-E72D297353CC}">
              <c16:uniqueId val="{00000001-AAFA-4859-A65A-51BA82332E9A}"/>
            </c:ext>
          </c:extLst>
        </c:ser>
        <c:ser>
          <c:idx val="2"/>
          <c:order val="2"/>
          <c:tx>
            <c:strRef>
              <c:f>Analysis!$AO$13</c:f>
              <c:strCache>
                <c:ptCount val="1"/>
                <c:pt idx="0">
                  <c:v>n₃</c:v>
                </c:pt>
              </c:strCache>
            </c:strRef>
          </c:tx>
          <c:spPr>
            <a:ln w="12700" cap="rnd">
              <a:solidFill>
                <a:schemeClr val="tx1"/>
              </a:solidFill>
              <a:prstDash val="lgDashDot"/>
              <a:round/>
            </a:ln>
            <a:effectLst/>
          </c:spPr>
          <c:marker>
            <c:symbol val="none"/>
          </c:marker>
          <c:xVal>
            <c:numRef>
              <c:f>Analysis!$AL$14:$AL$54</c:f>
              <c:numCache>
                <c:formatCode>0.0</c:formatCode>
                <c:ptCount val="41"/>
                <c:pt idx="0">
                  <c:v>1</c:v>
                </c:pt>
                <c:pt idx="1">
                  <c:v>1.1000000000000001</c:v>
                </c:pt>
                <c:pt idx="2">
                  <c:v>1.2000000000000002</c:v>
                </c:pt>
                <c:pt idx="3">
                  <c:v>1.3000000000000003</c:v>
                </c:pt>
                <c:pt idx="4">
                  <c:v>1.4000000000000004</c:v>
                </c:pt>
                <c:pt idx="5">
                  <c:v>1.5000000000000004</c:v>
                </c:pt>
                <c:pt idx="6">
                  <c:v>1.6000000000000005</c:v>
                </c:pt>
                <c:pt idx="7">
                  <c:v>1.7000000000000006</c:v>
                </c:pt>
                <c:pt idx="8">
                  <c:v>1.8000000000000007</c:v>
                </c:pt>
                <c:pt idx="9">
                  <c:v>1.9000000000000008</c:v>
                </c:pt>
                <c:pt idx="10">
                  <c:v>2.0000000000000009</c:v>
                </c:pt>
                <c:pt idx="11">
                  <c:v>2.100000000000001</c:v>
                </c:pt>
                <c:pt idx="12">
                  <c:v>2.2000000000000011</c:v>
                </c:pt>
                <c:pt idx="13">
                  <c:v>2.3000000000000012</c:v>
                </c:pt>
                <c:pt idx="14">
                  <c:v>2.4000000000000012</c:v>
                </c:pt>
                <c:pt idx="15">
                  <c:v>2.5000000000000013</c:v>
                </c:pt>
                <c:pt idx="16">
                  <c:v>2.6000000000000014</c:v>
                </c:pt>
                <c:pt idx="17">
                  <c:v>2.7000000000000015</c:v>
                </c:pt>
                <c:pt idx="18">
                  <c:v>2.8000000000000016</c:v>
                </c:pt>
                <c:pt idx="19">
                  <c:v>2.9000000000000017</c:v>
                </c:pt>
                <c:pt idx="20">
                  <c:v>3.0000000000000018</c:v>
                </c:pt>
                <c:pt idx="21">
                  <c:v>3.1000000000000019</c:v>
                </c:pt>
                <c:pt idx="22">
                  <c:v>3.200000000000002</c:v>
                </c:pt>
                <c:pt idx="23">
                  <c:v>3.300000000000002</c:v>
                </c:pt>
                <c:pt idx="24">
                  <c:v>3.4000000000000021</c:v>
                </c:pt>
                <c:pt idx="25">
                  <c:v>3.5000000000000022</c:v>
                </c:pt>
                <c:pt idx="26">
                  <c:v>3.6000000000000023</c:v>
                </c:pt>
                <c:pt idx="27">
                  <c:v>3.7000000000000024</c:v>
                </c:pt>
                <c:pt idx="28">
                  <c:v>3.8000000000000025</c:v>
                </c:pt>
                <c:pt idx="29">
                  <c:v>3.9000000000000026</c:v>
                </c:pt>
                <c:pt idx="30">
                  <c:v>4.0000000000000027</c:v>
                </c:pt>
                <c:pt idx="31">
                  <c:v>4.1000000000000023</c:v>
                </c:pt>
                <c:pt idx="32">
                  <c:v>4.200000000000002</c:v>
                </c:pt>
                <c:pt idx="33">
                  <c:v>4.3000000000000016</c:v>
                </c:pt>
                <c:pt idx="34">
                  <c:v>4.4000000000000012</c:v>
                </c:pt>
                <c:pt idx="35">
                  <c:v>4.5000000000000009</c:v>
                </c:pt>
                <c:pt idx="36">
                  <c:v>4.6000000000000005</c:v>
                </c:pt>
                <c:pt idx="37">
                  <c:v>4.7</c:v>
                </c:pt>
                <c:pt idx="38">
                  <c:v>4.8</c:v>
                </c:pt>
                <c:pt idx="39">
                  <c:v>4.8999999999999995</c:v>
                </c:pt>
                <c:pt idx="40">
                  <c:v>4.9999999999999991</c:v>
                </c:pt>
              </c:numCache>
            </c:numRef>
          </c:xVal>
          <c:yVal>
            <c:numRef>
              <c:f>Analysis!$AO$14:$AO$54</c:f>
              <c:numCache>
                <c:formatCode>0.000</c:formatCode>
                <c:ptCount val="41"/>
                <c:pt idx="0">
                  <c:v>0.25634099999999993</c:v>
                </c:pt>
                <c:pt idx="1">
                  <c:v>0.23066242609999982</c:v>
                </c:pt>
                <c:pt idx="2">
                  <c:v>0.20776678559999984</c:v>
                </c:pt>
                <c:pt idx="3">
                  <c:v>0.18743187809999984</c:v>
                </c:pt>
                <c:pt idx="4">
                  <c:v>0.16944467359999993</c:v>
                </c:pt>
                <c:pt idx="5">
                  <c:v>0.15360131249999986</c:v>
                </c:pt>
                <c:pt idx="6">
                  <c:v>0.13970710559999966</c:v>
                </c:pt>
                <c:pt idx="7">
                  <c:v>0.12757653409999969</c:v>
                </c:pt>
                <c:pt idx="8">
                  <c:v>0.11703324959999983</c:v>
                </c:pt>
                <c:pt idx="9">
                  <c:v>0.10791007409999953</c:v>
                </c:pt>
                <c:pt idx="10">
                  <c:v>0.10004899999999983</c:v>
                </c:pt>
                <c:pt idx="11">
                  <c:v>9.3301190099999709E-2</c:v>
                </c:pt>
                <c:pt idx="12">
                  <c:v>8.7526977599999944E-2</c:v>
                </c:pt>
                <c:pt idx="13">
                  <c:v>8.2595866099999693E-2</c:v>
                </c:pt>
                <c:pt idx="14">
                  <c:v>7.838652959999981E-2</c:v>
                </c:pt>
                <c:pt idx="15">
                  <c:v>7.4786812499999633E-2</c:v>
                </c:pt>
                <c:pt idx="16">
                  <c:v>7.1693729599999867E-2</c:v>
                </c:pt>
                <c:pt idx="17">
                  <c:v>6.9013466099999587E-2</c:v>
                </c:pt>
                <c:pt idx="18">
                  <c:v>6.6661377599999239E-2</c:v>
                </c:pt>
                <c:pt idx="19">
                  <c:v>6.4561990099999522E-2</c:v>
                </c:pt>
                <c:pt idx="20">
                  <c:v>6.26489999999994E-2</c:v>
                </c:pt>
                <c:pt idx="21">
                  <c:v>6.0865274099999866E-2</c:v>
                </c:pt>
                <c:pt idx="22">
                  <c:v>5.9162849599999956E-2</c:v>
                </c:pt>
                <c:pt idx="23">
                  <c:v>5.7502934099999403E-2</c:v>
                </c:pt>
                <c:pt idx="24">
                  <c:v>5.5855905599999978E-2</c:v>
                </c:pt>
                <c:pt idx="25">
                  <c:v>5.4201312499999488E-2</c:v>
                </c:pt>
                <c:pt idx="26">
                  <c:v>5.2527873599999331E-2</c:v>
                </c:pt>
                <c:pt idx="27">
                  <c:v>5.0833478099999385E-2</c:v>
                </c:pt>
                <c:pt idx="28">
                  <c:v>4.9125185599999344E-2</c:v>
                </c:pt>
                <c:pt idx="29">
                  <c:v>4.7419226099999601E-2</c:v>
                </c:pt>
                <c:pt idx="30">
                  <c:v>4.5740999999999477E-2</c:v>
                </c:pt>
                <c:pt idx="31">
                  <c:v>4.4125078099999882E-2</c:v>
                </c:pt>
                <c:pt idx="32">
                  <c:v>4.2615201599999764E-2</c:v>
                </c:pt>
                <c:pt idx="33">
                  <c:v>4.1264282099998773E-2</c:v>
                </c:pt>
                <c:pt idx="34">
                  <c:v>4.0134401599998593E-2</c:v>
                </c:pt>
                <c:pt idx="35">
                  <c:v>3.929681249999939E-2</c:v>
                </c:pt>
                <c:pt idx="36">
                  <c:v>3.8831937599998922E-2</c:v>
                </c:pt>
                <c:pt idx="37">
                  <c:v>3.8829370100000093E-2</c:v>
                </c:pt>
                <c:pt idx="38">
                  <c:v>3.9387873599999845E-2</c:v>
                </c:pt>
                <c:pt idx="39">
                  <c:v>4.0615382099999819E-2</c:v>
                </c:pt>
                <c:pt idx="40">
                  <c:v>4.2629000000000139E-2</c:v>
                </c:pt>
              </c:numCache>
            </c:numRef>
          </c:yVal>
          <c:smooth val="0"/>
          <c:extLst>
            <c:ext xmlns:c16="http://schemas.microsoft.com/office/drawing/2014/chart" uri="{C3380CC4-5D6E-409C-BE32-E72D297353CC}">
              <c16:uniqueId val="{00000002-AAFA-4859-A65A-51BA82332E9A}"/>
            </c:ext>
          </c:extLst>
        </c:ser>
        <c:ser>
          <c:idx val="3"/>
          <c:order val="3"/>
          <c:tx>
            <c:strRef>
              <c:f>Analysis!$AP$13</c:f>
              <c:strCache>
                <c:ptCount val="1"/>
                <c:pt idx="0">
                  <c:v>n₅</c:v>
                </c:pt>
              </c:strCache>
            </c:strRef>
          </c:tx>
          <c:spPr>
            <a:ln w="12700" cap="rnd">
              <a:solidFill>
                <a:schemeClr val="tx1"/>
              </a:solidFill>
              <a:prstDash val="dash"/>
              <a:round/>
            </a:ln>
            <a:effectLst/>
          </c:spPr>
          <c:marker>
            <c:symbol val="none"/>
          </c:marker>
          <c:xVal>
            <c:numRef>
              <c:f>Analysis!$AL$14:$AL$54</c:f>
              <c:numCache>
                <c:formatCode>0.0</c:formatCode>
                <c:ptCount val="41"/>
                <c:pt idx="0">
                  <c:v>1</c:v>
                </c:pt>
                <c:pt idx="1">
                  <c:v>1.1000000000000001</c:v>
                </c:pt>
                <c:pt idx="2">
                  <c:v>1.2000000000000002</c:v>
                </c:pt>
                <c:pt idx="3">
                  <c:v>1.3000000000000003</c:v>
                </c:pt>
                <c:pt idx="4">
                  <c:v>1.4000000000000004</c:v>
                </c:pt>
                <c:pt idx="5">
                  <c:v>1.5000000000000004</c:v>
                </c:pt>
                <c:pt idx="6">
                  <c:v>1.6000000000000005</c:v>
                </c:pt>
                <c:pt idx="7">
                  <c:v>1.7000000000000006</c:v>
                </c:pt>
                <c:pt idx="8">
                  <c:v>1.8000000000000007</c:v>
                </c:pt>
                <c:pt idx="9">
                  <c:v>1.9000000000000008</c:v>
                </c:pt>
                <c:pt idx="10">
                  <c:v>2.0000000000000009</c:v>
                </c:pt>
                <c:pt idx="11">
                  <c:v>2.100000000000001</c:v>
                </c:pt>
                <c:pt idx="12">
                  <c:v>2.2000000000000011</c:v>
                </c:pt>
                <c:pt idx="13">
                  <c:v>2.3000000000000012</c:v>
                </c:pt>
                <c:pt idx="14">
                  <c:v>2.4000000000000012</c:v>
                </c:pt>
                <c:pt idx="15">
                  <c:v>2.5000000000000013</c:v>
                </c:pt>
                <c:pt idx="16">
                  <c:v>2.6000000000000014</c:v>
                </c:pt>
                <c:pt idx="17">
                  <c:v>2.7000000000000015</c:v>
                </c:pt>
                <c:pt idx="18">
                  <c:v>2.8000000000000016</c:v>
                </c:pt>
                <c:pt idx="19">
                  <c:v>2.9000000000000017</c:v>
                </c:pt>
                <c:pt idx="20">
                  <c:v>3.0000000000000018</c:v>
                </c:pt>
                <c:pt idx="21">
                  <c:v>3.1000000000000019</c:v>
                </c:pt>
                <c:pt idx="22">
                  <c:v>3.200000000000002</c:v>
                </c:pt>
                <c:pt idx="23">
                  <c:v>3.300000000000002</c:v>
                </c:pt>
                <c:pt idx="24">
                  <c:v>3.4000000000000021</c:v>
                </c:pt>
                <c:pt idx="25">
                  <c:v>3.5000000000000022</c:v>
                </c:pt>
                <c:pt idx="26">
                  <c:v>3.6000000000000023</c:v>
                </c:pt>
                <c:pt idx="27">
                  <c:v>3.7000000000000024</c:v>
                </c:pt>
                <c:pt idx="28">
                  <c:v>3.8000000000000025</c:v>
                </c:pt>
                <c:pt idx="29">
                  <c:v>3.9000000000000026</c:v>
                </c:pt>
                <c:pt idx="30">
                  <c:v>4.0000000000000027</c:v>
                </c:pt>
                <c:pt idx="31">
                  <c:v>4.1000000000000023</c:v>
                </c:pt>
                <c:pt idx="32">
                  <c:v>4.200000000000002</c:v>
                </c:pt>
                <c:pt idx="33">
                  <c:v>4.3000000000000016</c:v>
                </c:pt>
                <c:pt idx="34">
                  <c:v>4.4000000000000012</c:v>
                </c:pt>
                <c:pt idx="35">
                  <c:v>4.5000000000000009</c:v>
                </c:pt>
                <c:pt idx="36">
                  <c:v>4.6000000000000005</c:v>
                </c:pt>
                <c:pt idx="37">
                  <c:v>4.7</c:v>
                </c:pt>
                <c:pt idx="38">
                  <c:v>4.8</c:v>
                </c:pt>
                <c:pt idx="39">
                  <c:v>4.8999999999999995</c:v>
                </c:pt>
                <c:pt idx="40">
                  <c:v>4.9999999999999991</c:v>
                </c:pt>
              </c:numCache>
            </c:numRef>
          </c:xVal>
          <c:yVal>
            <c:numRef>
              <c:f>Analysis!$AP$14:$AP$54</c:f>
              <c:numCache>
                <c:formatCode>0.000</c:formatCode>
                <c:ptCount val="41"/>
                <c:pt idx="0">
                  <c:v>0.35493169999999985</c:v>
                </c:pt>
                <c:pt idx="1">
                  <c:v>0.31589070460099977</c:v>
                </c:pt>
                <c:pt idx="2">
                  <c:v>0.28113722963199961</c:v>
                </c:pt>
                <c:pt idx="3">
                  <c:v>0.25027521194299962</c:v>
                </c:pt>
                <c:pt idx="4">
                  <c:v>0.22293453622399972</c:v>
                </c:pt>
                <c:pt idx="5">
                  <c:v>0.19877015312499968</c:v>
                </c:pt>
                <c:pt idx="6">
                  <c:v>0.17746119737599952</c:v>
                </c:pt>
                <c:pt idx="7">
                  <c:v>0.15871010590699952</c:v>
                </c:pt>
                <c:pt idx="8">
                  <c:v>0.14224173596799972</c:v>
                </c:pt>
                <c:pt idx="9">
                  <c:v>0.12780248324899945</c:v>
                </c:pt>
                <c:pt idx="10">
                  <c:v>0.11515939999999958</c:v>
                </c:pt>
                <c:pt idx="11">
                  <c:v>0.10409931315099952</c:v>
                </c:pt>
                <c:pt idx="12">
                  <c:v>9.4427942431999368E-2</c:v>
                </c:pt>
                <c:pt idx="13">
                  <c:v>8.5969018492999982E-2</c:v>
                </c:pt>
                <c:pt idx="14">
                  <c:v>7.8563401023999724E-2</c:v>
                </c:pt>
                <c:pt idx="15">
                  <c:v>7.2068196874999657E-2</c:v>
                </c:pt>
                <c:pt idx="16">
                  <c:v>6.6355878175999861E-2</c:v>
                </c:pt>
                <c:pt idx="17">
                  <c:v>6.131340045699929E-2</c:v>
                </c:pt>
                <c:pt idx="18">
                  <c:v>5.6841320767999637E-2</c:v>
                </c:pt>
                <c:pt idx="19">
                  <c:v>5.2852915798998978E-2</c:v>
                </c:pt>
                <c:pt idx="20">
                  <c:v>4.9273299999998965E-2</c:v>
                </c:pt>
                <c:pt idx="21">
                  <c:v>4.6038543700999579E-2</c:v>
                </c:pt>
                <c:pt idx="22">
                  <c:v>4.3094791231998997E-2</c:v>
                </c:pt>
                <c:pt idx="23">
                  <c:v>4.0397379042998338E-2</c:v>
                </c:pt>
                <c:pt idx="24">
                  <c:v>3.7909953823999309E-2</c:v>
                </c:pt>
                <c:pt idx="25">
                  <c:v>3.5603590624998738E-2</c:v>
                </c:pt>
                <c:pt idx="26">
                  <c:v>3.3455910975999092E-2</c:v>
                </c:pt>
                <c:pt idx="27">
                  <c:v>3.1450201006999023E-2</c:v>
                </c:pt>
                <c:pt idx="28">
                  <c:v>2.9574529567999441E-2</c:v>
                </c:pt>
                <c:pt idx="29">
                  <c:v>2.7820866349000717E-2</c:v>
                </c:pt>
                <c:pt idx="30">
                  <c:v>2.6184199999998548E-2</c:v>
                </c:pt>
                <c:pt idx="31">
                  <c:v>2.4661656250999364E-2</c:v>
                </c:pt>
                <c:pt idx="32">
                  <c:v>2.3251616031998878E-2</c:v>
                </c:pt>
                <c:pt idx="33">
                  <c:v>2.1952833592997933E-2</c:v>
                </c:pt>
                <c:pt idx="34">
                  <c:v>2.0763554623998814E-2</c:v>
                </c:pt>
                <c:pt idx="35">
                  <c:v>1.9680634374997119E-2</c:v>
                </c:pt>
                <c:pt idx="36">
                  <c:v>1.8698655775997608E-2</c:v>
                </c:pt>
                <c:pt idx="37">
                  <c:v>1.7809047556997193E-2</c:v>
                </c:pt>
                <c:pt idx="38">
                  <c:v>1.6999202367998123E-2</c:v>
                </c:pt>
                <c:pt idx="39">
                  <c:v>1.6251594898999855E-2</c:v>
                </c:pt>
                <c:pt idx="40">
                  <c:v>1.5542899999998028E-2</c:v>
                </c:pt>
              </c:numCache>
            </c:numRef>
          </c:yVal>
          <c:smooth val="0"/>
          <c:extLst>
            <c:ext xmlns:c16="http://schemas.microsoft.com/office/drawing/2014/chart" uri="{C3380CC4-5D6E-409C-BE32-E72D297353CC}">
              <c16:uniqueId val="{00000003-AAFA-4859-A65A-51BA82332E9A}"/>
            </c:ext>
          </c:extLst>
        </c:ser>
        <c:ser>
          <c:idx val="4"/>
          <c:order val="4"/>
          <c:tx>
            <c:strRef>
              <c:f>Analysis!$AQ$13</c:f>
              <c:strCache>
                <c:ptCount val="1"/>
                <c:pt idx="0">
                  <c:v>n₁</c:v>
                </c:pt>
              </c:strCache>
            </c:strRef>
          </c:tx>
          <c:spPr>
            <a:ln w="12700" cap="rnd">
              <a:solidFill>
                <a:schemeClr val="tx1"/>
              </a:solidFill>
              <a:prstDash val="sysDash"/>
              <a:round/>
            </a:ln>
            <a:effectLst/>
          </c:spPr>
          <c:marker>
            <c:symbol val="none"/>
          </c:marker>
          <c:xVal>
            <c:numRef>
              <c:f>Analysis!$AL$14:$AL$54</c:f>
              <c:numCache>
                <c:formatCode>0.0</c:formatCode>
                <c:ptCount val="41"/>
                <c:pt idx="0">
                  <c:v>1</c:v>
                </c:pt>
                <c:pt idx="1">
                  <c:v>1.1000000000000001</c:v>
                </c:pt>
                <c:pt idx="2">
                  <c:v>1.2000000000000002</c:v>
                </c:pt>
                <c:pt idx="3">
                  <c:v>1.3000000000000003</c:v>
                </c:pt>
                <c:pt idx="4">
                  <c:v>1.4000000000000004</c:v>
                </c:pt>
                <c:pt idx="5">
                  <c:v>1.5000000000000004</c:v>
                </c:pt>
                <c:pt idx="6">
                  <c:v>1.6000000000000005</c:v>
                </c:pt>
                <c:pt idx="7">
                  <c:v>1.7000000000000006</c:v>
                </c:pt>
                <c:pt idx="8">
                  <c:v>1.8000000000000007</c:v>
                </c:pt>
                <c:pt idx="9">
                  <c:v>1.9000000000000008</c:v>
                </c:pt>
                <c:pt idx="10">
                  <c:v>2.0000000000000009</c:v>
                </c:pt>
                <c:pt idx="11">
                  <c:v>2.100000000000001</c:v>
                </c:pt>
                <c:pt idx="12">
                  <c:v>2.2000000000000011</c:v>
                </c:pt>
                <c:pt idx="13">
                  <c:v>2.3000000000000012</c:v>
                </c:pt>
                <c:pt idx="14">
                  <c:v>2.4000000000000012</c:v>
                </c:pt>
                <c:pt idx="15">
                  <c:v>2.5000000000000013</c:v>
                </c:pt>
                <c:pt idx="16">
                  <c:v>2.6000000000000014</c:v>
                </c:pt>
                <c:pt idx="17">
                  <c:v>2.7000000000000015</c:v>
                </c:pt>
                <c:pt idx="18">
                  <c:v>2.8000000000000016</c:v>
                </c:pt>
                <c:pt idx="19">
                  <c:v>2.9000000000000017</c:v>
                </c:pt>
                <c:pt idx="20">
                  <c:v>3.0000000000000018</c:v>
                </c:pt>
                <c:pt idx="21">
                  <c:v>3.1000000000000019</c:v>
                </c:pt>
                <c:pt idx="22">
                  <c:v>3.200000000000002</c:v>
                </c:pt>
                <c:pt idx="23">
                  <c:v>3.300000000000002</c:v>
                </c:pt>
                <c:pt idx="24">
                  <c:v>3.4000000000000021</c:v>
                </c:pt>
                <c:pt idx="25">
                  <c:v>3.5000000000000022</c:v>
                </c:pt>
                <c:pt idx="26">
                  <c:v>3.6000000000000023</c:v>
                </c:pt>
                <c:pt idx="27">
                  <c:v>3.7000000000000024</c:v>
                </c:pt>
                <c:pt idx="28">
                  <c:v>3.8000000000000025</c:v>
                </c:pt>
                <c:pt idx="29">
                  <c:v>3.9000000000000026</c:v>
                </c:pt>
                <c:pt idx="30">
                  <c:v>4.0000000000000027</c:v>
                </c:pt>
                <c:pt idx="31">
                  <c:v>4.1000000000000023</c:v>
                </c:pt>
                <c:pt idx="32">
                  <c:v>4.200000000000002</c:v>
                </c:pt>
                <c:pt idx="33">
                  <c:v>4.3000000000000016</c:v>
                </c:pt>
                <c:pt idx="34">
                  <c:v>4.4000000000000012</c:v>
                </c:pt>
                <c:pt idx="35">
                  <c:v>4.5000000000000009</c:v>
                </c:pt>
                <c:pt idx="36">
                  <c:v>4.6000000000000005</c:v>
                </c:pt>
                <c:pt idx="37">
                  <c:v>4.7</c:v>
                </c:pt>
                <c:pt idx="38">
                  <c:v>4.8</c:v>
                </c:pt>
                <c:pt idx="39">
                  <c:v>4.8999999999999995</c:v>
                </c:pt>
                <c:pt idx="40">
                  <c:v>4.9999999999999991</c:v>
                </c:pt>
              </c:numCache>
            </c:numRef>
          </c:xVal>
          <c:yVal>
            <c:numRef>
              <c:f>Analysis!$AQ$14:$AQ$54</c:f>
              <c:numCache>
                <c:formatCode>0.000</c:formatCode>
                <c:ptCount val="41"/>
                <c:pt idx="0">
                  <c:v>0.32706000000000002</c:v>
                </c:pt>
                <c:pt idx="1">
                  <c:v>0.30340164089999999</c:v>
                </c:pt>
                <c:pt idx="2">
                  <c:v>0.28165564639999996</c:v>
                </c:pt>
                <c:pt idx="3">
                  <c:v>0.26170018890000002</c:v>
                </c:pt>
                <c:pt idx="4">
                  <c:v>0.24341763840000002</c:v>
                </c:pt>
                <c:pt idx="5">
                  <c:v>0.22669456249999986</c:v>
                </c:pt>
                <c:pt idx="6">
                  <c:v>0.2114217263999999</c:v>
                </c:pt>
                <c:pt idx="7">
                  <c:v>0.19749409289999986</c:v>
                </c:pt>
                <c:pt idx="8">
                  <c:v>0.18481082239999991</c:v>
                </c:pt>
                <c:pt idx="9">
                  <c:v>0.17327527289999989</c:v>
                </c:pt>
                <c:pt idx="10">
                  <c:v>0.16279499999999991</c:v>
                </c:pt>
                <c:pt idx="11">
                  <c:v>0.15328175689999979</c:v>
                </c:pt>
                <c:pt idx="12">
                  <c:v>0.14465149440000002</c:v>
                </c:pt>
                <c:pt idx="13">
                  <c:v>0.13682436089999983</c:v>
                </c:pt>
                <c:pt idx="14">
                  <c:v>0.12972470239999989</c:v>
                </c:pt>
                <c:pt idx="15">
                  <c:v>0.12328106249999993</c:v>
                </c:pt>
                <c:pt idx="16">
                  <c:v>0.11742618240000013</c:v>
                </c:pt>
                <c:pt idx="17">
                  <c:v>0.11209700089999997</c:v>
                </c:pt>
                <c:pt idx="18">
                  <c:v>0.1072346543999998</c:v>
                </c:pt>
                <c:pt idx="19">
                  <c:v>0.10278447689999981</c:v>
                </c:pt>
                <c:pt idx="20">
                  <c:v>9.8695999999999784E-2</c:v>
                </c:pt>
                <c:pt idx="21">
                  <c:v>9.4922952900000079E-2</c:v>
                </c:pt>
                <c:pt idx="22">
                  <c:v>9.1423262400000094E-2</c:v>
                </c:pt>
                <c:pt idx="23">
                  <c:v>8.8159052899999923E-2</c:v>
                </c:pt>
                <c:pt idx="24">
                  <c:v>8.509664639999992E-2</c:v>
                </c:pt>
                <c:pt idx="25">
                  <c:v>8.2206562500000024E-2</c:v>
                </c:pt>
                <c:pt idx="26">
                  <c:v>7.9463518399999766E-2</c:v>
                </c:pt>
                <c:pt idx="27">
                  <c:v>7.6846428900000041E-2</c:v>
                </c:pt>
                <c:pt idx="28">
                  <c:v>7.4338406400000001E-2</c:v>
                </c:pt>
                <c:pt idx="29">
                  <c:v>7.1926760900000386E-2</c:v>
                </c:pt>
                <c:pt idx="30">
                  <c:v>6.9602999999999748E-2</c:v>
                </c:pt>
                <c:pt idx="31">
                  <c:v>6.7362828900000227E-2</c:v>
                </c:pt>
                <c:pt idx="32">
                  <c:v>6.5206150399999552E-2</c:v>
                </c:pt>
                <c:pt idx="33">
                  <c:v>6.3137064899999484E-2</c:v>
                </c:pt>
                <c:pt idx="34">
                  <c:v>6.1163870399999598E-2</c:v>
                </c:pt>
                <c:pt idx="35">
                  <c:v>5.9299062499999944E-2</c:v>
                </c:pt>
                <c:pt idx="36">
                  <c:v>5.7559334399999496E-2</c:v>
                </c:pt>
                <c:pt idx="37">
                  <c:v>5.5965576900000147E-2</c:v>
                </c:pt>
                <c:pt idx="38">
                  <c:v>5.4542878400000272E-2</c:v>
                </c:pt>
                <c:pt idx="39">
                  <c:v>5.3320524899999611E-2</c:v>
                </c:pt>
                <c:pt idx="40">
                  <c:v>5.2331999999999712E-2</c:v>
                </c:pt>
              </c:numCache>
            </c:numRef>
          </c:yVal>
          <c:smooth val="0"/>
          <c:extLst>
            <c:ext xmlns:c16="http://schemas.microsoft.com/office/drawing/2014/chart" uri="{C3380CC4-5D6E-409C-BE32-E72D297353CC}">
              <c16:uniqueId val="{00000004-AAFA-4859-A65A-51BA82332E9A}"/>
            </c:ext>
          </c:extLst>
        </c:ser>
        <c:ser>
          <c:idx val="5"/>
          <c:order val="5"/>
          <c:tx>
            <c:strRef>
              <c:f>Analysis!$AR$13</c:f>
              <c:strCache>
                <c:ptCount val="1"/>
                <c:pt idx="0">
                  <c:v>n₇</c:v>
                </c:pt>
              </c:strCache>
            </c:strRef>
          </c:tx>
          <c:spPr>
            <a:ln w="12700" cap="rnd">
              <a:solidFill>
                <a:schemeClr val="tx1"/>
              </a:solidFill>
              <a:prstDash val="lgDash"/>
              <a:round/>
            </a:ln>
            <a:effectLst/>
          </c:spPr>
          <c:marker>
            <c:symbol val="none"/>
          </c:marker>
          <c:xVal>
            <c:numRef>
              <c:f>Analysis!$AL$14:$AL$54</c:f>
              <c:numCache>
                <c:formatCode>0.0</c:formatCode>
                <c:ptCount val="41"/>
                <c:pt idx="0">
                  <c:v>1</c:v>
                </c:pt>
                <c:pt idx="1">
                  <c:v>1.1000000000000001</c:v>
                </c:pt>
                <c:pt idx="2">
                  <c:v>1.2000000000000002</c:v>
                </c:pt>
                <c:pt idx="3">
                  <c:v>1.3000000000000003</c:v>
                </c:pt>
                <c:pt idx="4">
                  <c:v>1.4000000000000004</c:v>
                </c:pt>
                <c:pt idx="5">
                  <c:v>1.5000000000000004</c:v>
                </c:pt>
                <c:pt idx="6">
                  <c:v>1.6000000000000005</c:v>
                </c:pt>
                <c:pt idx="7">
                  <c:v>1.7000000000000006</c:v>
                </c:pt>
                <c:pt idx="8">
                  <c:v>1.8000000000000007</c:v>
                </c:pt>
                <c:pt idx="9">
                  <c:v>1.9000000000000008</c:v>
                </c:pt>
                <c:pt idx="10">
                  <c:v>2.0000000000000009</c:v>
                </c:pt>
                <c:pt idx="11">
                  <c:v>2.100000000000001</c:v>
                </c:pt>
                <c:pt idx="12">
                  <c:v>2.2000000000000011</c:v>
                </c:pt>
                <c:pt idx="13">
                  <c:v>2.3000000000000012</c:v>
                </c:pt>
                <c:pt idx="14">
                  <c:v>2.4000000000000012</c:v>
                </c:pt>
                <c:pt idx="15">
                  <c:v>2.5000000000000013</c:v>
                </c:pt>
                <c:pt idx="16">
                  <c:v>2.6000000000000014</c:v>
                </c:pt>
                <c:pt idx="17">
                  <c:v>2.7000000000000015</c:v>
                </c:pt>
                <c:pt idx="18">
                  <c:v>2.8000000000000016</c:v>
                </c:pt>
                <c:pt idx="19">
                  <c:v>2.9000000000000017</c:v>
                </c:pt>
                <c:pt idx="20">
                  <c:v>3.0000000000000018</c:v>
                </c:pt>
                <c:pt idx="21">
                  <c:v>3.1000000000000019</c:v>
                </c:pt>
                <c:pt idx="22">
                  <c:v>3.200000000000002</c:v>
                </c:pt>
                <c:pt idx="23">
                  <c:v>3.300000000000002</c:v>
                </c:pt>
                <c:pt idx="24">
                  <c:v>3.4000000000000021</c:v>
                </c:pt>
                <c:pt idx="25">
                  <c:v>3.5000000000000022</c:v>
                </c:pt>
                <c:pt idx="26">
                  <c:v>3.6000000000000023</c:v>
                </c:pt>
                <c:pt idx="27">
                  <c:v>3.7000000000000024</c:v>
                </c:pt>
                <c:pt idx="28">
                  <c:v>3.8000000000000025</c:v>
                </c:pt>
                <c:pt idx="29">
                  <c:v>3.9000000000000026</c:v>
                </c:pt>
                <c:pt idx="30">
                  <c:v>4.0000000000000027</c:v>
                </c:pt>
                <c:pt idx="31">
                  <c:v>4.1000000000000023</c:v>
                </c:pt>
                <c:pt idx="32">
                  <c:v>4.200000000000002</c:v>
                </c:pt>
                <c:pt idx="33">
                  <c:v>4.3000000000000016</c:v>
                </c:pt>
                <c:pt idx="34">
                  <c:v>4.4000000000000012</c:v>
                </c:pt>
                <c:pt idx="35">
                  <c:v>4.5000000000000009</c:v>
                </c:pt>
                <c:pt idx="36">
                  <c:v>4.6000000000000005</c:v>
                </c:pt>
                <c:pt idx="37">
                  <c:v>4.7</c:v>
                </c:pt>
                <c:pt idx="38">
                  <c:v>4.8</c:v>
                </c:pt>
                <c:pt idx="39">
                  <c:v>4.8999999999999995</c:v>
                </c:pt>
                <c:pt idx="40">
                  <c:v>4.9999999999999991</c:v>
                </c:pt>
              </c:numCache>
            </c:numRef>
          </c:xVal>
          <c:yVal>
            <c:numRef>
              <c:f>Analysis!$AR$14:$AR$54</c:f>
              <c:numCache>
                <c:formatCode>0.000</c:formatCode>
                <c:ptCount val="41"/>
                <c:pt idx="0">
                  <c:v>0.10733099999999998</c:v>
                </c:pt>
                <c:pt idx="1">
                  <c:v>0.10912998939999999</c:v>
                </c:pt>
                <c:pt idx="2">
                  <c:v>0.11019789439999997</c:v>
                </c:pt>
                <c:pt idx="3">
                  <c:v>0.11061851339999998</c:v>
                </c:pt>
                <c:pt idx="4">
                  <c:v>0.11047150239999995</c:v>
                </c:pt>
                <c:pt idx="5">
                  <c:v>0.10983237499999995</c:v>
                </c:pt>
                <c:pt idx="6">
                  <c:v>0.10877250239999997</c:v>
                </c:pt>
                <c:pt idx="7">
                  <c:v>0.10735911339999993</c:v>
                </c:pt>
                <c:pt idx="8">
                  <c:v>0.10565529439999991</c:v>
                </c:pt>
                <c:pt idx="9">
                  <c:v>0.10371998939999993</c:v>
                </c:pt>
                <c:pt idx="10">
                  <c:v>0.10160799999999989</c:v>
                </c:pt>
                <c:pt idx="11">
                  <c:v>9.9369985399999944E-2</c:v>
                </c:pt>
                <c:pt idx="12">
                  <c:v>9.7052462399999956E-2</c:v>
                </c:pt>
                <c:pt idx="13">
                  <c:v>9.4697805399999918E-2</c:v>
                </c:pt>
                <c:pt idx="14">
                  <c:v>9.2344246399999858E-2</c:v>
                </c:pt>
                <c:pt idx="15">
                  <c:v>9.0025874999999839E-2</c:v>
                </c:pt>
                <c:pt idx="16">
                  <c:v>8.7772638399999853E-2</c:v>
                </c:pt>
                <c:pt idx="17">
                  <c:v>8.5610341399999818E-2</c:v>
                </c:pt>
                <c:pt idx="18">
                  <c:v>8.3560646399999911E-2</c:v>
                </c:pt>
                <c:pt idx="19">
                  <c:v>8.1641073399999958E-2</c:v>
                </c:pt>
                <c:pt idx="20">
                  <c:v>7.9864999999999881E-2</c:v>
                </c:pt>
                <c:pt idx="21">
                  <c:v>7.8241661399999857E-2</c:v>
                </c:pt>
                <c:pt idx="22">
                  <c:v>7.6776150399999771E-2</c:v>
                </c:pt>
                <c:pt idx="23">
                  <c:v>7.5469417399999988E-2</c:v>
                </c:pt>
                <c:pt idx="24">
                  <c:v>7.4318270399999803E-2</c:v>
                </c:pt>
                <c:pt idx="25">
                  <c:v>7.3315374999999711E-2</c:v>
                </c:pt>
                <c:pt idx="26">
                  <c:v>7.244925439999958E-2</c:v>
                </c:pt>
                <c:pt idx="27">
                  <c:v>7.1704289399999926E-2</c:v>
                </c:pt>
                <c:pt idx="28">
                  <c:v>7.1060718399999806E-2</c:v>
                </c:pt>
                <c:pt idx="29">
                  <c:v>7.0494637399999699E-2</c:v>
                </c:pt>
                <c:pt idx="30">
                  <c:v>6.9977999999999957E-2</c:v>
                </c:pt>
                <c:pt idx="31">
                  <c:v>6.9478617399999582E-2</c:v>
                </c:pt>
                <c:pt idx="32">
                  <c:v>6.8960158399999999E-2</c:v>
                </c:pt>
                <c:pt idx="33">
                  <c:v>6.838214939999962E-2</c:v>
                </c:pt>
                <c:pt idx="34">
                  <c:v>6.7699974399999724E-2</c:v>
                </c:pt>
                <c:pt idx="35">
                  <c:v>6.6864874999999796E-2</c:v>
                </c:pt>
                <c:pt idx="36">
                  <c:v>6.5823950399999748E-2</c:v>
                </c:pt>
                <c:pt idx="37">
                  <c:v>6.4520157399999806E-2</c:v>
                </c:pt>
                <c:pt idx="38">
                  <c:v>6.2892310399999846E-2</c:v>
                </c:pt>
                <c:pt idx="39">
                  <c:v>6.0875081399999607E-2</c:v>
                </c:pt>
                <c:pt idx="40">
                  <c:v>5.8398999999999389E-2</c:v>
                </c:pt>
              </c:numCache>
            </c:numRef>
          </c:yVal>
          <c:smooth val="0"/>
          <c:extLst>
            <c:ext xmlns:c16="http://schemas.microsoft.com/office/drawing/2014/chart" uri="{C3380CC4-5D6E-409C-BE32-E72D297353CC}">
              <c16:uniqueId val="{00000005-AAFA-4859-A65A-51BA82332E9A}"/>
            </c:ext>
          </c:extLst>
        </c:ser>
        <c:ser>
          <c:idx val="6"/>
          <c:order val="6"/>
          <c:tx>
            <c:strRef>
              <c:f>Analysis!$AS$13</c:f>
              <c:strCache>
                <c:ptCount val="1"/>
                <c:pt idx="0">
                  <c:v>n₄</c:v>
                </c:pt>
              </c:strCache>
            </c:strRef>
          </c:tx>
          <c:spPr>
            <a:ln w="12700" cap="rnd">
              <a:solidFill>
                <a:schemeClr val="tx1"/>
              </a:solidFill>
              <a:prstDash val="lgDashDot"/>
              <a:round/>
            </a:ln>
            <a:effectLst/>
          </c:spPr>
          <c:marker>
            <c:symbol val="none"/>
          </c:marker>
          <c:xVal>
            <c:numRef>
              <c:f>Analysis!$AL$14:$AL$54</c:f>
              <c:numCache>
                <c:formatCode>0.0</c:formatCode>
                <c:ptCount val="41"/>
                <c:pt idx="0">
                  <c:v>1</c:v>
                </c:pt>
                <c:pt idx="1">
                  <c:v>1.1000000000000001</c:v>
                </c:pt>
                <c:pt idx="2">
                  <c:v>1.2000000000000002</c:v>
                </c:pt>
                <c:pt idx="3">
                  <c:v>1.3000000000000003</c:v>
                </c:pt>
                <c:pt idx="4">
                  <c:v>1.4000000000000004</c:v>
                </c:pt>
                <c:pt idx="5">
                  <c:v>1.5000000000000004</c:v>
                </c:pt>
                <c:pt idx="6">
                  <c:v>1.6000000000000005</c:v>
                </c:pt>
                <c:pt idx="7">
                  <c:v>1.7000000000000006</c:v>
                </c:pt>
                <c:pt idx="8">
                  <c:v>1.8000000000000007</c:v>
                </c:pt>
                <c:pt idx="9">
                  <c:v>1.9000000000000008</c:v>
                </c:pt>
                <c:pt idx="10">
                  <c:v>2.0000000000000009</c:v>
                </c:pt>
                <c:pt idx="11">
                  <c:v>2.100000000000001</c:v>
                </c:pt>
                <c:pt idx="12">
                  <c:v>2.2000000000000011</c:v>
                </c:pt>
                <c:pt idx="13">
                  <c:v>2.3000000000000012</c:v>
                </c:pt>
                <c:pt idx="14">
                  <c:v>2.4000000000000012</c:v>
                </c:pt>
                <c:pt idx="15">
                  <c:v>2.5000000000000013</c:v>
                </c:pt>
                <c:pt idx="16">
                  <c:v>2.6000000000000014</c:v>
                </c:pt>
                <c:pt idx="17">
                  <c:v>2.7000000000000015</c:v>
                </c:pt>
                <c:pt idx="18">
                  <c:v>2.8000000000000016</c:v>
                </c:pt>
                <c:pt idx="19">
                  <c:v>2.9000000000000017</c:v>
                </c:pt>
                <c:pt idx="20">
                  <c:v>3.0000000000000018</c:v>
                </c:pt>
                <c:pt idx="21">
                  <c:v>3.1000000000000019</c:v>
                </c:pt>
                <c:pt idx="22">
                  <c:v>3.200000000000002</c:v>
                </c:pt>
                <c:pt idx="23">
                  <c:v>3.300000000000002</c:v>
                </c:pt>
                <c:pt idx="24">
                  <c:v>3.4000000000000021</c:v>
                </c:pt>
                <c:pt idx="25">
                  <c:v>3.5000000000000022</c:v>
                </c:pt>
                <c:pt idx="26">
                  <c:v>3.6000000000000023</c:v>
                </c:pt>
                <c:pt idx="27">
                  <c:v>3.7000000000000024</c:v>
                </c:pt>
                <c:pt idx="28">
                  <c:v>3.8000000000000025</c:v>
                </c:pt>
                <c:pt idx="29">
                  <c:v>3.9000000000000026</c:v>
                </c:pt>
                <c:pt idx="30">
                  <c:v>4.0000000000000027</c:v>
                </c:pt>
                <c:pt idx="31">
                  <c:v>4.1000000000000023</c:v>
                </c:pt>
                <c:pt idx="32">
                  <c:v>4.200000000000002</c:v>
                </c:pt>
                <c:pt idx="33">
                  <c:v>4.3000000000000016</c:v>
                </c:pt>
                <c:pt idx="34">
                  <c:v>4.4000000000000012</c:v>
                </c:pt>
                <c:pt idx="35">
                  <c:v>4.5000000000000009</c:v>
                </c:pt>
                <c:pt idx="36">
                  <c:v>4.6000000000000005</c:v>
                </c:pt>
                <c:pt idx="37">
                  <c:v>4.7</c:v>
                </c:pt>
                <c:pt idx="38">
                  <c:v>4.8</c:v>
                </c:pt>
                <c:pt idx="39">
                  <c:v>4.8999999999999995</c:v>
                </c:pt>
                <c:pt idx="40">
                  <c:v>4.9999999999999991</c:v>
                </c:pt>
              </c:numCache>
            </c:numRef>
          </c:xVal>
          <c:yVal>
            <c:numRef>
              <c:f>Analysis!$AS$14:$AS$54</c:f>
              <c:numCache>
                <c:formatCode>0.000</c:formatCode>
                <c:ptCount val="41"/>
                <c:pt idx="0">
                  <c:v>0.10449799999999998</c:v>
                </c:pt>
                <c:pt idx="1">
                  <c:v>9.4036242099999945E-2</c:v>
                </c:pt>
                <c:pt idx="2">
                  <c:v>8.4581961599999922E-2</c:v>
                </c:pt>
                <c:pt idx="3">
                  <c:v>7.6063894099999918E-2</c:v>
                </c:pt>
                <c:pt idx="4">
                  <c:v>6.841336959999994E-2</c:v>
                </c:pt>
                <c:pt idx="5">
                  <c:v>6.1564312499999913E-2</c:v>
                </c:pt>
                <c:pt idx="6">
                  <c:v>5.5453241599999925E-2</c:v>
                </c:pt>
                <c:pt idx="7">
                  <c:v>5.0019270099999902E-2</c:v>
                </c:pt>
                <c:pt idx="8">
                  <c:v>4.5204105599999878E-2</c:v>
                </c:pt>
                <c:pt idx="9">
                  <c:v>4.0952050099999859E-2</c:v>
                </c:pt>
                <c:pt idx="10">
                  <c:v>3.7209999999999965E-2</c:v>
                </c:pt>
                <c:pt idx="11">
                  <c:v>3.3927446099999869E-2</c:v>
                </c:pt>
                <c:pt idx="12">
                  <c:v>3.1056473599999856E-2</c:v>
                </c:pt>
                <c:pt idx="13">
                  <c:v>2.8551762099999933E-2</c:v>
                </c:pt>
                <c:pt idx="14">
                  <c:v>2.6370585599999885E-2</c:v>
                </c:pt>
                <c:pt idx="15">
                  <c:v>2.4472812499999996E-2</c:v>
                </c:pt>
                <c:pt idx="16">
                  <c:v>2.2820905599999886E-2</c:v>
                </c:pt>
                <c:pt idx="17">
                  <c:v>2.1379922099999948E-2</c:v>
                </c:pt>
                <c:pt idx="18">
                  <c:v>2.0117513599999914E-2</c:v>
                </c:pt>
                <c:pt idx="19">
                  <c:v>1.9003926099999791E-2</c:v>
                </c:pt>
                <c:pt idx="20">
                  <c:v>1.8011999999999917E-2</c:v>
                </c:pt>
                <c:pt idx="21">
                  <c:v>1.7117170100000023E-2</c:v>
                </c:pt>
                <c:pt idx="22">
                  <c:v>1.6297465600000116E-2</c:v>
                </c:pt>
                <c:pt idx="23">
                  <c:v>1.5533510099999814E-2</c:v>
                </c:pt>
                <c:pt idx="24">
                  <c:v>1.4808521599999902E-2</c:v>
                </c:pt>
                <c:pt idx="25">
                  <c:v>1.4108312499999887E-2</c:v>
                </c:pt>
                <c:pt idx="26">
                  <c:v>1.3421289599999997E-2</c:v>
                </c:pt>
                <c:pt idx="27">
                  <c:v>1.2738454099999852E-2</c:v>
                </c:pt>
                <c:pt idx="28">
                  <c:v>1.2053401599999902E-2</c:v>
                </c:pt>
                <c:pt idx="29">
                  <c:v>1.1362322099999878E-2</c:v>
                </c:pt>
                <c:pt idx="30">
                  <c:v>1.0663999999999785E-2</c:v>
                </c:pt>
                <c:pt idx="31">
                  <c:v>9.9598141000001306E-3</c:v>
                </c:pt>
                <c:pt idx="32">
                  <c:v>9.2537375999997007E-3</c:v>
                </c:pt>
                <c:pt idx="33">
                  <c:v>8.5523380999995569E-3</c:v>
                </c:pt>
                <c:pt idx="34">
                  <c:v>7.864777599999595E-3</c:v>
                </c:pt>
                <c:pt idx="35">
                  <c:v>7.2028124999996557E-3</c:v>
                </c:pt>
                <c:pt idx="36">
                  <c:v>6.5807935999997458E-3</c:v>
                </c:pt>
                <c:pt idx="37">
                  <c:v>6.0156660999999279E-3</c:v>
                </c:pt>
                <c:pt idx="38">
                  <c:v>5.5269695999997648E-3</c:v>
                </c:pt>
                <c:pt idx="39">
                  <c:v>5.1368380999996521E-3</c:v>
                </c:pt>
                <c:pt idx="40">
                  <c:v>4.8699999999999299E-3</c:v>
                </c:pt>
              </c:numCache>
            </c:numRef>
          </c:yVal>
          <c:smooth val="0"/>
          <c:extLst>
            <c:ext xmlns:c16="http://schemas.microsoft.com/office/drawing/2014/chart" uri="{C3380CC4-5D6E-409C-BE32-E72D297353CC}">
              <c16:uniqueId val="{00000006-AAFA-4859-A65A-51BA82332E9A}"/>
            </c:ext>
          </c:extLst>
        </c:ser>
        <c:ser>
          <c:idx val="7"/>
          <c:order val="7"/>
          <c:spPr>
            <a:ln w="12700" cap="rnd">
              <a:solidFill>
                <a:srgbClr val="FF0000"/>
              </a:solidFill>
              <a:round/>
            </a:ln>
            <a:effectLst/>
          </c:spPr>
          <c:marker>
            <c:symbol val="none"/>
          </c:marker>
          <c:xVal>
            <c:numRef>
              <c:f>Analysis!$AU$14:$AU$40</c:f>
              <c:numCache>
                <c:formatCode>0.0</c:formatCode>
                <c:ptCount val="27"/>
                <c:pt idx="0">
                  <c:v>3.2</c:v>
                </c:pt>
                <c:pt idx="1">
                  <c:v>3.2</c:v>
                </c:pt>
                <c:pt idx="2">
                  <c:v>0</c:v>
                </c:pt>
                <c:pt idx="4">
                  <c:v>3.2</c:v>
                </c:pt>
                <c:pt idx="5">
                  <c:v>3.2</c:v>
                </c:pt>
                <c:pt idx="6">
                  <c:v>0</c:v>
                </c:pt>
                <c:pt idx="8">
                  <c:v>3.2</c:v>
                </c:pt>
                <c:pt idx="9">
                  <c:v>3.2</c:v>
                </c:pt>
                <c:pt idx="10">
                  <c:v>0</c:v>
                </c:pt>
                <c:pt idx="12">
                  <c:v>3.2</c:v>
                </c:pt>
                <c:pt idx="13">
                  <c:v>3.2</c:v>
                </c:pt>
                <c:pt idx="14">
                  <c:v>0</c:v>
                </c:pt>
                <c:pt idx="16">
                  <c:v>3.2</c:v>
                </c:pt>
                <c:pt idx="17">
                  <c:v>3.2</c:v>
                </c:pt>
                <c:pt idx="18">
                  <c:v>0</c:v>
                </c:pt>
                <c:pt idx="20">
                  <c:v>3.2</c:v>
                </c:pt>
                <c:pt idx="21">
                  <c:v>3.2</c:v>
                </c:pt>
                <c:pt idx="22">
                  <c:v>0</c:v>
                </c:pt>
                <c:pt idx="24">
                  <c:v>3.2</c:v>
                </c:pt>
                <c:pt idx="25">
                  <c:v>3.2</c:v>
                </c:pt>
                <c:pt idx="26">
                  <c:v>0</c:v>
                </c:pt>
              </c:numCache>
            </c:numRef>
          </c:xVal>
          <c:yVal>
            <c:numRef>
              <c:f>Analysis!$AV$14:$AV$40</c:f>
              <c:numCache>
                <c:formatCode>0.000</c:formatCode>
                <c:ptCount val="27"/>
                <c:pt idx="0" formatCode="General">
                  <c:v>0</c:v>
                </c:pt>
                <c:pt idx="1">
                  <c:v>0.26256481174591784</c:v>
                </c:pt>
                <c:pt idx="2">
                  <c:v>0.26256481174591784</c:v>
                </c:pt>
                <c:pt idx="4" formatCode="General">
                  <c:v>0</c:v>
                </c:pt>
                <c:pt idx="5">
                  <c:v>0.19071131679999964</c:v>
                </c:pt>
                <c:pt idx="6">
                  <c:v>0.19071131679999964</c:v>
                </c:pt>
                <c:pt idx="8" formatCode="General">
                  <c:v>0</c:v>
                </c:pt>
                <c:pt idx="9">
                  <c:v>5.9162849599999956E-2</c:v>
                </c:pt>
                <c:pt idx="10">
                  <c:v>5.9162849599999956E-2</c:v>
                </c:pt>
                <c:pt idx="12" formatCode="General">
                  <c:v>0</c:v>
                </c:pt>
                <c:pt idx="13">
                  <c:v>4.3094791231999441E-2</c:v>
                </c:pt>
                <c:pt idx="14">
                  <c:v>4.3094791231999441E-2</c:v>
                </c:pt>
                <c:pt idx="16" formatCode="General">
                  <c:v>0</c:v>
                </c:pt>
                <c:pt idx="17">
                  <c:v>9.1423262400000094E-2</c:v>
                </c:pt>
                <c:pt idx="18">
                  <c:v>9.1423262400000094E-2</c:v>
                </c:pt>
                <c:pt idx="20" formatCode="General">
                  <c:v>0</c:v>
                </c:pt>
                <c:pt idx="21">
                  <c:v>7.6776150399999826E-2</c:v>
                </c:pt>
                <c:pt idx="22">
                  <c:v>7.6776150399999826E-2</c:v>
                </c:pt>
                <c:pt idx="24" formatCode="General">
                  <c:v>0</c:v>
                </c:pt>
                <c:pt idx="25">
                  <c:v>1.6297465600000116E-2</c:v>
                </c:pt>
                <c:pt idx="26">
                  <c:v>1.6297465600000116E-2</c:v>
                </c:pt>
              </c:numCache>
            </c:numRef>
          </c:yVal>
          <c:smooth val="0"/>
          <c:extLst>
            <c:ext xmlns:c16="http://schemas.microsoft.com/office/drawing/2014/chart" uri="{C3380CC4-5D6E-409C-BE32-E72D297353CC}">
              <c16:uniqueId val="{00000000-B230-42D0-87F0-0B6780165850}"/>
            </c:ext>
          </c:extLst>
        </c:ser>
        <c:dLbls>
          <c:showLegendKey val="0"/>
          <c:showVal val="0"/>
          <c:showCatName val="0"/>
          <c:showSerName val="0"/>
          <c:showPercent val="0"/>
          <c:showBubbleSize val="0"/>
        </c:dLbls>
        <c:axId val="599878207"/>
        <c:axId val="599876127"/>
      </c:scatterChart>
      <c:valAx>
        <c:axId val="599878207"/>
        <c:scaling>
          <c:orientation val="minMax"/>
          <c:max val="5"/>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7334233378546159"/>
              <c:y val="0.9305791225593731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876127"/>
        <c:crosses val="autoZero"/>
        <c:crossBetween val="midCat"/>
      </c:valAx>
      <c:valAx>
        <c:axId val="5998761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Coefficient, n</a:t>
                </a:r>
              </a:p>
            </c:rich>
          </c:tx>
          <c:layout>
            <c:manualLayout>
              <c:xMode val="edge"/>
              <c:yMode val="edge"/>
              <c:x val="2.5525527250007753E-2"/>
              <c:y val="0.383774295570894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878207"/>
        <c:crosses val="autoZero"/>
        <c:crossBetween val="midCat"/>
      </c:valAx>
      <c:spPr>
        <a:noFill/>
        <a:ln>
          <a:noFill/>
        </a:ln>
        <a:effectLst/>
      </c:spPr>
    </c:plotArea>
    <c:legend>
      <c:legendPos val="b"/>
      <c:legendEntry>
        <c:idx val="7"/>
        <c:delete val="1"/>
      </c:legendEntry>
      <c:layout>
        <c:manualLayout>
          <c:xMode val="edge"/>
          <c:yMode val="edge"/>
          <c:x val="0.76666648429191897"/>
          <c:y val="3.7249009840649681E-2"/>
          <c:w val="0.17482001772106626"/>
          <c:h val="0.365159765311721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abbottaerospace.com/technical-library/donate/" TargetMode="External"/><Relationship Id="rId7"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138997"/>
          <a:ext cx="2491147" cy="575063"/>
          <a:chOff x="40822" y="1267641"/>
          <a:chExt cx="2570933" cy="630195"/>
        </a:xfrm>
      </xdr:grpSpPr>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22</xdr:col>
      <xdr:colOff>1</xdr:colOff>
      <xdr:row>13</xdr:row>
      <xdr:rowOff>1</xdr:rowOff>
    </xdr:from>
    <xdr:to>
      <xdr:col>27</xdr:col>
      <xdr:colOff>37061</xdr:colOff>
      <xdr:row>37</xdr:row>
      <xdr:rowOff>76201</xdr:rowOff>
    </xdr:to>
    <xdr:pic>
      <xdr:nvPicPr>
        <xdr:cNvPr id="14" name="Picture 13"/>
        <xdr:cNvPicPr>
          <a:picLocks noChangeAspect="1"/>
        </xdr:cNvPicPr>
      </xdr:nvPicPr>
      <xdr:blipFill>
        <a:blip xmlns:r="http://schemas.openxmlformats.org/officeDocument/2006/relationships" r:embed="rId5"/>
        <a:stretch>
          <a:fillRect/>
        </a:stretch>
      </xdr:blipFill>
      <xdr:spPr>
        <a:xfrm>
          <a:off x="10877551" y="2247901"/>
          <a:ext cx="3389860" cy="4191000"/>
        </a:xfrm>
        <a:prstGeom prst="rect">
          <a:avLst/>
        </a:prstGeom>
      </xdr:spPr>
    </xdr:pic>
    <xdr:clientData/>
  </xdr:twoCellAnchor>
  <xdr:twoCellAnchor>
    <xdr:from>
      <xdr:col>21</xdr:col>
      <xdr:colOff>233083</xdr:colOff>
      <xdr:row>10</xdr:row>
      <xdr:rowOff>165847</xdr:rowOff>
    </xdr:from>
    <xdr:to>
      <xdr:col>27</xdr:col>
      <xdr:colOff>340659</xdr:colOff>
      <xdr:row>39</xdr:row>
      <xdr:rowOff>8964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228600</xdr:colOff>
      <xdr:row>32</xdr:row>
      <xdr:rowOff>4482</xdr:rowOff>
    </xdr:from>
    <xdr:to>
      <xdr:col>5</xdr:col>
      <xdr:colOff>537882</xdr:colOff>
      <xdr:row>55</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8965</xdr:colOff>
      <xdr:row>15</xdr:row>
      <xdr:rowOff>71718</xdr:rowOff>
    </xdr:from>
    <xdr:to>
      <xdr:col>4</xdr:col>
      <xdr:colOff>102145</xdr:colOff>
      <xdr:row>25</xdr:row>
      <xdr:rowOff>152400</xdr:rowOff>
    </xdr:to>
    <xdr:pic>
      <xdr:nvPicPr>
        <xdr:cNvPr id="17" name="Picture 16"/>
        <xdr:cNvPicPr>
          <a:picLocks noChangeAspect="1"/>
        </xdr:cNvPicPr>
      </xdr:nvPicPr>
      <xdr:blipFill>
        <a:blip xmlns:r="http://schemas.openxmlformats.org/officeDocument/2006/relationships" r:embed="rId8">
          <a:clrChange>
            <a:clrFrom>
              <a:srgbClr val="FFFFFF"/>
            </a:clrFrom>
            <a:clrTo>
              <a:srgbClr val="FFFFFF">
                <a:alpha val="0"/>
              </a:srgbClr>
            </a:clrTo>
          </a:clrChange>
        </a:blip>
        <a:stretch>
          <a:fillRect/>
        </a:stretch>
      </xdr:blipFill>
      <xdr:spPr>
        <a:xfrm>
          <a:off x="636494" y="2779059"/>
          <a:ext cx="2011627" cy="1864659"/>
        </a:xfrm>
        <a:prstGeom prst="rect">
          <a:avLst/>
        </a:prstGeom>
      </xdr:spPr>
    </xdr:pic>
    <xdr:clientData/>
  </xdr:twoCellAnchor>
  <xdr:oneCellAnchor>
    <xdr:from>
      <xdr:col>6</xdr:col>
      <xdr:colOff>330819</xdr:colOff>
      <xdr:row>27</xdr:row>
      <xdr:rowOff>157976</xdr:rowOff>
    </xdr:from>
    <xdr:ext cx="1679947" cy="206275"/>
    <mc:AlternateContent xmlns:mc="http://schemas.openxmlformats.org/markup-compatibility/2006" xmlns:a14="http://schemas.microsoft.com/office/drawing/2010/main">
      <mc:Choice Requires="a14">
        <xdr:sp macro="" textlink="">
          <xdr:nvSpPr>
            <xdr:cNvPr id="2" name="TextBox 1"/>
            <xdr:cNvSpPr txBox="1"/>
          </xdr:nvSpPr>
          <xdr:spPr>
            <a:xfrm>
              <a:off x="4131854" y="6621529"/>
              <a:ext cx="1679947" cy="2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𝛿</m:t>
                    </m:r>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𝑛</m:t>
                        </m:r>
                      </m:e>
                      <m:sub>
                        <m:r>
                          <a:rPr lang="en-US" sz="1100" b="0" i="1">
                            <a:latin typeface="Cambria Math" panose="02040503050406030204" pitchFamily="18" charset="0"/>
                            <a:ea typeface="Cambria Math" panose="02040503050406030204" pitchFamily="18" charset="0"/>
                          </a:rPr>
                          <m:t>1</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𝑎</m:t>
                    </m:r>
                    <m:r>
                      <a:rPr lang="en-US" sz="1100" b="0" i="1">
                        <a:latin typeface="Cambria Math" panose="02040503050406030204" pitchFamily="18" charset="0"/>
                        <a:ea typeface="Cambria Math" panose="02040503050406030204" pitchFamily="18" charset="0"/>
                      </a:rPr>
                      <m:t>∙</m:t>
                    </m:r>
                    <m:rad>
                      <m:radPr>
                        <m:ctrlPr>
                          <a:rPr lang="en-US" sz="1100" b="0" i="1">
                            <a:latin typeface="Cambria Math" panose="02040503050406030204" pitchFamily="18" charset="0"/>
                            <a:ea typeface="Cambria Math" panose="02040503050406030204" pitchFamily="18" charset="0"/>
                          </a:rPr>
                        </m:ctrlPr>
                      </m:radPr>
                      <m:deg>
                        <m:r>
                          <m:rPr>
                            <m:brk m:alnAt="7"/>
                          </m:rPr>
                          <a:rPr lang="en-US" sz="1100" b="0" i="1">
                            <a:latin typeface="Cambria Math" panose="02040503050406030204" pitchFamily="18" charset="0"/>
                            <a:ea typeface="Cambria Math" panose="02040503050406030204" pitchFamily="18" charset="0"/>
                          </a:rPr>
                          <m:t>3</m:t>
                        </m:r>
                      </m:deg>
                      <m:e>
                        <m:f>
                          <m:fPr>
                            <m:type m:val="lin"/>
                            <m:ctrlPr>
                              <a:rPr lang="en-US" sz="1100" b="0" i="1">
                                <a:latin typeface="Cambria Math" panose="02040503050406030204" pitchFamily="18" charset="0"/>
                                <a:ea typeface="Cambria Math" panose="02040503050406030204" pitchFamily="18" charset="0"/>
                              </a:rPr>
                            </m:ctrlPr>
                          </m:fPr>
                          <m:num>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𝑝</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𝑎</m:t>
                                </m:r>
                              </m:e>
                            </m:d>
                          </m:num>
                          <m:den>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𝐸</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𝑡</m:t>
                                </m:r>
                              </m:e>
                            </m:d>
                          </m:den>
                        </m:f>
                      </m:e>
                    </m:rad>
                  </m:oMath>
                </m:oMathPara>
              </a14:m>
              <a:endParaRPr lang="en-US" sz="1100"/>
            </a:p>
          </xdr:txBody>
        </xdr:sp>
      </mc:Choice>
      <mc:Fallback xmlns="">
        <xdr:sp macro="" textlink="">
          <xdr:nvSpPr>
            <xdr:cNvPr id="2" name="TextBox 1"/>
            <xdr:cNvSpPr txBox="1"/>
          </xdr:nvSpPr>
          <xdr:spPr>
            <a:xfrm>
              <a:off x="4131854" y="6621529"/>
              <a:ext cx="1679947" cy="2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𝛿</a:t>
              </a:r>
              <a:r>
                <a:rPr lang="en-US" sz="1100" b="0" i="0">
                  <a:latin typeface="Cambria Math" panose="02040503050406030204" pitchFamily="18" charset="0"/>
                  <a:ea typeface="Cambria Math" panose="02040503050406030204" pitchFamily="18" charset="0"/>
                </a:rPr>
                <a:t>=𝑛_1∙𝑎∙√(3&amp;(𝑝∙𝑎)∕(𝐸∙𝑡) )</a:t>
              </a:r>
              <a:endParaRPr lang="en-US" sz="1100"/>
            </a:p>
          </xdr:txBody>
        </xdr:sp>
      </mc:Fallback>
    </mc:AlternateContent>
    <xdr:clientData/>
  </xdr:oneCellAnchor>
  <xdr:oneCellAnchor>
    <xdr:from>
      <xdr:col>6</xdr:col>
      <xdr:colOff>330818</xdr:colOff>
      <xdr:row>32</xdr:row>
      <xdr:rowOff>147466</xdr:rowOff>
    </xdr:from>
    <xdr:ext cx="1551770" cy="208199"/>
    <mc:AlternateContent xmlns:mc="http://schemas.openxmlformats.org/markup-compatibility/2006" xmlns:a14="http://schemas.microsoft.com/office/drawing/2010/main">
      <mc:Choice Requires="a14">
        <xdr:sp macro="" textlink="">
          <xdr:nvSpPr>
            <xdr:cNvPr id="10" name="TextBox 9"/>
            <xdr:cNvSpPr txBox="1"/>
          </xdr:nvSpPr>
          <xdr:spPr>
            <a:xfrm>
              <a:off x="4130308" y="7278735"/>
              <a:ext cx="1551770"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𝑓</m:t>
                        </m:r>
                      </m:e>
                      <m:sub>
                        <m:r>
                          <a:rPr lang="en-US" sz="1100" b="0" i="1">
                            <a:latin typeface="Cambria Math" panose="02040503050406030204" pitchFamily="18" charset="0"/>
                            <a:ea typeface="Cambria Math" panose="02040503050406030204" pitchFamily="18" charset="0"/>
                          </a:rPr>
                          <m:t>𝑥</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𝑛</m:t>
                        </m:r>
                      </m:e>
                      <m:sub>
                        <m:r>
                          <a:rPr lang="en-US" sz="1100" b="0" i="1">
                            <a:latin typeface="Cambria Math" panose="02040503050406030204" pitchFamily="18" charset="0"/>
                            <a:ea typeface="Cambria Math" panose="02040503050406030204" pitchFamily="18" charset="0"/>
                          </a:rPr>
                          <m:t>2</m:t>
                        </m:r>
                      </m:sub>
                    </m:sSub>
                    <m:r>
                      <a:rPr lang="en-US" sz="1100" b="0" i="1">
                        <a:latin typeface="Cambria Math" panose="02040503050406030204" pitchFamily="18" charset="0"/>
                        <a:ea typeface="Cambria Math" panose="02040503050406030204" pitchFamily="18" charset="0"/>
                      </a:rPr>
                      <m:t>∙</m:t>
                    </m:r>
                    <m:rad>
                      <m:radPr>
                        <m:ctrlPr>
                          <a:rPr lang="en-US" sz="1100" b="0" i="1">
                            <a:latin typeface="Cambria Math" panose="02040503050406030204" pitchFamily="18" charset="0"/>
                            <a:ea typeface="Cambria Math" panose="02040503050406030204" pitchFamily="18" charset="0"/>
                          </a:rPr>
                        </m:ctrlPr>
                      </m:radPr>
                      <m:deg>
                        <m:r>
                          <m:rPr>
                            <m:brk m:alnAt="7"/>
                          </m:rPr>
                          <a:rPr lang="en-US" sz="1100" b="0" i="1">
                            <a:latin typeface="Cambria Math" panose="02040503050406030204" pitchFamily="18" charset="0"/>
                            <a:ea typeface="Cambria Math" panose="02040503050406030204" pitchFamily="18" charset="0"/>
                          </a:rPr>
                          <m:t>3</m:t>
                        </m:r>
                      </m:deg>
                      <m:e>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𝑝</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m:t>
                        </m:r>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type m:val="lin"/>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𝑡</m:t>
                                    </m:r>
                                  </m:den>
                                </m:f>
                              </m:e>
                            </m:d>
                          </m:e>
                          <m:sup>
                            <m:r>
                              <a:rPr lang="en-US" sz="1100" b="0" i="1">
                                <a:latin typeface="Cambria Math" panose="02040503050406030204" pitchFamily="18" charset="0"/>
                                <a:ea typeface="Cambria Math" panose="02040503050406030204" pitchFamily="18" charset="0"/>
                              </a:rPr>
                              <m:t>2</m:t>
                            </m:r>
                          </m:sup>
                        </m:sSup>
                      </m:e>
                    </m:rad>
                  </m:oMath>
                </m:oMathPara>
              </a14:m>
              <a:endParaRPr lang="en-US" sz="1100"/>
            </a:p>
          </xdr:txBody>
        </xdr:sp>
      </mc:Choice>
      <mc:Fallback xmlns="">
        <xdr:sp macro="" textlink="">
          <xdr:nvSpPr>
            <xdr:cNvPr id="10" name="TextBox 9"/>
            <xdr:cNvSpPr txBox="1"/>
          </xdr:nvSpPr>
          <xdr:spPr>
            <a:xfrm>
              <a:off x="4130308" y="7278735"/>
              <a:ext cx="1551770"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ea typeface="Cambria Math" panose="02040503050406030204" pitchFamily="18" charset="0"/>
                </a:rPr>
                <a:t>𝑓_𝑥=𝑛_2∙√(3&amp;𝑝^2∙𝐸∙(𝑎∕𝑡)^2 )</a:t>
              </a:r>
              <a:endParaRPr lang="en-US" sz="1100"/>
            </a:p>
          </xdr:txBody>
        </xdr:sp>
      </mc:Fallback>
    </mc:AlternateContent>
    <xdr:clientData/>
  </xdr:oneCellAnchor>
  <xdr:oneCellAnchor>
    <xdr:from>
      <xdr:col>6</xdr:col>
      <xdr:colOff>330818</xdr:colOff>
      <xdr:row>35</xdr:row>
      <xdr:rowOff>147466</xdr:rowOff>
    </xdr:from>
    <xdr:ext cx="1590948" cy="218906"/>
    <mc:AlternateContent xmlns:mc="http://schemas.openxmlformats.org/markup-compatibility/2006" xmlns:a14="http://schemas.microsoft.com/office/drawing/2010/main">
      <mc:Choice Requires="a14">
        <xdr:sp macro="" textlink="">
          <xdr:nvSpPr>
            <xdr:cNvPr id="11" name="TextBox 10"/>
            <xdr:cNvSpPr txBox="1"/>
          </xdr:nvSpPr>
          <xdr:spPr>
            <a:xfrm>
              <a:off x="4125578" y="7874146"/>
              <a:ext cx="1590948" cy="218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𝑓</m:t>
                        </m:r>
                      </m:e>
                      <m:sub>
                        <m:r>
                          <a:rPr lang="en-US" sz="1100" b="0" i="1">
                            <a:latin typeface="Cambria Math" panose="02040503050406030204" pitchFamily="18" charset="0"/>
                            <a:ea typeface="Cambria Math" panose="02040503050406030204" pitchFamily="18" charset="0"/>
                          </a:rPr>
                          <m:t>𝑦</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𝑛</m:t>
                        </m:r>
                      </m:e>
                      <m:sub>
                        <m:r>
                          <a:rPr lang="en-US" sz="1100" b="0" i="1">
                            <a:latin typeface="Cambria Math" panose="02040503050406030204" pitchFamily="18" charset="0"/>
                            <a:ea typeface="Cambria Math" panose="02040503050406030204" pitchFamily="18" charset="0"/>
                          </a:rPr>
                          <m:t>3</m:t>
                        </m:r>
                      </m:sub>
                    </m:sSub>
                    <m:r>
                      <a:rPr lang="en-US" sz="1100" b="0" i="1">
                        <a:latin typeface="Cambria Math" panose="02040503050406030204" pitchFamily="18" charset="0"/>
                        <a:ea typeface="Cambria Math" panose="02040503050406030204" pitchFamily="18" charset="0"/>
                      </a:rPr>
                      <m:t>∙</m:t>
                    </m:r>
                    <m:rad>
                      <m:radPr>
                        <m:ctrlPr>
                          <a:rPr lang="en-US" sz="1100" b="0" i="1">
                            <a:latin typeface="Cambria Math" panose="02040503050406030204" pitchFamily="18" charset="0"/>
                            <a:ea typeface="Cambria Math" panose="02040503050406030204" pitchFamily="18" charset="0"/>
                          </a:rPr>
                        </m:ctrlPr>
                      </m:radPr>
                      <m:deg>
                        <m:r>
                          <m:rPr>
                            <m:brk m:alnAt="7"/>
                          </m:rPr>
                          <a:rPr lang="en-US" sz="1100" b="0" i="1">
                            <a:latin typeface="Cambria Math" panose="02040503050406030204" pitchFamily="18" charset="0"/>
                            <a:ea typeface="Cambria Math" panose="02040503050406030204" pitchFamily="18" charset="0"/>
                          </a:rPr>
                          <m:t>3</m:t>
                        </m:r>
                      </m:deg>
                      <m:e>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𝑝</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m:t>
                        </m:r>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type m:val="lin"/>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𝑡</m:t>
                                    </m:r>
                                  </m:den>
                                </m:f>
                              </m:e>
                            </m:d>
                          </m:e>
                          <m:sup>
                            <m:r>
                              <a:rPr lang="en-US" sz="1100" b="0" i="1">
                                <a:latin typeface="Cambria Math" panose="02040503050406030204" pitchFamily="18" charset="0"/>
                                <a:ea typeface="Cambria Math" panose="02040503050406030204" pitchFamily="18" charset="0"/>
                              </a:rPr>
                              <m:t>2</m:t>
                            </m:r>
                          </m:sup>
                        </m:sSup>
                      </m:e>
                    </m:rad>
                  </m:oMath>
                </m:oMathPara>
              </a14:m>
              <a:endParaRPr lang="en-US" sz="1100"/>
            </a:p>
          </xdr:txBody>
        </xdr:sp>
      </mc:Choice>
      <mc:Fallback xmlns="">
        <xdr:sp macro="" textlink="">
          <xdr:nvSpPr>
            <xdr:cNvPr id="11" name="TextBox 10"/>
            <xdr:cNvSpPr txBox="1"/>
          </xdr:nvSpPr>
          <xdr:spPr>
            <a:xfrm>
              <a:off x="4125578" y="7874146"/>
              <a:ext cx="1590948" cy="218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ea typeface="Cambria Math" panose="02040503050406030204" pitchFamily="18" charset="0"/>
                </a:rPr>
                <a:t>𝑓_𝑦=𝑛_3∙√(3&amp;𝑝^2∙𝐸∙(𝑎∕𝑡)^2 )</a:t>
              </a:r>
              <a:endParaRPr lang="en-US" sz="1100"/>
            </a:p>
          </xdr:txBody>
        </xdr:sp>
      </mc:Fallback>
    </mc:AlternateContent>
    <xdr:clientData/>
  </xdr:oneCellAnchor>
  <xdr:oneCellAnchor>
    <xdr:from>
      <xdr:col>6</xdr:col>
      <xdr:colOff>330818</xdr:colOff>
      <xdr:row>40</xdr:row>
      <xdr:rowOff>147466</xdr:rowOff>
    </xdr:from>
    <xdr:ext cx="1551770" cy="208199"/>
    <mc:AlternateContent xmlns:mc="http://schemas.openxmlformats.org/markup-compatibility/2006" xmlns:a14="http://schemas.microsoft.com/office/drawing/2010/main">
      <mc:Choice Requires="a14">
        <xdr:sp macro="" textlink="">
          <xdr:nvSpPr>
            <xdr:cNvPr id="12" name="TextBox 11"/>
            <xdr:cNvSpPr txBox="1"/>
          </xdr:nvSpPr>
          <xdr:spPr>
            <a:xfrm>
              <a:off x="4125578" y="7348366"/>
              <a:ext cx="1551770"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𝑓</m:t>
                        </m:r>
                      </m:e>
                      <m:sub>
                        <m:r>
                          <a:rPr lang="en-US" sz="1100" b="0" i="1">
                            <a:latin typeface="Cambria Math" panose="02040503050406030204" pitchFamily="18" charset="0"/>
                            <a:ea typeface="Cambria Math" panose="02040503050406030204" pitchFamily="18" charset="0"/>
                          </a:rPr>
                          <m:t>𝑥</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𝑛</m:t>
                        </m:r>
                      </m:e>
                      <m:sub>
                        <m:r>
                          <a:rPr lang="en-US" sz="1100" b="0" i="1">
                            <a:latin typeface="Cambria Math" panose="02040503050406030204" pitchFamily="18" charset="0"/>
                            <a:ea typeface="Cambria Math" panose="02040503050406030204" pitchFamily="18" charset="0"/>
                          </a:rPr>
                          <m:t>4</m:t>
                        </m:r>
                      </m:sub>
                    </m:sSub>
                    <m:r>
                      <a:rPr lang="en-US" sz="1100" b="0" i="1">
                        <a:latin typeface="Cambria Math" panose="02040503050406030204" pitchFamily="18" charset="0"/>
                        <a:ea typeface="Cambria Math" panose="02040503050406030204" pitchFamily="18" charset="0"/>
                      </a:rPr>
                      <m:t>∙</m:t>
                    </m:r>
                    <m:rad>
                      <m:radPr>
                        <m:ctrlPr>
                          <a:rPr lang="en-US" sz="1100" b="0" i="1">
                            <a:latin typeface="Cambria Math" panose="02040503050406030204" pitchFamily="18" charset="0"/>
                            <a:ea typeface="Cambria Math" panose="02040503050406030204" pitchFamily="18" charset="0"/>
                          </a:rPr>
                        </m:ctrlPr>
                      </m:radPr>
                      <m:deg>
                        <m:r>
                          <m:rPr>
                            <m:brk m:alnAt="7"/>
                          </m:rPr>
                          <a:rPr lang="en-US" sz="1100" b="0" i="1">
                            <a:latin typeface="Cambria Math" panose="02040503050406030204" pitchFamily="18" charset="0"/>
                            <a:ea typeface="Cambria Math" panose="02040503050406030204" pitchFamily="18" charset="0"/>
                          </a:rPr>
                          <m:t>3</m:t>
                        </m:r>
                      </m:deg>
                      <m:e>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𝑝</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m:t>
                        </m:r>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type m:val="lin"/>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𝑡</m:t>
                                    </m:r>
                                  </m:den>
                                </m:f>
                              </m:e>
                            </m:d>
                          </m:e>
                          <m:sup>
                            <m:r>
                              <a:rPr lang="en-US" sz="1100" b="0" i="1">
                                <a:latin typeface="Cambria Math" panose="02040503050406030204" pitchFamily="18" charset="0"/>
                                <a:ea typeface="Cambria Math" panose="02040503050406030204" pitchFamily="18" charset="0"/>
                              </a:rPr>
                              <m:t>2</m:t>
                            </m:r>
                          </m:sup>
                        </m:sSup>
                      </m:e>
                    </m:rad>
                  </m:oMath>
                </m:oMathPara>
              </a14:m>
              <a:endParaRPr lang="en-US" sz="1100"/>
            </a:p>
          </xdr:txBody>
        </xdr:sp>
      </mc:Choice>
      <mc:Fallback xmlns="">
        <xdr:sp macro="" textlink="">
          <xdr:nvSpPr>
            <xdr:cNvPr id="12" name="TextBox 11"/>
            <xdr:cNvSpPr txBox="1"/>
          </xdr:nvSpPr>
          <xdr:spPr>
            <a:xfrm>
              <a:off x="4125578" y="7348366"/>
              <a:ext cx="1551770"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ea typeface="Cambria Math" panose="02040503050406030204" pitchFamily="18" charset="0"/>
                </a:rPr>
                <a:t>𝑓_𝑥=𝑛_4∙√(3&amp;𝑝^2∙𝐸∙(𝑎∕𝑡)^2 )</a:t>
              </a:r>
              <a:endParaRPr lang="en-US" sz="1100"/>
            </a:p>
          </xdr:txBody>
        </xdr:sp>
      </mc:Fallback>
    </mc:AlternateContent>
    <xdr:clientData/>
  </xdr:oneCellAnchor>
  <xdr:oneCellAnchor>
    <xdr:from>
      <xdr:col>6</xdr:col>
      <xdr:colOff>330818</xdr:colOff>
      <xdr:row>43</xdr:row>
      <xdr:rowOff>147466</xdr:rowOff>
    </xdr:from>
    <xdr:ext cx="1590948" cy="218906"/>
    <mc:AlternateContent xmlns:mc="http://schemas.openxmlformats.org/markup-compatibility/2006" xmlns:a14="http://schemas.microsoft.com/office/drawing/2010/main">
      <mc:Choice Requires="a14">
        <xdr:sp macro="" textlink="">
          <xdr:nvSpPr>
            <xdr:cNvPr id="13" name="TextBox 12"/>
            <xdr:cNvSpPr txBox="1"/>
          </xdr:nvSpPr>
          <xdr:spPr>
            <a:xfrm>
              <a:off x="4125578" y="7874146"/>
              <a:ext cx="1590948" cy="218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𝑓</m:t>
                        </m:r>
                      </m:e>
                      <m:sub>
                        <m:r>
                          <a:rPr lang="en-US" sz="1100" b="0" i="1">
                            <a:latin typeface="Cambria Math" panose="02040503050406030204" pitchFamily="18" charset="0"/>
                            <a:ea typeface="Cambria Math" panose="02040503050406030204" pitchFamily="18" charset="0"/>
                          </a:rPr>
                          <m:t>𝑦</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𝑛</m:t>
                        </m:r>
                      </m:e>
                      <m:sub>
                        <m:r>
                          <a:rPr lang="en-US" sz="1100" b="0" i="1">
                            <a:latin typeface="Cambria Math" panose="02040503050406030204" pitchFamily="18" charset="0"/>
                            <a:ea typeface="Cambria Math" panose="02040503050406030204" pitchFamily="18" charset="0"/>
                          </a:rPr>
                          <m:t>5</m:t>
                        </m:r>
                      </m:sub>
                    </m:sSub>
                    <m:r>
                      <a:rPr lang="en-US" sz="1100" b="0" i="1">
                        <a:latin typeface="Cambria Math" panose="02040503050406030204" pitchFamily="18" charset="0"/>
                        <a:ea typeface="Cambria Math" panose="02040503050406030204" pitchFamily="18" charset="0"/>
                      </a:rPr>
                      <m:t>∙</m:t>
                    </m:r>
                    <m:rad>
                      <m:radPr>
                        <m:ctrlPr>
                          <a:rPr lang="en-US" sz="1100" b="0" i="1">
                            <a:latin typeface="Cambria Math" panose="02040503050406030204" pitchFamily="18" charset="0"/>
                            <a:ea typeface="Cambria Math" panose="02040503050406030204" pitchFamily="18" charset="0"/>
                          </a:rPr>
                        </m:ctrlPr>
                      </m:radPr>
                      <m:deg>
                        <m:r>
                          <m:rPr>
                            <m:brk m:alnAt="7"/>
                          </m:rPr>
                          <a:rPr lang="en-US" sz="1100" b="0" i="1">
                            <a:latin typeface="Cambria Math" panose="02040503050406030204" pitchFamily="18" charset="0"/>
                            <a:ea typeface="Cambria Math" panose="02040503050406030204" pitchFamily="18" charset="0"/>
                          </a:rPr>
                          <m:t>3</m:t>
                        </m:r>
                      </m:deg>
                      <m:e>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𝑝</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m:t>
                        </m:r>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type m:val="lin"/>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𝑡</m:t>
                                    </m:r>
                                  </m:den>
                                </m:f>
                              </m:e>
                            </m:d>
                          </m:e>
                          <m:sup>
                            <m:r>
                              <a:rPr lang="en-US" sz="1100" b="0" i="1">
                                <a:latin typeface="Cambria Math" panose="02040503050406030204" pitchFamily="18" charset="0"/>
                                <a:ea typeface="Cambria Math" panose="02040503050406030204" pitchFamily="18" charset="0"/>
                              </a:rPr>
                              <m:t>2</m:t>
                            </m:r>
                          </m:sup>
                        </m:sSup>
                      </m:e>
                    </m:rad>
                  </m:oMath>
                </m:oMathPara>
              </a14:m>
              <a:endParaRPr lang="en-US" sz="1100"/>
            </a:p>
          </xdr:txBody>
        </xdr:sp>
      </mc:Choice>
      <mc:Fallback xmlns="">
        <xdr:sp macro="" textlink="">
          <xdr:nvSpPr>
            <xdr:cNvPr id="13" name="TextBox 12"/>
            <xdr:cNvSpPr txBox="1"/>
          </xdr:nvSpPr>
          <xdr:spPr>
            <a:xfrm>
              <a:off x="4125578" y="7874146"/>
              <a:ext cx="1590948" cy="218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ea typeface="Cambria Math" panose="02040503050406030204" pitchFamily="18" charset="0"/>
                </a:rPr>
                <a:t>𝑓_𝑦=𝑛_5∙√(3&amp;𝑝^2∙𝐸∙(𝑎∕𝑡)^2 )</a:t>
              </a:r>
              <a:endParaRPr lang="en-US" sz="1100"/>
            </a:p>
          </xdr:txBody>
        </xdr:sp>
      </mc:Fallback>
    </mc:AlternateContent>
    <xdr:clientData/>
  </xdr:oneCellAnchor>
  <xdr:oneCellAnchor>
    <xdr:from>
      <xdr:col>6</xdr:col>
      <xdr:colOff>330818</xdr:colOff>
      <xdr:row>48</xdr:row>
      <xdr:rowOff>147466</xdr:rowOff>
    </xdr:from>
    <xdr:ext cx="1551770" cy="208199"/>
    <mc:AlternateContent xmlns:mc="http://schemas.openxmlformats.org/markup-compatibility/2006" xmlns:a14="http://schemas.microsoft.com/office/drawing/2010/main">
      <mc:Choice Requires="a14">
        <xdr:sp macro="" textlink="">
          <xdr:nvSpPr>
            <xdr:cNvPr id="18" name="TextBox 17"/>
            <xdr:cNvSpPr txBox="1"/>
          </xdr:nvSpPr>
          <xdr:spPr>
            <a:xfrm>
              <a:off x="4125578" y="7173106"/>
              <a:ext cx="1551770"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𝑓</m:t>
                        </m:r>
                      </m:e>
                      <m:sub>
                        <m:r>
                          <a:rPr lang="en-US" sz="1100" b="0" i="1">
                            <a:latin typeface="Cambria Math" panose="02040503050406030204" pitchFamily="18" charset="0"/>
                            <a:ea typeface="Cambria Math" panose="02040503050406030204" pitchFamily="18" charset="0"/>
                          </a:rPr>
                          <m:t>𝑥</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𝑛</m:t>
                        </m:r>
                      </m:e>
                      <m:sub>
                        <m:r>
                          <a:rPr lang="en-US" sz="1100" b="0" i="1">
                            <a:latin typeface="Cambria Math" panose="02040503050406030204" pitchFamily="18" charset="0"/>
                            <a:ea typeface="Cambria Math" panose="02040503050406030204" pitchFamily="18" charset="0"/>
                          </a:rPr>
                          <m:t>6</m:t>
                        </m:r>
                      </m:sub>
                    </m:sSub>
                    <m:r>
                      <a:rPr lang="en-US" sz="1100" b="0" i="1">
                        <a:latin typeface="Cambria Math" panose="02040503050406030204" pitchFamily="18" charset="0"/>
                        <a:ea typeface="Cambria Math" panose="02040503050406030204" pitchFamily="18" charset="0"/>
                      </a:rPr>
                      <m:t>∙</m:t>
                    </m:r>
                    <m:rad>
                      <m:radPr>
                        <m:ctrlPr>
                          <a:rPr lang="en-US" sz="1100" b="0" i="1">
                            <a:latin typeface="Cambria Math" panose="02040503050406030204" pitchFamily="18" charset="0"/>
                            <a:ea typeface="Cambria Math" panose="02040503050406030204" pitchFamily="18" charset="0"/>
                          </a:rPr>
                        </m:ctrlPr>
                      </m:radPr>
                      <m:deg>
                        <m:r>
                          <m:rPr>
                            <m:brk m:alnAt="7"/>
                          </m:rPr>
                          <a:rPr lang="en-US" sz="1100" b="0" i="1">
                            <a:latin typeface="Cambria Math" panose="02040503050406030204" pitchFamily="18" charset="0"/>
                            <a:ea typeface="Cambria Math" panose="02040503050406030204" pitchFamily="18" charset="0"/>
                          </a:rPr>
                          <m:t>3</m:t>
                        </m:r>
                      </m:deg>
                      <m:e>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𝑝</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m:t>
                        </m:r>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type m:val="lin"/>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𝑡</m:t>
                                    </m:r>
                                  </m:den>
                                </m:f>
                              </m:e>
                            </m:d>
                          </m:e>
                          <m:sup>
                            <m:r>
                              <a:rPr lang="en-US" sz="1100" b="0" i="1">
                                <a:latin typeface="Cambria Math" panose="02040503050406030204" pitchFamily="18" charset="0"/>
                                <a:ea typeface="Cambria Math" panose="02040503050406030204" pitchFamily="18" charset="0"/>
                              </a:rPr>
                              <m:t>2</m:t>
                            </m:r>
                          </m:sup>
                        </m:sSup>
                      </m:e>
                    </m:rad>
                  </m:oMath>
                </m:oMathPara>
              </a14:m>
              <a:endParaRPr lang="en-US" sz="1100"/>
            </a:p>
          </xdr:txBody>
        </xdr:sp>
      </mc:Choice>
      <mc:Fallback xmlns="">
        <xdr:sp macro="" textlink="">
          <xdr:nvSpPr>
            <xdr:cNvPr id="18" name="TextBox 17"/>
            <xdr:cNvSpPr txBox="1"/>
          </xdr:nvSpPr>
          <xdr:spPr>
            <a:xfrm>
              <a:off x="4125578" y="7173106"/>
              <a:ext cx="1551770" cy="20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ea typeface="Cambria Math" panose="02040503050406030204" pitchFamily="18" charset="0"/>
                </a:rPr>
                <a:t>𝑓_𝑥=𝑛_6∙√(3&amp;𝑝^2∙𝐸∙(𝑎∕𝑡)^2 )</a:t>
              </a:r>
              <a:endParaRPr lang="en-US" sz="1100"/>
            </a:p>
          </xdr:txBody>
        </xdr:sp>
      </mc:Fallback>
    </mc:AlternateContent>
    <xdr:clientData/>
  </xdr:oneCellAnchor>
  <xdr:oneCellAnchor>
    <xdr:from>
      <xdr:col>6</xdr:col>
      <xdr:colOff>330818</xdr:colOff>
      <xdr:row>51</xdr:row>
      <xdr:rowOff>147466</xdr:rowOff>
    </xdr:from>
    <xdr:ext cx="1590948" cy="218906"/>
    <mc:AlternateContent xmlns:mc="http://schemas.openxmlformats.org/markup-compatibility/2006" xmlns:a14="http://schemas.microsoft.com/office/drawing/2010/main">
      <mc:Choice Requires="a14">
        <xdr:sp macro="" textlink="">
          <xdr:nvSpPr>
            <xdr:cNvPr id="19" name="TextBox 18"/>
            <xdr:cNvSpPr txBox="1"/>
          </xdr:nvSpPr>
          <xdr:spPr>
            <a:xfrm>
              <a:off x="4125578" y="7698886"/>
              <a:ext cx="1590948" cy="218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𝑓</m:t>
                        </m:r>
                      </m:e>
                      <m:sub>
                        <m:r>
                          <a:rPr lang="en-US" sz="1100" b="0" i="1">
                            <a:latin typeface="Cambria Math" panose="02040503050406030204" pitchFamily="18" charset="0"/>
                            <a:ea typeface="Cambria Math" panose="02040503050406030204" pitchFamily="18" charset="0"/>
                          </a:rPr>
                          <m:t>𝑦</m:t>
                        </m:r>
                      </m:sub>
                    </m:sSub>
                    <m:r>
                      <a:rPr lang="en-US" sz="1100" b="0" i="1">
                        <a:latin typeface="Cambria Math" panose="02040503050406030204" pitchFamily="18" charset="0"/>
                        <a:ea typeface="Cambria Math" panose="02040503050406030204" pitchFamily="18" charset="0"/>
                      </a:rPr>
                      <m:t>=</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𝑛</m:t>
                        </m:r>
                      </m:e>
                      <m:sub>
                        <m:r>
                          <a:rPr lang="en-US" sz="1100" b="0" i="1">
                            <a:latin typeface="Cambria Math" panose="02040503050406030204" pitchFamily="18" charset="0"/>
                            <a:ea typeface="Cambria Math" panose="02040503050406030204" pitchFamily="18" charset="0"/>
                          </a:rPr>
                          <m:t>7</m:t>
                        </m:r>
                      </m:sub>
                    </m:sSub>
                    <m:r>
                      <a:rPr lang="en-US" sz="1100" b="0" i="1">
                        <a:latin typeface="Cambria Math" panose="02040503050406030204" pitchFamily="18" charset="0"/>
                        <a:ea typeface="Cambria Math" panose="02040503050406030204" pitchFamily="18" charset="0"/>
                      </a:rPr>
                      <m:t>∙</m:t>
                    </m:r>
                    <m:rad>
                      <m:radPr>
                        <m:ctrlPr>
                          <a:rPr lang="en-US" sz="1100" b="0" i="1">
                            <a:latin typeface="Cambria Math" panose="02040503050406030204" pitchFamily="18" charset="0"/>
                            <a:ea typeface="Cambria Math" panose="02040503050406030204" pitchFamily="18" charset="0"/>
                          </a:rPr>
                        </m:ctrlPr>
                      </m:radPr>
                      <m:deg>
                        <m:r>
                          <m:rPr>
                            <m:brk m:alnAt="7"/>
                          </m:rPr>
                          <a:rPr lang="en-US" sz="1100" b="0" i="1">
                            <a:latin typeface="Cambria Math" panose="02040503050406030204" pitchFamily="18" charset="0"/>
                            <a:ea typeface="Cambria Math" panose="02040503050406030204" pitchFamily="18" charset="0"/>
                          </a:rPr>
                          <m:t>3</m:t>
                        </m:r>
                      </m:deg>
                      <m:e>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𝑝</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m:t>
                        </m:r>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type m:val="lin"/>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𝑡</m:t>
                                    </m:r>
                                  </m:den>
                                </m:f>
                              </m:e>
                            </m:d>
                          </m:e>
                          <m:sup>
                            <m:r>
                              <a:rPr lang="en-US" sz="1100" b="0" i="1">
                                <a:latin typeface="Cambria Math" panose="02040503050406030204" pitchFamily="18" charset="0"/>
                                <a:ea typeface="Cambria Math" panose="02040503050406030204" pitchFamily="18" charset="0"/>
                              </a:rPr>
                              <m:t>2</m:t>
                            </m:r>
                          </m:sup>
                        </m:sSup>
                      </m:e>
                    </m:rad>
                  </m:oMath>
                </m:oMathPara>
              </a14:m>
              <a:endParaRPr lang="en-US" sz="1100"/>
            </a:p>
          </xdr:txBody>
        </xdr:sp>
      </mc:Choice>
      <mc:Fallback xmlns="">
        <xdr:sp macro="" textlink="">
          <xdr:nvSpPr>
            <xdr:cNvPr id="19" name="TextBox 18"/>
            <xdr:cNvSpPr txBox="1"/>
          </xdr:nvSpPr>
          <xdr:spPr>
            <a:xfrm>
              <a:off x="4125578" y="7698886"/>
              <a:ext cx="1590948" cy="218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ea typeface="Cambria Math" panose="02040503050406030204" pitchFamily="18" charset="0"/>
                </a:rPr>
                <a:t>𝑓_𝑦=𝑛_7∙√(3&amp;𝑝^2∙𝐸∙(𝑎∕𝑡)^2 )</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L_Viking_Display"/>
    </sheetNames>
    <definedNames>
      <definedName name="xln"/>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ffdl-tr-69-42"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59" customWidth="1"/>
    <col min="18" max="19" width="5.28515625" style="60" customWidth="1"/>
    <col min="20" max="25" width="9.140625" style="62"/>
    <col min="26" max="16384" width="9.140625" style="20"/>
  </cols>
  <sheetData>
    <row r="1" spans="1:25" s="5" customFormat="1" ht="12.75" x14ac:dyDescent="0.2">
      <c r="A1" s="1"/>
      <c r="B1" s="2" t="s">
        <v>1</v>
      </c>
      <c r="C1" s="3" t="s">
        <v>0</v>
      </c>
      <c r="D1" s="1"/>
      <c r="E1" s="1"/>
      <c r="F1" s="2" t="s">
        <v>11</v>
      </c>
      <c r="G1" s="4"/>
      <c r="H1" s="1"/>
      <c r="I1" s="1"/>
      <c r="J1" s="1"/>
      <c r="K1" s="1"/>
      <c r="M1" s="55"/>
      <c r="N1" s="55"/>
      <c r="O1" s="55"/>
      <c r="P1" s="55"/>
      <c r="Q1" s="55"/>
      <c r="R1" s="55"/>
      <c r="S1" s="55"/>
      <c r="T1" s="56"/>
      <c r="U1" s="56"/>
      <c r="V1" s="56"/>
      <c r="W1" s="57"/>
      <c r="X1" s="58"/>
      <c r="Y1" s="56"/>
    </row>
    <row r="2" spans="1:25" s="5" customFormat="1" ht="12.75" x14ac:dyDescent="0.2">
      <c r="A2" s="1"/>
      <c r="B2" s="2" t="s">
        <v>2</v>
      </c>
      <c r="C2" s="3" t="s">
        <v>10</v>
      </c>
      <c r="D2" s="1"/>
      <c r="E2" s="1"/>
      <c r="F2" s="2" t="s">
        <v>5</v>
      </c>
      <c r="G2" s="3"/>
      <c r="H2" s="1"/>
      <c r="I2" s="1"/>
      <c r="J2" s="1"/>
      <c r="K2" s="1"/>
      <c r="M2" s="55"/>
      <c r="N2" s="55"/>
      <c r="O2" s="55"/>
      <c r="P2" s="55"/>
      <c r="Q2" s="55"/>
      <c r="R2" s="55"/>
      <c r="S2" s="55"/>
      <c r="T2" s="56"/>
      <c r="U2" s="56"/>
      <c r="V2" s="56"/>
      <c r="W2" s="57"/>
      <c r="X2" s="58"/>
      <c r="Y2" s="56"/>
    </row>
    <row r="3" spans="1:25" s="5" customFormat="1" ht="12.75" x14ac:dyDescent="0.2">
      <c r="A3" s="1"/>
      <c r="B3" s="2" t="s">
        <v>3</v>
      </c>
      <c r="C3" s="10"/>
      <c r="D3" s="1"/>
      <c r="E3" s="1"/>
      <c r="F3" s="2" t="s">
        <v>4</v>
      </c>
      <c r="G3" s="3"/>
      <c r="H3" s="1"/>
      <c r="I3" s="1"/>
      <c r="J3" s="1"/>
      <c r="K3" s="1"/>
      <c r="M3" s="55"/>
      <c r="N3" s="55"/>
      <c r="O3" s="55"/>
      <c r="P3" s="55"/>
      <c r="Q3" s="55"/>
      <c r="R3" s="55"/>
      <c r="S3" s="55"/>
      <c r="T3" s="56"/>
      <c r="U3" s="56"/>
      <c r="V3" s="56"/>
      <c r="W3" s="57"/>
      <c r="X3" s="58"/>
      <c r="Y3" s="56"/>
    </row>
    <row r="4" spans="1:25" s="5" customFormat="1" ht="12.75" x14ac:dyDescent="0.2">
      <c r="A4" s="1"/>
      <c r="B4" s="2" t="s">
        <v>23</v>
      </c>
      <c r="C4" s="4"/>
      <c r="D4" s="1"/>
      <c r="E4" s="1"/>
      <c r="F4" s="2" t="s">
        <v>24</v>
      </c>
      <c r="G4" s="3" t="s">
        <v>25</v>
      </c>
      <c r="H4" s="1"/>
      <c r="I4" s="1"/>
      <c r="J4" s="1"/>
      <c r="K4" s="1"/>
      <c r="M4" s="55"/>
      <c r="N4" s="55"/>
      <c r="O4" s="55"/>
      <c r="P4" s="55"/>
      <c r="Q4" s="59"/>
      <c r="R4" s="60"/>
      <c r="S4" s="60"/>
      <c r="T4" s="56"/>
      <c r="U4" s="56"/>
      <c r="V4" s="56"/>
      <c r="W4" s="57"/>
      <c r="X4" s="58"/>
      <c r="Y4" s="56"/>
    </row>
    <row r="5" spans="1:25" s="5" customFormat="1" ht="12.75" x14ac:dyDescent="0.2">
      <c r="A5" s="1"/>
      <c r="B5" s="2" t="s">
        <v>26</v>
      </c>
      <c r="C5" s="4"/>
      <c r="D5" s="1"/>
      <c r="E5" s="2"/>
      <c r="F5" s="1"/>
      <c r="G5" s="1"/>
      <c r="H5" s="1"/>
      <c r="I5" s="1"/>
      <c r="J5" s="1"/>
      <c r="K5" s="1"/>
      <c r="M5" s="55"/>
      <c r="N5" s="55"/>
      <c r="O5" s="55"/>
      <c r="P5" s="55"/>
      <c r="Q5" s="59"/>
      <c r="R5" s="60"/>
      <c r="S5" s="60"/>
      <c r="T5" s="56"/>
      <c r="U5" s="56"/>
      <c r="V5" s="56"/>
      <c r="W5" s="57"/>
      <c r="X5" s="58"/>
      <c r="Y5" s="56"/>
    </row>
    <row r="6" spans="1:25" s="5" customFormat="1" ht="12.75" x14ac:dyDescent="0.2">
      <c r="A6" s="1"/>
      <c r="B6" s="1" t="s">
        <v>7</v>
      </c>
      <c r="C6" s="13"/>
      <c r="D6" s="1"/>
      <c r="E6" s="1"/>
      <c r="F6" s="1"/>
      <c r="G6" s="1"/>
      <c r="H6" s="1"/>
      <c r="I6" s="1"/>
      <c r="J6" s="1"/>
      <c r="K6" s="1"/>
      <c r="M6" s="55"/>
      <c r="N6" s="55"/>
      <c r="O6" s="55"/>
      <c r="P6" s="55"/>
      <c r="Q6" s="59"/>
      <c r="R6" s="60"/>
      <c r="S6" s="60"/>
      <c r="T6" s="56"/>
      <c r="U6" s="56"/>
      <c r="V6" s="56"/>
      <c r="W6" s="57"/>
      <c r="X6" s="58"/>
      <c r="Y6" s="56"/>
    </row>
    <row r="7" spans="1:25" s="5" customFormat="1" ht="12.75" x14ac:dyDescent="0.2">
      <c r="A7" s="1"/>
      <c r="B7" s="1"/>
      <c r="C7" s="1"/>
      <c r="D7" s="1"/>
      <c r="E7" s="1"/>
      <c r="F7" s="1"/>
      <c r="G7" s="1"/>
      <c r="H7" s="1"/>
      <c r="I7" s="1"/>
      <c r="J7" s="1"/>
      <c r="K7" s="1"/>
      <c r="M7" s="55"/>
      <c r="N7" s="55"/>
      <c r="O7" s="55"/>
      <c r="P7" s="55"/>
      <c r="Q7" s="59"/>
      <c r="R7" s="60"/>
      <c r="S7" s="60"/>
      <c r="T7" s="56"/>
      <c r="U7" s="56"/>
      <c r="V7" s="56"/>
      <c r="W7" s="57"/>
      <c r="X7" s="58"/>
      <c r="Y7" s="56"/>
    </row>
    <row r="8" spans="1:25" s="5" customFormat="1" ht="12.75" x14ac:dyDescent="0.2">
      <c r="A8" s="14"/>
      <c r="E8" s="7"/>
      <c r="F8" s="8"/>
      <c r="H8" s="15"/>
      <c r="I8" s="7"/>
      <c r="J8" s="16"/>
      <c r="K8" s="17"/>
      <c r="L8" s="18"/>
      <c r="M8" s="55"/>
      <c r="N8" s="55"/>
      <c r="O8" s="55"/>
      <c r="P8" s="55"/>
      <c r="Q8" s="59"/>
      <c r="R8" s="60"/>
      <c r="S8" s="60"/>
      <c r="T8" s="56"/>
      <c r="U8" s="56"/>
      <c r="V8" s="56"/>
      <c r="W8" s="56"/>
      <c r="X8" s="56"/>
      <c r="Y8" s="56"/>
    </row>
    <row r="9" spans="1:25" s="5" customFormat="1" ht="12.75" x14ac:dyDescent="0.2">
      <c r="E9" s="7"/>
      <c r="F9" s="15"/>
      <c r="H9" s="15"/>
      <c r="I9" s="7"/>
      <c r="J9" s="17"/>
      <c r="K9" s="17"/>
      <c r="L9" s="18"/>
      <c r="M9" s="55"/>
      <c r="N9" s="55"/>
      <c r="O9" s="55"/>
      <c r="P9" s="55"/>
      <c r="Q9" s="59"/>
      <c r="R9" s="60"/>
      <c r="S9" s="60"/>
      <c r="T9" s="56"/>
      <c r="U9" s="56"/>
      <c r="V9" s="56"/>
      <c r="W9" s="56"/>
      <c r="X9" s="56"/>
      <c r="Y9" s="56"/>
    </row>
    <row r="10" spans="1:25" s="5" customFormat="1" ht="12.75" x14ac:dyDescent="0.2">
      <c r="E10" s="7"/>
      <c r="F10" s="15"/>
      <c r="H10" s="15"/>
      <c r="I10" s="7"/>
      <c r="J10" s="8"/>
      <c r="K10" s="15"/>
      <c r="L10" s="18"/>
      <c r="M10" s="55"/>
      <c r="N10" s="55"/>
      <c r="O10" s="55"/>
      <c r="P10" s="55"/>
      <c r="Q10" s="59"/>
      <c r="R10" s="60"/>
      <c r="S10" s="60"/>
      <c r="T10" s="56"/>
      <c r="U10" s="56"/>
      <c r="V10" s="56"/>
      <c r="W10" s="56"/>
      <c r="X10" s="56"/>
      <c r="Y10" s="56"/>
    </row>
    <row r="11" spans="1:25" s="5" customFormat="1" ht="12.75" x14ac:dyDescent="0.2">
      <c r="E11" s="7"/>
      <c r="F11" s="15"/>
      <c r="I11" s="19"/>
      <c r="J11" s="8"/>
      <c r="M11" s="55"/>
      <c r="N11" s="55"/>
      <c r="O11" s="55"/>
      <c r="P11" s="55"/>
      <c r="Q11" s="55"/>
      <c r="R11" s="55"/>
      <c r="S11" s="55"/>
      <c r="T11" s="56"/>
      <c r="U11" s="56"/>
      <c r="V11" s="56"/>
      <c r="W11" s="56"/>
      <c r="X11" s="56"/>
      <c r="Y11" s="56"/>
    </row>
    <row r="12" spans="1:25" x14ac:dyDescent="0.25">
      <c r="C12" s="21" t="str">
        <f>G4</f>
        <v>IMPORTANT INFORMATION</v>
      </c>
      <c r="M12" s="55"/>
      <c r="N12" s="55"/>
      <c r="O12" s="55"/>
      <c r="P12" s="55"/>
      <c r="Q12" s="61"/>
      <c r="R12" s="61"/>
      <c r="S12" s="61"/>
    </row>
    <row r="13" spans="1:25" s="5" customFormat="1" ht="12.75" x14ac:dyDescent="0.2">
      <c r="M13" s="55"/>
      <c r="N13" s="55"/>
      <c r="O13" s="55"/>
      <c r="P13" s="55"/>
      <c r="Q13" s="55"/>
      <c r="R13" s="55"/>
      <c r="S13" s="55"/>
      <c r="T13" s="56"/>
      <c r="U13" s="56"/>
      <c r="V13" s="56"/>
      <c r="W13" s="56"/>
      <c r="X13" s="56"/>
      <c r="Y13" s="56"/>
    </row>
    <row r="14" spans="1:25" s="5" customFormat="1" ht="12.75" x14ac:dyDescent="0.2">
      <c r="B14" s="22" t="s">
        <v>30</v>
      </c>
      <c r="M14" s="55"/>
      <c r="N14" s="55"/>
      <c r="O14" s="55"/>
      <c r="P14" s="55"/>
      <c r="Q14" s="55"/>
      <c r="R14" s="55"/>
      <c r="S14" s="55"/>
      <c r="T14" s="56"/>
      <c r="U14" s="56"/>
      <c r="V14" s="56"/>
      <c r="W14" s="56"/>
      <c r="X14" s="56"/>
      <c r="Y14" s="56"/>
    </row>
    <row r="15" spans="1:25" s="5" customFormat="1" ht="12.75" x14ac:dyDescent="0.2">
      <c r="A15" s="23"/>
      <c r="K15" s="23"/>
      <c r="M15" s="59"/>
      <c r="N15" s="59"/>
      <c r="O15" s="59"/>
      <c r="P15" s="59"/>
      <c r="Q15" s="59"/>
      <c r="R15" s="60"/>
      <c r="S15" s="60"/>
      <c r="T15" s="56"/>
      <c r="U15" s="56"/>
      <c r="V15" s="56"/>
      <c r="W15" s="56"/>
      <c r="X15" s="56"/>
      <c r="Y15" s="56"/>
    </row>
    <row r="16" spans="1:25" s="5" customFormat="1" ht="12.75" customHeight="1" x14ac:dyDescent="0.2">
      <c r="B16" s="111" t="s">
        <v>37</v>
      </c>
      <c r="C16" s="111"/>
      <c r="D16" s="111"/>
      <c r="E16" s="111"/>
      <c r="F16" s="111"/>
      <c r="G16" s="111"/>
      <c r="H16" s="111"/>
      <c r="I16" s="111"/>
      <c r="J16" s="111"/>
      <c r="M16" s="59"/>
      <c r="N16" s="59"/>
      <c r="O16" s="59"/>
      <c r="P16" s="59"/>
      <c r="Q16" s="59"/>
      <c r="R16" s="60"/>
      <c r="S16" s="60"/>
      <c r="T16" s="56"/>
      <c r="U16" s="56"/>
      <c r="V16" s="56"/>
      <c r="W16" s="56"/>
      <c r="X16" s="56"/>
      <c r="Y16" s="56"/>
    </row>
    <row r="17" spans="1:25" s="5" customFormat="1" ht="12.75" x14ac:dyDescent="0.2">
      <c r="B17" s="111"/>
      <c r="C17" s="111"/>
      <c r="D17" s="111"/>
      <c r="E17" s="111"/>
      <c r="F17" s="111"/>
      <c r="G17" s="111"/>
      <c r="H17" s="111"/>
      <c r="I17" s="111"/>
      <c r="J17" s="111"/>
      <c r="M17" s="59"/>
      <c r="N17" s="59"/>
      <c r="O17" s="59"/>
      <c r="P17" s="59"/>
      <c r="Q17" s="59"/>
      <c r="R17" s="60"/>
      <c r="S17" s="60"/>
      <c r="T17" s="56"/>
      <c r="U17" s="56"/>
      <c r="V17" s="56"/>
      <c r="W17" s="56"/>
      <c r="X17" s="56"/>
      <c r="Y17" s="56"/>
    </row>
    <row r="18" spans="1:25" s="5" customFormat="1" ht="12.75" x14ac:dyDescent="0.2">
      <c r="B18" s="111"/>
      <c r="C18" s="111"/>
      <c r="D18" s="111"/>
      <c r="E18" s="111"/>
      <c r="F18" s="111"/>
      <c r="G18" s="111"/>
      <c r="H18" s="111"/>
      <c r="I18" s="111"/>
      <c r="J18" s="111"/>
      <c r="M18" s="59"/>
      <c r="N18" s="59"/>
      <c r="O18" s="59"/>
      <c r="P18" s="59"/>
      <c r="Q18" s="59"/>
      <c r="R18" s="60"/>
      <c r="S18" s="60"/>
      <c r="T18" s="56"/>
      <c r="U18" s="56"/>
      <c r="V18" s="56"/>
      <c r="W18" s="56"/>
      <c r="X18" s="56"/>
      <c r="Y18" s="56"/>
    </row>
    <row r="19" spans="1:25" s="5" customFormat="1" ht="12.75" x14ac:dyDescent="0.2">
      <c r="B19" s="111"/>
      <c r="C19" s="111"/>
      <c r="D19" s="111"/>
      <c r="E19" s="111"/>
      <c r="F19" s="111"/>
      <c r="G19" s="111"/>
      <c r="H19" s="111"/>
      <c r="I19" s="111"/>
      <c r="J19" s="111"/>
      <c r="M19" s="59"/>
      <c r="N19" s="59"/>
      <c r="O19" s="59"/>
      <c r="P19" s="59"/>
      <c r="Q19" s="59"/>
      <c r="R19" s="60"/>
      <c r="S19" s="60"/>
      <c r="T19" s="56"/>
      <c r="U19" s="56"/>
      <c r="V19" s="56"/>
      <c r="W19" s="56"/>
      <c r="X19" s="56"/>
      <c r="Y19" s="56"/>
    </row>
    <row r="20" spans="1:25" s="5" customFormat="1" ht="12.75" customHeight="1" x14ac:dyDescent="0.2">
      <c r="A20" s="23"/>
      <c r="B20" s="24" t="s">
        <v>35</v>
      </c>
      <c r="C20" s="23"/>
      <c r="D20" s="23"/>
      <c r="E20" s="23"/>
      <c r="F20" s="23"/>
      <c r="G20" s="23"/>
      <c r="H20" s="23"/>
      <c r="I20" s="23"/>
      <c r="J20" s="23"/>
      <c r="K20" s="23"/>
      <c r="M20" s="59"/>
      <c r="N20" s="59"/>
      <c r="O20" s="59"/>
      <c r="P20" s="59"/>
      <c r="Q20" s="59"/>
      <c r="R20" s="60"/>
      <c r="S20" s="60"/>
      <c r="T20" s="56"/>
      <c r="U20" s="56"/>
      <c r="V20" s="56"/>
      <c r="W20" s="56"/>
      <c r="X20" s="56"/>
      <c r="Y20" s="56"/>
    </row>
    <row r="21" spans="1:25" s="5" customFormat="1" ht="12.75" x14ac:dyDescent="0.2">
      <c r="A21" s="23"/>
      <c r="B21" s="24"/>
      <c r="C21" s="23"/>
      <c r="D21" s="23"/>
      <c r="E21" s="23"/>
      <c r="F21" s="23"/>
      <c r="G21" s="23"/>
      <c r="H21" s="23"/>
      <c r="I21" s="23"/>
      <c r="J21" s="23"/>
      <c r="K21" s="23"/>
      <c r="M21" s="59"/>
      <c r="N21" s="59"/>
      <c r="O21" s="59"/>
      <c r="P21" s="59"/>
      <c r="Q21" s="59"/>
      <c r="R21" s="60"/>
      <c r="S21" s="60"/>
      <c r="T21" s="56"/>
      <c r="U21" s="56"/>
      <c r="V21" s="56"/>
      <c r="W21" s="56"/>
      <c r="X21" s="56"/>
      <c r="Y21" s="56"/>
    </row>
    <row r="22" spans="1:25" s="5" customFormat="1" ht="12.75" x14ac:dyDescent="0.2">
      <c r="A22" s="23"/>
      <c r="B22" s="111" t="s">
        <v>38</v>
      </c>
      <c r="C22" s="111"/>
      <c r="D22" s="111"/>
      <c r="E22" s="111"/>
      <c r="F22" s="111"/>
      <c r="G22" s="111"/>
      <c r="H22" s="111"/>
      <c r="I22" s="111"/>
      <c r="J22" s="111"/>
      <c r="K22" s="23"/>
      <c r="M22" s="59"/>
      <c r="N22" s="59"/>
      <c r="O22" s="59"/>
      <c r="P22" s="59"/>
      <c r="Q22" s="59"/>
      <c r="R22" s="60"/>
      <c r="S22" s="60"/>
      <c r="T22" s="56"/>
      <c r="U22" s="56"/>
      <c r="V22" s="56"/>
      <c r="W22" s="56"/>
      <c r="X22" s="56"/>
      <c r="Y22" s="56"/>
    </row>
    <row r="23" spans="1:25" s="5" customFormat="1" ht="12.75" x14ac:dyDescent="0.2">
      <c r="A23" s="23"/>
      <c r="B23" s="111"/>
      <c r="C23" s="111"/>
      <c r="D23" s="111"/>
      <c r="E23" s="111"/>
      <c r="F23" s="111"/>
      <c r="G23" s="111"/>
      <c r="H23" s="111"/>
      <c r="I23" s="111"/>
      <c r="J23" s="111"/>
      <c r="K23" s="23"/>
      <c r="M23" s="59"/>
      <c r="N23" s="59"/>
      <c r="O23" s="59"/>
      <c r="P23" s="59"/>
      <c r="Q23" s="59"/>
      <c r="R23" s="60"/>
      <c r="S23" s="63"/>
      <c r="T23" s="56"/>
      <c r="U23" s="56"/>
      <c r="V23" s="56"/>
      <c r="W23" s="56"/>
      <c r="X23" s="56"/>
      <c r="Y23" s="56"/>
    </row>
    <row r="24" spans="1:25" s="5" customFormat="1" ht="12.75" x14ac:dyDescent="0.2">
      <c r="A24" s="23"/>
      <c r="B24" s="111"/>
      <c r="C24" s="111"/>
      <c r="D24" s="111"/>
      <c r="E24" s="111"/>
      <c r="F24" s="111"/>
      <c r="G24" s="111"/>
      <c r="H24" s="111"/>
      <c r="I24" s="111"/>
      <c r="J24" s="111"/>
      <c r="K24" s="23"/>
      <c r="M24" s="59"/>
      <c r="N24" s="59"/>
      <c r="O24" s="59"/>
      <c r="P24" s="59"/>
      <c r="Q24" s="59"/>
      <c r="R24" s="60"/>
      <c r="S24" s="63"/>
      <c r="T24" s="56"/>
      <c r="U24" s="56"/>
      <c r="V24" s="56"/>
      <c r="W24" s="56"/>
      <c r="X24" s="56"/>
      <c r="Y24" s="56"/>
    </row>
    <row r="25" spans="1:25" s="5" customFormat="1" ht="12.75" customHeight="1" x14ac:dyDescent="0.2">
      <c r="A25" s="23"/>
      <c r="B25" s="65"/>
      <c r="C25" s="65"/>
      <c r="D25" s="65"/>
      <c r="E25" s="65"/>
      <c r="F25" s="81" t="s">
        <v>50</v>
      </c>
      <c r="G25" s="65"/>
      <c r="H25" s="65"/>
      <c r="I25" s="65"/>
      <c r="J25" s="65"/>
      <c r="K25" s="23"/>
      <c r="M25" s="59"/>
      <c r="N25" s="59"/>
      <c r="O25" s="59"/>
      <c r="P25" s="59"/>
      <c r="Q25" s="59"/>
      <c r="R25" s="60"/>
      <c r="S25" s="60"/>
      <c r="T25" s="56"/>
      <c r="U25" s="56"/>
      <c r="V25" s="56"/>
      <c r="W25" s="56"/>
      <c r="X25" s="56"/>
      <c r="Y25" s="56"/>
    </row>
    <row r="26" spans="1:25" s="5" customFormat="1" ht="12.75" x14ac:dyDescent="0.2">
      <c r="A26" s="23"/>
      <c r="B26" s="111" t="s">
        <v>39</v>
      </c>
      <c r="C26" s="111"/>
      <c r="D26" s="111"/>
      <c r="E26" s="111"/>
      <c r="F26" s="111"/>
      <c r="G26" s="111"/>
      <c r="H26" s="111"/>
      <c r="I26" s="111"/>
      <c r="J26" s="111"/>
      <c r="K26" s="23"/>
      <c r="M26" s="59"/>
      <c r="N26" s="59"/>
      <c r="O26" s="59"/>
      <c r="P26" s="59"/>
      <c r="Q26" s="59"/>
      <c r="R26" s="60"/>
      <c r="S26" s="60"/>
      <c r="T26" s="56"/>
      <c r="U26" s="56"/>
      <c r="V26" s="56"/>
      <c r="W26" s="56"/>
      <c r="X26" s="56"/>
      <c r="Y26" s="56"/>
    </row>
    <row r="27" spans="1:25" s="5" customFormat="1" ht="12.75" x14ac:dyDescent="0.2">
      <c r="A27" s="23"/>
      <c r="B27" s="111"/>
      <c r="C27" s="111"/>
      <c r="D27" s="111"/>
      <c r="E27" s="111"/>
      <c r="F27" s="111"/>
      <c r="G27" s="111"/>
      <c r="H27" s="111"/>
      <c r="I27" s="111"/>
      <c r="J27" s="111"/>
      <c r="K27" s="23"/>
      <c r="M27" s="59"/>
      <c r="N27" s="59"/>
      <c r="O27" s="59"/>
      <c r="P27" s="59"/>
      <c r="Q27" s="59"/>
      <c r="R27" s="60"/>
      <c r="S27" s="60"/>
      <c r="T27" s="56"/>
      <c r="U27" s="56"/>
      <c r="V27" s="56"/>
      <c r="W27" s="56"/>
      <c r="X27" s="56"/>
      <c r="Y27" s="56"/>
    </row>
    <row r="28" spans="1:25" s="5" customFormat="1" ht="12.75" x14ac:dyDescent="0.2">
      <c r="A28" s="23"/>
      <c r="B28" s="65"/>
      <c r="C28" s="65"/>
      <c r="D28" s="65"/>
      <c r="E28" s="65"/>
      <c r="F28" s="65"/>
      <c r="G28" s="65"/>
      <c r="H28" s="65"/>
      <c r="I28" s="65"/>
      <c r="J28" s="65"/>
      <c r="K28" s="23"/>
      <c r="M28" s="59"/>
      <c r="N28" s="59"/>
      <c r="O28" s="59"/>
      <c r="P28" s="59"/>
      <c r="Q28" s="59"/>
      <c r="R28" s="60"/>
      <c r="S28" s="60"/>
      <c r="T28" s="56"/>
      <c r="U28" s="56"/>
      <c r="V28" s="56"/>
      <c r="W28" s="56"/>
      <c r="X28" s="56"/>
      <c r="Y28" s="56"/>
    </row>
    <row r="29" spans="1:25" s="5" customFormat="1" ht="12.75" x14ac:dyDescent="0.2">
      <c r="A29" s="23"/>
      <c r="B29" s="111" t="s">
        <v>40</v>
      </c>
      <c r="C29" s="111"/>
      <c r="D29" s="111"/>
      <c r="E29" s="111"/>
      <c r="F29" s="111"/>
      <c r="G29" s="111"/>
      <c r="H29" s="111"/>
      <c r="I29" s="111"/>
      <c r="J29" s="111"/>
      <c r="K29" s="23"/>
      <c r="M29" s="59"/>
      <c r="N29" s="59"/>
      <c r="O29" s="59"/>
      <c r="P29" s="59"/>
      <c r="Q29" s="59"/>
      <c r="R29" s="60"/>
      <c r="S29" s="60"/>
      <c r="T29" s="56"/>
      <c r="U29" s="56"/>
      <c r="V29" s="56"/>
      <c r="W29" s="56"/>
      <c r="X29" s="56"/>
      <c r="Y29" s="56"/>
    </row>
    <row r="30" spans="1:25" s="5" customFormat="1" ht="12.75" x14ac:dyDescent="0.2">
      <c r="A30" s="23"/>
      <c r="B30" s="111"/>
      <c r="C30" s="111"/>
      <c r="D30" s="111"/>
      <c r="E30" s="111"/>
      <c r="F30" s="111"/>
      <c r="G30" s="111"/>
      <c r="H30" s="111"/>
      <c r="I30" s="111"/>
      <c r="J30" s="111"/>
      <c r="K30" s="23"/>
      <c r="M30" s="59"/>
      <c r="N30" s="59"/>
      <c r="O30" s="59"/>
      <c r="P30" s="59"/>
      <c r="Q30" s="59"/>
      <c r="R30" s="60"/>
      <c r="S30" s="60"/>
      <c r="T30" s="56"/>
      <c r="U30" s="56"/>
      <c r="V30" s="56"/>
      <c r="W30" s="56"/>
      <c r="X30" s="56"/>
      <c r="Y30" s="56"/>
    </row>
    <row r="31" spans="1:25" s="5" customFormat="1" ht="12.75" customHeight="1" x14ac:dyDescent="0.2">
      <c r="A31" s="23"/>
      <c r="B31" s="111"/>
      <c r="C31" s="111"/>
      <c r="D31" s="111"/>
      <c r="E31" s="111"/>
      <c r="F31" s="111"/>
      <c r="G31" s="111"/>
      <c r="H31" s="111"/>
      <c r="I31" s="111"/>
      <c r="J31" s="111"/>
      <c r="K31" s="23"/>
      <c r="M31" s="59"/>
      <c r="N31" s="59"/>
      <c r="O31" s="59"/>
      <c r="P31" s="59"/>
      <c r="Q31" s="59"/>
      <c r="R31" s="60"/>
      <c r="S31" s="60"/>
      <c r="T31" s="56"/>
      <c r="U31" s="56"/>
      <c r="V31" s="56"/>
      <c r="W31" s="56"/>
      <c r="X31" s="56"/>
      <c r="Y31" s="56"/>
    </row>
    <row r="32" spans="1:25" s="5" customFormat="1" ht="12.75" x14ac:dyDescent="0.2">
      <c r="A32" s="23"/>
      <c r="B32" s="111"/>
      <c r="C32" s="111"/>
      <c r="D32" s="111"/>
      <c r="E32" s="111"/>
      <c r="F32" s="111"/>
      <c r="G32" s="111"/>
      <c r="H32" s="111"/>
      <c r="I32" s="111"/>
      <c r="J32" s="111"/>
      <c r="K32" s="23"/>
      <c r="M32" s="59"/>
      <c r="N32" s="59"/>
      <c r="O32" s="59"/>
      <c r="P32" s="59"/>
      <c r="Q32" s="59"/>
      <c r="R32" s="60"/>
      <c r="S32" s="60"/>
      <c r="T32" s="56"/>
      <c r="U32" s="56"/>
      <c r="V32" s="56"/>
      <c r="W32" s="56"/>
      <c r="X32" s="56"/>
      <c r="Y32" s="56"/>
    </row>
    <row r="33" spans="1:25" s="5" customFormat="1" ht="12.75" customHeight="1" x14ac:dyDescent="0.2">
      <c r="A33" s="23"/>
      <c r="B33" s="111"/>
      <c r="C33" s="111"/>
      <c r="D33" s="111"/>
      <c r="E33" s="111"/>
      <c r="F33" s="111"/>
      <c r="G33" s="111"/>
      <c r="H33" s="111"/>
      <c r="I33" s="111"/>
      <c r="J33" s="111"/>
      <c r="K33" s="23"/>
      <c r="M33" s="59"/>
      <c r="N33" s="59"/>
      <c r="O33" s="59"/>
      <c r="P33" s="59"/>
      <c r="Q33" s="59"/>
      <c r="R33" s="60"/>
      <c r="S33" s="60"/>
      <c r="T33" s="56"/>
      <c r="U33" s="56"/>
      <c r="V33" s="56"/>
      <c r="W33" s="56"/>
      <c r="X33" s="56"/>
      <c r="Y33" s="56"/>
    </row>
    <row r="34" spans="1:25" s="5" customFormat="1" ht="12.75" x14ac:dyDescent="0.2">
      <c r="A34" s="23"/>
      <c r="B34" s="65"/>
      <c r="C34" s="65"/>
      <c r="D34" s="113" t="s">
        <v>31</v>
      </c>
      <c r="E34" s="113"/>
      <c r="F34" s="113"/>
      <c r="G34" s="113"/>
      <c r="H34" s="113"/>
      <c r="I34" s="65"/>
      <c r="J34" s="65"/>
      <c r="K34" s="23"/>
      <c r="M34" s="59"/>
      <c r="N34" s="59"/>
      <c r="O34" s="59"/>
      <c r="P34" s="59"/>
      <c r="Q34" s="59"/>
      <c r="R34" s="60"/>
      <c r="S34" s="63"/>
      <c r="T34" s="56"/>
      <c r="U34" s="56"/>
      <c r="V34" s="56"/>
      <c r="W34" s="56"/>
      <c r="X34" s="56"/>
      <c r="Y34" s="56"/>
    </row>
    <row r="35" spans="1:25" s="5" customFormat="1" ht="12.75" x14ac:dyDescent="0.2">
      <c r="A35" s="23"/>
      <c r="B35" s="23"/>
      <c r="C35" s="23"/>
      <c r="I35" s="23"/>
      <c r="J35" s="23"/>
      <c r="K35" s="23"/>
      <c r="M35" s="59"/>
      <c r="N35" s="59"/>
      <c r="O35" s="59"/>
      <c r="P35" s="59"/>
      <c r="Q35" s="59"/>
      <c r="R35" s="60"/>
      <c r="S35" s="63"/>
      <c r="T35" s="56"/>
      <c r="U35" s="56"/>
      <c r="V35" s="56"/>
      <c r="W35" s="56"/>
      <c r="X35" s="56"/>
      <c r="Y35" s="56"/>
    </row>
    <row r="36" spans="1:25" s="5" customFormat="1" ht="12.75" customHeight="1" x14ac:dyDescent="0.2">
      <c r="A36" s="23"/>
      <c r="B36" s="24" t="s">
        <v>32</v>
      </c>
      <c r="C36" s="23"/>
      <c r="D36" s="23"/>
      <c r="E36" s="23"/>
      <c r="F36" s="64"/>
      <c r="G36" s="23"/>
      <c r="H36" s="23"/>
      <c r="I36" s="23"/>
      <c r="J36" s="23"/>
      <c r="K36" s="23"/>
      <c r="M36" s="59"/>
      <c r="N36" s="59"/>
      <c r="O36" s="59"/>
      <c r="P36" s="59"/>
      <c r="Q36" s="59"/>
      <c r="R36" s="60"/>
      <c r="S36" s="60"/>
      <c r="T36" s="56"/>
      <c r="U36" s="56"/>
      <c r="V36" s="56"/>
      <c r="W36" s="56"/>
      <c r="X36" s="56"/>
      <c r="Y36" s="56"/>
    </row>
    <row r="37" spans="1:25" s="5" customFormat="1" ht="12.75" x14ac:dyDescent="0.2">
      <c r="A37" s="23"/>
      <c r="B37" s="24"/>
      <c r="C37" s="23"/>
      <c r="D37" s="23"/>
      <c r="E37" s="23"/>
      <c r="F37" s="64"/>
      <c r="G37" s="23"/>
      <c r="H37" s="23"/>
      <c r="I37" s="23"/>
      <c r="J37" s="23"/>
      <c r="K37" s="23"/>
      <c r="M37" s="59"/>
      <c r="N37" s="59"/>
      <c r="O37" s="59"/>
      <c r="P37" s="59"/>
      <c r="Q37" s="59"/>
      <c r="R37" s="60"/>
      <c r="S37" s="60"/>
      <c r="T37" s="56"/>
      <c r="U37" s="56"/>
      <c r="V37" s="56"/>
      <c r="W37" s="56"/>
      <c r="X37" s="56"/>
      <c r="Y37" s="56"/>
    </row>
    <row r="38" spans="1:25" s="5" customFormat="1" ht="12.75" x14ac:dyDescent="0.2">
      <c r="A38" s="23"/>
      <c r="B38" s="111" t="s">
        <v>41</v>
      </c>
      <c r="C38" s="111"/>
      <c r="D38" s="111"/>
      <c r="E38" s="111"/>
      <c r="F38" s="111"/>
      <c r="G38" s="111"/>
      <c r="H38" s="111"/>
      <c r="I38" s="111"/>
      <c r="J38" s="111"/>
      <c r="K38" s="23"/>
      <c r="M38" s="59"/>
      <c r="N38" s="59"/>
      <c r="O38" s="59"/>
      <c r="P38" s="59"/>
      <c r="Q38" s="59"/>
      <c r="R38" s="60"/>
      <c r="S38" s="60"/>
      <c r="T38" s="56"/>
      <c r="U38" s="56"/>
      <c r="V38" s="56"/>
      <c r="W38" s="56"/>
      <c r="X38" s="56"/>
      <c r="Y38" s="56"/>
    </row>
    <row r="39" spans="1:25" s="5" customFormat="1" ht="12.75" x14ac:dyDescent="0.2">
      <c r="A39" s="23"/>
      <c r="B39" s="111"/>
      <c r="C39" s="111"/>
      <c r="D39" s="111"/>
      <c r="E39" s="111"/>
      <c r="F39" s="111"/>
      <c r="G39" s="111"/>
      <c r="H39" s="111"/>
      <c r="I39" s="111"/>
      <c r="J39" s="111"/>
      <c r="K39" s="23"/>
      <c r="M39" s="59"/>
      <c r="N39" s="59"/>
      <c r="O39" s="59"/>
      <c r="P39" s="59"/>
      <c r="Q39" s="59"/>
      <c r="R39" s="60"/>
      <c r="S39" s="60"/>
      <c r="T39" s="56"/>
      <c r="U39" s="56"/>
      <c r="V39" s="56"/>
      <c r="W39" s="56"/>
      <c r="X39" s="56"/>
      <c r="Y39" s="56"/>
    </row>
    <row r="40" spans="1:25" s="5" customFormat="1" ht="12.75" x14ac:dyDescent="0.2">
      <c r="A40" s="23"/>
      <c r="B40" s="65"/>
      <c r="C40" s="65"/>
      <c r="D40" s="65"/>
      <c r="E40" s="65"/>
      <c r="F40" s="65"/>
      <c r="G40" s="65"/>
      <c r="H40" s="65"/>
      <c r="I40" s="65"/>
      <c r="J40" s="65"/>
      <c r="K40" s="23"/>
      <c r="M40" s="59"/>
      <c r="N40" s="59"/>
      <c r="O40" s="59"/>
      <c r="P40" s="59"/>
      <c r="Q40" s="59"/>
      <c r="R40" s="60"/>
      <c r="S40" s="60"/>
      <c r="T40" s="56"/>
      <c r="U40" s="56"/>
      <c r="V40" s="56"/>
      <c r="W40" s="56"/>
      <c r="X40" s="56"/>
      <c r="Y40" s="56"/>
    </row>
    <row r="41" spans="1:25" s="5" customFormat="1" ht="12.75" x14ac:dyDescent="0.2">
      <c r="A41" s="23"/>
      <c r="B41" s="111" t="s">
        <v>42</v>
      </c>
      <c r="C41" s="111"/>
      <c r="D41" s="111"/>
      <c r="E41" s="111"/>
      <c r="F41" s="111"/>
      <c r="G41" s="111"/>
      <c r="H41" s="111"/>
      <c r="I41" s="111"/>
      <c r="J41" s="111"/>
      <c r="K41" s="23"/>
      <c r="M41" s="59"/>
      <c r="N41" s="59"/>
      <c r="O41" s="59"/>
      <c r="P41" s="59"/>
      <c r="Q41" s="59"/>
      <c r="R41" s="60"/>
      <c r="S41" s="60"/>
      <c r="T41" s="56"/>
      <c r="U41" s="56"/>
      <c r="V41" s="56"/>
      <c r="W41" s="56"/>
      <c r="X41" s="56"/>
      <c r="Y41" s="56"/>
    </row>
    <row r="42" spans="1:25" s="5" customFormat="1" ht="12.75" x14ac:dyDescent="0.2">
      <c r="A42" s="23"/>
      <c r="B42" s="111"/>
      <c r="C42" s="111"/>
      <c r="D42" s="111"/>
      <c r="E42" s="111"/>
      <c r="F42" s="111"/>
      <c r="G42" s="111"/>
      <c r="H42" s="111"/>
      <c r="I42" s="111"/>
      <c r="J42" s="111"/>
      <c r="K42" s="23"/>
      <c r="M42" s="59"/>
      <c r="N42" s="59"/>
      <c r="O42" s="59"/>
      <c r="P42" s="59"/>
      <c r="Q42" s="59"/>
      <c r="R42" s="60"/>
      <c r="S42" s="60"/>
      <c r="T42" s="56"/>
      <c r="U42" s="56"/>
      <c r="V42" s="56"/>
      <c r="W42" s="56"/>
      <c r="X42" s="56"/>
      <c r="Y42" s="56"/>
    </row>
    <row r="43" spans="1:25" s="5" customFormat="1" ht="12.75" x14ac:dyDescent="0.2">
      <c r="A43" s="23"/>
      <c r="B43" s="111"/>
      <c r="C43" s="111"/>
      <c r="D43" s="111"/>
      <c r="E43" s="111"/>
      <c r="F43" s="111"/>
      <c r="G43" s="111"/>
      <c r="H43" s="111"/>
      <c r="I43" s="111"/>
      <c r="J43" s="111"/>
      <c r="K43" s="23"/>
      <c r="M43" s="59"/>
      <c r="N43" s="59"/>
      <c r="O43" s="59"/>
      <c r="P43" s="59"/>
      <c r="Q43" s="59"/>
      <c r="R43" s="60"/>
      <c r="S43" s="60"/>
      <c r="T43" s="56"/>
      <c r="U43" s="56"/>
      <c r="V43" s="56"/>
      <c r="W43" s="56"/>
      <c r="X43" s="56"/>
      <c r="Y43" s="56"/>
    </row>
    <row r="44" spans="1:25" s="5" customFormat="1" ht="12.75" x14ac:dyDescent="0.2">
      <c r="A44" s="23"/>
      <c r="B44" s="65"/>
      <c r="C44" s="65"/>
      <c r="D44" s="65"/>
      <c r="E44" s="65"/>
      <c r="F44" s="65"/>
      <c r="G44" s="65"/>
      <c r="H44" s="65"/>
      <c r="I44" s="65"/>
      <c r="J44" s="65"/>
      <c r="K44" s="23"/>
      <c r="M44" s="59"/>
      <c r="N44" s="59"/>
      <c r="O44" s="59"/>
      <c r="P44" s="59"/>
      <c r="Q44" s="59"/>
      <c r="R44" s="60"/>
      <c r="S44" s="60"/>
      <c r="T44" s="56"/>
      <c r="U44" s="56"/>
      <c r="V44" s="56"/>
      <c r="W44" s="56"/>
      <c r="X44" s="56"/>
      <c r="Y44" s="56"/>
    </row>
    <row r="45" spans="1:25" s="5" customFormat="1" ht="12.75" customHeight="1" x14ac:dyDescent="0.2">
      <c r="A45" s="23"/>
      <c r="B45" s="111" t="s">
        <v>36</v>
      </c>
      <c r="C45" s="111"/>
      <c r="D45" s="111"/>
      <c r="E45" s="111"/>
      <c r="F45" s="111"/>
      <c r="G45" s="111"/>
      <c r="H45" s="111"/>
      <c r="I45" s="111"/>
      <c r="J45" s="111"/>
      <c r="K45" s="23"/>
      <c r="M45" s="59"/>
      <c r="N45" s="59"/>
      <c r="O45" s="59"/>
      <c r="P45" s="59"/>
      <c r="Q45" s="59"/>
      <c r="R45" s="60"/>
      <c r="S45" s="60"/>
      <c r="T45" s="56"/>
      <c r="U45" s="56"/>
      <c r="V45" s="56"/>
      <c r="W45" s="56"/>
      <c r="X45" s="56"/>
      <c r="Y45" s="56"/>
    </row>
    <row r="46" spans="1:25" s="5" customFormat="1" ht="12.75" x14ac:dyDescent="0.2">
      <c r="A46" s="23"/>
      <c r="B46" s="111"/>
      <c r="C46" s="111"/>
      <c r="D46" s="111"/>
      <c r="E46" s="111"/>
      <c r="F46" s="111"/>
      <c r="G46" s="111"/>
      <c r="H46" s="111"/>
      <c r="I46" s="111"/>
      <c r="J46" s="111"/>
      <c r="K46" s="23"/>
      <c r="M46" s="59"/>
      <c r="N46" s="59"/>
      <c r="O46" s="59"/>
      <c r="P46" s="59"/>
      <c r="Q46" s="59"/>
      <c r="R46" s="60"/>
      <c r="S46" s="60"/>
      <c r="T46" s="56"/>
      <c r="U46" s="56"/>
      <c r="V46" s="56"/>
      <c r="W46" s="56"/>
      <c r="X46" s="56"/>
      <c r="Y46" s="56"/>
    </row>
    <row r="47" spans="1:25" s="5" customFormat="1" ht="12.75" x14ac:dyDescent="0.2">
      <c r="A47" s="23"/>
      <c r="B47" s="111"/>
      <c r="C47" s="111"/>
      <c r="D47" s="111"/>
      <c r="E47" s="111"/>
      <c r="F47" s="111"/>
      <c r="G47" s="111"/>
      <c r="H47" s="111"/>
      <c r="I47" s="111"/>
      <c r="J47" s="111"/>
      <c r="K47" s="23"/>
      <c r="M47" s="59"/>
      <c r="N47" s="59"/>
      <c r="O47" s="59"/>
      <c r="P47" s="59"/>
      <c r="Q47" s="59"/>
      <c r="R47" s="60"/>
      <c r="S47" s="60"/>
      <c r="T47" s="56"/>
      <c r="U47" s="56"/>
      <c r="V47" s="56"/>
      <c r="W47" s="56"/>
      <c r="X47" s="56"/>
      <c r="Y47" s="56"/>
    </row>
    <row r="48" spans="1:25" s="5" customFormat="1" ht="12.75" customHeight="1" x14ac:dyDescent="0.2">
      <c r="A48" s="23"/>
      <c r="B48" s="111"/>
      <c r="C48" s="111"/>
      <c r="D48" s="111"/>
      <c r="E48" s="111"/>
      <c r="F48" s="111"/>
      <c r="G48" s="111"/>
      <c r="H48" s="111"/>
      <c r="I48" s="111"/>
      <c r="J48" s="111"/>
      <c r="K48" s="23"/>
      <c r="M48" s="59"/>
      <c r="N48" s="59"/>
      <c r="O48" s="59"/>
      <c r="P48" s="59"/>
      <c r="Q48" s="59"/>
      <c r="R48" s="60"/>
      <c r="S48" s="60"/>
      <c r="T48" s="56"/>
      <c r="U48" s="56"/>
      <c r="V48" s="56"/>
      <c r="W48" s="56"/>
      <c r="X48" s="56"/>
      <c r="Y48" s="56"/>
    </row>
    <row r="49" spans="1:25" s="5" customFormat="1" ht="12.75" x14ac:dyDescent="0.2">
      <c r="A49" s="23"/>
      <c r="B49" s="23" t="s">
        <v>43</v>
      </c>
      <c r="C49" s="23"/>
      <c r="D49" s="23"/>
      <c r="E49" s="23"/>
      <c r="F49" s="23"/>
      <c r="G49" s="23"/>
      <c r="H49" s="23"/>
      <c r="I49" s="23"/>
      <c r="J49" s="23"/>
      <c r="K49" s="23"/>
      <c r="M49" s="59"/>
      <c r="N49" s="59"/>
      <c r="O49" s="59"/>
      <c r="P49" s="59"/>
      <c r="Q49" s="59"/>
      <c r="R49" s="60"/>
      <c r="S49" s="60"/>
      <c r="T49" s="56"/>
      <c r="U49" s="56"/>
      <c r="V49" s="56"/>
      <c r="W49" s="56"/>
      <c r="X49" s="56"/>
      <c r="Y49" s="56"/>
    </row>
    <row r="50" spans="1:25" s="5" customFormat="1" ht="12.75" x14ac:dyDescent="0.2">
      <c r="A50" s="23"/>
      <c r="B50" s="23"/>
      <c r="C50" s="23"/>
      <c r="D50" s="23"/>
      <c r="F50" s="81" t="s">
        <v>49</v>
      </c>
      <c r="G50" s="64"/>
      <c r="H50" s="23"/>
      <c r="I50" s="23"/>
      <c r="J50" s="23"/>
      <c r="K50" s="23"/>
      <c r="M50" s="59"/>
      <c r="N50" s="59"/>
      <c r="O50" s="59"/>
      <c r="P50" s="59"/>
      <c r="Q50" s="59"/>
      <c r="R50" s="60"/>
      <c r="S50" s="60"/>
      <c r="T50" s="56"/>
      <c r="U50" s="56"/>
      <c r="V50" s="56"/>
      <c r="W50" s="56"/>
      <c r="X50" s="56"/>
      <c r="Y50" s="56"/>
    </row>
    <row r="51" spans="1:25" s="5" customFormat="1" ht="12.75" x14ac:dyDescent="0.2">
      <c r="A51" s="23"/>
      <c r="B51" s="23"/>
      <c r="C51" s="23"/>
      <c r="D51" s="23"/>
      <c r="E51" s="23"/>
      <c r="F51" s="23"/>
      <c r="G51" s="23"/>
      <c r="H51" s="23"/>
      <c r="I51" s="23"/>
      <c r="J51" s="23"/>
      <c r="K51" s="23"/>
      <c r="M51" s="59"/>
      <c r="N51" s="59"/>
      <c r="O51" s="59"/>
      <c r="P51" s="59"/>
      <c r="Q51" s="59"/>
      <c r="R51" s="60"/>
      <c r="S51" s="60"/>
      <c r="T51" s="56"/>
      <c r="U51" s="56"/>
      <c r="V51" s="56"/>
      <c r="W51" s="56"/>
      <c r="X51" s="56"/>
      <c r="Y51" s="56"/>
    </row>
    <row r="52" spans="1:25" s="5" customFormat="1" ht="12.75" customHeight="1" x14ac:dyDescent="0.2">
      <c r="A52" s="23"/>
      <c r="B52" s="24" t="s">
        <v>44</v>
      </c>
      <c r="C52" s="23"/>
      <c r="D52" s="23"/>
      <c r="E52" s="23"/>
      <c r="F52" s="23"/>
      <c r="G52" s="23"/>
      <c r="H52" s="23"/>
      <c r="I52" s="23"/>
      <c r="J52" s="23"/>
      <c r="K52" s="23"/>
      <c r="M52" s="59"/>
      <c r="N52" s="59"/>
      <c r="O52" s="59"/>
      <c r="P52" s="59"/>
      <c r="Q52" s="59"/>
      <c r="R52" s="60"/>
      <c r="S52" s="60"/>
      <c r="T52" s="56"/>
      <c r="U52" s="56"/>
      <c r="V52" s="56"/>
      <c r="W52" s="56"/>
      <c r="X52" s="56"/>
      <c r="Y52" s="56"/>
    </row>
    <row r="53" spans="1:25" s="5" customFormat="1" ht="12.75" x14ac:dyDescent="0.2">
      <c r="A53" s="23"/>
      <c r="B53" s="23"/>
      <c r="C53" s="23"/>
      <c r="D53" s="23"/>
      <c r="E53" s="23"/>
      <c r="F53" s="23"/>
      <c r="G53" s="23"/>
      <c r="H53" s="23"/>
      <c r="I53" s="23"/>
      <c r="J53" s="23"/>
      <c r="K53" s="23"/>
      <c r="M53" s="59"/>
      <c r="N53" s="59"/>
      <c r="O53" s="59"/>
      <c r="P53" s="59"/>
      <c r="Q53" s="59"/>
      <c r="R53" s="60"/>
      <c r="S53" s="60"/>
      <c r="T53" s="56"/>
      <c r="U53" s="56"/>
      <c r="V53" s="56"/>
      <c r="W53" s="56"/>
      <c r="X53" s="56"/>
      <c r="Y53" s="56"/>
    </row>
    <row r="54" spans="1:25" s="5" customFormat="1" ht="12.75" x14ac:dyDescent="0.2">
      <c r="A54" s="23"/>
      <c r="B54" s="112" t="s">
        <v>45</v>
      </c>
      <c r="C54" s="112"/>
      <c r="D54" s="112"/>
      <c r="E54" s="112"/>
      <c r="F54" s="112"/>
      <c r="G54" s="112"/>
      <c r="H54" s="112"/>
      <c r="I54" s="112"/>
      <c r="J54" s="112"/>
      <c r="K54" s="23"/>
      <c r="M54" s="59"/>
      <c r="N54" s="59"/>
      <c r="O54" s="59"/>
      <c r="P54" s="59"/>
      <c r="Q54" s="59"/>
      <c r="R54" s="60"/>
      <c r="S54" s="60"/>
      <c r="T54" s="56"/>
      <c r="U54" s="56"/>
      <c r="V54" s="56"/>
      <c r="W54" s="56"/>
      <c r="X54" s="56"/>
      <c r="Y54" s="56"/>
    </row>
    <row r="55" spans="1:25" s="5" customFormat="1" ht="12.75" x14ac:dyDescent="0.2">
      <c r="A55" s="23"/>
      <c r="B55" s="112"/>
      <c r="C55" s="112"/>
      <c r="D55" s="112"/>
      <c r="E55" s="112"/>
      <c r="F55" s="112"/>
      <c r="G55" s="112"/>
      <c r="H55" s="112"/>
      <c r="I55" s="112"/>
      <c r="J55" s="112"/>
      <c r="K55" s="23"/>
      <c r="M55" s="59"/>
      <c r="N55" s="59"/>
      <c r="O55" s="59"/>
      <c r="P55" s="59"/>
      <c r="Q55" s="59"/>
      <c r="R55" s="60"/>
      <c r="S55" s="60"/>
      <c r="T55" s="56"/>
      <c r="U55" s="56"/>
      <c r="V55" s="56"/>
      <c r="W55" s="56"/>
      <c r="X55" s="56"/>
      <c r="Y55" s="56"/>
    </row>
    <row r="56" spans="1:25" s="5" customFormat="1" ht="12.75" x14ac:dyDescent="0.2">
      <c r="A56" s="23"/>
      <c r="B56" s="112"/>
      <c r="C56" s="112"/>
      <c r="D56" s="112"/>
      <c r="E56" s="112"/>
      <c r="F56" s="112"/>
      <c r="G56" s="112"/>
      <c r="H56" s="112"/>
      <c r="I56" s="112"/>
      <c r="J56" s="112"/>
      <c r="K56" s="23"/>
      <c r="M56" s="59"/>
      <c r="N56" s="59"/>
      <c r="O56"/>
      <c r="P56" s="59"/>
      <c r="Q56" s="59"/>
      <c r="R56" s="60"/>
      <c r="S56" s="60"/>
      <c r="T56" s="56"/>
      <c r="U56" s="56"/>
      <c r="V56" s="56"/>
      <c r="W56" s="56"/>
      <c r="X56" s="56"/>
      <c r="Y56" s="56"/>
    </row>
    <row r="57" spans="1:25" s="5" customFormat="1" ht="12.75" x14ac:dyDescent="0.2">
      <c r="A57" s="23"/>
      <c r="B57" s="23"/>
      <c r="C57" s="23"/>
      <c r="D57" s="23"/>
      <c r="F57" s="64"/>
      <c r="G57" s="23"/>
      <c r="H57" s="23"/>
      <c r="I57" s="23"/>
      <c r="J57" s="23"/>
      <c r="K57" s="23"/>
      <c r="M57" s="59"/>
      <c r="N57" s="59"/>
      <c r="O57" s="59"/>
      <c r="P57" s="59"/>
      <c r="Q57" s="59"/>
      <c r="R57" s="60"/>
      <c r="S57" s="60"/>
      <c r="T57" s="56"/>
      <c r="U57" s="56"/>
      <c r="V57" s="56"/>
      <c r="W57" s="56"/>
      <c r="X57" s="56"/>
      <c r="Y57" s="56"/>
    </row>
    <row r="58" spans="1:25" s="5" customFormat="1" ht="12.75" x14ac:dyDescent="0.2">
      <c r="A58" s="23"/>
      <c r="B58" s="23"/>
      <c r="C58" s="23"/>
      <c r="D58" s="23"/>
      <c r="E58" s="23"/>
      <c r="F58" s="23"/>
      <c r="G58" s="23"/>
      <c r="H58" s="23"/>
      <c r="I58" s="23"/>
      <c r="J58" s="23"/>
      <c r="K58" s="23"/>
      <c r="M58" s="59"/>
      <c r="N58" s="59"/>
      <c r="O58" s="59"/>
      <c r="P58" s="59"/>
      <c r="Q58" s="59"/>
      <c r="R58" s="60"/>
      <c r="S58" s="60"/>
      <c r="T58" s="56"/>
      <c r="U58" s="56"/>
      <c r="V58" s="56"/>
      <c r="W58" s="56"/>
      <c r="X58" s="56"/>
      <c r="Y58" s="56"/>
    </row>
    <row r="59" spans="1:25" s="5" customFormat="1" ht="12.75" x14ac:dyDescent="0.2">
      <c r="K59" s="23"/>
      <c r="M59" s="59"/>
      <c r="N59" s="59"/>
      <c r="O59" s="82"/>
      <c r="P59" s="59"/>
      <c r="Q59" s="59"/>
      <c r="R59" s="60"/>
      <c r="S59" s="60"/>
      <c r="T59" s="56"/>
      <c r="U59" s="56"/>
      <c r="V59" s="56"/>
      <c r="W59" s="56"/>
      <c r="X59" s="56"/>
      <c r="Y59" s="56"/>
    </row>
    <row r="60" spans="1:25" s="5" customFormat="1" ht="12.75" x14ac:dyDescent="0.2">
      <c r="A60" s="23"/>
      <c r="B60" s="23" t="s">
        <v>46</v>
      </c>
      <c r="C60" s="23"/>
      <c r="D60" s="23"/>
      <c r="E60" s="23"/>
      <c r="F60" s="23"/>
      <c r="G60" s="23"/>
      <c r="H60" s="23"/>
      <c r="I60" s="23"/>
      <c r="J60" s="23"/>
      <c r="K60" s="23"/>
      <c r="M60" s="59"/>
      <c r="N60" s="59"/>
      <c r="O60" s="59"/>
      <c r="P60" s="59"/>
      <c r="Q60" s="59"/>
      <c r="R60" s="60"/>
      <c r="S60" s="60"/>
      <c r="T60" s="56"/>
      <c r="U60" s="56"/>
      <c r="V60" s="56"/>
      <c r="W60" s="56"/>
      <c r="X60" s="56"/>
      <c r="Y60" s="56"/>
    </row>
    <row r="61" spans="1:25" s="5" customFormat="1" ht="12.75" x14ac:dyDescent="0.2">
      <c r="A61" s="23"/>
      <c r="C61" s="23"/>
      <c r="D61" s="23"/>
      <c r="F61" s="81" t="s">
        <v>48</v>
      </c>
      <c r="G61" s="48"/>
      <c r="H61" s="23"/>
      <c r="I61" s="23"/>
      <c r="J61" s="23"/>
      <c r="K61" s="23"/>
      <c r="M61" s="59"/>
      <c r="N61" s="59"/>
      <c r="O61" s="59"/>
      <c r="P61" s="59"/>
      <c r="Q61" s="59"/>
      <c r="R61" s="60"/>
      <c r="S61" s="60"/>
      <c r="T61" s="56"/>
      <c r="U61" s="56"/>
      <c r="V61" s="56"/>
      <c r="W61" s="56"/>
      <c r="X61" s="56"/>
      <c r="Y61" s="56"/>
    </row>
    <row r="62" spans="1:25" s="5" customFormat="1" ht="12.75" x14ac:dyDescent="0.2">
      <c r="A62" s="23"/>
      <c r="B62" s="23"/>
      <c r="C62" s="23"/>
      <c r="D62" s="23"/>
      <c r="E62" s="23"/>
      <c r="F62" s="23"/>
      <c r="G62" s="23"/>
      <c r="H62" s="23"/>
      <c r="I62" s="23"/>
      <c r="J62" s="23"/>
      <c r="K62" s="23"/>
      <c r="M62" s="59"/>
      <c r="N62" s="59"/>
      <c r="O62" s="59"/>
      <c r="P62" s="59"/>
      <c r="Q62" s="59"/>
      <c r="R62" s="60"/>
      <c r="S62" s="60"/>
      <c r="T62" s="56"/>
      <c r="U62" s="56"/>
      <c r="V62" s="56"/>
      <c r="W62" s="56"/>
      <c r="X62" s="56"/>
      <c r="Y62" s="5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757"/>
  <sheetViews>
    <sheetView tabSelected="1" view="pageBreakPreview" topLeftCell="A20" zoomScale="85" zoomScaleNormal="100" zoomScaleSheetLayoutView="85" workbookViewId="0">
      <selection activeCell="A8" sqref="A8:K59"/>
    </sheetView>
  </sheetViews>
  <sheetFormatPr defaultColWidth="9.140625" defaultRowHeight="15.75" x14ac:dyDescent="0.25"/>
  <cols>
    <col min="1" max="1" width="9.140625" style="25"/>
    <col min="2" max="2" width="9.28515625" style="25" bestFit="1" customWidth="1"/>
    <col min="3" max="3" width="9.5703125" style="25" bestFit="1" customWidth="1"/>
    <col min="4" max="6" width="9.140625" style="25"/>
    <col min="7" max="8" width="9.140625" style="25" customWidth="1"/>
    <col min="9" max="11" width="9.140625" style="25"/>
    <col min="12" max="12" width="5.42578125" style="26" customWidth="1"/>
    <col min="13" max="20" width="4.140625" style="27" customWidth="1"/>
    <col min="21" max="25" width="9.140625" style="25"/>
    <col min="26" max="26" width="12.28515625" style="25" bestFit="1" customWidth="1"/>
    <col min="27" max="16384" width="9.140625" style="25"/>
  </cols>
  <sheetData>
    <row r="1" spans="1:48"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48" s="5" customFormat="1" ht="12.75" x14ac:dyDescent="0.2">
      <c r="A2" s="1"/>
      <c r="B2" s="2" t="s">
        <v>2</v>
      </c>
      <c r="C2" s="3" t="s">
        <v>10</v>
      </c>
      <c r="D2" s="1"/>
      <c r="E2" s="1"/>
      <c r="F2" s="2" t="s">
        <v>5</v>
      </c>
      <c r="G2" s="3" t="s">
        <v>67</v>
      </c>
      <c r="H2" s="1"/>
      <c r="I2" s="1"/>
      <c r="J2" s="1"/>
      <c r="K2" s="1"/>
      <c r="M2" s="9" t="s">
        <v>19</v>
      </c>
      <c r="N2" s="9" t="s">
        <v>19</v>
      </c>
      <c r="O2" s="9" t="s">
        <v>13</v>
      </c>
      <c r="P2" s="9" t="s">
        <v>13</v>
      </c>
      <c r="Q2" s="9" t="s">
        <v>13</v>
      </c>
      <c r="R2" s="9" t="s">
        <v>19</v>
      </c>
      <c r="S2" s="34" t="s">
        <v>19</v>
      </c>
      <c r="T2" s="35"/>
      <c r="W2" s="7" t="s">
        <v>20</v>
      </c>
      <c r="X2" s="8">
        <f>SUM(N:N)</f>
        <v>0</v>
      </c>
    </row>
    <row r="3" spans="1:48" s="5" customFormat="1" ht="12.75" x14ac:dyDescent="0.2">
      <c r="A3" s="1"/>
      <c r="B3" s="2" t="s">
        <v>3</v>
      </c>
      <c r="C3" s="10" t="s">
        <v>60</v>
      </c>
      <c r="D3" s="1"/>
      <c r="E3" s="1"/>
      <c r="F3" s="2" t="s">
        <v>4</v>
      </c>
      <c r="G3" s="3" t="s">
        <v>21</v>
      </c>
      <c r="H3" s="1"/>
      <c r="I3" s="1"/>
      <c r="J3" s="1"/>
      <c r="K3" s="1"/>
      <c r="M3" s="9"/>
      <c r="N3" s="9"/>
      <c r="O3" s="9"/>
      <c r="P3" s="9"/>
      <c r="Q3" s="9"/>
      <c r="R3" s="9"/>
      <c r="S3" s="34"/>
      <c r="T3" s="35"/>
      <c r="W3" s="7" t="s">
        <v>22</v>
      </c>
      <c r="X3" s="8">
        <f>SUM(O:O)</f>
        <v>0</v>
      </c>
    </row>
    <row r="4" spans="1:48" s="5" customFormat="1" ht="12.75" x14ac:dyDescent="0.2">
      <c r="A4" s="1"/>
      <c r="B4" s="2" t="s">
        <v>23</v>
      </c>
      <c r="C4" s="4"/>
      <c r="D4" s="1"/>
      <c r="E4" s="1"/>
      <c r="F4" s="2" t="s">
        <v>24</v>
      </c>
      <c r="G4" s="3" t="s">
        <v>68</v>
      </c>
      <c r="H4" s="1"/>
      <c r="I4" s="1"/>
      <c r="J4" s="1"/>
      <c r="K4" s="1"/>
      <c r="M4" s="9"/>
      <c r="N4" s="9"/>
      <c r="O4" s="9"/>
      <c r="P4" s="9"/>
      <c r="Q4" s="11"/>
      <c r="R4" s="12"/>
      <c r="S4" s="36"/>
      <c r="T4" s="35"/>
      <c r="W4" s="7" t="s">
        <v>22</v>
      </c>
      <c r="X4" s="8">
        <f>SUM(P:P)</f>
        <v>0</v>
      </c>
    </row>
    <row r="5" spans="1:48"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48"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48" s="5" customFormat="1" ht="12.75" x14ac:dyDescent="0.2">
      <c r="A7" s="1"/>
      <c r="B7" s="1"/>
      <c r="C7" s="1"/>
      <c r="D7" s="1"/>
      <c r="E7" s="1"/>
      <c r="F7" s="1"/>
      <c r="G7" s="1"/>
      <c r="H7" s="1"/>
      <c r="I7" s="1"/>
      <c r="J7" s="1"/>
      <c r="K7" s="1"/>
      <c r="M7" s="9"/>
      <c r="N7" s="9"/>
      <c r="O7" s="9"/>
      <c r="P7" s="9"/>
      <c r="Q7" s="11"/>
      <c r="R7" s="12"/>
      <c r="S7" s="36"/>
      <c r="T7" s="35"/>
      <c r="W7" s="7" t="s">
        <v>28</v>
      </c>
      <c r="X7" s="8">
        <f>SUM(S:S)</f>
        <v>0</v>
      </c>
    </row>
    <row r="8" spans="1:48" s="5" customFormat="1" ht="12.75" x14ac:dyDescent="0.2">
      <c r="A8" s="14"/>
      <c r="E8" s="7" t="s">
        <v>1</v>
      </c>
      <c r="F8" s="8" t="str">
        <f>$C$1</f>
        <v>R. Abbott</v>
      </c>
      <c r="H8" s="15"/>
      <c r="I8" s="7" t="s">
        <v>8</v>
      </c>
      <c r="J8" s="16" t="str">
        <f>$G$2</f>
        <v>AA-SM-013-053</v>
      </c>
      <c r="K8" s="17"/>
      <c r="L8" s="18"/>
      <c r="M8" s="9"/>
      <c r="N8" s="9"/>
      <c r="O8" s="9"/>
      <c r="P8" s="9"/>
      <c r="Q8" s="11"/>
      <c r="R8" s="12"/>
      <c r="S8" s="36"/>
      <c r="T8" s="35"/>
    </row>
    <row r="9" spans="1:48" s="5" customFormat="1" ht="12.75" x14ac:dyDescent="0.2">
      <c r="E9" s="7" t="s">
        <v>2</v>
      </c>
      <c r="F9" s="15" t="str">
        <f>$C$2</f>
        <v xml:space="preserve"> </v>
      </c>
      <c r="H9" s="15"/>
      <c r="I9" s="7" t="s">
        <v>9</v>
      </c>
      <c r="J9" s="17" t="str">
        <f>$G$3</f>
        <v>IR</v>
      </c>
      <c r="K9" s="17"/>
      <c r="L9" s="18"/>
      <c r="M9" s="9">
        <v>1</v>
      </c>
      <c r="N9" s="9"/>
      <c r="O9" s="9"/>
      <c r="P9" s="9"/>
      <c r="Q9" s="11"/>
      <c r="R9" s="12"/>
      <c r="S9" s="36"/>
      <c r="T9" s="35"/>
    </row>
    <row r="10" spans="1:48" s="5" customFormat="1" ht="12.75" x14ac:dyDescent="0.2">
      <c r="E10" s="7" t="s">
        <v>3</v>
      </c>
      <c r="F10" s="15" t="str">
        <f>$C$3</f>
        <v>30/3/2016</v>
      </c>
      <c r="H10" s="15"/>
      <c r="I10" s="7" t="s">
        <v>6</v>
      </c>
      <c r="J10" s="8" t="str">
        <f>L10&amp;" of "&amp;$G$1</f>
        <v>1 of 1</v>
      </c>
      <c r="K10" s="15"/>
      <c r="L10" s="18">
        <f>SUM($M$1:M9)</f>
        <v>1</v>
      </c>
      <c r="M10" s="9"/>
      <c r="N10" s="9"/>
      <c r="O10" s="9"/>
      <c r="P10" s="9"/>
      <c r="Q10" s="11"/>
      <c r="R10" s="12"/>
      <c r="S10" s="36"/>
      <c r="T10" s="35"/>
    </row>
    <row r="11" spans="1:48"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48" s="28" customFormat="1" x14ac:dyDescent="0.25">
      <c r="A12" s="66"/>
      <c r="B12" s="21" t="str">
        <f>$G$4</f>
        <v>SHORT RECTANGULAR MEMBRANES</v>
      </c>
      <c r="C12" s="67"/>
      <c r="D12" s="67"/>
      <c r="E12" s="68"/>
      <c r="F12" s="67"/>
      <c r="G12" s="67"/>
      <c r="H12" s="67"/>
      <c r="I12" s="67"/>
      <c r="J12" s="67"/>
      <c r="K12" s="67"/>
      <c r="L12" s="30"/>
      <c r="M12" s="37"/>
      <c r="N12" s="38"/>
      <c r="O12" s="38"/>
      <c r="P12" s="38"/>
      <c r="Q12" s="38"/>
      <c r="R12" s="37"/>
      <c r="S12" s="37"/>
      <c r="T12" s="39"/>
      <c r="AC12" s="50" t="s">
        <v>69</v>
      </c>
      <c r="AD12" s="50" t="s">
        <v>70</v>
      </c>
      <c r="AE12" s="50" t="s">
        <v>71</v>
      </c>
      <c r="AF12" s="50" t="s">
        <v>72</v>
      </c>
      <c r="AG12" s="50" t="s">
        <v>73</v>
      </c>
      <c r="AH12" s="50" t="s">
        <v>74</v>
      </c>
      <c r="AI12" s="50" t="s">
        <v>75</v>
      </c>
      <c r="AJ12" s="50" t="s">
        <v>76</v>
      </c>
    </row>
    <row r="13" spans="1:48" s="26" customFormat="1" ht="12.75" x14ac:dyDescent="0.2">
      <c r="B13" s="114" t="s">
        <v>51</v>
      </c>
      <c r="C13" s="114"/>
      <c r="L13" s="29"/>
      <c r="M13" s="27"/>
      <c r="N13" s="27"/>
      <c r="O13" s="27"/>
      <c r="P13" s="27"/>
      <c r="Q13" s="27"/>
      <c r="R13" s="27"/>
      <c r="S13" s="27"/>
      <c r="T13" s="27"/>
      <c r="AC13" s="29"/>
      <c r="AD13" s="29"/>
      <c r="AE13" s="29"/>
      <c r="AF13" s="29"/>
      <c r="AG13" s="29"/>
      <c r="AH13" s="29"/>
      <c r="AI13" s="29"/>
      <c r="AJ13" s="29"/>
      <c r="AL13" s="7"/>
      <c r="AM13" s="50" t="s">
        <v>70</v>
      </c>
      <c r="AN13" s="50" t="s">
        <v>71</v>
      </c>
      <c r="AO13" s="50" t="s">
        <v>72</v>
      </c>
      <c r="AP13" s="50" t="s">
        <v>73</v>
      </c>
      <c r="AQ13" s="50" t="s">
        <v>74</v>
      </c>
      <c r="AR13" s="50" t="s">
        <v>75</v>
      </c>
      <c r="AS13" s="50" t="s">
        <v>76</v>
      </c>
    </row>
    <row r="14" spans="1:48" s="26" customFormat="1" ht="12.75" x14ac:dyDescent="0.2">
      <c r="A14" s="69"/>
      <c r="B14" s="70"/>
      <c r="C14" s="69"/>
      <c r="D14" s="69"/>
      <c r="E14" s="69"/>
      <c r="F14" s="69"/>
      <c r="G14" s="69"/>
      <c r="H14" s="69"/>
      <c r="I14" s="69"/>
      <c r="J14" s="69"/>
      <c r="K14" s="69"/>
      <c r="M14" s="27"/>
      <c r="N14" s="27"/>
      <c r="O14" s="27"/>
      <c r="P14" s="27"/>
      <c r="Q14" s="27"/>
      <c r="R14" s="27"/>
      <c r="S14" s="27"/>
      <c r="T14" s="27"/>
      <c r="AC14" s="29">
        <v>1</v>
      </c>
      <c r="AD14" s="29">
        <v>0.35499999999999998</v>
      </c>
      <c r="AE14" s="29">
        <v>0.25700000000000001</v>
      </c>
      <c r="AF14" s="29">
        <v>0.25700000000000001</v>
      </c>
      <c r="AG14" s="29">
        <v>0.35499999999999998</v>
      </c>
      <c r="AH14" s="29">
        <v>0.33</v>
      </c>
      <c r="AI14" s="29">
        <v>0.105</v>
      </c>
      <c r="AJ14" s="29">
        <v>0.105</v>
      </c>
      <c r="AL14" s="40">
        <f>AC14</f>
        <v>1</v>
      </c>
      <c r="AM14" s="104">
        <f xml:space="preserve"> -0.00064017*AL14^6 + 0.0129736*AL14^5 - 0.10809056*AL14^4 + 0.47330609*AL14^3 - 1.13660434*AL14^2 + 1.33911772*AL14 - 0.22480119</f>
        <v>0.35526114999999991</v>
      </c>
      <c r="AN14" s="104">
        <f xml:space="preserve"> -0.002472*AL14^4 + 0.034118*AL14^3 - 0.163573*AL14^2 + 0.279846*AL14 + 0.111421</f>
        <v>0.25934000000000001</v>
      </c>
      <c r="AO14" s="104">
        <f xml:space="preserve"> 0.003821*AL14^4 - 0.05461*AL14^3 + 0.291581*AL14^2 - 0.70608*AL14 + 0.721629</f>
        <v>0.25634099999999993</v>
      </c>
      <c r="AP14" s="104">
        <f xml:space="preserve"> -0.0007349*AL14^5 + 0.015221*AL14^4 - 0.1262897*AL14^3 + 0.5302973*AL14^2 - 1.1521694*AL14+ 1.0886074</f>
        <v>0.35493169999999985</v>
      </c>
      <c r="AQ14" s="104">
        <f xml:space="preserve"> 0.001749*AL14^4 - 0.02835*AL14^3 + 0.176458*AL14^2 - 0.521424*AL14 + 0.698627</f>
        <v>0.32706000000000002</v>
      </c>
      <c r="AR14" s="104">
        <f xml:space="preserve"> -0.001726*AL14^4 + 0.021906*AL14^3 - 0.096296*AL14^2 + 0.155713*AL14 + 0.027734</f>
        <v>0.10733099999999998</v>
      </c>
      <c r="AS14" s="106">
        <f xml:space="preserve"> 0.001081*AL14^4 - 0.01685*AL14^3 + 0.09812*AL14^2 - 0.259913*AL14 + 0.28206</f>
        <v>0.10449799999999998</v>
      </c>
      <c r="AU14" s="93">
        <f>AL56</f>
        <v>3.2</v>
      </c>
      <c r="AV14" s="28">
        <v>0</v>
      </c>
    </row>
    <row r="15" spans="1:48" s="26" customFormat="1" ht="12.75" x14ac:dyDescent="0.2">
      <c r="B15" s="100" t="s">
        <v>66</v>
      </c>
      <c r="C15" s="100"/>
      <c r="D15" s="100"/>
      <c r="E15" s="100"/>
      <c r="F15" s="100"/>
      <c r="G15" s="100"/>
      <c r="H15" s="100"/>
      <c r="I15" s="100"/>
      <c r="J15" s="100"/>
      <c r="M15" s="27"/>
      <c r="N15" s="27"/>
      <c r="O15" s="27"/>
      <c r="P15" s="27"/>
      <c r="Q15" s="27"/>
      <c r="R15" s="27"/>
      <c r="S15" s="27"/>
      <c r="T15" s="27"/>
      <c r="V15" s="40"/>
      <c r="W15" s="40"/>
      <c r="X15" s="99"/>
      <c r="Y15" s="28"/>
      <c r="Z15" s="5"/>
      <c r="AA15" s="5"/>
      <c r="AB15" s="5"/>
      <c r="AC15" s="18">
        <f>AC14+0.2</f>
        <v>1.2</v>
      </c>
      <c r="AD15" s="18">
        <v>0.37</v>
      </c>
      <c r="AE15" s="29">
        <v>0.26800000000000002</v>
      </c>
      <c r="AF15" s="18">
        <v>0.21</v>
      </c>
      <c r="AG15" s="18">
        <v>0.28000000000000003</v>
      </c>
      <c r="AH15" s="18">
        <v>0.27500000000000002</v>
      </c>
      <c r="AI15" s="29">
        <v>0.111</v>
      </c>
      <c r="AJ15" s="29">
        <v>8.4000000000000005E-2</v>
      </c>
      <c r="AL15" s="40">
        <f>AL14+0.1</f>
        <v>1.1000000000000001</v>
      </c>
      <c r="AM15" s="104">
        <f t="shared" ref="AM15:AM56" si="0" xml:space="preserve"> -0.00064017*AL15^6 + 0.0129736*AL15^5 - 0.10809056*AL15^4 + 0.47330609*AL15^3 - 1.13660434*AL15^2 + 1.33911772*AL15 - 0.22480119</f>
        <v>0.36441207982462975</v>
      </c>
      <c r="AN15" s="104">
        <f t="shared" ref="AN15:AN34" si="1" xml:space="preserve"> -0.002472*AL15^4 + 0.034118*AL15^3 - 0.163573*AL15^2 + 0.279846*AL15 + 0.111421</f>
        <v>0.26312007279999999</v>
      </c>
      <c r="AO15" s="104">
        <f t="shared" ref="AO15:AO34" si="2" xml:space="preserve"> 0.003821*AL15^4 - 0.05461*AL15^3 + 0.291581*AL15^2 - 0.70608*AL15 + 0.721629</f>
        <v>0.23066242609999982</v>
      </c>
      <c r="AP15" s="104">
        <f t="shared" ref="AP15:AP34" si="3" xml:space="preserve"> -0.0007349*AL15^5 + 0.015221*AL15^4 - 0.1262897*AL15^3 + 0.5302973*AL15^2 - 1.1521694*AL15+ 1.0886074</f>
        <v>0.31589070460099977</v>
      </c>
      <c r="AQ15" s="104">
        <f t="shared" ref="AQ15:AQ34" si="4" xml:space="preserve"> 0.001749*AL15^4 - 0.02835*AL15^3 + 0.176458*AL15^2 - 0.521424*AL15 + 0.698627</f>
        <v>0.30340164089999999</v>
      </c>
      <c r="AR15" s="104">
        <f t="shared" ref="AR15:AR34" si="5" xml:space="preserve"> -0.001726*AL15^4 + 0.021906*AL15^3 - 0.096296*AL15^2 + 0.155713*AL15 + 0.027734</f>
        <v>0.10912998939999999</v>
      </c>
      <c r="AS15" s="106">
        <f t="shared" ref="AS15:AS34" si="6" xml:space="preserve"> 0.001081*AL15^4 - 0.01685*AL15^3 + 0.09812*AL15^2 - 0.259913*AL15 + 0.28206</f>
        <v>9.4036242099999945E-2</v>
      </c>
      <c r="AU15" s="93">
        <f>AU14</f>
        <v>3.2</v>
      </c>
      <c r="AV15" s="105">
        <f>AM56</f>
        <v>0.26256481174591784</v>
      </c>
    </row>
    <row r="16" spans="1:48" s="28" customFormat="1" ht="13.5" customHeight="1" x14ac:dyDescent="0.2">
      <c r="B16" s="100"/>
      <c r="C16" s="100"/>
      <c r="D16" s="100"/>
      <c r="E16" s="100"/>
      <c r="F16" s="116" t="s">
        <v>61</v>
      </c>
      <c r="G16" s="116"/>
      <c r="H16" s="116"/>
      <c r="I16" s="116"/>
      <c r="J16" s="116"/>
      <c r="L16" s="30"/>
      <c r="M16" s="27"/>
      <c r="N16" s="27"/>
      <c r="O16" s="27"/>
      <c r="P16" s="27"/>
      <c r="Q16" s="27"/>
      <c r="R16" s="27"/>
      <c r="S16" s="27"/>
      <c r="T16" s="27"/>
      <c r="U16" s="30"/>
      <c r="V16" s="40"/>
      <c r="W16" s="40"/>
      <c r="X16" s="30"/>
      <c r="Z16" s="5"/>
      <c r="AA16" s="43"/>
      <c r="AB16" s="43"/>
      <c r="AC16" s="18">
        <f t="shared" ref="AC16:AC34" si="7">AC15+0.2</f>
        <v>1.4</v>
      </c>
      <c r="AD16" s="18">
        <v>0.371</v>
      </c>
      <c r="AE16" s="29">
        <v>0.26800000000000002</v>
      </c>
      <c r="AF16" s="29">
        <v>0.16700000000000001</v>
      </c>
      <c r="AG16" s="18">
        <v>0.22500000000000001</v>
      </c>
      <c r="AH16" s="18">
        <v>0.245</v>
      </c>
      <c r="AI16" s="29">
        <v>0.113</v>
      </c>
      <c r="AJ16" s="50">
        <v>6.9000000000000006E-2</v>
      </c>
      <c r="AL16" s="40">
        <f t="shared" ref="AL16:AL54" si="8">AL15+0.1</f>
        <v>1.2000000000000002</v>
      </c>
      <c r="AM16" s="104">
        <f t="shared" si="0"/>
        <v>0.3695370936787199</v>
      </c>
      <c r="AN16" s="104">
        <f t="shared" si="1"/>
        <v>0.26552104479999999</v>
      </c>
      <c r="AO16" s="104">
        <f t="shared" si="2"/>
        <v>0.20776678559999984</v>
      </c>
      <c r="AP16" s="104">
        <f t="shared" si="3"/>
        <v>0.28113722963199961</v>
      </c>
      <c r="AQ16" s="104">
        <f t="shared" si="4"/>
        <v>0.28165564639999996</v>
      </c>
      <c r="AR16" s="104">
        <f t="shared" si="5"/>
        <v>0.11019789439999997</v>
      </c>
      <c r="AS16" s="106">
        <f t="shared" si="6"/>
        <v>8.4581961599999922E-2</v>
      </c>
      <c r="AU16" s="93">
        <v>0</v>
      </c>
      <c r="AV16" s="105">
        <f>AV15</f>
        <v>0.26256481174591784</v>
      </c>
    </row>
    <row r="17" spans="1:48" s="28" customFormat="1" ht="12.75" x14ac:dyDescent="0.2">
      <c r="A17" s="26"/>
      <c r="B17" s="100"/>
      <c r="C17" s="100"/>
      <c r="D17" s="100"/>
      <c r="E17" s="100"/>
      <c r="F17" s="116"/>
      <c r="G17" s="116"/>
      <c r="H17" s="116"/>
      <c r="I17" s="116"/>
      <c r="J17" s="116"/>
      <c r="K17" s="26"/>
      <c r="L17" s="30"/>
      <c r="M17" s="27"/>
      <c r="N17" s="27"/>
      <c r="O17" s="27"/>
      <c r="P17" s="27"/>
      <c r="Q17" s="27"/>
      <c r="R17" s="27"/>
      <c r="S17" s="27"/>
      <c r="T17" s="27"/>
      <c r="U17" s="30"/>
      <c r="V17" s="40"/>
      <c r="W17" s="98"/>
      <c r="X17" s="30"/>
      <c r="Z17" s="5"/>
      <c r="AA17" s="29"/>
      <c r="AB17" s="31"/>
      <c r="AC17" s="18">
        <f t="shared" si="7"/>
        <v>1.5999999999999999</v>
      </c>
      <c r="AD17" s="18">
        <v>0.36299999999999999</v>
      </c>
      <c r="AE17" s="29">
        <v>0.26500000000000001</v>
      </c>
      <c r="AF17" s="18">
        <v>0.13750000000000001</v>
      </c>
      <c r="AG17" s="29">
        <v>0.17699999999999999</v>
      </c>
      <c r="AH17" s="18">
        <v>0.215</v>
      </c>
      <c r="AI17" s="29">
        <v>0.111</v>
      </c>
      <c r="AJ17" s="50">
        <v>5.5E-2</v>
      </c>
      <c r="AL17" s="40">
        <f t="shared" si="8"/>
        <v>1.3000000000000003</v>
      </c>
      <c r="AM17" s="104">
        <f t="shared" si="0"/>
        <v>0.37140663304447008</v>
      </c>
      <c r="AN17" s="104">
        <f t="shared" si="1"/>
        <v>0.26667939680000002</v>
      </c>
      <c r="AO17" s="104">
        <f t="shared" si="2"/>
        <v>0.18743187809999984</v>
      </c>
      <c r="AP17" s="104">
        <f t="shared" si="3"/>
        <v>0.25027521194299962</v>
      </c>
      <c r="AQ17" s="104">
        <f t="shared" si="4"/>
        <v>0.26170018890000002</v>
      </c>
      <c r="AR17" s="104">
        <f t="shared" si="5"/>
        <v>0.11061851339999998</v>
      </c>
      <c r="AS17" s="106">
        <f t="shared" si="6"/>
        <v>7.6063894099999918E-2</v>
      </c>
      <c r="AU17" s="93"/>
    </row>
    <row r="18" spans="1:48" s="28" customFormat="1" ht="12.75" x14ac:dyDescent="0.2">
      <c r="A18" s="69"/>
      <c r="B18" s="84"/>
      <c r="C18" s="89"/>
      <c r="D18" s="26"/>
      <c r="E18" s="26"/>
      <c r="F18" s="116"/>
      <c r="G18" s="116"/>
      <c r="H18" s="116"/>
      <c r="I18" s="116"/>
      <c r="J18" s="116"/>
      <c r="K18" s="69"/>
      <c r="L18" s="30"/>
      <c r="M18" s="27"/>
      <c r="N18" s="27"/>
      <c r="O18" s="27"/>
      <c r="P18" s="27"/>
      <c r="Q18" s="27"/>
      <c r="R18" s="27"/>
      <c r="S18" s="27"/>
      <c r="T18" s="27"/>
      <c r="U18" s="30"/>
      <c r="V18" s="40"/>
      <c r="W18" s="98"/>
      <c r="X18" s="30"/>
      <c r="Z18" s="5"/>
      <c r="AA18" s="29"/>
      <c r="AB18" s="31"/>
      <c r="AC18" s="18">
        <f t="shared" si="7"/>
        <v>1.7999999999999998</v>
      </c>
      <c r="AD18" s="18">
        <v>0.35199999999999998</v>
      </c>
      <c r="AE18" s="29">
        <v>0.25700000000000001</v>
      </c>
      <c r="AF18" s="18">
        <v>0.115</v>
      </c>
      <c r="AG18" s="18">
        <v>0.14199999999999999</v>
      </c>
      <c r="AH18" s="29">
        <v>0.185</v>
      </c>
      <c r="AI18" s="29">
        <v>0.106</v>
      </c>
      <c r="AJ18" s="50">
        <v>4.4499999999999998E-2</v>
      </c>
      <c r="AL18" s="40">
        <f t="shared" si="8"/>
        <v>1.4000000000000004</v>
      </c>
      <c r="AM18" s="104">
        <f t="shared" si="0"/>
        <v>0.3706852786668795</v>
      </c>
      <c r="AN18" s="104">
        <f t="shared" si="1"/>
        <v>0.26672567679999998</v>
      </c>
      <c r="AO18" s="104">
        <f t="shared" si="2"/>
        <v>0.16944467359999993</v>
      </c>
      <c r="AP18" s="104">
        <f t="shared" si="3"/>
        <v>0.22293453622399972</v>
      </c>
      <c r="AQ18" s="104">
        <f t="shared" si="4"/>
        <v>0.24341763840000002</v>
      </c>
      <c r="AR18" s="104">
        <f t="shared" si="5"/>
        <v>0.11047150239999995</v>
      </c>
      <c r="AS18" s="106">
        <f t="shared" si="6"/>
        <v>6.841336959999994E-2</v>
      </c>
      <c r="AU18" s="93">
        <f>AL56</f>
        <v>3.2</v>
      </c>
      <c r="AV18" s="28">
        <v>0</v>
      </c>
    </row>
    <row r="19" spans="1:48" s="28" customFormat="1" ht="12.75" x14ac:dyDescent="0.2">
      <c r="F19" s="85" t="s">
        <v>77</v>
      </c>
      <c r="G19" s="94">
        <v>32</v>
      </c>
      <c r="H19" s="91" t="s">
        <v>78</v>
      </c>
      <c r="J19" s="28" t="s">
        <v>87</v>
      </c>
      <c r="L19" s="30"/>
      <c r="M19" s="27"/>
      <c r="N19" s="27"/>
      <c r="O19" s="27"/>
      <c r="P19" s="27"/>
      <c r="Q19" s="27"/>
      <c r="R19" s="27"/>
      <c r="S19" s="27"/>
      <c r="T19" s="27"/>
      <c r="U19" s="30"/>
      <c r="V19" s="40"/>
      <c r="W19" s="98"/>
      <c r="X19" s="30"/>
      <c r="Z19" s="5"/>
      <c r="AA19" s="29"/>
      <c r="AB19" s="31"/>
      <c r="AC19" s="18">
        <f t="shared" si="7"/>
        <v>1.9999999999999998</v>
      </c>
      <c r="AD19" s="18">
        <v>0.33800000000000002</v>
      </c>
      <c r="AE19" s="29">
        <v>0.249</v>
      </c>
      <c r="AF19" s="18">
        <v>0.1</v>
      </c>
      <c r="AG19" s="18">
        <v>0.115</v>
      </c>
      <c r="AH19" s="18">
        <v>0.16200000000000001</v>
      </c>
      <c r="AI19" s="29">
        <v>0.1</v>
      </c>
      <c r="AJ19" s="50">
        <v>3.6499999999999998E-2</v>
      </c>
      <c r="AL19" s="40">
        <f t="shared" si="8"/>
        <v>1.5000000000000004</v>
      </c>
      <c r="AM19" s="104">
        <f t="shared" si="0"/>
        <v>0.36794155734374945</v>
      </c>
      <c r="AN19" s="104">
        <f t="shared" si="1"/>
        <v>0.26578450000000003</v>
      </c>
      <c r="AO19" s="104">
        <f t="shared" si="2"/>
        <v>0.15360131249999986</v>
      </c>
      <c r="AP19" s="104">
        <f t="shared" si="3"/>
        <v>0.19877015312499968</v>
      </c>
      <c r="AQ19" s="104">
        <f t="shared" si="4"/>
        <v>0.22669456249999986</v>
      </c>
      <c r="AR19" s="104">
        <f t="shared" si="5"/>
        <v>0.10983237499999995</v>
      </c>
      <c r="AS19" s="106">
        <f t="shared" si="6"/>
        <v>6.1564312499999913E-2</v>
      </c>
      <c r="AU19" s="93">
        <f>AL56</f>
        <v>3.2</v>
      </c>
      <c r="AV19" s="105">
        <f>AN56</f>
        <v>0.19071131679999964</v>
      </c>
    </row>
    <row r="20" spans="1:48" s="28" customFormat="1" ht="12.75" x14ac:dyDescent="0.2">
      <c r="F20" s="84" t="s">
        <v>62</v>
      </c>
      <c r="G20" s="94">
        <v>10</v>
      </c>
      <c r="H20" s="91" t="s">
        <v>63</v>
      </c>
      <c r="J20" s="85" t="s">
        <v>80</v>
      </c>
      <c r="K20" s="110">
        <f>AQ56</f>
        <v>9.1423262400000094E-2</v>
      </c>
      <c r="L20" s="30"/>
      <c r="M20" s="27"/>
      <c r="N20" s="27"/>
      <c r="O20" s="27"/>
      <c r="P20" s="27"/>
      <c r="Q20" s="27"/>
      <c r="R20" s="27"/>
      <c r="S20" s="27"/>
      <c r="T20" s="27"/>
      <c r="U20" s="30"/>
      <c r="V20" s="40"/>
      <c r="W20" s="98"/>
      <c r="X20" s="30"/>
      <c r="Z20" s="5"/>
      <c r="AA20" s="29"/>
      <c r="AB20" s="31"/>
      <c r="AC20" s="18">
        <f t="shared" si="7"/>
        <v>2.1999999999999997</v>
      </c>
      <c r="AD20" s="45">
        <v>0.32400000000000001</v>
      </c>
      <c r="AE20" s="29">
        <v>0.24</v>
      </c>
      <c r="AF20" s="45">
        <v>8.8999999999999996E-2</v>
      </c>
      <c r="AG20" s="45">
        <v>9.4E-2</v>
      </c>
      <c r="AH20" s="18">
        <v>0.14399999999999999</v>
      </c>
      <c r="AI20" s="29">
        <v>9.5000000000000001E-2</v>
      </c>
      <c r="AJ20" s="50">
        <v>3.1199999999999999E-2</v>
      </c>
      <c r="AL20" s="40">
        <f t="shared" si="8"/>
        <v>1.6000000000000005</v>
      </c>
      <c r="AM20" s="104">
        <f t="shared" si="0"/>
        <v>0.36365728779327955</v>
      </c>
      <c r="AN20" s="104">
        <f t="shared" si="1"/>
        <v>0.26397454879999999</v>
      </c>
      <c r="AO20" s="104">
        <f t="shared" si="2"/>
        <v>0.13970710559999966</v>
      </c>
      <c r="AP20" s="104">
        <f t="shared" si="3"/>
        <v>0.17746119737599952</v>
      </c>
      <c r="AQ20" s="104">
        <f t="shared" si="4"/>
        <v>0.2114217263999999</v>
      </c>
      <c r="AR20" s="104">
        <f t="shared" si="5"/>
        <v>0.10877250239999997</v>
      </c>
      <c r="AS20" s="106">
        <f t="shared" si="6"/>
        <v>5.5453241599999925E-2</v>
      </c>
      <c r="AU20" s="93">
        <v>0</v>
      </c>
      <c r="AV20" s="105">
        <f>AV19</f>
        <v>0.19071131679999964</v>
      </c>
    </row>
    <row r="21" spans="1:48" s="28" customFormat="1" ht="12.75" x14ac:dyDescent="0.2">
      <c r="A21" s="69"/>
      <c r="B21" s="85"/>
      <c r="C21" s="78"/>
      <c r="E21" s="69"/>
      <c r="F21" s="85" t="s">
        <v>52</v>
      </c>
      <c r="G21" s="87">
        <v>15</v>
      </c>
      <c r="H21" s="28" t="s">
        <v>55</v>
      </c>
      <c r="J21" s="85" t="s">
        <v>81</v>
      </c>
      <c r="K21" s="110">
        <f>AN56</f>
        <v>0.19071131679999964</v>
      </c>
      <c r="L21" s="30"/>
      <c r="M21" s="27"/>
      <c r="N21" s="27"/>
      <c r="O21" s="27"/>
      <c r="P21" s="27"/>
      <c r="Q21" s="27"/>
      <c r="R21" s="27"/>
      <c r="S21" s="27"/>
      <c r="T21" s="27"/>
      <c r="U21" s="30"/>
      <c r="V21" s="40"/>
      <c r="W21" s="98"/>
      <c r="X21" s="30"/>
      <c r="Z21" s="5"/>
      <c r="AA21" s="18"/>
      <c r="AB21" s="42"/>
      <c r="AC21" s="18">
        <f t="shared" si="7"/>
        <v>2.4</v>
      </c>
      <c r="AD21" s="18">
        <v>0.31</v>
      </c>
      <c r="AE21" s="29">
        <v>0.23</v>
      </c>
      <c r="AF21" s="18">
        <v>8.1000000000000003E-2</v>
      </c>
      <c r="AG21" s="18">
        <v>7.8E-2</v>
      </c>
      <c r="AH21" s="18">
        <v>0.129</v>
      </c>
      <c r="AI21" s="29">
        <v>9.1499999999999998E-2</v>
      </c>
      <c r="AJ21" s="50">
        <v>2.7E-2</v>
      </c>
      <c r="AL21" s="40">
        <f t="shared" si="8"/>
        <v>1.7000000000000006</v>
      </c>
      <c r="AM21" s="104">
        <f t="shared" si="0"/>
        <v>0.35823646559927003</v>
      </c>
      <c r="AN21" s="104">
        <f t="shared" si="1"/>
        <v>0.26140857280000002</v>
      </c>
      <c r="AO21" s="104">
        <f t="shared" si="2"/>
        <v>0.12757653409999969</v>
      </c>
      <c r="AP21" s="104">
        <f t="shared" si="3"/>
        <v>0.15871010590699952</v>
      </c>
      <c r="AQ21" s="104">
        <f t="shared" si="4"/>
        <v>0.19749409289999986</v>
      </c>
      <c r="AR21" s="104">
        <f t="shared" si="5"/>
        <v>0.10735911339999993</v>
      </c>
      <c r="AS21" s="106">
        <f t="shared" si="6"/>
        <v>5.0019270099999902E-2</v>
      </c>
      <c r="AU21" s="93"/>
    </row>
    <row r="22" spans="1:48" s="28" customFormat="1" ht="12.75" x14ac:dyDescent="0.2">
      <c r="A22" s="69"/>
      <c r="E22" s="69"/>
      <c r="F22" s="85" t="s">
        <v>53</v>
      </c>
      <c r="G22" s="95">
        <v>10000000</v>
      </c>
      <c r="H22" s="28" t="s">
        <v>56</v>
      </c>
      <c r="J22" s="85" t="s">
        <v>82</v>
      </c>
      <c r="K22" s="110">
        <f>AO56</f>
        <v>5.9162849599999956E-2</v>
      </c>
      <c r="L22" s="30"/>
      <c r="M22" s="27"/>
      <c r="N22" s="27"/>
      <c r="O22" s="27"/>
      <c r="P22" s="27"/>
      <c r="Q22" s="27"/>
      <c r="R22" s="27"/>
      <c r="S22" s="27"/>
      <c r="T22" s="27"/>
      <c r="U22" s="30"/>
      <c r="V22" s="40"/>
      <c r="W22" s="98"/>
      <c r="X22" s="30"/>
      <c r="Z22" s="5"/>
      <c r="AA22" s="44"/>
      <c r="AB22" s="5"/>
      <c r="AC22" s="18">
        <f t="shared" si="7"/>
        <v>2.6</v>
      </c>
      <c r="AD22" s="18">
        <v>0.29599999999999999</v>
      </c>
      <c r="AE22" s="29">
        <v>0.22</v>
      </c>
      <c r="AF22" s="18">
        <v>7.3999999999999996E-2</v>
      </c>
      <c r="AG22" s="18">
        <v>6.6000000000000003E-2</v>
      </c>
      <c r="AH22" s="45">
        <v>0.11700000000000001</v>
      </c>
      <c r="AI22" s="29">
        <v>8.5999999999999993E-2</v>
      </c>
      <c r="AJ22" s="50">
        <v>2.4E-2</v>
      </c>
      <c r="AL22" s="40">
        <f t="shared" si="8"/>
        <v>1.8000000000000007</v>
      </c>
      <c r="AM22" s="104">
        <f t="shared" si="0"/>
        <v>0.35201368723391968</v>
      </c>
      <c r="AN22" s="104">
        <f t="shared" si="1"/>
        <v>0.25819338879999998</v>
      </c>
      <c r="AO22" s="104">
        <f t="shared" si="2"/>
        <v>0.11703324959999983</v>
      </c>
      <c r="AP22" s="104">
        <f t="shared" si="3"/>
        <v>0.14224173596799972</v>
      </c>
      <c r="AQ22" s="104">
        <f t="shared" si="4"/>
        <v>0.18481082239999991</v>
      </c>
      <c r="AR22" s="104">
        <f t="shared" si="5"/>
        <v>0.10565529439999991</v>
      </c>
      <c r="AS22" s="106">
        <f t="shared" si="6"/>
        <v>4.5204105599999878E-2</v>
      </c>
      <c r="AU22" s="93">
        <f>AL56</f>
        <v>3.2</v>
      </c>
      <c r="AV22" s="28">
        <v>0</v>
      </c>
    </row>
    <row r="23" spans="1:48" s="28" customFormat="1" ht="12.75" x14ac:dyDescent="0.2">
      <c r="A23" s="72"/>
      <c r="B23" s="88"/>
      <c r="C23" s="69"/>
      <c r="D23" s="78"/>
      <c r="E23" s="72"/>
      <c r="F23" s="85" t="s">
        <v>64</v>
      </c>
      <c r="G23" s="87">
        <v>0.316</v>
      </c>
      <c r="H23" s="28" t="s">
        <v>65</v>
      </c>
      <c r="J23" s="85" t="s">
        <v>83</v>
      </c>
      <c r="K23" s="110">
        <f>AS56</f>
        <v>1.6297465600000116E-2</v>
      </c>
      <c r="L23" s="30"/>
      <c r="M23" s="27"/>
      <c r="N23" s="27"/>
      <c r="O23" s="27"/>
      <c r="P23" s="27"/>
      <c r="Q23" s="27"/>
      <c r="R23" s="27"/>
      <c r="S23" s="27"/>
      <c r="T23" s="27"/>
      <c r="U23" s="30"/>
      <c r="V23" s="40"/>
      <c r="W23" s="98"/>
      <c r="X23" s="30"/>
      <c r="Z23" s="5"/>
      <c r="AA23" s="18"/>
      <c r="AB23" s="18"/>
      <c r="AC23" s="18">
        <f t="shared" si="7"/>
        <v>2.8000000000000003</v>
      </c>
      <c r="AD23" s="18">
        <v>0.28499999999999998</v>
      </c>
      <c r="AE23" s="29">
        <v>0.21</v>
      </c>
      <c r="AF23" s="18">
        <v>6.8000000000000005E-2</v>
      </c>
      <c r="AG23" s="18">
        <v>5.8000000000000003E-2</v>
      </c>
      <c r="AH23" s="45">
        <v>0.108</v>
      </c>
      <c r="AI23" s="29">
        <v>8.3000000000000004E-2</v>
      </c>
      <c r="AJ23" s="50">
        <v>2.1000000000000001E-2</v>
      </c>
      <c r="AL23" s="40">
        <f t="shared" si="8"/>
        <v>1.9000000000000008</v>
      </c>
      <c r="AM23" s="104">
        <f t="shared" si="0"/>
        <v>0.34526211315822986</v>
      </c>
      <c r="AN23" s="104">
        <f t="shared" si="1"/>
        <v>0.2544298807999999</v>
      </c>
      <c r="AO23" s="104">
        <f t="shared" si="2"/>
        <v>0.10791007409999953</v>
      </c>
      <c r="AP23" s="104">
        <f t="shared" si="3"/>
        <v>0.12780248324899945</v>
      </c>
      <c r="AQ23" s="104">
        <f t="shared" si="4"/>
        <v>0.17327527289999989</v>
      </c>
      <c r="AR23" s="104">
        <f t="shared" si="5"/>
        <v>0.10371998939999993</v>
      </c>
      <c r="AS23" s="106">
        <f t="shared" si="6"/>
        <v>4.0952050099999859E-2</v>
      </c>
      <c r="AU23" s="93">
        <f>AU22</f>
        <v>3.2</v>
      </c>
      <c r="AV23" s="105">
        <f>AO56</f>
        <v>5.9162849599999956E-2</v>
      </c>
    </row>
    <row r="24" spans="1:48" s="28" customFormat="1" ht="12.75" x14ac:dyDescent="0.2">
      <c r="F24" s="84" t="s">
        <v>54</v>
      </c>
      <c r="G24" s="96">
        <v>0.1</v>
      </c>
      <c r="H24" s="92" t="s">
        <v>57</v>
      </c>
      <c r="J24" s="85" t="s">
        <v>84</v>
      </c>
      <c r="K24" s="110">
        <f>AP56</f>
        <v>4.3094791231999441E-2</v>
      </c>
      <c r="L24" s="30"/>
      <c r="M24" s="27"/>
      <c r="N24" s="27"/>
      <c r="O24" s="27"/>
      <c r="P24" s="27"/>
      <c r="Q24" s="27"/>
      <c r="R24" s="27"/>
      <c r="S24" s="27"/>
      <c r="T24" s="27"/>
      <c r="U24" s="30"/>
      <c r="V24" s="40"/>
      <c r="W24" s="98"/>
      <c r="X24" s="30"/>
      <c r="Z24" s="5"/>
      <c r="AA24" s="45"/>
      <c r="AB24" s="18"/>
      <c r="AC24" s="18">
        <f t="shared" si="7"/>
        <v>3.0000000000000004</v>
      </c>
      <c r="AD24" s="18">
        <v>0.27350000000000002</v>
      </c>
      <c r="AE24" s="29">
        <v>0.2</v>
      </c>
      <c r="AF24" s="18">
        <v>6.3E-2</v>
      </c>
      <c r="AG24" s="18">
        <v>0.05</v>
      </c>
      <c r="AH24" s="45">
        <v>9.9000000000000005E-2</v>
      </c>
      <c r="AI24" s="29">
        <v>8.0000000000000016E-2</v>
      </c>
      <c r="AJ24" s="50">
        <v>1.8200000000000001E-2</v>
      </c>
      <c r="AL24" s="40">
        <f t="shared" si="8"/>
        <v>2.0000000000000009</v>
      </c>
      <c r="AM24" s="104">
        <f t="shared" si="0"/>
        <v>0.33820096999999905</v>
      </c>
      <c r="AN24" s="104">
        <f t="shared" si="1"/>
        <v>0.25021300000000002</v>
      </c>
      <c r="AO24" s="104">
        <f t="shared" si="2"/>
        <v>0.10004899999999983</v>
      </c>
      <c r="AP24" s="104">
        <f t="shared" si="3"/>
        <v>0.11515939999999958</v>
      </c>
      <c r="AQ24" s="104">
        <f t="shared" si="4"/>
        <v>0.16279499999999991</v>
      </c>
      <c r="AR24" s="104">
        <f t="shared" si="5"/>
        <v>0.10160799999999989</v>
      </c>
      <c r="AS24" s="106">
        <f t="shared" si="6"/>
        <v>3.7209999999999965E-2</v>
      </c>
      <c r="AU24" s="93">
        <v>0</v>
      </c>
      <c r="AV24" s="105">
        <f>AV23</f>
        <v>5.9162849599999956E-2</v>
      </c>
    </row>
    <row r="25" spans="1:48" s="28" customFormat="1" ht="12.75" x14ac:dyDescent="0.2">
      <c r="J25" s="85" t="s">
        <v>85</v>
      </c>
      <c r="K25" s="110">
        <f>AM56</f>
        <v>0.26256481174591784</v>
      </c>
      <c r="L25" s="30"/>
      <c r="M25" s="27"/>
      <c r="N25" s="27"/>
      <c r="O25" s="27"/>
      <c r="P25" s="27"/>
      <c r="Q25" s="27"/>
      <c r="R25" s="27"/>
      <c r="S25" s="27"/>
      <c r="T25" s="27"/>
      <c r="U25" s="30"/>
      <c r="V25" s="40"/>
      <c r="W25" s="98"/>
      <c r="X25" s="30"/>
      <c r="Z25" s="5"/>
      <c r="AA25" s="45"/>
      <c r="AB25" s="18"/>
      <c r="AC25" s="18">
        <f t="shared" si="7"/>
        <v>3.2000000000000006</v>
      </c>
      <c r="AD25" s="18">
        <v>0.26150000000000001</v>
      </c>
      <c r="AE25" s="29">
        <v>0.19</v>
      </c>
      <c r="AF25" s="18">
        <v>5.8000000000000003E-2</v>
      </c>
      <c r="AG25" s="18">
        <v>4.2999999999999997E-2</v>
      </c>
      <c r="AH25" s="18">
        <v>9.1999999999999998E-2</v>
      </c>
      <c r="AI25" s="29">
        <v>7.8E-2</v>
      </c>
      <c r="AJ25" s="50">
        <v>1.6E-2</v>
      </c>
      <c r="AL25" s="40">
        <f t="shared" si="8"/>
        <v>2.100000000000001</v>
      </c>
      <c r="AM25" s="104">
        <f t="shared" si="0"/>
        <v>0.3310025918094297</v>
      </c>
      <c r="AN25" s="104">
        <f t="shared" si="1"/>
        <v>0.24563176479999999</v>
      </c>
      <c r="AO25" s="104">
        <f t="shared" si="2"/>
        <v>9.3301190099999709E-2</v>
      </c>
      <c r="AP25" s="104">
        <f t="shared" si="3"/>
        <v>0.10409931315099952</v>
      </c>
      <c r="AQ25" s="104">
        <f t="shared" si="4"/>
        <v>0.15328175689999979</v>
      </c>
      <c r="AR25" s="104">
        <f t="shared" si="5"/>
        <v>9.9369985399999944E-2</v>
      </c>
      <c r="AS25" s="106">
        <f t="shared" si="6"/>
        <v>3.3927446099999869E-2</v>
      </c>
      <c r="AU25" s="93"/>
    </row>
    <row r="26" spans="1:48" s="28" customFormat="1" ht="12.75" x14ac:dyDescent="0.2">
      <c r="F26" s="85" t="s">
        <v>79</v>
      </c>
      <c r="G26" s="107">
        <f>G19/G20</f>
        <v>3.2</v>
      </c>
      <c r="J26" s="85" t="s">
        <v>86</v>
      </c>
      <c r="K26" s="110">
        <f>AR56</f>
        <v>7.6776150399999826E-2</v>
      </c>
      <c r="L26" s="30"/>
      <c r="M26" s="27"/>
      <c r="N26" s="27"/>
      <c r="O26" s="27"/>
      <c r="P26" s="27"/>
      <c r="Q26" s="27"/>
      <c r="R26" s="27"/>
      <c r="S26" s="27"/>
      <c r="T26" s="27"/>
      <c r="U26" s="30"/>
      <c r="V26" s="40"/>
      <c r="W26" s="98"/>
      <c r="X26" s="30"/>
      <c r="Z26" s="5"/>
      <c r="AA26" s="18"/>
      <c r="AB26" s="18"/>
      <c r="AC26" s="18">
        <f t="shared" si="7"/>
        <v>3.4000000000000008</v>
      </c>
      <c r="AD26" s="18">
        <v>0.253</v>
      </c>
      <c r="AE26" s="29">
        <v>0.183</v>
      </c>
      <c r="AF26" s="18">
        <v>5.3499999999999999E-2</v>
      </c>
      <c r="AG26" s="18">
        <v>3.7999999999999999E-2</v>
      </c>
      <c r="AH26" s="18">
        <v>8.5000000000000006E-2</v>
      </c>
      <c r="AI26" s="29">
        <v>7.5999999999999998E-2</v>
      </c>
      <c r="AJ26" s="50">
        <v>1.4E-2</v>
      </c>
      <c r="AL26" s="40">
        <f t="shared" si="8"/>
        <v>2.2000000000000011</v>
      </c>
      <c r="AM26" s="104">
        <f t="shared" si="0"/>
        <v>0.32379900039231968</v>
      </c>
      <c r="AN26" s="104">
        <f t="shared" si="1"/>
        <v>0.24076926079999994</v>
      </c>
      <c r="AO26" s="104">
        <f t="shared" si="2"/>
        <v>8.7526977599999944E-2</v>
      </c>
      <c r="AP26" s="104">
        <f t="shared" si="3"/>
        <v>9.4427942431999368E-2</v>
      </c>
      <c r="AQ26" s="104">
        <f t="shared" si="4"/>
        <v>0.14465149440000002</v>
      </c>
      <c r="AR26" s="104">
        <f t="shared" si="5"/>
        <v>9.7052462399999956E-2</v>
      </c>
      <c r="AS26" s="106">
        <f t="shared" si="6"/>
        <v>3.1056473599999856E-2</v>
      </c>
      <c r="AU26" s="93">
        <f>AL56</f>
        <v>3.2</v>
      </c>
      <c r="AV26" s="28">
        <v>0</v>
      </c>
    </row>
    <row r="27" spans="1:48" s="28" customFormat="1" ht="12.75" x14ac:dyDescent="0.2">
      <c r="B27" s="28" t="s">
        <v>59</v>
      </c>
      <c r="L27" s="30"/>
      <c r="M27" s="27"/>
      <c r="N27" s="27"/>
      <c r="O27" s="27"/>
      <c r="P27" s="27"/>
      <c r="Q27" s="27"/>
      <c r="R27" s="27"/>
      <c r="S27" s="27"/>
      <c r="T27" s="27"/>
      <c r="U27" s="30"/>
      <c r="V27" s="40"/>
      <c r="W27" s="98"/>
      <c r="X27" s="30"/>
      <c r="Z27" s="5"/>
      <c r="AA27" s="18"/>
      <c r="AB27" s="18"/>
      <c r="AC27" s="18">
        <f t="shared" si="7"/>
        <v>3.600000000000001</v>
      </c>
      <c r="AD27" s="18">
        <v>0.24399999999999999</v>
      </c>
      <c r="AE27" s="29">
        <v>0.17599999999999999</v>
      </c>
      <c r="AF27" s="18">
        <v>5.0500000000000003E-2</v>
      </c>
      <c r="AG27" s="18">
        <v>3.3000000000000002E-2</v>
      </c>
      <c r="AH27" s="18">
        <v>7.9000000000000001E-2</v>
      </c>
      <c r="AI27" s="29">
        <v>7.3999999999999996E-2</v>
      </c>
      <c r="AJ27" s="50">
        <v>1.2500000000000001E-2</v>
      </c>
      <c r="AL27" s="40">
        <f t="shared" si="8"/>
        <v>2.3000000000000012</v>
      </c>
      <c r="AM27" s="104">
        <f t="shared" si="0"/>
        <v>0.31668802472086899</v>
      </c>
      <c r="AN27" s="104">
        <f t="shared" si="1"/>
        <v>0.23570264079999992</v>
      </c>
      <c r="AO27" s="104">
        <f t="shared" si="2"/>
        <v>8.2595866099999693E-2</v>
      </c>
      <c r="AP27" s="104">
        <f t="shared" si="3"/>
        <v>8.5969018492999982E-2</v>
      </c>
      <c r="AQ27" s="104">
        <f t="shared" si="4"/>
        <v>0.13682436089999983</v>
      </c>
      <c r="AR27" s="104">
        <f t="shared" si="5"/>
        <v>9.4697805399999918E-2</v>
      </c>
      <c r="AS27" s="106">
        <f t="shared" si="6"/>
        <v>2.8551762099999933E-2</v>
      </c>
      <c r="AU27" s="93">
        <f>AU26</f>
        <v>3.2</v>
      </c>
      <c r="AV27" s="105">
        <f>AP56</f>
        <v>4.3094791231999441E-2</v>
      </c>
    </row>
    <row r="28" spans="1:48" s="28" customFormat="1" ht="12.75" x14ac:dyDescent="0.2">
      <c r="B28" s="85" t="s">
        <v>58</v>
      </c>
      <c r="C28" s="78" t="str">
        <f>[1]!xln(C29)</f>
        <v>(15 / (1E+07)) × ((10) / 0.1)⁴</v>
      </c>
      <c r="G28" s="28" t="s">
        <v>88</v>
      </c>
      <c r="L28" s="30"/>
      <c r="M28" s="27"/>
      <c r="N28" s="27"/>
      <c r="O28" s="27"/>
      <c r="P28" s="27"/>
      <c r="Q28" s="27"/>
      <c r="R28" s="27"/>
      <c r="S28" s="27"/>
      <c r="T28" s="27"/>
      <c r="U28" s="30"/>
      <c r="V28" s="40"/>
      <c r="W28" s="98"/>
      <c r="X28" s="30"/>
      <c r="Z28" s="5"/>
      <c r="AA28" s="5"/>
      <c r="AB28" s="5"/>
      <c r="AC28" s="18">
        <f t="shared" si="7"/>
        <v>3.8000000000000012</v>
      </c>
      <c r="AD28" s="45">
        <v>0.23649999999999999</v>
      </c>
      <c r="AE28" s="29">
        <v>0.17</v>
      </c>
      <c r="AF28" s="45">
        <v>4.7500000000000001E-2</v>
      </c>
      <c r="AG28" s="45">
        <v>2.9100000000000001E-2</v>
      </c>
      <c r="AH28" s="45">
        <v>7.3999999999999996E-2</v>
      </c>
      <c r="AI28" s="29">
        <v>7.1999999999999995E-2</v>
      </c>
      <c r="AJ28" s="50">
        <v>1.15E-2</v>
      </c>
      <c r="AL28" s="40">
        <f t="shared" si="8"/>
        <v>2.4000000000000012</v>
      </c>
      <c r="AM28" s="104">
        <f t="shared" si="0"/>
        <v>0.30973895942207896</v>
      </c>
      <c r="AN28" s="104">
        <f t="shared" si="1"/>
        <v>0.2305031247999999</v>
      </c>
      <c r="AO28" s="104">
        <f t="shared" si="2"/>
        <v>7.838652959999981E-2</v>
      </c>
      <c r="AP28" s="104">
        <f t="shared" si="3"/>
        <v>7.8563401023999724E-2</v>
      </c>
      <c r="AQ28" s="104">
        <f t="shared" si="4"/>
        <v>0.12972470239999989</v>
      </c>
      <c r="AR28" s="104">
        <f t="shared" si="5"/>
        <v>9.2344246399999858E-2</v>
      </c>
      <c r="AS28" s="106">
        <f t="shared" si="6"/>
        <v>2.6370585599999885E-2</v>
      </c>
      <c r="AU28" s="93">
        <v>0</v>
      </c>
      <c r="AV28" s="105">
        <f>AV27</f>
        <v>4.3094791231999441E-2</v>
      </c>
    </row>
    <row r="29" spans="1:48" s="28" customFormat="1" ht="12.75" x14ac:dyDescent="0.2">
      <c r="A29" s="73"/>
      <c r="B29" s="85" t="s">
        <v>58</v>
      </c>
      <c r="C29" s="108">
        <f>(G21/G22)*((G20)/G24)^4</f>
        <v>150</v>
      </c>
      <c r="L29" s="30"/>
      <c r="M29" s="27"/>
      <c r="N29" s="27"/>
      <c r="O29" s="27"/>
      <c r="P29" s="27"/>
      <c r="Q29" s="27"/>
      <c r="R29" s="27"/>
      <c r="S29" s="27"/>
      <c r="T29" s="27"/>
      <c r="U29" s="30"/>
      <c r="V29" s="40"/>
      <c r="W29" s="98"/>
      <c r="X29" s="30"/>
      <c r="Z29" s="5"/>
      <c r="AA29" s="18"/>
      <c r="AB29" s="18"/>
      <c r="AC29" s="18">
        <f t="shared" si="7"/>
        <v>4.0000000000000009</v>
      </c>
      <c r="AD29" s="18">
        <v>0.22950000000000001</v>
      </c>
      <c r="AE29" s="29">
        <v>0.16500000000000001</v>
      </c>
      <c r="AF29" s="103">
        <v>4.4999999999999998E-2</v>
      </c>
      <c r="AG29" s="103">
        <v>2.5999999999999999E-2</v>
      </c>
      <c r="AH29" s="104">
        <v>7.0000000000000007E-2</v>
      </c>
      <c r="AI29" s="29">
        <v>7.0000000000000007E-2</v>
      </c>
      <c r="AJ29" s="50">
        <v>1.0500000000000001E-2</v>
      </c>
      <c r="AL29" s="40">
        <f t="shared" si="8"/>
        <v>2.5000000000000013</v>
      </c>
      <c r="AM29" s="104">
        <f t="shared" si="0"/>
        <v>0.30299776234374987</v>
      </c>
      <c r="AN29" s="104">
        <f t="shared" si="1"/>
        <v>0.22523599999999977</v>
      </c>
      <c r="AO29" s="104">
        <f t="shared" si="2"/>
        <v>7.4786812499999633E-2</v>
      </c>
      <c r="AP29" s="104">
        <f t="shared" si="3"/>
        <v>7.2068196874999657E-2</v>
      </c>
      <c r="AQ29" s="104">
        <f t="shared" si="4"/>
        <v>0.12328106249999993</v>
      </c>
      <c r="AR29" s="104">
        <f t="shared" si="5"/>
        <v>9.0025874999999839E-2</v>
      </c>
      <c r="AS29" s="106">
        <f t="shared" si="6"/>
        <v>2.4472812499999996E-2</v>
      </c>
      <c r="AU29" s="93"/>
    </row>
    <row r="30" spans="1:48" s="28" customFormat="1" ht="12.75" x14ac:dyDescent="0.2">
      <c r="B30" s="115" t="str">
        <f>IF(C29&gt;100,"Value is greater than 100, this plate can be considered as a membrane.", "Value is less than 100, plate cannot be considered as a membrane.")</f>
        <v>Value is greater than 100, this plate can be considered as a membrane.</v>
      </c>
      <c r="C30" s="115"/>
      <c r="D30" s="115"/>
      <c r="E30" s="115"/>
      <c r="F30" s="115"/>
      <c r="G30" s="85" t="s">
        <v>58</v>
      </c>
      <c r="H30" s="28" t="str">
        <f>[1]!xln(H31)</f>
        <v>0.0914 × 32 × ((15 × 32) / ((1E+07) × 0.1))⁰·³³³</v>
      </c>
      <c r="L30" s="30"/>
      <c r="M30" s="27"/>
      <c r="N30" s="27"/>
      <c r="O30" s="27"/>
      <c r="P30" s="27"/>
      <c r="Q30" s="27"/>
      <c r="R30" s="27"/>
      <c r="S30" s="27"/>
      <c r="T30" s="27"/>
      <c r="U30" s="30"/>
      <c r="V30" s="40"/>
      <c r="W30" s="98"/>
      <c r="X30" s="30"/>
      <c r="Z30" s="5"/>
      <c r="AA30" s="18"/>
      <c r="AB30" s="18"/>
      <c r="AC30" s="18">
        <f t="shared" si="7"/>
        <v>4.2000000000000011</v>
      </c>
      <c r="AD30" s="18">
        <v>0.223</v>
      </c>
      <c r="AE30" s="29">
        <v>0.16</v>
      </c>
      <c r="AF30" s="103">
        <v>4.3200000000000002E-2</v>
      </c>
      <c r="AG30" s="103">
        <v>2.3E-2</v>
      </c>
      <c r="AH30" s="104">
        <v>6.5000000000000002E-2</v>
      </c>
      <c r="AI30" s="29">
        <v>6.8000000000000005E-2</v>
      </c>
      <c r="AJ30" s="50">
        <v>9.4999999999999998E-3</v>
      </c>
      <c r="AL30" s="40">
        <f t="shared" si="8"/>
        <v>2.6000000000000014</v>
      </c>
      <c r="AM30" s="104">
        <f t="shared" si="0"/>
        <v>0.29649179119807778</v>
      </c>
      <c r="AN30" s="104">
        <f t="shared" si="1"/>
        <v>0.2199606207999999</v>
      </c>
      <c r="AO30" s="104">
        <f t="shared" si="2"/>
        <v>7.1693729599999867E-2</v>
      </c>
      <c r="AP30" s="104">
        <f t="shared" si="3"/>
        <v>6.6355878175999861E-2</v>
      </c>
      <c r="AQ30" s="104">
        <f t="shared" si="4"/>
        <v>0.11742618240000013</v>
      </c>
      <c r="AR30" s="104">
        <f t="shared" si="5"/>
        <v>8.7772638399999853E-2</v>
      </c>
      <c r="AS30" s="106">
        <f t="shared" si="6"/>
        <v>2.2820905599999886E-2</v>
      </c>
      <c r="AU30" s="93">
        <f>AL56</f>
        <v>3.2</v>
      </c>
      <c r="AV30" s="28">
        <v>0</v>
      </c>
    </row>
    <row r="31" spans="1:48" s="28" customFormat="1" ht="12.75" x14ac:dyDescent="0.2">
      <c r="B31" s="115"/>
      <c r="C31" s="115"/>
      <c r="D31" s="115"/>
      <c r="E31" s="115"/>
      <c r="F31" s="115"/>
      <c r="G31" s="85" t="s">
        <v>58</v>
      </c>
      <c r="H31" s="109">
        <f>K20*G19*((G21*G19)/(G22*G24))^0.333</f>
        <v>0.22964660279834481</v>
      </c>
      <c r="I31" s="28" t="s">
        <v>89</v>
      </c>
      <c r="L31" s="30"/>
      <c r="M31" s="27"/>
      <c r="N31" s="27"/>
      <c r="O31" s="27"/>
      <c r="P31" s="27"/>
      <c r="Q31" s="27"/>
      <c r="R31" s="27"/>
      <c r="S31" s="27"/>
      <c r="T31" s="27"/>
      <c r="U31" s="30"/>
      <c r="V31" s="40"/>
      <c r="W31" s="98"/>
      <c r="X31" s="30"/>
      <c r="Z31" s="5"/>
      <c r="AA31" s="18"/>
      <c r="AB31" s="18"/>
      <c r="AC31" s="18">
        <f t="shared" si="7"/>
        <v>4.4000000000000012</v>
      </c>
      <c r="AD31" s="18">
        <v>0.218</v>
      </c>
      <c r="AE31" s="29">
        <v>0.1545</v>
      </c>
      <c r="AF31" s="103">
        <v>4.2099999999999999E-2</v>
      </c>
      <c r="AG31" s="103">
        <v>2.1000000000000001E-2</v>
      </c>
      <c r="AH31" s="104">
        <v>6.0999999999999999E-2</v>
      </c>
      <c r="AI31" s="29">
        <v>6.6000000000000003E-2</v>
      </c>
      <c r="AJ31" s="50">
        <v>8.3000000000000001E-3</v>
      </c>
      <c r="AL31" s="40">
        <f t="shared" si="8"/>
        <v>2.7000000000000015</v>
      </c>
      <c r="AM31" s="104">
        <f t="shared" si="0"/>
        <v>0.29023407928286904</v>
      </c>
      <c r="AN31" s="104">
        <f t="shared" si="1"/>
        <v>0.21473040879999994</v>
      </c>
      <c r="AO31" s="104">
        <f t="shared" si="2"/>
        <v>6.9013466099999587E-2</v>
      </c>
      <c r="AP31" s="104">
        <f t="shared" si="3"/>
        <v>6.131340045699929E-2</v>
      </c>
      <c r="AQ31" s="104">
        <f t="shared" si="4"/>
        <v>0.11209700089999997</v>
      </c>
      <c r="AR31" s="104">
        <f t="shared" si="5"/>
        <v>8.5610341399999818E-2</v>
      </c>
      <c r="AS31" s="106">
        <f t="shared" si="6"/>
        <v>2.1379922099999948E-2</v>
      </c>
      <c r="AU31" s="93">
        <f>AU30</f>
        <v>3.2</v>
      </c>
      <c r="AV31" s="105">
        <f>AQ56</f>
        <v>9.1423262400000094E-2</v>
      </c>
    </row>
    <row r="32" spans="1:48" s="28" customFormat="1" ht="12.75" x14ac:dyDescent="0.2">
      <c r="A32" s="69"/>
      <c r="L32" s="30"/>
      <c r="M32" s="27"/>
      <c r="N32" s="27"/>
      <c r="O32" s="27"/>
      <c r="P32" s="27"/>
      <c r="Q32" s="27"/>
      <c r="R32" s="27"/>
      <c r="S32" s="27"/>
      <c r="T32" s="27"/>
      <c r="U32" s="30"/>
      <c r="V32" s="40"/>
      <c r="W32" s="98"/>
      <c r="X32" s="30"/>
      <c r="Z32" s="5"/>
      <c r="AA32" s="18"/>
      <c r="AB32" s="18"/>
      <c r="AC32" s="18">
        <f t="shared" si="7"/>
        <v>4.6000000000000014</v>
      </c>
      <c r="AD32" s="18">
        <v>0.21299999999999999</v>
      </c>
      <c r="AE32" s="29">
        <v>0.15</v>
      </c>
      <c r="AF32" s="103">
        <v>4.1000000000000002E-2</v>
      </c>
      <c r="AG32" s="103">
        <v>1.9E-2</v>
      </c>
      <c r="AH32" s="104">
        <v>5.8000000000000003E-2</v>
      </c>
      <c r="AI32" s="29">
        <v>6.4500000000000002E-2</v>
      </c>
      <c r="AJ32" s="50">
        <v>7.7000000000000002E-3</v>
      </c>
      <c r="AL32" s="40">
        <f t="shared" si="8"/>
        <v>2.8000000000000016</v>
      </c>
      <c r="AM32" s="104">
        <f t="shared" si="0"/>
        <v>0.2842271502803202</v>
      </c>
      <c r="AN32" s="104">
        <f t="shared" si="1"/>
        <v>0.20959285279999984</v>
      </c>
      <c r="AO32" s="104">
        <f t="shared" si="2"/>
        <v>6.6661377599999239E-2</v>
      </c>
      <c r="AP32" s="104">
        <f t="shared" si="3"/>
        <v>5.6841320767999637E-2</v>
      </c>
      <c r="AQ32" s="104">
        <f t="shared" si="4"/>
        <v>0.1072346543999998</v>
      </c>
      <c r="AR32" s="104">
        <f t="shared" si="5"/>
        <v>8.3560646399999911E-2</v>
      </c>
      <c r="AS32" s="106">
        <f t="shared" si="6"/>
        <v>2.0117513599999914E-2</v>
      </c>
      <c r="AU32" s="93">
        <v>0</v>
      </c>
      <c r="AV32" s="105">
        <f>AV31</f>
        <v>9.1423262400000094E-2</v>
      </c>
    </row>
    <row r="33" spans="1:48" s="28" customFormat="1" ht="12.75" x14ac:dyDescent="0.2">
      <c r="A33" s="69"/>
      <c r="G33" s="28" t="s">
        <v>90</v>
      </c>
      <c r="L33" s="30"/>
      <c r="M33" s="27"/>
      <c r="N33" s="27"/>
      <c r="O33" s="27"/>
      <c r="P33" s="27"/>
      <c r="Q33" s="27"/>
      <c r="R33" s="27"/>
      <c r="S33" s="27"/>
      <c r="T33" s="27"/>
      <c r="U33" s="30"/>
      <c r="V33" s="40"/>
      <c r="W33" s="98"/>
      <c r="X33" s="30"/>
      <c r="Z33" s="5"/>
      <c r="AA33" s="18"/>
      <c r="AB33" s="18"/>
      <c r="AC33" s="18">
        <f t="shared" si="7"/>
        <v>4.8000000000000016</v>
      </c>
      <c r="AD33" s="18">
        <v>0.20749999999999999</v>
      </c>
      <c r="AE33" s="29">
        <v>0.14599999999999999</v>
      </c>
      <c r="AF33" s="103">
        <v>4.0599999999999997E-2</v>
      </c>
      <c r="AG33" s="103">
        <v>1.7000000000000001E-2</v>
      </c>
      <c r="AH33" s="104">
        <v>5.5E-2</v>
      </c>
      <c r="AI33" s="29">
        <v>6.2E-2</v>
      </c>
      <c r="AJ33" s="50">
        <v>6.0000000000000001E-3</v>
      </c>
      <c r="AL33" s="40">
        <f t="shared" si="8"/>
        <v>2.9000000000000017</v>
      </c>
      <c r="AM33" s="104">
        <f t="shared" si="0"/>
        <v>0.27846637213343062</v>
      </c>
      <c r="AN33" s="104">
        <f t="shared" si="1"/>
        <v>0.20458950880000015</v>
      </c>
      <c r="AO33" s="104">
        <f t="shared" si="2"/>
        <v>6.4561990099999522E-2</v>
      </c>
      <c r="AP33" s="104">
        <f t="shared" si="3"/>
        <v>5.2852915798998978E-2</v>
      </c>
      <c r="AQ33" s="104">
        <f t="shared" si="4"/>
        <v>0.10278447689999981</v>
      </c>
      <c r="AR33" s="104">
        <f t="shared" si="5"/>
        <v>8.1641073399999958E-2</v>
      </c>
      <c r="AS33" s="106">
        <f t="shared" si="6"/>
        <v>1.9003926099999791E-2</v>
      </c>
      <c r="AU33" s="93"/>
    </row>
    <row r="34" spans="1:48" s="28" customFormat="1" ht="12.75" x14ac:dyDescent="0.2">
      <c r="A34" s="73"/>
      <c r="L34" s="30"/>
      <c r="M34" s="27"/>
      <c r="N34" s="27"/>
      <c r="O34" s="27"/>
      <c r="P34" s="27"/>
      <c r="Q34" s="27"/>
      <c r="R34" s="27"/>
      <c r="S34" s="27"/>
      <c r="T34" s="27"/>
      <c r="U34" s="30"/>
      <c r="V34" s="40"/>
      <c r="W34" s="98"/>
      <c r="X34" s="30"/>
      <c r="Z34" s="5"/>
      <c r="AA34" s="5"/>
      <c r="AB34" s="5"/>
      <c r="AC34" s="18">
        <f t="shared" si="7"/>
        <v>5.0000000000000018</v>
      </c>
      <c r="AD34" s="40">
        <v>0.20250000000000001</v>
      </c>
      <c r="AE34" s="29">
        <v>0.14199999999999999</v>
      </c>
      <c r="AF34" s="102">
        <v>0.04</v>
      </c>
      <c r="AG34" s="103">
        <v>1.52E-2</v>
      </c>
      <c r="AH34" s="104">
        <v>5.1999999999999998E-2</v>
      </c>
      <c r="AI34" s="29">
        <v>0.06</v>
      </c>
      <c r="AJ34" s="50">
        <v>4.0000000000000001E-3</v>
      </c>
      <c r="AL34" s="40">
        <f t="shared" si="8"/>
        <v>3.0000000000000018</v>
      </c>
      <c r="AM34" s="104">
        <f t="shared" si="0"/>
        <v>0.27294285000000063</v>
      </c>
      <c r="AN34" s="104">
        <f t="shared" si="1"/>
        <v>0.19975599999999993</v>
      </c>
      <c r="AO34" s="104">
        <f t="shared" si="2"/>
        <v>6.26489999999994E-2</v>
      </c>
      <c r="AP34" s="104">
        <f t="shared" si="3"/>
        <v>4.9273299999998965E-2</v>
      </c>
      <c r="AQ34" s="104">
        <f t="shared" si="4"/>
        <v>9.8695999999999784E-2</v>
      </c>
      <c r="AR34" s="104">
        <f t="shared" si="5"/>
        <v>7.9864999999999881E-2</v>
      </c>
      <c r="AS34" s="106">
        <f t="shared" si="6"/>
        <v>1.8011999999999917E-2</v>
      </c>
      <c r="AU34" s="93">
        <f>AU30</f>
        <v>3.2</v>
      </c>
      <c r="AV34" s="28">
        <v>0</v>
      </c>
    </row>
    <row r="35" spans="1:48" s="28" customFormat="1" ht="12.75" x14ac:dyDescent="0.2">
      <c r="A35" s="73"/>
      <c r="G35" s="85" t="s">
        <v>58</v>
      </c>
      <c r="H35" s="28" t="str">
        <f>[1]!xln(H36)</f>
        <v>0.191 × 0.1 × (15² × (1E+07) × (32 / 0.1)²)⁰·³³³</v>
      </c>
      <c r="L35" s="30"/>
      <c r="M35" s="27"/>
      <c r="N35" s="27"/>
      <c r="O35" s="27"/>
      <c r="P35" s="27"/>
      <c r="Q35" s="27"/>
      <c r="R35" s="27"/>
      <c r="S35" s="27"/>
      <c r="T35" s="27"/>
      <c r="U35" s="30"/>
      <c r="V35" s="40"/>
      <c r="W35" s="98"/>
      <c r="X35" s="30"/>
      <c r="Z35" s="5"/>
      <c r="AA35" s="18"/>
      <c r="AB35" s="18"/>
      <c r="AL35" s="40">
        <f>AL34+0.1</f>
        <v>3.1000000000000019</v>
      </c>
      <c r="AM35" s="104">
        <f t="shared" si="0"/>
        <v>0.2676458582842276</v>
      </c>
      <c r="AN35" s="104">
        <f t="shared" ref="AN35:AN54" si="9" xml:space="preserve"> -0.002472*AL35^4 + 0.034118*AL35^3 - 0.163573*AL35^2 + 0.279846*AL35 + 0.111421</f>
        <v>0.19512201679999985</v>
      </c>
      <c r="AO35" s="104">
        <f t="shared" ref="AO35:AO54" si="10" xml:space="preserve"> 0.003821*AL35^4 - 0.05461*AL35^3 + 0.291581*AL35^2 - 0.70608*AL35 + 0.721629</f>
        <v>6.0865274099999866E-2</v>
      </c>
      <c r="AP35" s="104">
        <f t="shared" ref="AP35:AP54" si="11" xml:space="preserve"> -0.0007349*AL35^5 + 0.015221*AL35^4 - 0.1262897*AL35^3 + 0.5302973*AL35^2 - 1.1521694*AL35+ 1.0886074</f>
        <v>4.6038543700999579E-2</v>
      </c>
      <c r="AQ35" s="104">
        <f t="shared" ref="AQ35:AQ54" si="12" xml:space="preserve"> 0.001749*AL35^4 - 0.02835*AL35^3 + 0.176458*AL35^2 - 0.521424*AL35 + 0.698627</f>
        <v>9.4922952900000079E-2</v>
      </c>
      <c r="AR35" s="104">
        <f t="shared" ref="AR35:AR54" si="13" xml:space="preserve"> -0.001726*AL35^4 + 0.021906*AL35^3 - 0.096296*AL35^2 + 0.155713*AL35 + 0.027734</f>
        <v>7.8241661399999857E-2</v>
      </c>
      <c r="AS35" s="106">
        <f t="shared" ref="AS35:AS54" si="14" xml:space="preserve"> 0.001081*AL35^4 - 0.01685*AL35^3 + 0.09812*AL35^2 - 0.259913*AL35 + 0.28206</f>
        <v>1.7117170100000023E-2</v>
      </c>
      <c r="AU35" s="93">
        <f>AU34</f>
        <v>3.2</v>
      </c>
      <c r="AV35" s="105">
        <f>AR56</f>
        <v>7.6776150399999826E-2</v>
      </c>
    </row>
    <row r="36" spans="1:48" s="28" customFormat="1" ht="12.75" x14ac:dyDescent="0.2">
      <c r="A36" s="73"/>
      <c r="G36" s="85" t="s">
        <v>58</v>
      </c>
      <c r="H36" s="93">
        <f>K21*G24*(G21^2*G22*(G19/G24)^2)^0.333</f>
        <v>1156.3335564375341</v>
      </c>
      <c r="I36" s="28" t="s">
        <v>91</v>
      </c>
      <c r="L36" s="30"/>
      <c r="M36" s="27"/>
      <c r="N36" s="27"/>
      <c r="O36" s="27"/>
      <c r="P36" s="27"/>
      <c r="Q36" s="27"/>
      <c r="R36" s="27"/>
      <c r="S36" s="27"/>
      <c r="T36" s="27"/>
      <c r="U36" s="30"/>
      <c r="V36" s="40"/>
      <c r="W36" s="98"/>
      <c r="X36" s="30"/>
      <c r="Z36" s="5"/>
      <c r="AA36" s="18"/>
      <c r="AB36" s="18"/>
      <c r="AL36" s="40">
        <f t="shared" si="8"/>
        <v>3.200000000000002</v>
      </c>
      <c r="AM36" s="104">
        <f t="shared" si="0"/>
        <v>0.26256481174591784</v>
      </c>
      <c r="AN36" s="104">
        <f t="shared" si="9"/>
        <v>0.19071131679999997</v>
      </c>
      <c r="AO36" s="104">
        <f t="shared" si="10"/>
        <v>5.9162849599999956E-2</v>
      </c>
      <c r="AP36" s="104">
        <f t="shared" si="11"/>
        <v>4.3094791231998997E-2</v>
      </c>
      <c r="AQ36" s="104">
        <f t="shared" si="12"/>
        <v>9.1423262400000094E-2</v>
      </c>
      <c r="AR36" s="104">
        <f t="shared" si="13"/>
        <v>7.6776150399999771E-2</v>
      </c>
      <c r="AS36" s="106">
        <f t="shared" si="14"/>
        <v>1.6297465600000116E-2</v>
      </c>
      <c r="AU36" s="93">
        <v>0</v>
      </c>
      <c r="AV36" s="105">
        <f>AV35</f>
        <v>7.6776150399999826E-2</v>
      </c>
    </row>
    <row r="37" spans="1:48" s="28" customFormat="1" ht="12.75" x14ac:dyDescent="0.2">
      <c r="L37" s="30"/>
      <c r="M37" s="27"/>
      <c r="N37" s="27"/>
      <c r="O37" s="27"/>
      <c r="P37" s="27"/>
      <c r="Q37" s="27"/>
      <c r="R37" s="27"/>
      <c r="S37" s="27"/>
      <c r="T37" s="27"/>
      <c r="U37" s="30"/>
      <c r="V37" s="40"/>
      <c r="W37" s="98"/>
      <c r="X37" s="30"/>
      <c r="Z37" s="5"/>
      <c r="AA37" s="18"/>
      <c r="AB37" s="18"/>
      <c r="AL37" s="40">
        <f t="shared" si="8"/>
        <v>3.300000000000002</v>
      </c>
      <c r="AM37" s="104">
        <f t="shared" si="0"/>
        <v>0.25769077568727017</v>
      </c>
      <c r="AN37" s="104">
        <f t="shared" si="9"/>
        <v>0.18654172480000009</v>
      </c>
      <c r="AO37" s="104">
        <f t="shared" si="10"/>
        <v>5.7502934099999403E-2</v>
      </c>
      <c r="AP37" s="104">
        <f t="shared" si="11"/>
        <v>4.0397379042998338E-2</v>
      </c>
      <c r="AQ37" s="104">
        <f t="shared" si="12"/>
        <v>8.8159052899999923E-2</v>
      </c>
      <c r="AR37" s="104">
        <f t="shared" si="13"/>
        <v>7.5469417399999988E-2</v>
      </c>
      <c r="AS37" s="106">
        <f t="shared" si="14"/>
        <v>1.5533510099999814E-2</v>
      </c>
      <c r="AU37" s="93"/>
    </row>
    <row r="38" spans="1:48" s="28" customFormat="1" ht="13.9" customHeight="1" x14ac:dyDescent="0.2">
      <c r="G38" s="85" t="s">
        <v>58</v>
      </c>
      <c r="H38" s="28" t="str">
        <f>[1]!xln(H39)</f>
        <v>0.0592 × 0.1 × (15² × (1E+07) × (32 / 0.1)²)⁰·³³³</v>
      </c>
      <c r="L38" s="30"/>
      <c r="M38" s="27"/>
      <c r="N38" s="27"/>
      <c r="O38" s="27"/>
      <c r="P38" s="27"/>
      <c r="Q38" s="27"/>
      <c r="R38" s="27"/>
      <c r="S38" s="27"/>
      <c r="T38" s="27"/>
      <c r="U38" s="30"/>
      <c r="V38" s="40"/>
      <c r="W38" s="40"/>
      <c r="X38" s="30"/>
      <c r="Z38" s="5"/>
      <c r="AA38" s="18"/>
      <c r="AB38" s="18"/>
      <c r="AL38" s="40">
        <f t="shared" si="8"/>
        <v>3.4000000000000021</v>
      </c>
      <c r="AM38" s="104">
        <f t="shared" si="0"/>
        <v>0.25301751521727844</v>
      </c>
      <c r="AN38" s="104">
        <f t="shared" si="9"/>
        <v>0.18262513280000003</v>
      </c>
      <c r="AO38" s="104">
        <f t="shared" si="10"/>
        <v>5.5855905599999978E-2</v>
      </c>
      <c r="AP38" s="104">
        <f t="shared" si="11"/>
        <v>3.7909953823999309E-2</v>
      </c>
      <c r="AQ38" s="104">
        <f t="shared" si="12"/>
        <v>8.509664639999992E-2</v>
      </c>
      <c r="AR38" s="104">
        <f t="shared" si="13"/>
        <v>7.4318270399999803E-2</v>
      </c>
      <c r="AS38" s="106">
        <f t="shared" si="14"/>
        <v>1.4808521599999902E-2</v>
      </c>
      <c r="AU38" s="93">
        <f>AU34</f>
        <v>3.2</v>
      </c>
      <c r="AV38" s="28">
        <v>0</v>
      </c>
    </row>
    <row r="39" spans="1:48" s="28" customFormat="1" ht="12.75" x14ac:dyDescent="0.2">
      <c r="G39" s="85" t="s">
        <v>58</v>
      </c>
      <c r="H39" s="93">
        <f>K22*G24*(G21^2*G22*(G19/G24)^2)^0.333</f>
        <v>358.72012964333442</v>
      </c>
      <c r="I39" s="28" t="s">
        <v>91</v>
      </c>
      <c r="L39" s="30"/>
      <c r="M39" s="27"/>
      <c r="N39" s="27"/>
      <c r="O39" s="27"/>
      <c r="P39" s="27"/>
      <c r="Q39" s="27"/>
      <c r="R39" s="27"/>
      <c r="S39" s="27"/>
      <c r="T39" s="27"/>
      <c r="U39" s="30"/>
      <c r="V39" s="40"/>
      <c r="W39" s="40"/>
      <c r="X39" s="30"/>
      <c r="Z39" s="5"/>
      <c r="AA39" s="18"/>
      <c r="AB39" s="18"/>
      <c r="AL39" s="40">
        <f t="shared" si="8"/>
        <v>3.5000000000000022</v>
      </c>
      <c r="AM39" s="104">
        <f t="shared" si="0"/>
        <v>0.24854208359374838</v>
      </c>
      <c r="AN39" s="104">
        <f t="shared" si="9"/>
        <v>0.17896749999999995</v>
      </c>
      <c r="AO39" s="104">
        <f t="shared" si="10"/>
        <v>5.4201312499999488E-2</v>
      </c>
      <c r="AP39" s="104">
        <f t="shared" si="11"/>
        <v>3.5603590624998738E-2</v>
      </c>
      <c r="AQ39" s="104">
        <f t="shared" si="12"/>
        <v>8.2206562500000024E-2</v>
      </c>
      <c r="AR39" s="104">
        <f t="shared" si="13"/>
        <v>7.3315374999999711E-2</v>
      </c>
      <c r="AS39" s="106">
        <f t="shared" si="14"/>
        <v>1.4108312499999887E-2</v>
      </c>
      <c r="AU39" s="93">
        <f>AU38</f>
        <v>3.2</v>
      </c>
      <c r="AV39" s="105">
        <f>AS56</f>
        <v>1.6297465600000116E-2</v>
      </c>
    </row>
    <row r="40" spans="1:48" s="28" customFormat="1" ht="12.75" x14ac:dyDescent="0.2">
      <c r="L40" s="30"/>
      <c r="M40" s="27"/>
      <c r="N40" s="27"/>
      <c r="O40" s="27"/>
      <c r="P40" s="27"/>
      <c r="Q40" s="27"/>
      <c r="R40" s="27"/>
      <c r="S40" s="27"/>
      <c r="T40" s="27"/>
      <c r="U40" s="30"/>
      <c r="V40" s="40"/>
      <c r="W40" s="40"/>
      <c r="X40" s="30"/>
      <c r="Z40" s="5"/>
      <c r="AA40" s="5"/>
      <c r="AB40" s="5"/>
      <c r="AL40" s="40">
        <f t="shared" si="8"/>
        <v>3.6000000000000023</v>
      </c>
      <c r="AM40" s="104">
        <f t="shared" si="0"/>
        <v>0.24426494964287923</v>
      </c>
      <c r="AN40" s="104">
        <f t="shared" si="9"/>
        <v>0.17556885279999968</v>
      </c>
      <c r="AO40" s="104">
        <f t="shared" si="10"/>
        <v>5.2527873599999331E-2</v>
      </c>
      <c r="AP40" s="104">
        <f t="shared" si="11"/>
        <v>3.3455910975999092E-2</v>
      </c>
      <c r="AQ40" s="104">
        <f t="shared" si="12"/>
        <v>7.9463518399999766E-2</v>
      </c>
      <c r="AR40" s="104">
        <f t="shared" si="13"/>
        <v>7.244925439999958E-2</v>
      </c>
      <c r="AS40" s="106">
        <f t="shared" si="14"/>
        <v>1.3421289599999997E-2</v>
      </c>
      <c r="AU40" s="93">
        <v>0</v>
      </c>
      <c r="AV40" s="105">
        <f>AV39</f>
        <v>1.6297465600000116E-2</v>
      </c>
    </row>
    <row r="41" spans="1:48" s="28" customFormat="1" ht="12.75" x14ac:dyDescent="0.2">
      <c r="G41" s="28" t="s">
        <v>92</v>
      </c>
      <c r="L41" s="30"/>
      <c r="M41" s="27"/>
      <c r="N41" s="27"/>
      <c r="O41" s="27"/>
      <c r="P41" s="27"/>
      <c r="Q41" s="27"/>
      <c r="R41" s="27"/>
      <c r="S41" s="27"/>
      <c r="T41" s="27"/>
      <c r="U41" s="30"/>
      <c r="V41" s="40"/>
      <c r="W41" s="40"/>
      <c r="X41" s="30"/>
      <c r="Z41" s="5"/>
      <c r="AA41" s="40"/>
      <c r="AB41" s="5"/>
      <c r="AL41" s="40">
        <f t="shared" si="8"/>
        <v>3.7000000000000024</v>
      </c>
      <c r="AM41" s="104">
        <f t="shared" si="0"/>
        <v>0.24018966425646668</v>
      </c>
      <c r="AN41" s="104">
        <f t="shared" si="9"/>
        <v>0.17242328480000002</v>
      </c>
      <c r="AO41" s="104">
        <f t="shared" si="10"/>
        <v>5.0833478099999385E-2</v>
      </c>
      <c r="AP41" s="104">
        <f t="shared" si="11"/>
        <v>3.1450201006999023E-2</v>
      </c>
      <c r="AQ41" s="104">
        <f t="shared" si="12"/>
        <v>7.6846428900000041E-2</v>
      </c>
      <c r="AR41" s="104">
        <f t="shared" si="13"/>
        <v>7.1704289399999926E-2</v>
      </c>
      <c r="AS41" s="106">
        <f t="shared" si="14"/>
        <v>1.2738454099999852E-2</v>
      </c>
      <c r="AU41" s="93"/>
    </row>
    <row r="42" spans="1:48" s="28" customFormat="1" ht="12.75" x14ac:dyDescent="0.2">
      <c r="L42" s="30"/>
      <c r="M42" s="27"/>
      <c r="N42" s="27"/>
      <c r="O42" s="27"/>
      <c r="P42" s="27"/>
      <c r="Q42" s="27"/>
      <c r="R42" s="27"/>
      <c r="S42" s="27"/>
      <c r="T42" s="27"/>
      <c r="U42" s="30"/>
      <c r="V42" s="40"/>
      <c r="W42" s="40"/>
      <c r="X42" s="30"/>
      <c r="AL42" s="40">
        <f t="shared" si="8"/>
        <v>3.8000000000000025</v>
      </c>
      <c r="AM42" s="104">
        <f t="shared" si="0"/>
        <v>0.23632206596672042</v>
      </c>
      <c r="AN42" s="104">
        <f t="shared" si="9"/>
        <v>0.16951895679999995</v>
      </c>
      <c r="AO42" s="104">
        <f t="shared" si="10"/>
        <v>4.9125185599999344E-2</v>
      </c>
      <c r="AP42" s="104">
        <f t="shared" si="11"/>
        <v>2.9574529567999441E-2</v>
      </c>
      <c r="AQ42" s="104">
        <f t="shared" si="12"/>
        <v>7.4338406400000001E-2</v>
      </c>
      <c r="AR42" s="104">
        <f t="shared" si="13"/>
        <v>7.1060718399999806E-2</v>
      </c>
      <c r="AS42" s="106">
        <f t="shared" si="14"/>
        <v>1.2053401599999902E-2</v>
      </c>
    </row>
    <row r="43" spans="1:48" s="28" customFormat="1" ht="12.75" x14ac:dyDescent="0.2">
      <c r="A43" s="73"/>
      <c r="G43" s="85" t="s">
        <v>58</v>
      </c>
      <c r="H43" s="28" t="str">
        <f>[1]!xln(H44)</f>
        <v>0.0163 × 0.1 × (15² × (1E+07) × (32 / 0.1)²)⁰·³³³</v>
      </c>
      <c r="L43" s="30"/>
      <c r="M43" s="27"/>
      <c r="N43" s="27"/>
      <c r="O43" s="27"/>
      <c r="P43" s="27"/>
      <c r="Q43" s="27"/>
      <c r="R43" s="27"/>
      <c r="S43" s="27"/>
      <c r="T43" s="27"/>
      <c r="U43" s="30"/>
      <c r="V43" s="40"/>
      <c r="W43" s="40"/>
      <c r="X43" s="30"/>
      <c r="AL43" s="40">
        <f t="shared" si="8"/>
        <v>3.9000000000000026</v>
      </c>
      <c r="AM43" s="104">
        <f t="shared" si="0"/>
        <v>0.23266902559863031</v>
      </c>
      <c r="AN43" s="104">
        <f t="shared" si="9"/>
        <v>0.16683809679999984</v>
      </c>
      <c r="AO43" s="104">
        <f t="shared" si="10"/>
        <v>4.7419226099999601E-2</v>
      </c>
      <c r="AP43" s="104">
        <f t="shared" si="11"/>
        <v>2.7820866349000717E-2</v>
      </c>
      <c r="AQ43" s="104">
        <f t="shared" si="12"/>
        <v>7.1926760900000386E-2</v>
      </c>
      <c r="AR43" s="104">
        <f t="shared" si="13"/>
        <v>7.0494637399999699E-2</v>
      </c>
      <c r="AS43" s="106">
        <f t="shared" si="14"/>
        <v>1.1362322099999878E-2</v>
      </c>
    </row>
    <row r="44" spans="1:48" s="28" customFormat="1" ht="12.75" x14ac:dyDescent="0.2">
      <c r="D44" s="69"/>
      <c r="E44" s="69"/>
      <c r="F44" s="69"/>
      <c r="G44" s="85" t="s">
        <v>58</v>
      </c>
      <c r="H44" s="93">
        <f>K23*G24*(G21^2*G22*(G19/G24)^2)^0.333</f>
        <v>98.815878755269239</v>
      </c>
      <c r="I44" s="28" t="s">
        <v>91</v>
      </c>
      <c r="L44" s="30"/>
      <c r="M44" s="27"/>
      <c r="N44" s="27"/>
      <c r="O44" s="27"/>
      <c r="P44" s="27"/>
      <c r="Q44" s="27"/>
      <c r="R44" s="27"/>
      <c r="S44" s="27"/>
      <c r="T44" s="27"/>
      <c r="U44" s="30"/>
      <c r="AL44" s="40">
        <f t="shared" si="8"/>
        <v>4.0000000000000027</v>
      </c>
      <c r="AM44" s="104">
        <f t="shared" si="0"/>
        <v>0.22923672999999753</v>
      </c>
      <c r="AN44" s="104">
        <f t="shared" si="9"/>
        <v>0.16435700000000009</v>
      </c>
      <c r="AO44" s="104">
        <f t="shared" si="10"/>
        <v>4.5740999999999477E-2</v>
      </c>
      <c r="AP44" s="104">
        <f t="shared" si="11"/>
        <v>2.6184199999998548E-2</v>
      </c>
      <c r="AQ44" s="104">
        <f t="shared" si="12"/>
        <v>6.9602999999999748E-2</v>
      </c>
      <c r="AR44" s="104">
        <f t="shared" si="13"/>
        <v>6.9977999999999957E-2</v>
      </c>
      <c r="AS44" s="106">
        <f t="shared" si="14"/>
        <v>1.0663999999999785E-2</v>
      </c>
    </row>
    <row r="45" spans="1:48" s="28" customFormat="1" ht="12.75" x14ac:dyDescent="0.2">
      <c r="B45" s="69"/>
      <c r="C45" s="71"/>
      <c r="E45" s="69"/>
      <c r="F45" s="69"/>
      <c r="L45" s="30"/>
      <c r="M45" s="27"/>
      <c r="N45" s="27"/>
      <c r="O45" s="27"/>
      <c r="P45" s="27"/>
      <c r="Q45" s="27"/>
      <c r="R45" s="27"/>
      <c r="S45" s="27"/>
      <c r="T45" s="27"/>
      <c r="U45" s="30"/>
      <c r="AL45" s="40">
        <f t="shared" si="8"/>
        <v>4.1000000000000023</v>
      </c>
      <c r="AM45" s="104">
        <f t="shared" si="0"/>
        <v>0.22602850484903222</v>
      </c>
      <c r="AN45" s="104">
        <f t="shared" si="9"/>
        <v>0.1620460288000003</v>
      </c>
      <c r="AO45" s="104">
        <f t="shared" si="10"/>
        <v>4.4125078099999882E-2</v>
      </c>
      <c r="AP45" s="104">
        <f t="shared" si="11"/>
        <v>2.4661656250999364E-2</v>
      </c>
      <c r="AQ45" s="104">
        <f t="shared" si="12"/>
        <v>6.7362828900000227E-2</v>
      </c>
      <c r="AR45" s="104">
        <f t="shared" si="13"/>
        <v>6.9478617399999582E-2</v>
      </c>
      <c r="AS45" s="106">
        <f t="shared" si="14"/>
        <v>9.9598141000001306E-3</v>
      </c>
    </row>
    <row r="46" spans="1:48" s="28" customFormat="1" ht="12.75" x14ac:dyDescent="0.2">
      <c r="B46" s="69"/>
      <c r="C46" s="71"/>
      <c r="E46" s="69"/>
      <c r="F46" s="69"/>
      <c r="G46" s="85" t="s">
        <v>58</v>
      </c>
      <c r="H46" s="28" t="str">
        <f>[1]!xln(H47)</f>
        <v>0.0431 × 0.1 × (15² × (1E+07) × (32 / 0.1)²)⁰·³³³</v>
      </c>
      <c r="L46" s="30"/>
      <c r="M46" s="27"/>
      <c r="N46" s="27"/>
      <c r="O46" s="27"/>
      <c r="P46" s="27"/>
      <c r="Q46" s="27"/>
      <c r="R46" s="27"/>
      <c r="S46" s="27"/>
      <c r="T46" s="27"/>
      <c r="U46" s="30"/>
      <c r="AL46" s="40">
        <f t="shared" si="8"/>
        <v>4.200000000000002</v>
      </c>
      <c r="AM46" s="104">
        <f t="shared" si="0"/>
        <v>0.22304217653951938</v>
      </c>
      <c r="AN46" s="104">
        <f t="shared" si="9"/>
        <v>0.15986961280000056</v>
      </c>
      <c r="AO46" s="104">
        <f t="shared" si="10"/>
        <v>4.2615201599999764E-2</v>
      </c>
      <c r="AP46" s="104">
        <f t="shared" si="11"/>
        <v>2.3251616031998878E-2</v>
      </c>
      <c r="AQ46" s="104">
        <f t="shared" si="12"/>
        <v>6.5206150399999552E-2</v>
      </c>
      <c r="AR46" s="104">
        <f t="shared" si="13"/>
        <v>6.8960158399999999E-2</v>
      </c>
      <c r="AS46" s="106">
        <f t="shared" si="14"/>
        <v>9.2537375999997007E-3</v>
      </c>
    </row>
    <row r="47" spans="1:48" s="28" customFormat="1" ht="12.75" x14ac:dyDescent="0.2">
      <c r="B47" s="71"/>
      <c r="C47" s="78"/>
      <c r="D47" s="86"/>
      <c r="E47" s="72"/>
      <c r="F47" s="72"/>
      <c r="G47" s="85" t="s">
        <v>58</v>
      </c>
      <c r="H47" s="93">
        <f>K24*G24*(G21^2*G22*(G19/G24)^2)^0.333</f>
        <v>261.29520809449451</v>
      </c>
      <c r="I47" s="28" t="s">
        <v>91</v>
      </c>
      <c r="L47" s="30"/>
      <c r="M47" s="27"/>
      <c r="N47" s="27"/>
      <c r="O47" s="27"/>
      <c r="P47" s="27"/>
      <c r="Q47" s="27"/>
      <c r="R47" s="27"/>
      <c r="S47" s="27"/>
      <c r="T47" s="27"/>
      <c r="U47" s="30"/>
      <c r="AA47" s="46"/>
      <c r="AB47" s="5"/>
      <c r="AL47" s="40">
        <f t="shared" si="8"/>
        <v>4.3000000000000016</v>
      </c>
      <c r="AM47" s="104">
        <f t="shared" si="0"/>
        <v>0.22026697314366925</v>
      </c>
      <c r="AN47" s="104">
        <f t="shared" si="9"/>
        <v>0.15778624880000036</v>
      </c>
      <c r="AO47" s="104">
        <f t="shared" si="10"/>
        <v>4.1264282099998773E-2</v>
      </c>
      <c r="AP47" s="104">
        <f t="shared" si="11"/>
        <v>2.1952833592997933E-2</v>
      </c>
      <c r="AQ47" s="104">
        <f t="shared" si="12"/>
        <v>6.3137064899999484E-2</v>
      </c>
      <c r="AR47" s="104">
        <f t="shared" si="13"/>
        <v>6.838214939999962E-2</v>
      </c>
      <c r="AS47" s="106">
        <f t="shared" si="14"/>
        <v>8.5523380999995569E-3</v>
      </c>
    </row>
    <row r="48" spans="1:48" s="28" customFormat="1" ht="12.75" x14ac:dyDescent="0.2">
      <c r="B48" s="90"/>
      <c r="C48" s="79"/>
      <c r="E48" s="72"/>
      <c r="F48" s="72"/>
      <c r="L48" s="30"/>
      <c r="M48" s="27"/>
      <c r="N48" s="27"/>
      <c r="O48" s="27"/>
      <c r="P48" s="27"/>
      <c r="Q48" s="27"/>
      <c r="R48" s="27"/>
      <c r="S48" s="27"/>
      <c r="T48" s="27"/>
      <c r="U48" s="30"/>
      <c r="AA48" s="41"/>
      <c r="AB48" s="5"/>
      <c r="AL48" s="40">
        <f t="shared" si="8"/>
        <v>4.4000000000000012</v>
      </c>
      <c r="AM48" s="104">
        <f t="shared" si="0"/>
        <v>0.21767996445248092</v>
      </c>
      <c r="AN48" s="104">
        <f t="shared" si="9"/>
        <v>0.15574850080000036</v>
      </c>
      <c r="AO48" s="104">
        <f t="shared" si="10"/>
        <v>4.0134401599998593E-2</v>
      </c>
      <c r="AP48" s="104">
        <f t="shared" si="11"/>
        <v>2.0763554623998814E-2</v>
      </c>
      <c r="AQ48" s="104">
        <f t="shared" si="12"/>
        <v>6.1163870399999598E-2</v>
      </c>
      <c r="AR48" s="104">
        <f t="shared" si="13"/>
        <v>6.7699974399999724E-2</v>
      </c>
      <c r="AS48" s="106">
        <f t="shared" si="14"/>
        <v>7.864777599999595E-3</v>
      </c>
    </row>
    <row r="49" spans="1:45" s="28" customFormat="1" ht="12.75" x14ac:dyDescent="0.2">
      <c r="A49" s="73"/>
      <c r="C49" s="74"/>
      <c r="D49" s="69"/>
      <c r="E49" s="69"/>
      <c r="F49" s="69"/>
      <c r="G49" s="28" t="s">
        <v>93</v>
      </c>
      <c r="L49" s="30"/>
      <c r="M49" s="27"/>
      <c r="N49" s="27"/>
      <c r="O49" s="27"/>
      <c r="P49" s="27"/>
      <c r="Q49" s="27"/>
      <c r="R49" s="27"/>
      <c r="S49" s="27"/>
      <c r="T49" s="27"/>
      <c r="U49" s="30"/>
      <c r="V49" s="40"/>
      <c r="W49" s="40"/>
      <c r="X49" s="30"/>
      <c r="Z49" s="5"/>
      <c r="AA49" s="41"/>
      <c r="AB49" s="5"/>
      <c r="AL49" s="40">
        <f t="shared" si="8"/>
        <v>4.5000000000000009</v>
      </c>
      <c r="AM49" s="104">
        <f t="shared" si="0"/>
        <v>0.21524204109375231</v>
      </c>
      <c r="AN49" s="104">
        <f t="shared" si="9"/>
        <v>0.15370300000000059</v>
      </c>
      <c r="AO49" s="104">
        <f t="shared" si="10"/>
        <v>3.929681249999939E-2</v>
      </c>
      <c r="AP49" s="104">
        <f t="shared" si="11"/>
        <v>1.9680634374997119E-2</v>
      </c>
      <c r="AQ49" s="104">
        <f t="shared" si="12"/>
        <v>5.9299062499999944E-2</v>
      </c>
      <c r="AR49" s="104">
        <f t="shared" si="13"/>
        <v>6.6864874999999796E-2</v>
      </c>
      <c r="AS49" s="106">
        <f t="shared" si="14"/>
        <v>7.2028124999996557E-3</v>
      </c>
    </row>
    <row r="50" spans="1:45" s="28" customFormat="1" ht="12.75" x14ac:dyDescent="0.2">
      <c r="A50" s="73"/>
      <c r="B50" s="97"/>
      <c r="C50" s="73"/>
      <c r="D50" s="71"/>
      <c r="E50" s="69"/>
      <c r="F50" s="75"/>
      <c r="L50" s="30"/>
      <c r="M50" s="27"/>
      <c r="N50" s="27"/>
      <c r="O50" s="27"/>
      <c r="P50" s="27"/>
      <c r="Q50" s="27"/>
      <c r="R50" s="27"/>
      <c r="S50" s="27"/>
      <c r="T50" s="27"/>
      <c r="U50" s="30"/>
      <c r="V50" s="40"/>
      <c r="W50" s="40"/>
      <c r="X50" s="30"/>
      <c r="Z50" s="5"/>
      <c r="AA50" s="46"/>
      <c r="AB50" s="44"/>
      <c r="AL50" s="40">
        <f t="shared" si="8"/>
        <v>4.6000000000000005</v>
      </c>
      <c r="AM50" s="104">
        <f t="shared" si="0"/>
        <v>0.21289343272768055</v>
      </c>
      <c r="AN50" s="104">
        <f t="shared" si="9"/>
        <v>0.1515904448000005</v>
      </c>
      <c r="AO50" s="104">
        <f t="shared" si="10"/>
        <v>3.8831937599998922E-2</v>
      </c>
      <c r="AP50" s="104">
        <f t="shared" si="11"/>
        <v>1.8698655775997608E-2</v>
      </c>
      <c r="AQ50" s="104">
        <f t="shared" si="12"/>
        <v>5.7559334399999496E-2</v>
      </c>
      <c r="AR50" s="104">
        <f t="shared" si="13"/>
        <v>6.5823950399999748E-2</v>
      </c>
      <c r="AS50" s="106">
        <f t="shared" si="14"/>
        <v>6.5807935999997458E-3</v>
      </c>
    </row>
    <row r="51" spans="1:45" s="28" customFormat="1" ht="12.75" x14ac:dyDescent="0.2">
      <c r="A51" s="73"/>
      <c r="B51" s="74"/>
      <c r="C51" s="76"/>
      <c r="D51" s="76"/>
      <c r="E51" s="69"/>
      <c r="F51" s="75"/>
      <c r="G51" s="85" t="s">
        <v>58</v>
      </c>
      <c r="H51" s="28" t="str">
        <f>[1]!xln(H52)</f>
        <v>0.263 × 0.1 × (15² × (1E+07) × (32 / 0.1)²)⁰·³³³</v>
      </c>
      <c r="L51" s="30"/>
      <c r="M51" s="27"/>
      <c r="N51" s="27"/>
      <c r="O51" s="27"/>
      <c r="P51" s="27"/>
      <c r="Q51" s="27"/>
      <c r="R51" s="27"/>
      <c r="S51" s="27"/>
      <c r="T51" s="27"/>
      <c r="U51" s="30"/>
      <c r="V51" s="40"/>
      <c r="W51" s="40"/>
      <c r="X51" s="30"/>
      <c r="Z51" s="5"/>
      <c r="AA51" s="41"/>
      <c r="AB51" s="5"/>
      <c r="AL51" s="40">
        <f t="shared" si="8"/>
        <v>4.7</v>
      </c>
      <c r="AM51" s="104">
        <f t="shared" si="0"/>
        <v>0.21054876532006614</v>
      </c>
      <c r="AN51" s="104">
        <f t="shared" si="9"/>
        <v>0.14934560080000026</v>
      </c>
      <c r="AO51" s="104">
        <f t="shared" si="10"/>
        <v>3.8829370100000093E-2</v>
      </c>
      <c r="AP51" s="104">
        <f t="shared" si="11"/>
        <v>1.7809047556997193E-2</v>
      </c>
      <c r="AQ51" s="104">
        <f t="shared" si="12"/>
        <v>5.5965576900000147E-2</v>
      </c>
      <c r="AR51" s="104">
        <f t="shared" si="13"/>
        <v>6.4520157399999806E-2</v>
      </c>
      <c r="AS51" s="106">
        <f t="shared" si="14"/>
        <v>6.0156660999999279E-3</v>
      </c>
    </row>
    <row r="52" spans="1:45" s="28" customFormat="1" ht="12.75" x14ac:dyDescent="0.2">
      <c r="A52" s="69"/>
      <c r="B52" s="69"/>
      <c r="C52" s="76"/>
      <c r="D52" s="77"/>
      <c r="E52" s="69"/>
      <c r="F52" s="77"/>
      <c r="G52" s="85" t="s">
        <v>58</v>
      </c>
      <c r="H52" s="93">
        <f>K25*G24*(G21^2*G22*(G19/G24)^2)^0.333</f>
        <v>1592.0004520754762</v>
      </c>
      <c r="I52" s="28" t="s">
        <v>91</v>
      </c>
      <c r="L52" s="30"/>
      <c r="M52" s="27"/>
      <c r="N52" s="27"/>
      <c r="O52" s="27"/>
      <c r="P52" s="27"/>
      <c r="Q52" s="27"/>
      <c r="R52" s="27"/>
      <c r="S52" s="27"/>
      <c r="T52" s="27"/>
      <c r="U52" s="30"/>
      <c r="V52" s="40"/>
      <c r="W52" s="40"/>
      <c r="X52" s="30"/>
      <c r="Z52" s="5"/>
      <c r="AA52" s="5"/>
      <c r="AB52" s="5"/>
      <c r="AL52" s="40">
        <f t="shared" si="8"/>
        <v>4.8</v>
      </c>
      <c r="AM52" s="104">
        <f t="shared" si="0"/>
        <v>0.20809165749311551</v>
      </c>
      <c r="AN52" s="104">
        <f t="shared" si="9"/>
        <v>0.14689730080000052</v>
      </c>
      <c r="AO52" s="104">
        <f t="shared" si="10"/>
        <v>3.9387873599999845E-2</v>
      </c>
      <c r="AP52" s="104">
        <f t="shared" si="11"/>
        <v>1.6999202367998123E-2</v>
      </c>
      <c r="AQ52" s="104">
        <f t="shared" si="12"/>
        <v>5.4542878400000272E-2</v>
      </c>
      <c r="AR52" s="104">
        <f t="shared" si="13"/>
        <v>6.2892310399999846E-2</v>
      </c>
      <c r="AS52" s="106">
        <f t="shared" si="14"/>
        <v>5.5269695999997648E-3</v>
      </c>
    </row>
    <row r="53" spans="1:45" s="28" customFormat="1" ht="12.75" x14ac:dyDescent="0.2">
      <c r="A53" s="73"/>
      <c r="B53" s="69"/>
      <c r="C53" s="76"/>
      <c r="D53" s="77"/>
      <c r="E53" s="69"/>
      <c r="F53" s="77"/>
      <c r="L53" s="30"/>
      <c r="M53" s="27"/>
      <c r="N53" s="27"/>
      <c r="O53" s="27"/>
      <c r="P53" s="27"/>
      <c r="Q53" s="27"/>
      <c r="R53" s="27"/>
      <c r="S53" s="27"/>
      <c r="T53" s="27"/>
      <c r="U53" s="30"/>
      <c r="V53" s="40"/>
      <c r="W53" s="40"/>
      <c r="X53" s="30"/>
      <c r="Z53" s="5"/>
      <c r="AL53" s="40">
        <f t="shared" si="8"/>
        <v>4.8999999999999995</v>
      </c>
      <c r="AM53" s="104">
        <f t="shared" si="0"/>
        <v>0.20536885595382867</v>
      </c>
      <c r="AN53" s="104">
        <f t="shared" si="9"/>
        <v>0.14416844480000002</v>
      </c>
      <c r="AO53" s="104">
        <f t="shared" si="10"/>
        <v>4.0615382099999819E-2</v>
      </c>
      <c r="AP53" s="104">
        <f t="shared" si="11"/>
        <v>1.6251594898999855E-2</v>
      </c>
      <c r="AQ53" s="104">
        <f t="shared" si="12"/>
        <v>5.3320524899999611E-2</v>
      </c>
      <c r="AR53" s="104">
        <f t="shared" si="13"/>
        <v>6.0875081399999607E-2</v>
      </c>
      <c r="AS53" s="106">
        <f t="shared" si="14"/>
        <v>5.1368380999996521E-3</v>
      </c>
    </row>
    <row r="54" spans="1:45" s="28" customFormat="1" ht="12.75" x14ac:dyDescent="0.2">
      <c r="A54" s="73"/>
      <c r="B54" s="71"/>
      <c r="C54" s="78"/>
      <c r="D54" s="86"/>
      <c r="E54" s="69"/>
      <c r="F54" s="77"/>
      <c r="G54" s="85" t="s">
        <v>58</v>
      </c>
      <c r="H54" s="28" t="str">
        <f>[1]!xln(H55)</f>
        <v>0.0768 × 0.1 × (15² × (1E+07) × (32 / 0.1)²)⁰·³³³</v>
      </c>
      <c r="L54" s="30"/>
      <c r="M54" s="27"/>
      <c r="N54" s="27"/>
      <c r="O54" s="27"/>
      <c r="P54" s="27"/>
      <c r="Q54" s="27"/>
      <c r="R54" s="27"/>
      <c r="S54" s="27"/>
      <c r="T54" s="27"/>
      <c r="U54" s="30"/>
      <c r="V54" s="40"/>
      <c r="W54" s="40"/>
      <c r="X54" s="30"/>
      <c r="Z54" s="5"/>
      <c r="AL54" s="40">
        <f t="shared" si="8"/>
        <v>4.9999999999999991</v>
      </c>
      <c r="AM54" s="104">
        <f t="shared" si="0"/>
        <v>0.20218390999999422</v>
      </c>
      <c r="AN54" s="104">
        <f t="shared" si="9"/>
        <v>0.14107600000000042</v>
      </c>
      <c r="AO54" s="104">
        <f t="shared" si="10"/>
        <v>4.2629000000000139E-2</v>
      </c>
      <c r="AP54" s="104">
        <f t="shared" si="11"/>
        <v>1.5542899999998028E-2</v>
      </c>
      <c r="AQ54" s="104">
        <f t="shared" si="12"/>
        <v>5.2331999999999712E-2</v>
      </c>
      <c r="AR54" s="104">
        <f t="shared" si="13"/>
        <v>5.8398999999999389E-2</v>
      </c>
      <c r="AS54" s="106">
        <f t="shared" si="14"/>
        <v>4.8699999999999299E-3</v>
      </c>
    </row>
    <row r="55" spans="1:45" s="28" customFormat="1" ht="12.75" x14ac:dyDescent="0.2">
      <c r="A55" s="73"/>
      <c r="B55" s="90"/>
      <c r="C55" s="101"/>
      <c r="E55" s="69"/>
      <c r="F55" s="77"/>
      <c r="G55" s="85" t="s">
        <v>58</v>
      </c>
      <c r="H55" s="93">
        <f>K26*G24*(G21^2*G22*(G19/G24)^2)^0.333</f>
        <v>465.51426801125717</v>
      </c>
      <c r="I55" s="28" t="s">
        <v>91</v>
      </c>
      <c r="L55" s="30"/>
      <c r="M55" s="27"/>
      <c r="N55" s="27"/>
      <c r="O55" s="27"/>
      <c r="P55" s="27"/>
      <c r="Q55" s="27"/>
      <c r="R55" s="27"/>
      <c r="S55" s="27"/>
      <c r="T55" s="27"/>
      <c r="U55" s="30"/>
      <c r="V55" s="47"/>
      <c r="W55" s="40"/>
      <c r="X55" s="30"/>
      <c r="Z55" s="5"/>
      <c r="AL55" s="93"/>
    </row>
    <row r="56" spans="1:45" s="28" customFormat="1" ht="12.75" x14ac:dyDescent="0.2">
      <c r="A56" s="69"/>
      <c r="B56" s="70"/>
      <c r="C56" s="70"/>
      <c r="D56" s="75"/>
      <c r="E56" s="70"/>
      <c r="F56" s="75"/>
      <c r="L56" s="30"/>
      <c r="M56" s="27"/>
      <c r="N56" s="27"/>
      <c r="O56" s="27"/>
      <c r="P56" s="27"/>
      <c r="Q56" s="27"/>
      <c r="R56" s="27"/>
      <c r="S56" s="27"/>
      <c r="T56" s="27"/>
      <c r="U56" s="30"/>
      <c r="V56" s="5"/>
      <c r="W56" s="5"/>
      <c r="AL56" s="40">
        <f>G26</f>
        <v>3.2</v>
      </c>
      <c r="AM56" s="104">
        <f t="shared" si="0"/>
        <v>0.26256481174591784</v>
      </c>
      <c r="AN56" s="104">
        <f t="shared" ref="AN56" si="15" xml:space="preserve"> -0.002472*AL56^4 + 0.034118*AL56^3 - 0.163573*AL56^2 + 0.279846*AL56 + 0.111421</f>
        <v>0.19071131679999964</v>
      </c>
      <c r="AO56" s="104">
        <f t="shared" ref="AO56" si="16" xml:space="preserve"> 0.003821*AL56^4 - 0.05461*AL56^3 + 0.291581*AL56^2 - 0.70608*AL56 + 0.721629</f>
        <v>5.9162849599999956E-2</v>
      </c>
      <c r="AP56" s="104">
        <f t="shared" ref="AP56" si="17" xml:space="preserve"> -0.0007349*AL56^5 + 0.015221*AL56^4 - 0.1262897*AL56^3 + 0.5302973*AL56^2 - 1.1521694*AL56+ 1.0886074</f>
        <v>4.3094791231999441E-2</v>
      </c>
      <c r="AQ56" s="104">
        <f t="shared" ref="AQ56" si="18" xml:space="preserve"> 0.001749*AL56^4 - 0.02835*AL56^3 + 0.176458*AL56^2 - 0.521424*AL56 + 0.698627</f>
        <v>9.1423262400000094E-2</v>
      </c>
      <c r="AR56" s="104">
        <f t="shared" ref="AR56" si="19" xml:space="preserve"> -0.001726*AL56^4 + 0.021906*AL56^3 - 0.096296*AL56^2 + 0.155713*AL56 + 0.027734</f>
        <v>7.6776150399999826E-2</v>
      </c>
      <c r="AS56" s="106">
        <f t="shared" ref="AS56" si="20" xml:space="preserve"> 0.001081*AL56^4 - 0.01685*AL56^3 + 0.09812*AL56^2 - 0.259913*AL56 + 0.28206</f>
        <v>1.6297465600000116E-2</v>
      </c>
    </row>
    <row r="57" spans="1:45" s="28" customFormat="1" ht="12.75" x14ac:dyDescent="0.2">
      <c r="A57" s="49"/>
      <c r="B57" s="50"/>
      <c r="C57" s="51"/>
      <c r="D57" s="49"/>
      <c r="E57" s="49"/>
      <c r="F57" s="49"/>
      <c r="G57" s="51"/>
      <c r="H57" s="49"/>
      <c r="I57" s="49"/>
      <c r="J57" s="49"/>
      <c r="K57" s="49"/>
      <c r="L57" s="30"/>
      <c r="M57" s="27"/>
      <c r="N57" s="27"/>
      <c r="O57" s="27"/>
      <c r="P57" s="27"/>
      <c r="Q57" s="27"/>
      <c r="R57" s="27"/>
      <c r="S57" s="27"/>
      <c r="T57" s="27"/>
      <c r="U57" s="30"/>
      <c r="V57" s="30"/>
      <c r="W57" s="30"/>
      <c r="AC57" s="18"/>
    </row>
    <row r="58" spans="1:45" s="28" customFormat="1" ht="12.75" x14ac:dyDescent="0.2">
      <c r="A58" s="49"/>
      <c r="B58" s="52"/>
      <c r="C58" s="51"/>
      <c r="D58" s="53"/>
      <c r="E58" s="53"/>
      <c r="F58" s="54" t="s">
        <v>34</v>
      </c>
      <c r="G58" s="51"/>
      <c r="H58" s="53"/>
      <c r="I58" s="53"/>
      <c r="J58" s="53"/>
      <c r="K58" s="49"/>
      <c r="L58" s="30"/>
      <c r="M58" s="27"/>
      <c r="N58" s="27"/>
      <c r="O58" s="27"/>
      <c r="P58" s="27"/>
      <c r="Q58" s="27"/>
      <c r="R58" s="27"/>
      <c r="S58" s="27"/>
      <c r="T58" s="27"/>
      <c r="U58" s="30"/>
      <c r="V58" s="30"/>
      <c r="W58" s="30"/>
      <c r="X58" s="30"/>
    </row>
    <row r="59" spans="1:45" s="28" customFormat="1" ht="12.75" x14ac:dyDescent="0.2">
      <c r="A59" s="49"/>
      <c r="B59" s="53"/>
      <c r="C59" s="53"/>
      <c r="D59" s="53"/>
      <c r="E59" s="53"/>
      <c r="F59" s="83" t="s">
        <v>47</v>
      </c>
      <c r="G59" s="53"/>
      <c r="H59" s="53"/>
      <c r="I59" s="53"/>
      <c r="J59" s="53"/>
      <c r="K59" s="49"/>
      <c r="L59" s="30"/>
      <c r="M59" s="27"/>
      <c r="N59" s="27"/>
      <c r="O59" s="27"/>
      <c r="P59" s="27"/>
      <c r="Q59" s="27"/>
      <c r="R59" s="27"/>
      <c r="S59" s="27"/>
      <c r="T59" s="27"/>
      <c r="U59" s="30"/>
      <c r="V59" s="30"/>
      <c r="W59" s="30"/>
      <c r="X59" s="30"/>
    </row>
    <row r="60" spans="1:45" s="26" customFormat="1" ht="12.75" x14ac:dyDescent="0.2">
      <c r="F60" s="80"/>
      <c r="M60" s="27"/>
      <c r="N60" s="27"/>
      <c r="O60" s="27"/>
      <c r="P60" s="27"/>
      <c r="Q60" s="27"/>
      <c r="R60" s="27"/>
      <c r="S60" s="27"/>
      <c r="T60" s="27"/>
    </row>
    <row r="61" spans="1:45" s="26" customFormat="1" ht="12.75" x14ac:dyDescent="0.2">
      <c r="M61" s="27"/>
      <c r="N61" s="27"/>
      <c r="O61" s="27"/>
      <c r="P61" s="27"/>
      <c r="Q61" s="27"/>
      <c r="R61" s="27"/>
      <c r="S61" s="27"/>
      <c r="T61" s="27"/>
    </row>
    <row r="62" spans="1:45" s="26" customFormat="1" ht="12.75" x14ac:dyDescent="0.2">
      <c r="M62" s="27"/>
      <c r="N62" s="27"/>
      <c r="O62" s="27"/>
      <c r="P62" s="27"/>
      <c r="Q62" s="27"/>
      <c r="R62" s="27"/>
      <c r="S62" s="27"/>
      <c r="T62" s="27"/>
    </row>
    <row r="63" spans="1:45" s="26" customFormat="1" ht="12.75" x14ac:dyDescent="0.2">
      <c r="M63" s="27"/>
      <c r="N63" s="27"/>
      <c r="O63" s="27"/>
      <c r="P63" s="27"/>
      <c r="Q63" s="27"/>
      <c r="R63" s="27"/>
      <c r="S63" s="27"/>
      <c r="T63" s="27"/>
    </row>
    <row r="64" spans="1:4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sheetData>
  <mergeCells count="3">
    <mergeCell ref="B13:C13"/>
    <mergeCell ref="B30:F31"/>
    <mergeCell ref="F16:J18"/>
  </mergeCells>
  <dataValidations count="1">
    <dataValidation type="list" allowBlank="1" showInputMessage="1" showErrorMessage="1" sqref="C18">
      <formula1>"2014,2024,7075"</formula1>
    </dataValidation>
  </dataValidations>
  <hyperlinks>
    <hyperlink ref="F59" r:id="rId1"/>
    <hyperlink ref="B13:C13" r:id="rId2" display="(AFFDL-TR-69-42, 1986)"/>
  </hyperlinks>
  <pageMargins left="0.47244094488188981" right="0.23622047244094491" top="0.31496062992125984" bottom="0.98425196850393704" header="0.43307086614173229" footer="0.59055118110236227"/>
  <pageSetup scale="96"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2016-07-07T11:39:14Z</dcterms:modified>
  <cp:category>Engineering Spreadsheets</cp:category>
</cp:coreProperties>
</file>