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8" r:id="rId1"/>
    <sheet name="Analysis" sheetId="37" r:id="rId2"/>
  </sheets>
  <externalReferences>
    <externalReference r:id="rId3"/>
    <externalReference r:id="rId4"/>
  </externalReferences>
  <definedNames>
    <definedName name="LUG">[1]Macro1!$A$1</definedName>
    <definedName name="_xlnm.Print_Area" localSheetId="1">Analysis!$A$8:$K$62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8" l="1"/>
  <c r="X44" i="37" l="1"/>
  <c r="W44" i="37" s="1"/>
  <c r="X43" i="37"/>
  <c r="W43" i="37" s="1"/>
  <c r="X42" i="37"/>
  <c r="W42" i="37" s="1"/>
  <c r="X41" i="37"/>
  <c r="X40" i="37"/>
  <c r="W40" i="37" s="1"/>
  <c r="X39" i="37"/>
  <c r="W39" i="37" s="1"/>
  <c r="X38" i="37"/>
  <c r="W38" i="37" s="1"/>
  <c r="X37" i="37"/>
  <c r="W37" i="37" s="1"/>
  <c r="X36" i="37"/>
  <c r="W36" i="37" s="1"/>
  <c r="X35" i="37"/>
  <c r="W35" i="37" s="1"/>
  <c r="G20" i="37"/>
  <c r="J22" i="37" s="1"/>
  <c r="B12" i="37"/>
  <c r="F11" i="37"/>
  <c r="L10" i="37"/>
  <c r="F10" i="37"/>
  <c r="J9" i="37"/>
  <c r="F9" i="37"/>
  <c r="J8" i="37"/>
  <c r="F8" i="37"/>
  <c r="X7" i="37"/>
  <c r="X6" i="37"/>
  <c r="X5" i="37"/>
  <c r="X4" i="37"/>
  <c r="X3" i="37"/>
  <c r="X2" i="37"/>
  <c r="X1" i="37"/>
  <c r="G1" i="37" s="1"/>
  <c r="J10" i="37" s="1"/>
  <c r="J21" i="37"/>
  <c r="G19" i="37"/>
  <c r="W41" i="37" l="1"/>
  <c r="G22" i="37"/>
  <c r="G21" i="37"/>
  <c r="Z35" i="37" l="1"/>
  <c r="AA34" i="37"/>
  <c r="X48" i="37"/>
  <c r="X49" i="37"/>
  <c r="X50" i="37"/>
  <c r="AA35" i="37" l="1"/>
  <c r="Z36" i="37"/>
  <c r="AB35" i="37"/>
  <c r="AA36" i="37" l="1"/>
  <c r="AB36" i="37"/>
  <c r="AA38" i="37" l="1"/>
  <c r="Y48" i="37" s="1"/>
  <c r="Y49" i="37" l="1"/>
  <c r="Y47" i="37"/>
  <c r="C56" i="37"/>
  <c r="C59" i="37" s="1"/>
  <c r="C58" i="37"/>
  <c r="K59" i="37" l="1"/>
  <c r="J59" i="37"/>
</calcChain>
</file>

<file path=xl/sharedStrings.xml><?xml version="1.0" encoding="utf-8"?>
<sst xmlns="http://schemas.openxmlformats.org/spreadsheetml/2006/main" count="125" uniqueCount="88">
  <si>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</si>
  <si>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</si>
  <si>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</si>
  <si>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</si>
  <si>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</si>
  <si>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</si>
  <si>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</si>
  <si>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</si>
  <si>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</si>
  <si>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</si>
  <si>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</si>
  <si>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</si>
  <si>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</si>
  <si>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</si>
  <si>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</si>
  <si>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</si>
  <si>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</si>
  <si>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</si>
  <si>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</si>
  <si>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</si>
  <si>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</si>
  <si>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</si>
  <si>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</si>
  <si>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</si>
  <si>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</si>
  <si>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</si>
  <si>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</si>
  <si>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</si>
  <si>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</si>
  <si>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</si>
  <si>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</si>
  <si>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</si>
  <si>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</si>
  <si>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</si>
  <si>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</si>
  <si>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</si>
  <si>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</si>
  <si>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</si>
  <si>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</si>
  <si>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</si>
  <si>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</si>
  <si>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</si>
  <si>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</si>
  <si>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</si>
  <si>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</si>
  <si>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</si>
  <si>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Kbr</t>
  </si>
  <si>
    <t>x</t>
  </si>
  <si>
    <t>y</t>
  </si>
  <si>
    <t>hor line</t>
  </si>
  <si>
    <t>vert line</t>
  </si>
  <si>
    <t>D =</t>
  </si>
  <si>
    <t>Hole Diameter</t>
  </si>
  <si>
    <t>t =</t>
  </si>
  <si>
    <t>Lug Thickness</t>
  </si>
  <si>
    <t>e =</t>
  </si>
  <si>
    <t>Edge Distance</t>
  </si>
  <si>
    <t>in</t>
  </si>
  <si>
    <t>(NASA TM X-73305, 1975)</t>
  </si>
  <si>
    <t>=</t>
  </si>
  <si>
    <t>psi</t>
  </si>
  <si>
    <t>P =</t>
  </si>
  <si>
    <t>lb</t>
  </si>
  <si>
    <t>Applied Ultimate Load</t>
  </si>
  <si>
    <t>in²</t>
  </si>
  <si>
    <t>1.15 Fitting Factor is applied</t>
  </si>
  <si>
    <t>w/D</t>
  </si>
  <si>
    <t>Curve 1</t>
  </si>
  <si>
    <t>Curve 2</t>
  </si>
  <si>
    <t>Curve 4</t>
  </si>
  <si>
    <t>Material Ult strength</t>
  </si>
  <si>
    <t>w =</t>
  </si>
  <si>
    <t xml:space="preserve">w/D = </t>
  </si>
  <si>
    <t>AA-SM-009-002</t>
  </si>
  <si>
    <t>LUG ANALYSIS - AXIAL STRENGTH</t>
  </si>
  <si>
    <t>Curve:</t>
  </si>
  <si>
    <t xml:space="preserve">Ultimate Axial Efficiency Factor </t>
  </si>
  <si>
    <t>20/10/2015</t>
  </si>
  <si>
    <r>
      <t>A</t>
    </r>
    <r>
      <rPr>
        <vertAlign val="subscript"/>
        <sz val="10"/>
        <rFont val="Calibri"/>
        <family val="2"/>
        <scheme val="minor"/>
      </rPr>
      <t>t</t>
    </r>
    <r>
      <rPr>
        <sz val="10"/>
        <rFont val="Calibri"/>
        <family val="2"/>
        <scheme val="minor"/>
      </rPr>
      <t xml:space="preserve"> =</t>
    </r>
  </si>
  <si>
    <r>
      <t>F</t>
    </r>
    <r>
      <rPr>
        <vertAlign val="subscript"/>
        <sz val="10"/>
        <rFont val="Calibri"/>
        <family val="2"/>
        <scheme val="minor"/>
      </rPr>
      <t>tu</t>
    </r>
    <r>
      <rPr>
        <sz val="10"/>
        <rFont val="Calibri"/>
        <family val="2"/>
        <scheme val="minor"/>
      </rPr>
      <t xml:space="preserve"> =</t>
    </r>
  </si>
  <si>
    <r>
      <t>K</t>
    </r>
    <r>
      <rPr>
        <vertAlign val="subscript"/>
        <sz val="10"/>
        <rFont val="Calibri"/>
        <family val="2"/>
        <scheme val="minor"/>
      </rPr>
      <t>t</t>
    </r>
    <r>
      <rPr>
        <sz val="10"/>
        <rFont val="Calibri"/>
        <family val="2"/>
        <scheme val="minor"/>
      </rPr>
      <t xml:space="preserve"> =</t>
    </r>
  </si>
  <si>
    <r>
      <t>P'</t>
    </r>
    <r>
      <rPr>
        <vertAlign val="subscript"/>
        <sz val="10"/>
        <rFont val="Calibri"/>
        <family val="2"/>
        <scheme val="minor"/>
      </rPr>
      <t>tu</t>
    </r>
    <r>
      <rPr>
        <sz val="10"/>
        <rFont val="Calibri"/>
        <family val="2"/>
        <scheme val="minor"/>
      </rPr>
      <t xml:space="preserve"> =</t>
    </r>
  </si>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</sst>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s>
  <fills count="3">
    <fill>
      <patternFill patternType="none"/>
    </fill>
    <fill>
      <patternFill patternType="gray125"/>
    </fill>
    <fill>
      <patternFill patternType="solid">
        <fgColor indexed="22"/>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xf numFmtId="0" fontId="23" fillId="0" borderId="0" applyNumberFormat="0" applyFill="0" applyBorder="0" applyAlignment="0" applyProtection="0"/>
  </cellStyleXfs>
  <cellXfs count="15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0" fontId="3" fillId="0" borderId="0" xfId="2" applyFont="1" applyAlignment="1"/>
    <xf numFmtId="164" fontId="3" fillId="0" borderId="0" xfId="2"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2"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3" fillId="0" borderId="0" xfId="2" applyFont="1"/>
    <xf numFmtId="0" fontId="14" fillId="0" borderId="0" xfId="0" applyFont="1" applyProtection="1">
      <protection locked="0"/>
    </xf>
    <xf numFmtId="0" fontId="15" fillId="0" borderId="0" xfId="0" applyFont="1" applyFill="1" applyAlignment="1" applyProtection="1">
      <alignment horizontal="center"/>
      <protection locked="0"/>
    </xf>
    <xf numFmtId="0" fontId="14" fillId="0" borderId="0" xfId="2" applyFont="1"/>
    <xf numFmtId="0" fontId="14" fillId="0" borderId="0" xfId="1" applyFont="1"/>
    <xf numFmtId="0" fontId="14" fillId="0" borderId="0" xfId="2" applyFont="1" applyAlignment="1">
      <alignment horizontal="right"/>
    </xf>
    <xf numFmtId="0" fontId="14" fillId="0" borderId="0" xfId="2" applyFont="1" applyAlignment="1">
      <alignment horizontal="left"/>
    </xf>
    <xf numFmtId="0" fontId="16" fillId="0" borderId="0" xfId="4" applyFont="1" applyBorder="1" applyAlignment="1" applyProtection="1">
      <alignment horizontal="center"/>
      <protection locked="0"/>
    </xf>
    <xf numFmtId="0" fontId="3" fillId="0" borderId="0" xfId="1" applyFont="1" applyBorder="1"/>
    <xf numFmtId="0" fontId="3" fillId="0" borderId="0" xfId="0" applyFont="1" applyFill="1" applyBorder="1" applyAlignment="1" applyProtection="1">
      <alignment horizontal="right" vertical="center"/>
      <protection locked="0"/>
    </xf>
    <xf numFmtId="164" fontId="17"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5" fillId="0" borderId="0" xfId="0" applyFont="1" applyProtection="1">
      <protection locked="0"/>
    </xf>
    <xf numFmtId="0" fontId="3" fillId="0" borderId="0" xfId="0" applyFont="1" applyProtection="1">
      <protection locked="0"/>
    </xf>
    <xf numFmtId="0" fontId="5" fillId="0" borderId="2" xfId="0" applyFont="1" applyFill="1" applyBorder="1"/>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center"/>
    </xf>
    <xf numFmtId="2" fontId="3" fillId="0" borderId="0" xfId="0" applyNumberFormat="1" applyFont="1" applyBorder="1" applyAlignment="1">
      <alignment horizontal="center"/>
    </xf>
    <xf numFmtId="2" fontId="3" fillId="0" borderId="0" xfId="0" applyNumberFormat="1" applyFont="1" applyFill="1" applyBorder="1" applyAlignment="1" applyProtection="1">
      <alignment horizontal="left" vertical="center"/>
      <protection locked="0"/>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0" xfId="0" applyFont="1" applyFill="1" applyProtection="1">
      <protection locked="0"/>
    </xf>
    <xf numFmtId="0" fontId="3" fillId="0" borderId="0" xfId="0" applyFont="1" applyAlignment="1" applyProtection="1">
      <alignment horizontal="right"/>
      <protection locked="0"/>
    </xf>
    <xf numFmtId="0" fontId="18" fillId="0" borderId="0" xfId="0" applyFont="1" applyProtection="1">
      <protection locked="0"/>
    </xf>
    <xf numFmtId="2" fontId="3" fillId="0" borderId="0" xfId="0" applyNumberFormat="1" applyFont="1" applyAlignment="1">
      <alignment horizontal="center"/>
    </xf>
    <xf numFmtId="2" fontId="3" fillId="0" borderId="0" xfId="0" applyNumberFormat="1" applyFont="1"/>
    <xf numFmtId="0" fontId="3" fillId="0" borderId="0" xfId="0" applyFont="1" applyAlignment="1" applyProtection="1">
      <alignment horizontal="left" vertical="center"/>
      <protection locked="0"/>
    </xf>
    <xf numFmtId="0" fontId="19" fillId="0" borderId="0" xfId="0" applyFont="1" applyFill="1" applyBorder="1" applyAlignment="1">
      <alignment horizontal="left"/>
    </xf>
    <xf numFmtId="0" fontId="3" fillId="2" borderId="0" xfId="0" applyFont="1" applyFill="1" applyAlignment="1">
      <alignment horizontal="center"/>
    </xf>
    <xf numFmtId="0" fontId="5" fillId="0" borderId="3" xfId="0" applyFont="1" applyBorder="1" applyAlignment="1">
      <alignment horizontal="center"/>
    </xf>
    <xf numFmtId="0" fontId="5" fillId="2" borderId="10" xfId="0" applyFont="1" applyFill="1" applyBorder="1" applyAlignment="1">
      <alignment horizontal="center"/>
    </xf>
    <xf numFmtId="0" fontId="5" fillId="2" borderId="8" xfId="0" applyFont="1" applyFill="1" applyBorder="1" applyAlignment="1">
      <alignment horizontal="center"/>
    </xf>
    <xf numFmtId="0" fontId="5" fillId="0" borderId="4" xfId="0" applyFont="1" applyBorder="1" applyAlignment="1">
      <alignment horizontal="center"/>
    </xf>
    <xf numFmtId="0" fontId="3" fillId="2" borderId="0" xfId="0" applyFont="1" applyFill="1" applyBorder="1" applyAlignment="1">
      <alignment horizontal="center"/>
    </xf>
    <xf numFmtId="2" fontId="3" fillId="2" borderId="5" xfId="0" applyNumberFormat="1" applyFont="1" applyFill="1" applyBorder="1" applyAlignment="1">
      <alignment horizontal="center"/>
    </xf>
    <xf numFmtId="2" fontId="3" fillId="2" borderId="0" xfId="0" applyNumberFormat="1" applyFont="1" applyFill="1" applyBorder="1" applyAlignment="1">
      <alignment horizontal="center"/>
    </xf>
    <xf numFmtId="0" fontId="3" fillId="0" borderId="11" xfId="0" applyFont="1" applyBorder="1" applyAlignment="1">
      <alignment horizontal="center"/>
    </xf>
    <xf numFmtId="2" fontId="3" fillId="2" borderId="12" xfId="0" applyNumberFormat="1" applyFont="1" applyFill="1" applyBorder="1" applyAlignment="1">
      <alignment horizontal="center"/>
    </xf>
    <xf numFmtId="2" fontId="3" fillId="2" borderId="13" xfId="0" applyNumberFormat="1" applyFont="1" applyFill="1" applyBorder="1" applyAlignment="1">
      <alignment horizontal="center"/>
    </xf>
    <xf numFmtId="0" fontId="3" fillId="0" borderId="0" xfId="0" applyFont="1" applyFill="1"/>
    <xf numFmtId="0" fontId="5" fillId="0" borderId="0" xfId="0" applyFont="1" applyAlignment="1" applyProtection="1">
      <alignment horizontal="center"/>
      <protection locked="0"/>
    </xf>
    <xf numFmtId="0" fontId="3" fillId="0" borderId="0" xfId="0" applyFont="1" applyBorder="1" applyAlignment="1" applyProtection="1">
      <alignment vertical="center"/>
      <protection locked="0"/>
    </xf>
    <xf numFmtId="0" fontId="18" fillId="0" borderId="0" xfId="0" applyFont="1"/>
    <xf numFmtId="2" fontId="3" fillId="0" borderId="0" xfId="2" applyNumberFormat="1" applyFont="1" applyAlignment="1">
      <alignment horizontal="left"/>
    </xf>
    <xf numFmtId="0" fontId="3" fillId="0" borderId="0" xfId="0" applyFont="1" applyAlignment="1">
      <alignment horizontal="right"/>
    </xf>
    <xf numFmtId="1" fontId="3" fillId="0" borderId="0" xfId="2" applyNumberFormat="1" applyFont="1" applyAlignment="1">
      <alignment horizontal="right"/>
    </xf>
    <xf numFmtId="2" fontId="5" fillId="0" borderId="0" xfId="2" applyNumberFormat="1" applyFont="1" applyAlignment="1">
      <alignment horizontal="center"/>
    </xf>
    <xf numFmtId="0" fontId="2" fillId="2" borderId="6" xfId="0" applyFont="1" applyFill="1" applyBorder="1" applyAlignment="1">
      <alignment horizontal="center"/>
    </xf>
    <xf numFmtId="0" fontId="0" fillId="2" borderId="2" xfId="0" applyFill="1" applyBorder="1" applyAlignment="1">
      <alignment horizontal="center"/>
    </xf>
    <xf numFmtId="0" fontId="0" fillId="0" borderId="2" xfId="0" applyFill="1" applyBorder="1" applyAlignment="1">
      <alignment horizontal="center"/>
    </xf>
    <xf numFmtId="0" fontId="2" fillId="0" borderId="1" xfId="0" applyFont="1" applyBorder="1" applyAlignment="1">
      <alignment horizontal="center"/>
    </xf>
    <xf numFmtId="0" fontId="2" fillId="0" borderId="1" xfId="0" applyFont="1" applyFill="1" applyBorder="1" applyAlignment="1">
      <alignment horizontal="center"/>
    </xf>
    <xf numFmtId="0" fontId="0" fillId="2" borderId="1" xfId="0" applyFill="1" applyBorder="1" applyAlignment="1">
      <alignment horizontal="center"/>
    </xf>
    <xf numFmtId="0" fontId="0" fillId="0" borderId="1" xfId="0" applyFill="1" applyBorder="1" applyAlignment="1">
      <alignment horizontal="center"/>
    </xf>
    <xf numFmtId="0" fontId="2" fillId="0" borderId="0" xfId="0" applyFont="1" applyBorder="1"/>
    <xf numFmtId="0" fontId="0" fillId="2" borderId="1" xfId="0" applyFont="1" applyFill="1" applyBorder="1" applyAlignment="1">
      <alignment horizontal="center"/>
    </xf>
    <xf numFmtId="0" fontId="0" fillId="0" borderId="1" xfId="0" applyFont="1" applyFill="1" applyBorder="1" applyAlignment="1">
      <alignment horizontal="center"/>
    </xf>
    <xf numFmtId="0" fontId="0" fillId="2" borderId="9" xfId="0" applyFill="1" applyBorder="1" applyAlignment="1">
      <alignment horizontal="center"/>
    </xf>
    <xf numFmtId="0" fontId="0" fillId="0" borderId="9" xfId="0" applyFill="1" applyBorder="1" applyAlignment="1">
      <alignment horizontal="center"/>
    </xf>
    <xf numFmtId="0" fontId="3" fillId="0" borderId="0" xfId="0" applyFont="1" applyAlignment="1" applyProtection="1">
      <protection locked="0"/>
    </xf>
    <xf numFmtId="0" fontId="2" fillId="2" borderId="0" xfId="0" applyFont="1" applyFill="1" applyBorder="1" applyAlignment="1">
      <alignment horizontal="center"/>
    </xf>
    <xf numFmtId="0" fontId="0" fillId="2" borderId="0" xfId="0" applyFill="1" applyBorder="1" applyAlignment="1">
      <alignment horizontal="center"/>
    </xf>
    <xf numFmtId="0" fontId="0" fillId="0" borderId="0" xfId="0"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2" fontId="2" fillId="0" borderId="0" xfId="0" applyNumberFormat="1" applyFont="1" applyBorder="1" applyAlignment="1">
      <alignment horizontal="center"/>
    </xf>
    <xf numFmtId="0" fontId="0" fillId="2" borderId="0" xfId="0" applyFont="1" applyFill="1" applyBorder="1" applyAlignment="1">
      <alignment horizontal="center"/>
    </xf>
    <xf numFmtId="0" fontId="0" fillId="0" borderId="0" xfId="0" applyFont="1" applyFill="1" applyBorder="1" applyAlignment="1">
      <alignment horizontal="center"/>
    </xf>
    <xf numFmtId="0" fontId="6" fillId="0" borderId="0" xfId="0" applyFont="1" applyAlignment="1">
      <alignment horizontal="left"/>
    </xf>
    <xf numFmtId="0" fontId="5" fillId="0" borderId="0" xfId="0" applyFont="1" applyFill="1" applyBorder="1" applyAlignment="1">
      <alignment horizontal="center"/>
    </xf>
    <xf numFmtId="0" fontId="3" fillId="0" borderId="0" xfId="0" applyFont="1" applyFill="1" applyBorder="1" applyAlignment="1">
      <alignment horizontal="center"/>
    </xf>
    <xf numFmtId="0" fontId="5" fillId="0" borderId="14" xfId="0" applyFont="1" applyFill="1" applyBorder="1" applyAlignment="1">
      <alignment horizontal="center"/>
    </xf>
    <xf numFmtId="0" fontId="5" fillId="0" borderId="11" xfId="0" applyFont="1" applyFill="1" applyBorder="1" applyAlignment="1">
      <alignment horizontal="center"/>
    </xf>
    <xf numFmtId="0" fontId="0" fillId="0" borderId="3" xfId="0" applyFill="1" applyBorder="1" applyAlignment="1">
      <alignment horizontal="center"/>
    </xf>
    <xf numFmtId="0" fontId="2" fillId="0" borderId="4" xfId="0" applyFont="1" applyFill="1" applyBorder="1" applyAlignment="1">
      <alignment horizontal="center"/>
    </xf>
    <xf numFmtId="0" fontId="0" fillId="0" borderId="4" xfId="0" applyFill="1" applyBorder="1" applyAlignment="1">
      <alignment horizontal="center"/>
    </xf>
    <xf numFmtId="0" fontId="3" fillId="0" borderId="4" xfId="0" applyFont="1" applyFill="1" applyBorder="1" applyAlignment="1">
      <alignment horizontal="center"/>
    </xf>
    <xf numFmtId="0" fontId="0" fillId="0" borderId="11" xfId="0" applyFill="1" applyBorder="1" applyAlignment="1">
      <alignment horizontal="center"/>
    </xf>
    <xf numFmtId="0" fontId="5" fillId="0" borderId="4" xfId="0" applyFont="1" applyFill="1" applyBorder="1" applyAlignment="1">
      <alignment horizontal="center"/>
    </xf>
    <xf numFmtId="0" fontId="3" fillId="0" borderId="4" xfId="0" applyFont="1" applyBorder="1" applyAlignment="1">
      <alignment horizontal="center"/>
    </xf>
    <xf numFmtId="0" fontId="3" fillId="0" borderId="12" xfId="0" applyFont="1" applyBorder="1" applyAlignment="1">
      <alignment horizontal="center"/>
    </xf>
    <xf numFmtId="0" fontId="3" fillId="0" borderId="10" xfId="0" applyFont="1" applyFill="1" applyBorder="1" applyAlignment="1">
      <alignment horizontal="center"/>
    </xf>
    <xf numFmtId="0" fontId="5" fillId="0" borderId="1" xfId="0" applyFont="1" applyFill="1" applyBorder="1" applyAlignment="1">
      <alignment horizontal="center"/>
    </xf>
    <xf numFmtId="0" fontId="3" fillId="0" borderId="9" xfId="0" applyFont="1" applyBorder="1" applyAlignment="1">
      <alignment horizontal="center"/>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8" applyFont="1" applyBorder="1" applyAlignment="1" applyProtection="1">
      <alignment horizontal="center"/>
    </xf>
    <xf numFmtId="0" fontId="23"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2" fillId="0" borderId="0" xfId="7" applyFont="1" applyAlignment="1">
      <alignment horizontal="left"/>
    </xf>
    <xf numFmtId="0" fontId="10" fillId="0" borderId="0" xfId="4" applyAlignment="1" applyProtection="1">
      <alignment horizontal="left"/>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42046763506476"/>
          <c:y val="1.7476075614710859E-2"/>
          <c:w val="0.84321602729769496"/>
          <c:h val="0.88805970149253732"/>
        </c:manualLayout>
      </c:layout>
      <c:scatterChart>
        <c:scatterStyle val="lineMarker"/>
        <c:varyColors val="0"/>
        <c:ser>
          <c:idx val="0"/>
          <c:order val="0"/>
          <c:tx>
            <c:strRef>
              <c:f>Analysis!$W$19</c:f>
              <c:strCache>
                <c:ptCount val="1"/>
                <c:pt idx="0">
                  <c:v>1</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Analysis!$W$21:$W$30</c:f>
              <c:numCache>
                <c:formatCode>General</c:formatCode>
                <c:ptCount val="10"/>
                <c:pt idx="0">
                  <c:v>1</c:v>
                </c:pt>
                <c:pt idx="1">
                  <c:v>0.99</c:v>
                </c:pt>
                <c:pt idx="2">
                  <c:v>0.97</c:v>
                </c:pt>
                <c:pt idx="3">
                  <c:v>0.95</c:v>
                </c:pt>
                <c:pt idx="4">
                  <c:v>0.92500000000000004</c:v>
                </c:pt>
                <c:pt idx="5">
                  <c:v>0.91</c:v>
                </c:pt>
                <c:pt idx="6">
                  <c:v>0.89500000000000002</c:v>
                </c:pt>
                <c:pt idx="7">
                  <c:v>0.85499999999999998</c:v>
                </c:pt>
                <c:pt idx="8">
                  <c:v>0.81</c:v>
                </c:pt>
                <c:pt idx="9">
                  <c:v>0.76</c:v>
                </c:pt>
              </c:numCache>
            </c:numRef>
          </c:yVal>
          <c:smooth val="1"/>
          <c:extLst>
            <c:ext xmlns:c16="http://schemas.microsoft.com/office/drawing/2014/chart" uri="{C3380CC4-5D6E-409C-BE32-E72D297353CC}">
              <c16:uniqueId val="{00000000-FB37-46BF-93B6-E98B242C2A7C}"/>
            </c:ext>
          </c:extLst>
        </c:ser>
        <c:ser>
          <c:idx val="1"/>
          <c:order val="1"/>
          <c:tx>
            <c:strRef>
              <c:f>Analysis!$X$19</c:f>
              <c:strCache>
                <c:ptCount val="1"/>
                <c:pt idx="0">
                  <c:v>2</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Analysis!$X$21:$X$30</c:f>
              <c:numCache>
                <c:formatCode>General</c:formatCode>
                <c:ptCount val="10"/>
                <c:pt idx="0">
                  <c:v>1</c:v>
                </c:pt>
                <c:pt idx="1">
                  <c:v>0.99</c:v>
                </c:pt>
                <c:pt idx="2">
                  <c:v>0.96499999999999997</c:v>
                </c:pt>
                <c:pt idx="3">
                  <c:v>0.94499999999999995</c:v>
                </c:pt>
                <c:pt idx="4">
                  <c:v>0.92500000000000004</c:v>
                </c:pt>
                <c:pt idx="5">
                  <c:v>0.90500000000000003</c:v>
                </c:pt>
                <c:pt idx="6">
                  <c:v>0.83</c:v>
                </c:pt>
                <c:pt idx="7">
                  <c:v>0.7</c:v>
                </c:pt>
                <c:pt idx="8">
                  <c:v>0.65</c:v>
                </c:pt>
                <c:pt idx="9">
                  <c:v>0.62</c:v>
                </c:pt>
              </c:numCache>
            </c:numRef>
          </c:yVal>
          <c:smooth val="1"/>
          <c:extLst>
            <c:ext xmlns:c16="http://schemas.microsoft.com/office/drawing/2014/chart" uri="{C3380CC4-5D6E-409C-BE32-E72D297353CC}">
              <c16:uniqueId val="{00000001-FB37-46BF-93B6-E98B242C2A7C}"/>
            </c:ext>
          </c:extLst>
        </c:ser>
        <c:ser>
          <c:idx val="2"/>
          <c:order val="2"/>
          <c:tx>
            <c:strRef>
              <c:f>Analysis!$Y$19</c:f>
              <c:strCache>
                <c:ptCount val="1"/>
                <c:pt idx="0">
                  <c:v>3</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Analysis!$Y$21:$Y$30</c:f>
              <c:numCache>
                <c:formatCode>General</c:formatCode>
                <c:ptCount val="10"/>
                <c:pt idx="0">
                  <c:v>1</c:v>
                </c:pt>
                <c:pt idx="1">
                  <c:v>0.98</c:v>
                </c:pt>
                <c:pt idx="2">
                  <c:v>0.94</c:v>
                </c:pt>
                <c:pt idx="3">
                  <c:v>0.9</c:v>
                </c:pt>
                <c:pt idx="4">
                  <c:v>0.87</c:v>
                </c:pt>
                <c:pt idx="5">
                  <c:v>0.84499999999999997</c:v>
                </c:pt>
                <c:pt idx="6">
                  <c:v>0.81499999999999995</c:v>
                </c:pt>
                <c:pt idx="7">
                  <c:v>0.77500000000000002</c:v>
                </c:pt>
                <c:pt idx="8">
                  <c:v>0.75</c:v>
                </c:pt>
                <c:pt idx="9">
                  <c:v>0.73</c:v>
                </c:pt>
              </c:numCache>
            </c:numRef>
          </c:yVal>
          <c:smooth val="1"/>
          <c:extLst>
            <c:ext xmlns:c16="http://schemas.microsoft.com/office/drawing/2014/chart" uri="{C3380CC4-5D6E-409C-BE32-E72D297353CC}">
              <c16:uniqueId val="{00000002-FB37-46BF-93B6-E98B242C2A7C}"/>
            </c:ext>
          </c:extLst>
        </c:ser>
        <c:ser>
          <c:idx val="3"/>
          <c:order val="3"/>
          <c:tx>
            <c:strRef>
              <c:f>Analysis!$Z$19</c:f>
              <c:strCache>
                <c:ptCount val="1"/>
                <c:pt idx="0">
                  <c:v>4</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Analysis!$Z$21:$Z$30</c:f>
              <c:numCache>
                <c:formatCode>General</c:formatCode>
                <c:ptCount val="10"/>
                <c:pt idx="0">
                  <c:v>1</c:v>
                </c:pt>
                <c:pt idx="1">
                  <c:v>0.95</c:v>
                </c:pt>
                <c:pt idx="2">
                  <c:v>0.9</c:v>
                </c:pt>
                <c:pt idx="3">
                  <c:v>0.85</c:v>
                </c:pt>
                <c:pt idx="4">
                  <c:v>0.8</c:v>
                </c:pt>
                <c:pt idx="5">
                  <c:v>0.77</c:v>
                </c:pt>
                <c:pt idx="6">
                  <c:v>0.74</c:v>
                </c:pt>
                <c:pt idx="7">
                  <c:v>0.71</c:v>
                </c:pt>
                <c:pt idx="8">
                  <c:v>0.7</c:v>
                </c:pt>
                <c:pt idx="9">
                  <c:v>0.69</c:v>
                </c:pt>
              </c:numCache>
            </c:numRef>
          </c:yVal>
          <c:smooth val="1"/>
          <c:extLst>
            <c:ext xmlns:c16="http://schemas.microsoft.com/office/drawing/2014/chart" uri="{C3380CC4-5D6E-409C-BE32-E72D297353CC}">
              <c16:uniqueId val="{00000003-FB37-46BF-93B6-E98B242C2A7C}"/>
            </c:ext>
          </c:extLst>
        </c:ser>
        <c:ser>
          <c:idx val="4"/>
          <c:order val="4"/>
          <c:tx>
            <c:strRef>
              <c:f>Analysis!$AA$19</c:f>
              <c:strCache>
                <c:ptCount val="1"/>
                <c:pt idx="0">
                  <c:v>5</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Analysis!$AA$21:$AA$30</c:f>
              <c:numCache>
                <c:formatCode>General</c:formatCode>
                <c:ptCount val="10"/>
                <c:pt idx="0">
                  <c:v>1</c:v>
                </c:pt>
                <c:pt idx="1">
                  <c:v>0.95</c:v>
                </c:pt>
                <c:pt idx="2">
                  <c:v>0.9</c:v>
                </c:pt>
                <c:pt idx="3">
                  <c:v>0.83499999999999996</c:v>
                </c:pt>
                <c:pt idx="4">
                  <c:v>0.745</c:v>
                </c:pt>
                <c:pt idx="5">
                  <c:v>0.67</c:v>
                </c:pt>
                <c:pt idx="6">
                  <c:v>0.61499999999999999</c:v>
                </c:pt>
                <c:pt idx="7">
                  <c:v>0.56999999999999995</c:v>
                </c:pt>
                <c:pt idx="8">
                  <c:v>0.54500000000000004</c:v>
                </c:pt>
                <c:pt idx="9">
                  <c:v>0.52500000000000002</c:v>
                </c:pt>
              </c:numCache>
            </c:numRef>
          </c:yVal>
          <c:smooth val="1"/>
          <c:extLst>
            <c:ext xmlns:c16="http://schemas.microsoft.com/office/drawing/2014/chart" uri="{C3380CC4-5D6E-409C-BE32-E72D297353CC}">
              <c16:uniqueId val="{00000004-FB37-46BF-93B6-E98B242C2A7C}"/>
            </c:ext>
          </c:extLst>
        </c:ser>
        <c:ser>
          <c:idx val="5"/>
          <c:order val="5"/>
          <c:tx>
            <c:v>hor line</c:v>
          </c:tx>
          <c:spPr>
            <a:ln w="12700">
              <a:solidFill>
                <a:srgbClr val="FF0000"/>
              </a:solidFill>
              <a:prstDash val="solid"/>
            </a:ln>
          </c:spPr>
          <c:marker>
            <c:symbol val="none"/>
          </c:marker>
          <c:xVal>
            <c:numRef>
              <c:f>Analysis!$X$47:$X$48</c:f>
              <c:numCache>
                <c:formatCode>0.00</c:formatCode>
                <c:ptCount val="2"/>
                <c:pt idx="0" formatCode="General">
                  <c:v>1</c:v>
                </c:pt>
                <c:pt idx="1">
                  <c:v>3</c:v>
                </c:pt>
              </c:numCache>
            </c:numRef>
          </c:xVal>
          <c:yVal>
            <c:numRef>
              <c:f>Analysis!$Y$47:$Y$48</c:f>
              <c:numCache>
                <c:formatCode>0.00</c:formatCode>
                <c:ptCount val="2"/>
                <c:pt idx="0">
                  <c:v>0.745</c:v>
                </c:pt>
                <c:pt idx="1">
                  <c:v>0.745</c:v>
                </c:pt>
              </c:numCache>
            </c:numRef>
          </c:yVal>
          <c:smooth val="0"/>
          <c:extLst>
            <c:ext xmlns:c16="http://schemas.microsoft.com/office/drawing/2014/chart" uri="{C3380CC4-5D6E-409C-BE32-E72D297353CC}">
              <c16:uniqueId val="{00000005-FB37-46BF-93B6-E98B242C2A7C}"/>
            </c:ext>
          </c:extLst>
        </c:ser>
        <c:ser>
          <c:idx val="6"/>
          <c:order val="6"/>
          <c:tx>
            <c:v>vert line</c:v>
          </c:tx>
          <c:spPr>
            <a:ln w="12700">
              <a:solidFill>
                <a:srgbClr val="FF0000"/>
              </a:solidFill>
              <a:prstDash val="solid"/>
            </a:ln>
          </c:spPr>
          <c:marker>
            <c:symbol val="none"/>
          </c:marker>
          <c:xVal>
            <c:numRef>
              <c:f>Analysis!$X$49:$X$50</c:f>
              <c:numCache>
                <c:formatCode>0.00</c:formatCode>
                <c:ptCount val="2"/>
                <c:pt idx="0">
                  <c:v>3</c:v>
                </c:pt>
                <c:pt idx="1">
                  <c:v>3</c:v>
                </c:pt>
              </c:numCache>
            </c:numRef>
          </c:xVal>
          <c:yVal>
            <c:numRef>
              <c:f>Analysis!$Y$49:$Y$50</c:f>
              <c:numCache>
                <c:formatCode>0.00</c:formatCode>
                <c:ptCount val="2"/>
                <c:pt idx="0">
                  <c:v>0.745</c:v>
                </c:pt>
                <c:pt idx="1">
                  <c:v>0</c:v>
                </c:pt>
              </c:numCache>
            </c:numRef>
          </c:yVal>
          <c:smooth val="0"/>
          <c:extLst>
            <c:ext xmlns:c16="http://schemas.microsoft.com/office/drawing/2014/chart" uri="{C3380CC4-5D6E-409C-BE32-E72D297353CC}">
              <c16:uniqueId val="{00000006-FB37-46BF-93B6-E98B242C2A7C}"/>
            </c:ext>
          </c:extLst>
        </c:ser>
        <c:ser>
          <c:idx val="8"/>
          <c:order val="7"/>
          <c:tx>
            <c:strRef>
              <c:f>Analysis!$AB$19</c:f>
              <c:strCache>
                <c:ptCount val="1"/>
                <c:pt idx="0">
                  <c:v>6</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Analysis!$AB$21:$AB$30</c:f>
              <c:numCache>
                <c:formatCode>General</c:formatCode>
                <c:ptCount val="10"/>
                <c:pt idx="0">
                  <c:v>1</c:v>
                </c:pt>
                <c:pt idx="1">
                  <c:v>0.87</c:v>
                </c:pt>
                <c:pt idx="2">
                  <c:v>0.7</c:v>
                </c:pt>
                <c:pt idx="3">
                  <c:v>0.56499999999999995</c:v>
                </c:pt>
                <c:pt idx="4">
                  <c:v>0.46</c:v>
                </c:pt>
                <c:pt idx="5">
                  <c:v>0.36499999999999999</c:v>
                </c:pt>
                <c:pt idx="6">
                  <c:v>0.28000000000000003</c:v>
                </c:pt>
                <c:pt idx="7">
                  <c:v>0.19500000000000001</c:v>
                </c:pt>
                <c:pt idx="8">
                  <c:v>0.14000000000000001</c:v>
                </c:pt>
                <c:pt idx="9">
                  <c:v>0.105</c:v>
                </c:pt>
              </c:numCache>
            </c:numRef>
          </c:yVal>
          <c:smooth val="1"/>
          <c:extLst>
            <c:ext xmlns:c16="http://schemas.microsoft.com/office/drawing/2014/chart" uri="{C3380CC4-5D6E-409C-BE32-E72D297353CC}">
              <c16:uniqueId val="{00000007-FB37-46BF-93B6-E98B242C2A7C}"/>
            </c:ext>
          </c:extLst>
        </c:ser>
        <c:ser>
          <c:idx val="9"/>
          <c:order val="8"/>
          <c:tx>
            <c:strRef>
              <c:f>Analysis!$AC$19</c:f>
              <c:strCache>
                <c:ptCount val="1"/>
                <c:pt idx="0">
                  <c:v>7</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Analysis!$AC$21:$AC$30</c:f>
              <c:numCache>
                <c:formatCode>General</c:formatCode>
                <c:ptCount val="10"/>
                <c:pt idx="0">
                  <c:v>1</c:v>
                </c:pt>
                <c:pt idx="1">
                  <c:v>0.92500000000000004</c:v>
                </c:pt>
                <c:pt idx="2">
                  <c:v>0.84</c:v>
                </c:pt>
                <c:pt idx="3">
                  <c:v>0.78</c:v>
                </c:pt>
                <c:pt idx="4">
                  <c:v>0.72</c:v>
                </c:pt>
                <c:pt idx="5">
                  <c:v>0.67</c:v>
                </c:pt>
                <c:pt idx="6">
                  <c:v>0.61499999999999999</c:v>
                </c:pt>
                <c:pt idx="7">
                  <c:v>0.56999999999999995</c:v>
                </c:pt>
                <c:pt idx="8">
                  <c:v>0.54500000000000004</c:v>
                </c:pt>
                <c:pt idx="9">
                  <c:v>0.52500000000000002</c:v>
                </c:pt>
              </c:numCache>
            </c:numRef>
          </c:yVal>
          <c:smooth val="1"/>
          <c:extLst>
            <c:ext xmlns:c16="http://schemas.microsoft.com/office/drawing/2014/chart" uri="{C3380CC4-5D6E-409C-BE32-E72D297353CC}">
              <c16:uniqueId val="{00000008-FB37-46BF-93B6-E98B242C2A7C}"/>
            </c:ext>
          </c:extLst>
        </c:ser>
        <c:ser>
          <c:idx val="10"/>
          <c:order val="9"/>
          <c:tx>
            <c:strRef>
              <c:f>Analysis!$AD$19</c:f>
              <c:strCache>
                <c:ptCount val="1"/>
                <c:pt idx="0">
                  <c:v>8</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Analysis!$AD$21:$AD$30</c:f>
              <c:numCache>
                <c:formatCode>General</c:formatCode>
                <c:ptCount val="10"/>
                <c:pt idx="0">
                  <c:v>1</c:v>
                </c:pt>
                <c:pt idx="1">
                  <c:v>0.98</c:v>
                </c:pt>
                <c:pt idx="2">
                  <c:v>0.94</c:v>
                </c:pt>
                <c:pt idx="3">
                  <c:v>0.9</c:v>
                </c:pt>
                <c:pt idx="4">
                  <c:v>0.84</c:v>
                </c:pt>
                <c:pt idx="5">
                  <c:v>0.65</c:v>
                </c:pt>
                <c:pt idx="6">
                  <c:v>0.51500000000000001</c:v>
                </c:pt>
                <c:pt idx="7">
                  <c:v>0.42499999999999999</c:v>
                </c:pt>
                <c:pt idx="8">
                  <c:v>0.38</c:v>
                </c:pt>
                <c:pt idx="9">
                  <c:v>0.35499999999999998</c:v>
                </c:pt>
              </c:numCache>
            </c:numRef>
          </c:yVal>
          <c:smooth val="1"/>
          <c:extLst>
            <c:ext xmlns:c16="http://schemas.microsoft.com/office/drawing/2014/chart" uri="{C3380CC4-5D6E-409C-BE32-E72D297353CC}">
              <c16:uniqueId val="{00000009-FB37-46BF-93B6-E98B242C2A7C}"/>
            </c:ext>
          </c:extLst>
        </c:ser>
        <c:ser>
          <c:idx val="11"/>
          <c:order val="10"/>
          <c:tx>
            <c:strRef>
              <c:f>Analysis!$AE$19</c:f>
              <c:strCache>
                <c:ptCount val="1"/>
              </c:strCache>
            </c:strRef>
          </c:tx>
          <c:spPr>
            <a:ln w="12700">
              <a:solidFill>
                <a:schemeClr val="tx1">
                  <a:lumMod val="50000"/>
                  <a:lumOff val="50000"/>
                </a:schemeClr>
              </a:solidFill>
              <a:prstDash val="solid"/>
            </a:ln>
          </c:spPr>
          <c:marker>
            <c:symbol val="none"/>
          </c:marker>
          <c:xVal>
            <c:numRef>
              <c:f>Analysis!$V$21:$V$28</c:f>
              <c:numCache>
                <c:formatCode>General</c:formatCode>
                <c:ptCount val="8"/>
                <c:pt idx="0">
                  <c:v>1</c:v>
                </c:pt>
                <c:pt idx="1">
                  <c:v>1.5</c:v>
                </c:pt>
                <c:pt idx="2">
                  <c:v>2</c:v>
                </c:pt>
                <c:pt idx="3">
                  <c:v>2.5</c:v>
                </c:pt>
                <c:pt idx="4">
                  <c:v>3</c:v>
                </c:pt>
                <c:pt idx="5">
                  <c:v>3.5</c:v>
                </c:pt>
                <c:pt idx="6">
                  <c:v>4</c:v>
                </c:pt>
                <c:pt idx="7">
                  <c:v>4.5</c:v>
                </c:pt>
              </c:numCache>
            </c:numRef>
          </c:xVal>
          <c:yVal>
            <c:numRef>
              <c:f>Analysis!$AE$21:$AE$28</c:f>
              <c:numCache>
                <c:formatCode>General</c:formatCode>
                <c:ptCount val="8"/>
              </c:numCache>
            </c:numRef>
          </c:yVal>
          <c:smooth val="1"/>
          <c:extLst>
            <c:ext xmlns:c16="http://schemas.microsoft.com/office/drawing/2014/chart" uri="{C3380CC4-5D6E-409C-BE32-E72D297353CC}">
              <c16:uniqueId val="{0000000A-FB37-46BF-93B6-E98B242C2A7C}"/>
            </c:ext>
          </c:extLst>
        </c:ser>
        <c:ser>
          <c:idx val="12"/>
          <c:order val="11"/>
          <c:tx>
            <c:strRef>
              <c:f>Analysis!$AF$19</c:f>
              <c:strCache>
                <c:ptCount val="1"/>
              </c:strCache>
            </c:strRef>
          </c:tx>
          <c:spPr>
            <a:ln w="12700">
              <a:solidFill>
                <a:schemeClr val="tx1">
                  <a:lumMod val="50000"/>
                  <a:lumOff val="50000"/>
                </a:schemeClr>
              </a:solidFill>
              <a:prstDash val="solid"/>
            </a:ln>
          </c:spPr>
          <c:marker>
            <c:symbol val="none"/>
          </c:marker>
          <c:xVal>
            <c:numRef>
              <c:f>Analysis!$V$21:$V$28</c:f>
              <c:numCache>
                <c:formatCode>General</c:formatCode>
                <c:ptCount val="8"/>
                <c:pt idx="0">
                  <c:v>1</c:v>
                </c:pt>
                <c:pt idx="1">
                  <c:v>1.5</c:v>
                </c:pt>
                <c:pt idx="2">
                  <c:v>2</c:v>
                </c:pt>
                <c:pt idx="3">
                  <c:v>2.5</c:v>
                </c:pt>
                <c:pt idx="4">
                  <c:v>3</c:v>
                </c:pt>
                <c:pt idx="5">
                  <c:v>3.5</c:v>
                </c:pt>
                <c:pt idx="6">
                  <c:v>4</c:v>
                </c:pt>
                <c:pt idx="7">
                  <c:v>4.5</c:v>
                </c:pt>
              </c:numCache>
            </c:numRef>
          </c:xVal>
          <c:yVal>
            <c:numRef>
              <c:f>Analysis!$AF$21:$AF$28</c:f>
              <c:numCache>
                <c:formatCode>General</c:formatCode>
                <c:ptCount val="8"/>
              </c:numCache>
            </c:numRef>
          </c:yVal>
          <c:smooth val="1"/>
          <c:extLst>
            <c:ext xmlns:c16="http://schemas.microsoft.com/office/drawing/2014/chart" uri="{C3380CC4-5D6E-409C-BE32-E72D297353CC}">
              <c16:uniqueId val="{0000000B-FB37-46BF-93B6-E98B242C2A7C}"/>
            </c:ext>
          </c:extLst>
        </c:ser>
        <c:ser>
          <c:idx val="13"/>
          <c:order val="12"/>
          <c:tx>
            <c:strRef>
              <c:f>Analysis!$AG$19</c:f>
              <c:strCache>
                <c:ptCount val="1"/>
              </c:strCache>
            </c:strRef>
          </c:tx>
          <c:spPr>
            <a:ln w="12700">
              <a:solidFill>
                <a:schemeClr val="tx1">
                  <a:lumMod val="50000"/>
                  <a:lumOff val="50000"/>
                </a:schemeClr>
              </a:solidFill>
              <a:prstDash val="solid"/>
            </a:ln>
          </c:spPr>
          <c:marker>
            <c:symbol val="none"/>
          </c:marker>
          <c:xVal>
            <c:numRef>
              <c:f>Analysis!$V$21:$V$28</c:f>
              <c:numCache>
                <c:formatCode>General</c:formatCode>
                <c:ptCount val="8"/>
                <c:pt idx="0">
                  <c:v>1</c:v>
                </c:pt>
                <c:pt idx="1">
                  <c:v>1.5</c:v>
                </c:pt>
                <c:pt idx="2">
                  <c:v>2</c:v>
                </c:pt>
                <c:pt idx="3">
                  <c:v>2.5</c:v>
                </c:pt>
                <c:pt idx="4">
                  <c:v>3</c:v>
                </c:pt>
                <c:pt idx="5">
                  <c:v>3.5</c:v>
                </c:pt>
                <c:pt idx="6">
                  <c:v>4</c:v>
                </c:pt>
                <c:pt idx="7">
                  <c:v>4.5</c:v>
                </c:pt>
              </c:numCache>
            </c:numRef>
          </c:xVal>
          <c:yVal>
            <c:numRef>
              <c:f>Analysis!$AG$21:$AG$28</c:f>
              <c:numCache>
                <c:formatCode>General</c:formatCode>
                <c:ptCount val="8"/>
              </c:numCache>
            </c:numRef>
          </c:yVal>
          <c:smooth val="1"/>
          <c:extLst>
            <c:ext xmlns:c16="http://schemas.microsoft.com/office/drawing/2014/chart" uri="{C3380CC4-5D6E-409C-BE32-E72D297353CC}">
              <c16:uniqueId val="{0000000C-FB37-46BF-93B6-E98B242C2A7C}"/>
            </c:ext>
          </c:extLst>
        </c:ser>
        <c:ser>
          <c:idx val="14"/>
          <c:order val="13"/>
          <c:tx>
            <c:strRef>
              <c:f>Analysis!$AH$19</c:f>
              <c:strCache>
                <c:ptCount val="1"/>
              </c:strCache>
            </c:strRef>
          </c:tx>
          <c:spPr>
            <a:ln w="12700">
              <a:solidFill>
                <a:schemeClr val="tx1">
                  <a:lumMod val="50000"/>
                  <a:lumOff val="50000"/>
                </a:schemeClr>
              </a:solidFill>
              <a:prstDash val="solid"/>
            </a:ln>
          </c:spPr>
          <c:marker>
            <c:symbol val="none"/>
          </c:marker>
          <c:xVal>
            <c:numRef>
              <c:f>Analysis!$V$21:$V$28</c:f>
              <c:numCache>
                <c:formatCode>General</c:formatCode>
                <c:ptCount val="8"/>
                <c:pt idx="0">
                  <c:v>1</c:v>
                </c:pt>
                <c:pt idx="1">
                  <c:v>1.5</c:v>
                </c:pt>
                <c:pt idx="2">
                  <c:v>2</c:v>
                </c:pt>
                <c:pt idx="3">
                  <c:v>2.5</c:v>
                </c:pt>
                <c:pt idx="4">
                  <c:v>3</c:v>
                </c:pt>
                <c:pt idx="5">
                  <c:v>3.5</c:v>
                </c:pt>
                <c:pt idx="6">
                  <c:v>4</c:v>
                </c:pt>
                <c:pt idx="7">
                  <c:v>4.5</c:v>
                </c:pt>
              </c:numCache>
            </c:numRef>
          </c:xVal>
          <c:yVal>
            <c:numRef>
              <c:f>Analysis!$AH$21:$AH$28</c:f>
              <c:numCache>
                <c:formatCode>General</c:formatCode>
                <c:ptCount val="8"/>
              </c:numCache>
            </c:numRef>
          </c:yVal>
          <c:smooth val="1"/>
          <c:extLst>
            <c:ext xmlns:c16="http://schemas.microsoft.com/office/drawing/2014/chart" uri="{C3380CC4-5D6E-409C-BE32-E72D297353CC}">
              <c16:uniqueId val="{0000000D-FB37-46BF-93B6-E98B242C2A7C}"/>
            </c:ext>
          </c:extLst>
        </c:ser>
        <c:dLbls>
          <c:showLegendKey val="0"/>
          <c:showVal val="0"/>
          <c:showCatName val="0"/>
          <c:showSerName val="0"/>
          <c:showPercent val="0"/>
          <c:showBubbleSize val="0"/>
        </c:dLbls>
        <c:axId val="543872728"/>
        <c:axId val="543871160"/>
      </c:scatterChart>
      <c:valAx>
        <c:axId val="543872728"/>
        <c:scaling>
          <c:orientation val="minMax"/>
          <c:max val="5"/>
          <c:min val="1"/>
        </c:scaling>
        <c:delete val="0"/>
        <c:axPos val="b"/>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CA"/>
                  <a:t>w/D</a:t>
                </a:r>
              </a:p>
            </c:rich>
          </c:tx>
          <c:layout>
            <c:manualLayout>
              <c:xMode val="edge"/>
              <c:yMode val="edge"/>
              <c:x val="0.51600855448624483"/>
              <c:y val="0.949626932471591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3871160"/>
        <c:crosses val="autoZero"/>
        <c:crossBetween val="midCat"/>
        <c:majorUnit val="0.25"/>
      </c:valAx>
      <c:valAx>
        <c:axId val="543871160"/>
        <c:scaling>
          <c:orientation val="minMax"/>
          <c:max val="1"/>
        </c:scaling>
        <c:delete val="0"/>
        <c:axPos val="l"/>
        <c:majorGridlines>
          <c:spPr>
            <a:ln w="3175">
              <a:solidFill>
                <a:srgbClr val="C0C0C0"/>
              </a:solidFill>
              <a:prstDash val="solid"/>
            </a:ln>
          </c:spPr>
        </c:majorGridlines>
        <c:title>
          <c:tx>
            <c:rich>
              <a:bodyPr rot="0" vert="horz"/>
              <a:lstStyle/>
              <a:p>
                <a:pPr algn="ctr">
                  <a:defRPr sz="1100" b="0" i="0" u="none" strike="noStrike" baseline="0">
                    <a:solidFill>
                      <a:srgbClr val="000000"/>
                    </a:solidFill>
                    <a:latin typeface="Calibri"/>
                    <a:ea typeface="Calibri"/>
                    <a:cs typeface="Calibri"/>
                  </a:defRPr>
                </a:pPr>
                <a:r>
                  <a:rPr lang="en-CA" sz="1000" b="1" i="0" u="none" strike="noStrike" baseline="0">
                    <a:solidFill>
                      <a:srgbClr val="000000"/>
                    </a:solidFill>
                    <a:latin typeface="Arial"/>
                    <a:cs typeface="Arial"/>
                  </a:rPr>
                  <a:t>K</a:t>
                </a:r>
                <a:r>
                  <a:rPr lang="en-CA" sz="1000" b="1" i="0" u="none" strike="noStrike" baseline="-25000">
                    <a:solidFill>
                      <a:srgbClr val="000000"/>
                    </a:solidFill>
                    <a:latin typeface="Arial"/>
                    <a:cs typeface="Arial"/>
                  </a:rPr>
                  <a:t>t</a:t>
                </a:r>
              </a:p>
            </c:rich>
          </c:tx>
          <c:layout>
            <c:manualLayout>
              <c:xMode val="edge"/>
              <c:yMode val="edge"/>
              <c:x val="3.8416824743209284E-3"/>
              <c:y val="0.449626783765590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3872728"/>
        <c:crosses val="autoZero"/>
        <c:crossBetween val="midCat"/>
        <c:majorUnit val="5.000000000000001E-2"/>
      </c:valAx>
      <c:spPr>
        <a:solidFill>
          <a:schemeClr val="bg1"/>
        </a:solidFill>
        <a:ln w="254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5.png"/><Relationship Id="rId7" Type="http://schemas.openxmlformats.org/officeDocument/2006/relationships/hyperlink" Target="http://www.abbottaerospace.com/technical-library/donate/" TargetMode="External"/><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560296</xdr:colOff>
      <xdr:row>24</xdr:row>
      <xdr:rowOff>112058</xdr:rowOff>
    </xdr:from>
    <xdr:to>
      <xdr:col>10</xdr:col>
      <xdr:colOff>526677</xdr:colOff>
      <xdr:row>56</xdr:row>
      <xdr:rowOff>0</xdr:rowOff>
    </xdr:to>
    <xdr:sp macro="" textlink="">
      <xdr:nvSpPr>
        <xdr:cNvPr id="3" name="Text Box 528"/>
        <xdr:cNvSpPr txBox="1">
          <a:spLocks noChangeArrowheads="1"/>
        </xdr:cNvSpPr>
      </xdr:nvSpPr>
      <xdr:spPr bwMode="auto">
        <a:xfrm>
          <a:off x="4235825" y="3955676"/>
          <a:ext cx="2386852" cy="4930589"/>
        </a:xfrm>
        <a:prstGeom prst="rect">
          <a:avLst/>
        </a:prstGeom>
        <a:noFill/>
        <a:ln w="9525">
          <a:noFill/>
          <a:miter lim="800000"/>
          <a:headEnd/>
          <a:tailEnd/>
        </a:ln>
      </xdr:spPr>
      <xdr:txBody>
        <a:bodyPr vertOverflow="clip" wrap="square" lIns="27432" tIns="22860" rIns="0" bIns="0" anchor="t" upright="1"/>
        <a:lstStyle/>
        <a:p>
          <a:r>
            <a:rPr lang="en-CA" sz="800" b="0" i="0" u="none" strike="noStrike" baseline="0">
              <a:latin typeface="+mn-lt"/>
              <a:ea typeface="+mn-ea"/>
              <a:cs typeface="+mn-cs"/>
            </a:rPr>
            <a:t>L = longitudinal, T = long transverse, N = short transverse (normal)</a:t>
          </a:r>
        </a:p>
        <a:p>
          <a:r>
            <a:rPr lang="en-CA" sz="800" b="1" i="0" u="none" strike="noStrike" baseline="0">
              <a:latin typeface="+mn-lt"/>
              <a:ea typeface="+mn-ea"/>
              <a:cs typeface="+mn-cs"/>
            </a:rPr>
            <a:t>Curve 1</a:t>
          </a:r>
        </a:p>
        <a:p>
          <a:r>
            <a:rPr lang="en-CA" sz="800" b="0" i="0" u="none" strike="noStrike" baseline="0">
              <a:latin typeface="+mn-lt"/>
              <a:ea typeface="+mn-ea"/>
              <a:cs typeface="+mn-cs"/>
            </a:rPr>
            <a:t>4130, 4140, 4340 and 8630 steel</a:t>
          </a:r>
        </a:p>
        <a:p>
          <a:r>
            <a:rPr lang="en-CA" sz="800" b="0" i="0" u="none" strike="noStrike" baseline="0">
              <a:latin typeface="+mn-lt"/>
              <a:ea typeface="+mn-ea"/>
              <a:cs typeface="+mn-cs"/>
            </a:rPr>
            <a:t>2014-T6 and 7075-T6 plate _ 0.5 in (L,T)</a:t>
          </a:r>
        </a:p>
        <a:p>
          <a:r>
            <a:rPr lang="en-CA" sz="800" b="0" i="0" u="none" strike="noStrike" baseline="0">
              <a:latin typeface="+mn-lt"/>
              <a:ea typeface="+mn-ea"/>
              <a:cs typeface="+mn-cs"/>
            </a:rPr>
            <a:t>7075-T6 bar and extrusion (L)</a:t>
          </a:r>
        </a:p>
        <a:p>
          <a:r>
            <a:rPr lang="en-CA" sz="800" b="0" i="0" u="none" strike="noStrike" baseline="0">
              <a:latin typeface="+mn-lt"/>
              <a:ea typeface="+mn-ea"/>
              <a:cs typeface="+mn-cs"/>
            </a:rPr>
            <a:t>2014-T6 hand forged billet _ 144 sq. in. (L)</a:t>
          </a:r>
        </a:p>
        <a:p>
          <a:r>
            <a:rPr lang="en-CA" sz="800" b="0" i="0" u="none" strike="noStrike" baseline="0">
              <a:latin typeface="+mn-lt"/>
              <a:ea typeface="+mn-ea"/>
              <a:cs typeface="+mn-cs"/>
            </a:rPr>
            <a:t>2014-T6 and 7075-T6 die forgings (L)</a:t>
          </a:r>
        </a:p>
        <a:p>
          <a:r>
            <a:rPr lang="en-CA" sz="800" b="1" i="0" u="none" strike="noStrike" baseline="0">
              <a:latin typeface="+mn-lt"/>
              <a:ea typeface="+mn-ea"/>
              <a:cs typeface="+mn-cs"/>
            </a:rPr>
            <a:t>Curve 2</a:t>
          </a:r>
        </a:p>
        <a:p>
          <a:r>
            <a:rPr lang="en-CA" sz="800" b="0" i="0" u="none" strike="noStrike" baseline="0">
              <a:latin typeface="+mn-lt"/>
              <a:ea typeface="+mn-ea"/>
              <a:cs typeface="+mn-cs"/>
            </a:rPr>
            <a:t>2014-T6 and 7075-T6 plate &gt; 0.5 in., _ 1 in.</a:t>
          </a:r>
        </a:p>
        <a:p>
          <a:r>
            <a:rPr lang="en-CA" sz="800" b="0" i="0" u="none" strike="noStrike" baseline="0">
              <a:latin typeface="+mn-lt"/>
              <a:ea typeface="+mn-ea"/>
              <a:cs typeface="+mn-cs"/>
            </a:rPr>
            <a:t>7075-T6 extrusion (T,N)</a:t>
          </a:r>
        </a:p>
        <a:p>
          <a:r>
            <a:rPr lang="en-CA" sz="800" b="0" i="0" u="none" strike="noStrike" baseline="0">
              <a:latin typeface="+mn-lt"/>
              <a:ea typeface="+mn-ea"/>
              <a:cs typeface="+mn-cs"/>
            </a:rPr>
            <a:t>7075-T6 hand forged billet _ 36 sq.in. (L)</a:t>
          </a:r>
        </a:p>
        <a:p>
          <a:r>
            <a:rPr lang="en-CA" sz="800" b="0" i="0" u="none" strike="noStrike" baseline="0">
              <a:latin typeface="+mn-lt"/>
              <a:ea typeface="+mn-ea"/>
              <a:cs typeface="+mn-cs"/>
            </a:rPr>
            <a:t>2014-T6 hand forged billet &gt; 144 sq.in. (L)</a:t>
          </a:r>
        </a:p>
        <a:p>
          <a:r>
            <a:rPr lang="en-CA" sz="800" b="0" i="0" u="none" strike="noStrike" baseline="0">
              <a:latin typeface="+mn-lt"/>
              <a:ea typeface="+mn-ea"/>
              <a:cs typeface="+mn-cs"/>
            </a:rPr>
            <a:t>2014-T6 hand forged billet _ 36 sq.in. (T)</a:t>
          </a:r>
        </a:p>
        <a:p>
          <a:r>
            <a:rPr lang="en-CA" sz="800" b="0" i="0" u="none" strike="noStrike" baseline="0">
              <a:latin typeface="+mn-lt"/>
              <a:ea typeface="+mn-ea"/>
              <a:cs typeface="+mn-cs"/>
            </a:rPr>
            <a:t>2014-T6 and 7075-T6 die forgings (T)</a:t>
          </a:r>
        </a:p>
        <a:p>
          <a:r>
            <a:rPr lang="en-CA" sz="800" b="0" i="0" u="none" strike="noStrike" baseline="0">
              <a:latin typeface="+mn-lt"/>
              <a:ea typeface="+mn-ea"/>
              <a:cs typeface="+mn-cs"/>
            </a:rPr>
            <a:t>17-4 PH, 17-7 PH-THD</a:t>
          </a:r>
        </a:p>
        <a:p>
          <a:r>
            <a:rPr lang="en-CA" sz="800" b="1" i="0" u="none" strike="noStrike" baseline="0">
              <a:latin typeface="+mn-lt"/>
              <a:ea typeface="+mn-ea"/>
              <a:cs typeface="+mn-cs"/>
            </a:rPr>
            <a:t>Curve 3</a:t>
          </a:r>
        </a:p>
        <a:p>
          <a:r>
            <a:rPr lang="en-CA" sz="800" b="0" i="0" u="none" strike="noStrike" baseline="0">
              <a:latin typeface="+mn-lt"/>
              <a:ea typeface="+mn-ea"/>
              <a:cs typeface="+mn-cs"/>
            </a:rPr>
            <a:t>2024-T6 plate (L,T)</a:t>
          </a:r>
        </a:p>
        <a:p>
          <a:r>
            <a:rPr lang="en-CA" sz="800" b="0" i="0" u="none" strike="noStrike" baseline="0">
              <a:latin typeface="+mn-lt"/>
              <a:ea typeface="+mn-ea"/>
              <a:cs typeface="+mn-cs"/>
            </a:rPr>
            <a:t>2024-T4 and 2024-T42 extrusion (L,T,N)</a:t>
          </a:r>
        </a:p>
        <a:p>
          <a:r>
            <a:rPr lang="en-CA" sz="800" b="1" i="0" u="none" strike="noStrike" baseline="0">
              <a:latin typeface="+mn-lt"/>
              <a:ea typeface="+mn-ea"/>
              <a:cs typeface="+mn-cs"/>
            </a:rPr>
            <a:t>Curve 4</a:t>
          </a:r>
        </a:p>
        <a:p>
          <a:r>
            <a:rPr lang="en-CA" sz="800" b="0" i="0" u="none" strike="noStrike" baseline="0">
              <a:latin typeface="+mn-lt"/>
              <a:ea typeface="+mn-ea"/>
              <a:cs typeface="+mn-cs"/>
            </a:rPr>
            <a:t>2024-T4 plate (L,T), 2024-T3 plate (L,T)</a:t>
          </a:r>
        </a:p>
        <a:p>
          <a:r>
            <a:rPr lang="en-CA" sz="800" b="0" i="0" u="none" strike="noStrike" baseline="0">
              <a:latin typeface="+mn-lt"/>
              <a:ea typeface="+mn-ea"/>
              <a:cs typeface="+mn-cs"/>
            </a:rPr>
            <a:t>2014-T6 and 7075-T6 plate &gt; I in.(L,T)</a:t>
          </a:r>
        </a:p>
        <a:p>
          <a:r>
            <a:rPr lang="en-CA" sz="800" b="0" i="0" u="none" strike="noStrike" baseline="0">
              <a:latin typeface="+mn-lt"/>
              <a:ea typeface="+mn-ea"/>
              <a:cs typeface="+mn-cs"/>
            </a:rPr>
            <a:t>2024-T4 bar (L,T)</a:t>
          </a:r>
        </a:p>
        <a:p>
          <a:r>
            <a:rPr lang="en-CA" sz="800" b="0" i="0" u="none" strike="noStrike" baseline="0">
              <a:latin typeface="+mn-lt"/>
              <a:ea typeface="+mn-ea"/>
              <a:cs typeface="+mn-cs"/>
            </a:rPr>
            <a:t>7075-T6 hand forged billet &gt; 36 sq.in. (L)</a:t>
          </a:r>
        </a:p>
        <a:p>
          <a:r>
            <a:rPr lang="en-CA" sz="800" b="0" i="0" u="none" strike="noStrike" baseline="0">
              <a:latin typeface="+mn-lt"/>
              <a:ea typeface="+mn-ea"/>
              <a:cs typeface="+mn-cs"/>
            </a:rPr>
            <a:t>7075-T6 hand forged billet _ 16 sq.in. (T)</a:t>
          </a:r>
        </a:p>
        <a:p>
          <a:r>
            <a:rPr lang="en-CA" sz="800" b="1" i="0" u="none" strike="noStrike" baseline="0">
              <a:latin typeface="+mn-lt"/>
              <a:ea typeface="+mn-ea"/>
              <a:cs typeface="+mn-cs"/>
            </a:rPr>
            <a:t>Curve 5</a:t>
          </a:r>
        </a:p>
        <a:p>
          <a:r>
            <a:rPr lang="en-CA" sz="800" b="0" i="0" u="none" strike="noStrike" baseline="0">
              <a:latin typeface="+mn-lt"/>
              <a:ea typeface="+mn-ea"/>
              <a:cs typeface="+mn-cs"/>
            </a:rPr>
            <a:t>195T6, 220T4, and 356T6 aluminum alloy casting</a:t>
          </a:r>
        </a:p>
        <a:p>
          <a:r>
            <a:rPr lang="en-CA" sz="800" b="0" i="0" u="none" strike="noStrike" baseline="0">
              <a:latin typeface="+mn-lt"/>
              <a:ea typeface="+mn-ea"/>
              <a:cs typeface="+mn-cs"/>
            </a:rPr>
            <a:t>7075-T6 hand forged billet &gt; 16 sq.in. (T)</a:t>
          </a:r>
        </a:p>
        <a:p>
          <a:r>
            <a:rPr lang="en-CA" sz="800" b="0" i="0" u="none" strike="noStrike" baseline="0">
              <a:latin typeface="+mn-lt"/>
              <a:ea typeface="+mn-ea"/>
              <a:cs typeface="+mn-cs"/>
            </a:rPr>
            <a:t>2014-T6 hand forged billet &gt; 36 sq.in. (T)</a:t>
          </a:r>
        </a:p>
        <a:p>
          <a:r>
            <a:rPr lang="en-CA" sz="800" b="1" i="0" u="none" strike="noStrike" baseline="0">
              <a:latin typeface="+mn-lt"/>
              <a:ea typeface="+mn-ea"/>
              <a:cs typeface="+mn-cs"/>
            </a:rPr>
            <a:t>Curve 6</a:t>
          </a:r>
        </a:p>
        <a:p>
          <a:r>
            <a:rPr lang="en-CA" sz="800" b="0" i="0" u="none" strike="noStrike" baseline="0">
              <a:latin typeface="+mn-lt"/>
              <a:ea typeface="+mn-ea"/>
              <a:cs typeface="+mn-cs"/>
            </a:rPr>
            <a:t>Aluminum alloy plate, bar, hand forged billet, and die forging (N). Note: for die forgings, N direction exists only at the parting plane. 7075-T6 bar (T)</a:t>
          </a:r>
        </a:p>
        <a:p>
          <a:r>
            <a:rPr lang="en-CA" sz="800" b="1" i="0" u="none" strike="noStrike" baseline="0">
              <a:latin typeface="+mn-lt"/>
              <a:ea typeface="+mn-ea"/>
              <a:cs typeface="+mn-cs"/>
            </a:rPr>
            <a:t>Curve 7</a:t>
          </a:r>
        </a:p>
        <a:p>
          <a:r>
            <a:rPr lang="en-CA" sz="800" b="0" i="0" u="none" strike="noStrike" baseline="0">
              <a:latin typeface="+mn-lt"/>
              <a:ea typeface="+mn-ea"/>
              <a:cs typeface="+mn-cs"/>
            </a:rPr>
            <a:t>18-8 stainless steel, annealed</a:t>
          </a:r>
        </a:p>
        <a:p>
          <a:r>
            <a:rPr lang="en-CA" sz="800" b="1" i="0" u="none" strike="noStrike" baseline="0">
              <a:latin typeface="+mn-lt"/>
              <a:ea typeface="+mn-ea"/>
              <a:cs typeface="+mn-cs"/>
            </a:rPr>
            <a:t>Curve 8</a:t>
          </a:r>
        </a:p>
        <a:p>
          <a:r>
            <a:rPr lang="en-CA" sz="800" b="0" i="0" u="none" strike="noStrike" baseline="0">
              <a:latin typeface="+mn-lt"/>
              <a:ea typeface="+mn-ea"/>
              <a:cs typeface="+mn-cs"/>
            </a:rPr>
            <a:t>18-8 stainless steel, full hard, Note: for 1/4, 1/2 and 3/4</a:t>
          </a:r>
        </a:p>
        <a:p>
          <a:r>
            <a:rPr lang="en-CA" sz="800" b="0" i="0" u="none" strike="noStrike" baseline="0">
              <a:latin typeface="+mn-lt"/>
              <a:ea typeface="+mn-ea"/>
              <a:cs typeface="+mn-cs"/>
            </a:rPr>
            <a:t>hard, interpolate between Curves 7 and 8.</a:t>
          </a:r>
          <a:endParaRPr lang="en-CA" sz="800" b="0" i="0" strike="noStrike">
            <a:solidFill>
              <a:srgbClr val="000000"/>
            </a:solidFill>
            <a:latin typeface="+mn-lt"/>
            <a:cs typeface="Arial"/>
          </a:endParaRPr>
        </a:p>
      </xdr:txBody>
    </xdr:sp>
    <xdr:clientData/>
  </xdr:twoCellAnchor>
  <xdr:twoCellAnchor>
    <xdr:from>
      <xdr:col>1</xdr:col>
      <xdr:colOff>1</xdr:colOff>
      <xdr:row>14</xdr:row>
      <xdr:rowOff>7620</xdr:rowOff>
    </xdr:from>
    <xdr:to>
      <xdr:col>4</xdr:col>
      <xdr:colOff>68400</xdr:colOff>
      <xdr:row>25</xdr:row>
      <xdr:rowOff>90931</xdr:rowOff>
    </xdr:to>
    <xdr:grpSp>
      <xdr:nvGrpSpPr>
        <xdr:cNvPr id="24" name="Group 23"/>
        <xdr:cNvGrpSpPr/>
      </xdr:nvGrpSpPr>
      <xdr:grpSpPr>
        <a:xfrm>
          <a:off x="624841" y="2484120"/>
          <a:ext cx="1988639" cy="2041651"/>
          <a:chOff x="95250" y="2296886"/>
          <a:chExt cx="2152650" cy="2090057"/>
        </a:xfrm>
      </xdr:grpSpPr>
      <xdr:pic>
        <xdr:nvPicPr>
          <xdr:cNvPr id="25" name="Picture 24"/>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075" b="-800"/>
          <a:stretch/>
        </xdr:blipFill>
        <xdr:spPr bwMode="auto">
          <a:xfrm>
            <a:off x="95250" y="2296886"/>
            <a:ext cx="2119994" cy="2057400"/>
          </a:xfrm>
          <a:prstGeom prst="rect">
            <a:avLst/>
          </a:prstGeom>
          <a:noFill/>
          <a:ln>
            <a:noFill/>
          </a:ln>
        </xdr:spPr>
      </xdr:pic>
      <xdr:sp macro="" textlink="">
        <xdr:nvSpPr>
          <xdr:cNvPr id="26" name="Rectangle 25"/>
          <xdr:cNvSpPr/>
        </xdr:nvSpPr>
        <xdr:spPr bwMode="auto">
          <a:xfrm>
            <a:off x="1328057" y="4016829"/>
            <a:ext cx="919843" cy="370114"/>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lientData/>
  </xdr:twoCellAnchor>
  <xdr:twoCellAnchor>
    <xdr:from>
      <xdr:col>0</xdr:col>
      <xdr:colOff>0</xdr:colOff>
      <xdr:row>24</xdr:row>
      <xdr:rowOff>33617</xdr:rowOff>
    </xdr:from>
    <xdr:to>
      <xdr:col>6</xdr:col>
      <xdr:colOff>582706</xdr:colOff>
      <xdr:row>55</xdr:row>
      <xdr:rowOff>0</xdr:rowOff>
    </xdr:to>
    <xdr:graphicFrame macro="">
      <xdr:nvGraphicFramePr>
        <xdr:cNvPr id="6" name="Chart 6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473381</xdr:colOff>
      <xdr:row>25</xdr:row>
      <xdr:rowOff>24325</xdr:rowOff>
    </xdr:from>
    <xdr:to>
      <xdr:col>6</xdr:col>
      <xdr:colOff>352495</xdr:colOff>
      <xdr:row>26</xdr:row>
      <xdr:rowOff>46736</xdr:rowOff>
    </xdr:to>
    <xdr:pic>
      <xdr:nvPicPr>
        <xdr:cNvPr id="30" name="Picture 29"/>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45235" y="4154923"/>
          <a:ext cx="1096455" cy="185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523972</xdr:colOff>
      <xdr:row>27</xdr:row>
      <xdr:rowOff>67236</xdr:rowOff>
    </xdr:from>
    <xdr:to>
      <xdr:col>6</xdr:col>
      <xdr:colOff>109355</xdr:colOff>
      <xdr:row>28</xdr:row>
      <xdr:rowOff>100852</xdr:rowOff>
    </xdr:to>
    <xdr:sp macro="" textlink="">
      <xdr:nvSpPr>
        <xdr:cNvPr id="31" name="Oval 30"/>
        <xdr:cNvSpPr/>
      </xdr:nvSpPr>
      <xdr:spPr bwMode="auto">
        <a:xfrm>
          <a:off x="3594384" y="4381501"/>
          <a:ext cx="190500" cy="190498"/>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a:t>
          </a:r>
        </a:p>
      </xdr:txBody>
    </xdr:sp>
    <xdr:clientData/>
  </xdr:twoCellAnchor>
  <xdr:twoCellAnchor>
    <xdr:from>
      <xdr:col>5</xdr:col>
      <xdr:colOff>125969</xdr:colOff>
      <xdr:row>28</xdr:row>
      <xdr:rowOff>28596</xdr:rowOff>
    </xdr:from>
    <xdr:to>
      <xdr:col>5</xdr:col>
      <xdr:colOff>316469</xdr:colOff>
      <xdr:row>29</xdr:row>
      <xdr:rowOff>62212</xdr:rowOff>
    </xdr:to>
    <xdr:sp macro="" textlink="">
      <xdr:nvSpPr>
        <xdr:cNvPr id="32" name="Oval 31"/>
        <xdr:cNvSpPr/>
      </xdr:nvSpPr>
      <xdr:spPr bwMode="auto">
        <a:xfrm>
          <a:off x="3196381" y="4499743"/>
          <a:ext cx="190500" cy="190498"/>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2</a:t>
          </a:r>
        </a:p>
      </xdr:txBody>
    </xdr:sp>
    <xdr:clientData/>
  </xdr:twoCellAnchor>
  <xdr:twoCellAnchor>
    <xdr:from>
      <xdr:col>4</xdr:col>
      <xdr:colOff>515472</xdr:colOff>
      <xdr:row>30</xdr:row>
      <xdr:rowOff>71871</xdr:rowOff>
    </xdr:from>
    <xdr:to>
      <xdr:col>5</xdr:col>
      <xdr:colOff>106650</xdr:colOff>
      <xdr:row>31</xdr:row>
      <xdr:rowOff>105490</xdr:rowOff>
    </xdr:to>
    <xdr:sp macro="" textlink="">
      <xdr:nvSpPr>
        <xdr:cNvPr id="34" name="Oval 33"/>
        <xdr:cNvSpPr/>
      </xdr:nvSpPr>
      <xdr:spPr bwMode="auto">
        <a:xfrm>
          <a:off x="2980766" y="4856783"/>
          <a:ext cx="196296" cy="19050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4</a:t>
          </a:r>
        </a:p>
      </xdr:txBody>
    </xdr:sp>
    <xdr:clientData/>
  </xdr:twoCellAnchor>
  <xdr:twoCellAnchor>
    <xdr:from>
      <xdr:col>5</xdr:col>
      <xdr:colOff>303719</xdr:colOff>
      <xdr:row>34</xdr:row>
      <xdr:rowOff>92739</xdr:rowOff>
    </xdr:from>
    <xdr:to>
      <xdr:col>5</xdr:col>
      <xdr:colOff>494219</xdr:colOff>
      <xdr:row>35</xdr:row>
      <xdr:rowOff>119014</xdr:rowOff>
    </xdr:to>
    <xdr:sp macro="" textlink="">
      <xdr:nvSpPr>
        <xdr:cNvPr id="35" name="Oval 34"/>
        <xdr:cNvSpPr/>
      </xdr:nvSpPr>
      <xdr:spPr bwMode="auto">
        <a:xfrm>
          <a:off x="3374131" y="5505180"/>
          <a:ext cx="190500" cy="183158"/>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5</a:t>
          </a:r>
        </a:p>
      </xdr:txBody>
    </xdr:sp>
    <xdr:clientData/>
  </xdr:twoCellAnchor>
  <xdr:twoCellAnchor>
    <xdr:from>
      <xdr:col>3</xdr:col>
      <xdr:colOff>499241</xdr:colOff>
      <xdr:row>38</xdr:row>
      <xdr:rowOff>143743</xdr:rowOff>
    </xdr:from>
    <xdr:to>
      <xdr:col>4</xdr:col>
      <xdr:colOff>84623</xdr:colOff>
      <xdr:row>40</xdr:row>
      <xdr:rowOff>20480</xdr:rowOff>
    </xdr:to>
    <xdr:sp macro="" textlink="">
      <xdr:nvSpPr>
        <xdr:cNvPr id="36" name="Oval 35"/>
        <xdr:cNvSpPr/>
      </xdr:nvSpPr>
      <xdr:spPr bwMode="auto">
        <a:xfrm>
          <a:off x="2359417" y="6183714"/>
          <a:ext cx="190500" cy="19050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6</a:t>
          </a:r>
        </a:p>
      </xdr:txBody>
    </xdr:sp>
    <xdr:clientData/>
  </xdr:twoCellAnchor>
  <xdr:twoCellAnchor>
    <xdr:from>
      <xdr:col>2</xdr:col>
      <xdr:colOff>199773</xdr:colOff>
      <xdr:row>28</xdr:row>
      <xdr:rowOff>19320</xdr:rowOff>
    </xdr:from>
    <xdr:to>
      <xdr:col>2</xdr:col>
      <xdr:colOff>388727</xdr:colOff>
      <xdr:row>29</xdr:row>
      <xdr:rowOff>52937</xdr:rowOff>
    </xdr:to>
    <xdr:sp macro="" textlink="">
      <xdr:nvSpPr>
        <xdr:cNvPr id="37" name="Oval 36"/>
        <xdr:cNvSpPr/>
      </xdr:nvSpPr>
      <xdr:spPr bwMode="auto">
        <a:xfrm>
          <a:off x="1421214" y="4490467"/>
          <a:ext cx="188954" cy="190499"/>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7</a:t>
          </a:r>
        </a:p>
      </xdr:txBody>
    </xdr:sp>
    <xdr:clientData/>
  </xdr:twoCellAnchor>
  <xdr:twoCellAnchor>
    <xdr:from>
      <xdr:col>5</xdr:col>
      <xdr:colOff>427754</xdr:colOff>
      <xdr:row>38</xdr:row>
      <xdr:rowOff>90805</xdr:rowOff>
    </xdr:from>
    <xdr:to>
      <xdr:col>6</xdr:col>
      <xdr:colOff>13137</xdr:colOff>
      <xdr:row>39</xdr:row>
      <xdr:rowOff>124424</xdr:rowOff>
    </xdr:to>
    <xdr:sp macro="" textlink="">
      <xdr:nvSpPr>
        <xdr:cNvPr id="38" name="Oval 37"/>
        <xdr:cNvSpPr/>
      </xdr:nvSpPr>
      <xdr:spPr bwMode="auto">
        <a:xfrm>
          <a:off x="3498166" y="6130776"/>
          <a:ext cx="190500" cy="19050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8</a:t>
          </a:r>
        </a:p>
      </xdr:txBody>
    </xdr:sp>
    <xdr:clientData/>
  </xdr:twoCellAnchor>
  <xdr:twoCellAnchor editAs="oneCell">
    <xdr:from>
      <xdr:col>1</xdr:col>
      <xdr:colOff>11205</xdr:colOff>
      <xdr:row>42</xdr:row>
      <xdr:rowOff>54290</xdr:rowOff>
    </xdr:from>
    <xdr:to>
      <xdr:col>4</xdr:col>
      <xdr:colOff>123265</xdr:colOff>
      <xdr:row>51</xdr:row>
      <xdr:rowOff>11207</xdr:rowOff>
    </xdr:to>
    <xdr:pic>
      <xdr:nvPicPr>
        <xdr:cNvPr id="39" name="Picture 38"/>
        <xdr:cNvPicPr>
          <a:picLocks noChangeAspect="1"/>
        </xdr:cNvPicPr>
      </xdr:nvPicPr>
      <xdr:blipFill>
        <a:blip xmlns:r="http://schemas.openxmlformats.org/officeDocument/2006/relationships" r:embed="rId4"/>
        <a:stretch>
          <a:fillRect/>
        </a:stretch>
      </xdr:blipFill>
      <xdr:spPr>
        <a:xfrm>
          <a:off x="616323" y="6721790"/>
          <a:ext cx="1972236" cy="1368858"/>
        </a:xfrm>
        <a:prstGeom prst="rect">
          <a:avLst/>
        </a:prstGeom>
      </xdr:spPr>
    </xdr:pic>
    <xdr:clientData/>
  </xdr:twoCellAnchor>
  <xdr:twoCellAnchor>
    <xdr:from>
      <xdr:col>4</xdr:col>
      <xdr:colOff>129826</xdr:colOff>
      <xdr:row>27</xdr:row>
      <xdr:rowOff>113688</xdr:rowOff>
    </xdr:from>
    <xdr:to>
      <xdr:col>4</xdr:col>
      <xdr:colOff>329674</xdr:colOff>
      <xdr:row>28</xdr:row>
      <xdr:rowOff>147307</xdr:rowOff>
    </xdr:to>
    <xdr:sp macro="" textlink="">
      <xdr:nvSpPr>
        <xdr:cNvPr id="40" name="Oval 39"/>
        <xdr:cNvSpPr/>
      </xdr:nvSpPr>
      <xdr:spPr bwMode="auto">
        <a:xfrm>
          <a:off x="2601680" y="4569529"/>
          <a:ext cx="199848" cy="19624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3</a:t>
          </a:r>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17" name="Group 16"/>
        <xdr:cNvGrpSpPr/>
      </xdr:nvGrpSpPr>
      <xdr:grpSpPr>
        <a:xfrm>
          <a:off x="40822" y="1267641"/>
          <a:ext cx="2570933" cy="630195"/>
          <a:chOff x="40822" y="1267641"/>
          <a:chExt cx="2570933" cy="630195"/>
        </a:xfrm>
      </xdr:grpSpPr>
      <xdr:pic>
        <xdr:nvPicPr>
          <xdr:cNvPr id="18" name="Picture 17">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9" name="Picture 18"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nasa-astronautic-structures-manual-volumes-i-ii-iii"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3" customWidth="1"/>
    <col min="18" max="19" width="5.33203125" style="54" customWidth="1"/>
    <col min="20" max="25" width="9.109375" style="56"/>
    <col min="26" max="16384" width="9.109375" style="20"/>
  </cols>
  <sheetData>
    <row r="1" spans="1:25" s="5" customFormat="1" ht="13.8" x14ac:dyDescent="0.3">
      <c r="A1" s="1"/>
      <c r="B1" s="2" t="s">
        <v>1</v>
      </c>
      <c r="C1" s="3" t="s">
        <v>0</v>
      </c>
      <c r="D1" s="1"/>
      <c r="E1" s="1"/>
      <c r="F1" s="2" t="s">
        <v>11</v>
      </c>
      <c r="G1" s="4"/>
      <c r="H1" s="1"/>
      <c r="I1" s="1"/>
      <c r="J1" s="1"/>
      <c r="K1" s="1"/>
      <c r="M1" s="49"/>
      <c r="N1" s="49"/>
      <c r="O1" s="49"/>
      <c r="P1" s="49"/>
      <c r="Q1" s="49"/>
      <c r="R1" s="49"/>
      <c r="S1" s="49"/>
      <c r="T1" s="50"/>
      <c r="U1" s="50"/>
      <c r="V1" s="50"/>
      <c r="W1" s="51"/>
      <c r="X1" s="52"/>
      <c r="Y1" s="50"/>
    </row>
    <row r="2" spans="1:25" s="5" customFormat="1" ht="13.8" x14ac:dyDescent="0.3">
      <c r="A2" s="1"/>
      <c r="B2" s="2" t="s">
        <v>2</v>
      </c>
      <c r="C2" s="3" t="s">
        <v>10</v>
      </c>
      <c r="D2" s="1"/>
      <c r="E2" s="1"/>
      <c r="F2" s="2" t="s">
        <v>5</v>
      </c>
      <c r="G2" s="3"/>
      <c r="H2" s="1"/>
      <c r="I2" s="1"/>
      <c r="J2" s="1"/>
      <c r="K2" s="1"/>
      <c r="M2" s="49"/>
      <c r="N2" s="49"/>
      <c r="O2" s="49"/>
      <c r="P2" s="49"/>
      <c r="Q2" s="49"/>
      <c r="R2" s="49"/>
      <c r="S2" s="49"/>
      <c r="T2" s="50"/>
      <c r="U2" s="50"/>
      <c r="V2" s="50"/>
      <c r="W2" s="51"/>
      <c r="X2" s="52"/>
      <c r="Y2" s="50"/>
    </row>
    <row r="3" spans="1:25" s="5" customFormat="1" ht="13.8" x14ac:dyDescent="0.3">
      <c r="A3" s="1"/>
      <c r="B3" s="2" t="s">
        <v>3</v>
      </c>
      <c r="C3" s="10"/>
      <c r="D3" s="1"/>
      <c r="E3" s="1"/>
      <c r="F3" s="2" t="s">
        <v>4</v>
      </c>
      <c r="G3" s="3"/>
      <c r="H3" s="1"/>
      <c r="I3" s="1"/>
      <c r="J3" s="1"/>
      <c r="K3" s="1"/>
      <c r="M3" s="49"/>
      <c r="N3" s="49"/>
      <c r="O3" s="49"/>
      <c r="P3" s="49"/>
      <c r="Q3" s="49"/>
      <c r="R3" s="49"/>
      <c r="S3" s="49"/>
      <c r="T3" s="50"/>
      <c r="U3" s="50"/>
      <c r="V3" s="50"/>
      <c r="W3" s="51"/>
      <c r="X3" s="52"/>
      <c r="Y3" s="50"/>
    </row>
    <row r="4" spans="1:25" s="5" customFormat="1" ht="13.8" x14ac:dyDescent="0.3">
      <c r="A4" s="1"/>
      <c r="B4" s="2" t="s">
        <v>22</v>
      </c>
      <c r="C4" s="4"/>
      <c r="D4" s="1"/>
      <c r="E4" s="1"/>
      <c r="F4" s="2" t="s">
        <v>23</v>
      </c>
      <c r="G4" s="3" t="s">
        <v>24</v>
      </c>
      <c r="H4" s="1"/>
      <c r="I4" s="1"/>
      <c r="J4" s="1"/>
      <c r="K4" s="1"/>
      <c r="M4" s="49"/>
      <c r="N4" s="49"/>
      <c r="O4" s="49"/>
      <c r="P4" s="49"/>
      <c r="Q4" s="53"/>
      <c r="R4" s="54"/>
      <c r="S4" s="54"/>
      <c r="T4" s="50"/>
      <c r="U4" s="50"/>
      <c r="V4" s="50"/>
      <c r="W4" s="51"/>
      <c r="X4" s="52"/>
      <c r="Y4" s="50"/>
    </row>
    <row r="5" spans="1:25" s="5" customFormat="1" ht="13.8" x14ac:dyDescent="0.3">
      <c r="A5" s="1"/>
      <c r="B5" s="2" t="s">
        <v>25</v>
      </c>
      <c r="C5" s="4"/>
      <c r="D5" s="1"/>
      <c r="E5" s="2"/>
      <c r="F5" s="1"/>
      <c r="G5" s="1"/>
      <c r="H5" s="1"/>
      <c r="I5" s="1"/>
      <c r="J5" s="1"/>
      <c r="K5" s="1"/>
      <c r="M5" s="49"/>
      <c r="N5" s="49"/>
      <c r="O5" s="49"/>
      <c r="P5" s="49"/>
      <c r="Q5" s="53"/>
      <c r="R5" s="54"/>
      <c r="S5" s="54"/>
      <c r="T5" s="50"/>
      <c r="U5" s="50"/>
      <c r="V5" s="50"/>
      <c r="W5" s="51"/>
      <c r="X5" s="52"/>
      <c r="Y5" s="50"/>
    </row>
    <row r="6" spans="1:25" s="5" customFormat="1" ht="13.8" x14ac:dyDescent="0.3">
      <c r="A6" s="1"/>
      <c r="B6" s="1" t="s">
        <v>7</v>
      </c>
      <c r="C6" s="13"/>
      <c r="D6" s="1"/>
      <c r="E6" s="1"/>
      <c r="F6" s="1"/>
      <c r="G6" s="1"/>
      <c r="H6" s="1"/>
      <c r="I6" s="1"/>
      <c r="J6" s="1"/>
      <c r="K6" s="1"/>
      <c r="M6" s="49"/>
      <c r="N6" s="49"/>
      <c r="O6" s="49"/>
      <c r="P6" s="49"/>
      <c r="Q6" s="53"/>
      <c r="R6" s="54"/>
      <c r="S6" s="54"/>
      <c r="T6" s="50"/>
      <c r="U6" s="50"/>
      <c r="V6" s="50"/>
      <c r="W6" s="51"/>
      <c r="X6" s="52"/>
      <c r="Y6" s="50"/>
    </row>
    <row r="7" spans="1:25" s="5" customFormat="1" ht="13.8" x14ac:dyDescent="0.3">
      <c r="A7" s="1"/>
      <c r="B7" s="1"/>
      <c r="C7" s="1"/>
      <c r="D7" s="1"/>
      <c r="E7" s="1"/>
      <c r="F7" s="1"/>
      <c r="G7" s="1"/>
      <c r="H7" s="1"/>
      <c r="I7" s="1"/>
      <c r="J7" s="1"/>
      <c r="K7" s="1"/>
      <c r="M7" s="49"/>
      <c r="N7" s="49"/>
      <c r="O7" s="49"/>
      <c r="P7" s="49"/>
      <c r="Q7" s="53"/>
      <c r="R7" s="54"/>
      <c r="S7" s="54"/>
      <c r="T7" s="50"/>
      <c r="U7" s="50"/>
      <c r="V7" s="50"/>
      <c r="W7" s="51"/>
      <c r="X7" s="52"/>
      <c r="Y7" s="50"/>
    </row>
    <row r="8" spans="1:25" s="5" customFormat="1" ht="13.8" x14ac:dyDescent="0.3">
      <c r="A8" s="14"/>
      <c r="E8" s="7"/>
      <c r="F8" s="8"/>
      <c r="H8" s="15"/>
      <c r="I8" s="7"/>
      <c r="J8" s="16"/>
      <c r="K8" s="17"/>
      <c r="L8" s="18"/>
      <c r="M8" s="49"/>
      <c r="N8" s="49"/>
      <c r="O8" s="49"/>
      <c r="P8" s="49"/>
      <c r="Q8" s="53"/>
      <c r="R8" s="54"/>
      <c r="S8" s="54"/>
      <c r="T8" s="50"/>
      <c r="U8" s="50"/>
      <c r="V8" s="50"/>
      <c r="W8" s="50"/>
      <c r="X8" s="50"/>
      <c r="Y8" s="50"/>
    </row>
    <row r="9" spans="1:25" s="5" customFormat="1" ht="13.8" x14ac:dyDescent="0.3">
      <c r="E9" s="7"/>
      <c r="F9" s="15"/>
      <c r="H9" s="15"/>
      <c r="I9" s="7"/>
      <c r="J9" s="17"/>
      <c r="K9" s="17"/>
      <c r="L9" s="18"/>
      <c r="M9" s="49"/>
      <c r="N9" s="49"/>
      <c r="O9" s="49"/>
      <c r="P9" s="49"/>
      <c r="Q9" s="53"/>
      <c r="R9" s="54"/>
      <c r="S9" s="54"/>
      <c r="T9" s="50"/>
      <c r="U9" s="50"/>
      <c r="V9" s="50"/>
      <c r="W9" s="50"/>
      <c r="X9" s="50"/>
      <c r="Y9" s="50"/>
    </row>
    <row r="10" spans="1:25" s="5" customFormat="1" ht="13.8" x14ac:dyDescent="0.3">
      <c r="E10" s="7"/>
      <c r="F10" s="15"/>
      <c r="H10" s="15"/>
      <c r="I10" s="7"/>
      <c r="J10" s="8"/>
      <c r="K10" s="15"/>
      <c r="L10" s="18"/>
      <c r="M10" s="49"/>
      <c r="N10" s="49"/>
      <c r="O10" s="49"/>
      <c r="P10" s="49"/>
      <c r="Q10" s="53"/>
      <c r="R10" s="54"/>
      <c r="S10" s="54"/>
      <c r="T10" s="50"/>
      <c r="U10" s="50"/>
      <c r="V10" s="50"/>
      <c r="W10" s="50"/>
      <c r="X10" s="50"/>
      <c r="Y10" s="50"/>
    </row>
    <row r="11" spans="1:25" s="5" customFormat="1" ht="13.8" x14ac:dyDescent="0.3">
      <c r="E11" s="7"/>
      <c r="F11" s="15"/>
      <c r="I11" s="19"/>
      <c r="J11" s="8"/>
      <c r="M11" s="49"/>
      <c r="N11" s="49"/>
      <c r="O11" s="49"/>
      <c r="P11" s="49"/>
      <c r="Q11" s="49"/>
      <c r="R11" s="49"/>
      <c r="S11" s="49"/>
      <c r="T11" s="50"/>
      <c r="U11" s="50"/>
      <c r="V11" s="50"/>
      <c r="W11" s="50"/>
      <c r="X11" s="50"/>
      <c r="Y11" s="50"/>
    </row>
    <row r="12" spans="1:25" x14ac:dyDescent="0.3">
      <c r="C12" s="21" t="str">
        <f>G4</f>
        <v>IMPORTANT INFORMATION</v>
      </c>
      <c r="M12" s="49"/>
      <c r="N12" s="49"/>
      <c r="O12" s="49"/>
      <c r="P12" s="49"/>
      <c r="Q12" s="55"/>
      <c r="R12" s="55"/>
      <c r="S12" s="55"/>
    </row>
    <row r="13" spans="1:25" s="5" customFormat="1" ht="13.8" x14ac:dyDescent="0.3">
      <c r="M13" s="49"/>
      <c r="N13" s="49"/>
      <c r="O13" s="49"/>
      <c r="P13" s="49"/>
      <c r="Q13" s="49"/>
      <c r="R13" s="49"/>
      <c r="S13" s="49"/>
      <c r="T13" s="50"/>
      <c r="U13" s="50"/>
      <c r="V13" s="50"/>
      <c r="W13" s="50"/>
      <c r="X13" s="50"/>
      <c r="Y13" s="50"/>
    </row>
    <row r="14" spans="1:25" s="5" customFormat="1" ht="13.8" x14ac:dyDescent="0.3">
      <c r="B14" s="22" t="s">
        <v>29</v>
      </c>
      <c r="M14" s="49"/>
      <c r="N14" s="49"/>
      <c r="O14" s="49"/>
      <c r="P14" s="49"/>
      <c r="Q14" s="49"/>
      <c r="R14" s="49"/>
      <c r="S14" s="49"/>
      <c r="T14" s="50"/>
      <c r="U14" s="50"/>
      <c r="V14" s="50"/>
      <c r="W14" s="50"/>
      <c r="X14" s="50"/>
      <c r="Y14" s="50"/>
    </row>
    <row r="15" spans="1:25" s="5" customFormat="1" ht="13.8" x14ac:dyDescent="0.3">
      <c r="A15" s="23"/>
      <c r="K15" s="23"/>
      <c r="M15" s="53"/>
      <c r="N15" s="53"/>
      <c r="O15" s="53"/>
      <c r="P15" s="53"/>
      <c r="Q15" s="53"/>
      <c r="R15" s="54"/>
      <c r="S15" s="54"/>
      <c r="T15" s="50"/>
      <c r="U15" s="50"/>
      <c r="V15" s="50"/>
      <c r="W15" s="50"/>
      <c r="X15" s="50"/>
      <c r="Y15" s="50"/>
    </row>
    <row r="16" spans="1:25" s="5" customFormat="1" ht="12.75" customHeight="1" x14ac:dyDescent="0.3">
      <c r="B16" s="151" t="s">
        <v>36</v>
      </c>
      <c r="C16" s="151"/>
      <c r="D16" s="151"/>
      <c r="E16" s="151"/>
      <c r="F16" s="151"/>
      <c r="G16" s="151"/>
      <c r="H16" s="151"/>
      <c r="I16" s="151"/>
      <c r="J16" s="151"/>
      <c r="M16" s="53"/>
      <c r="N16" s="53"/>
      <c r="O16" s="53"/>
      <c r="P16" s="53"/>
      <c r="Q16" s="53"/>
      <c r="R16" s="54"/>
      <c r="S16" s="54"/>
      <c r="T16" s="50"/>
      <c r="U16" s="50"/>
      <c r="V16" s="50"/>
      <c r="W16" s="50"/>
      <c r="X16" s="50"/>
      <c r="Y16" s="50"/>
    </row>
    <row r="17" spans="1:25" s="5" customFormat="1" ht="13.8" x14ac:dyDescent="0.3">
      <c r="B17" s="151"/>
      <c r="C17" s="151"/>
      <c r="D17" s="151"/>
      <c r="E17" s="151"/>
      <c r="F17" s="151"/>
      <c r="G17" s="151"/>
      <c r="H17" s="151"/>
      <c r="I17" s="151"/>
      <c r="J17" s="151"/>
      <c r="M17" s="53"/>
      <c r="N17" s="53"/>
      <c r="O17" s="53"/>
      <c r="P17" s="53"/>
      <c r="Q17" s="53"/>
      <c r="R17" s="54"/>
      <c r="S17" s="54"/>
      <c r="T17" s="50"/>
      <c r="U17" s="50"/>
      <c r="V17" s="50"/>
      <c r="W17" s="50"/>
      <c r="X17" s="50"/>
      <c r="Y17" s="50"/>
    </row>
    <row r="18" spans="1:25" s="5" customFormat="1" ht="13.8" x14ac:dyDescent="0.3">
      <c r="B18" s="151"/>
      <c r="C18" s="151"/>
      <c r="D18" s="151"/>
      <c r="E18" s="151"/>
      <c r="F18" s="151"/>
      <c r="G18" s="151"/>
      <c r="H18" s="151"/>
      <c r="I18" s="151"/>
      <c r="J18" s="151"/>
      <c r="M18" s="53"/>
      <c r="N18" s="53"/>
      <c r="O18" s="53"/>
      <c r="P18" s="53"/>
      <c r="Q18" s="53"/>
      <c r="R18" s="54"/>
      <c r="S18" s="54"/>
      <c r="T18" s="50"/>
      <c r="U18" s="50"/>
      <c r="V18" s="50"/>
      <c r="W18" s="50"/>
      <c r="X18" s="50"/>
      <c r="Y18" s="50"/>
    </row>
    <row r="19" spans="1:25" s="5" customFormat="1" ht="13.8" x14ac:dyDescent="0.3">
      <c r="B19" s="151"/>
      <c r="C19" s="151"/>
      <c r="D19" s="151"/>
      <c r="E19" s="151"/>
      <c r="F19" s="151"/>
      <c r="G19" s="151"/>
      <c r="H19" s="151"/>
      <c r="I19" s="151"/>
      <c r="J19" s="151"/>
      <c r="M19" s="53"/>
      <c r="N19" s="53"/>
      <c r="O19" s="53"/>
      <c r="P19" s="53"/>
      <c r="Q19" s="53"/>
      <c r="R19" s="54"/>
      <c r="S19" s="54"/>
      <c r="T19" s="50"/>
      <c r="U19" s="50"/>
      <c r="V19" s="50"/>
      <c r="W19" s="50"/>
      <c r="X19" s="50"/>
      <c r="Y19" s="50"/>
    </row>
    <row r="20" spans="1:25" s="5" customFormat="1" ht="12.75" customHeight="1" x14ac:dyDescent="0.3">
      <c r="A20" s="23"/>
      <c r="B20" s="24" t="s">
        <v>34</v>
      </c>
      <c r="C20" s="23"/>
      <c r="D20" s="23"/>
      <c r="E20" s="23"/>
      <c r="F20" s="23"/>
      <c r="G20" s="23"/>
      <c r="H20" s="23"/>
      <c r="I20" s="23"/>
      <c r="J20" s="23"/>
      <c r="K20" s="23"/>
      <c r="M20" s="53"/>
      <c r="N20" s="53"/>
      <c r="O20" s="53"/>
      <c r="P20" s="53"/>
      <c r="Q20" s="53"/>
      <c r="R20" s="54"/>
      <c r="S20" s="54"/>
      <c r="T20" s="50"/>
      <c r="U20" s="50"/>
      <c r="V20" s="50"/>
      <c r="W20" s="50"/>
      <c r="X20" s="50"/>
      <c r="Y20" s="50"/>
    </row>
    <row r="21" spans="1:25" s="5" customFormat="1" ht="13.8" x14ac:dyDescent="0.3">
      <c r="A21" s="23"/>
      <c r="B21" s="24"/>
      <c r="C21" s="23"/>
      <c r="D21" s="23"/>
      <c r="E21" s="23"/>
      <c r="F21" s="23"/>
      <c r="G21" s="23"/>
      <c r="H21" s="23"/>
      <c r="I21" s="23"/>
      <c r="J21" s="23"/>
      <c r="K21" s="23"/>
      <c r="M21" s="53"/>
      <c r="N21" s="53"/>
      <c r="O21" s="53"/>
      <c r="P21" s="53"/>
      <c r="Q21" s="53"/>
      <c r="R21" s="54"/>
      <c r="S21" s="54"/>
      <c r="T21" s="50"/>
      <c r="U21" s="50"/>
      <c r="V21" s="50"/>
      <c r="W21" s="50"/>
      <c r="X21" s="50"/>
      <c r="Y21" s="50"/>
    </row>
    <row r="22" spans="1:25" s="5" customFormat="1" ht="13.8" x14ac:dyDescent="0.3">
      <c r="A22" s="23"/>
      <c r="B22" s="151" t="s">
        <v>37</v>
      </c>
      <c r="C22" s="151"/>
      <c r="D22" s="151"/>
      <c r="E22" s="151"/>
      <c r="F22" s="151"/>
      <c r="G22" s="151"/>
      <c r="H22" s="151"/>
      <c r="I22" s="151"/>
      <c r="J22" s="151"/>
      <c r="K22" s="23"/>
      <c r="M22" s="53"/>
      <c r="N22" s="53"/>
      <c r="O22" s="53"/>
      <c r="P22" s="53"/>
      <c r="Q22" s="53"/>
      <c r="R22" s="54"/>
      <c r="S22" s="54"/>
      <c r="T22" s="50"/>
      <c r="U22" s="50"/>
      <c r="V22" s="50"/>
      <c r="W22" s="50"/>
      <c r="X22" s="50"/>
      <c r="Y22" s="50"/>
    </row>
    <row r="23" spans="1:25" s="5" customFormat="1" ht="13.8" x14ac:dyDescent="0.3">
      <c r="A23" s="23"/>
      <c r="B23" s="151"/>
      <c r="C23" s="151"/>
      <c r="D23" s="151"/>
      <c r="E23" s="151"/>
      <c r="F23" s="151"/>
      <c r="G23" s="151"/>
      <c r="H23" s="151"/>
      <c r="I23" s="151"/>
      <c r="J23" s="151"/>
      <c r="K23" s="23"/>
      <c r="M23" s="53"/>
      <c r="N23" s="53"/>
      <c r="O23" s="53"/>
      <c r="P23" s="53"/>
      <c r="Q23" s="53"/>
      <c r="R23" s="54"/>
      <c r="S23" s="57"/>
      <c r="T23" s="50"/>
      <c r="U23" s="50"/>
      <c r="V23" s="50"/>
      <c r="W23" s="50"/>
      <c r="X23" s="50"/>
      <c r="Y23" s="50"/>
    </row>
    <row r="24" spans="1:25" s="5" customFormat="1" ht="13.8" x14ac:dyDescent="0.3">
      <c r="A24" s="23"/>
      <c r="B24" s="151"/>
      <c r="C24" s="151"/>
      <c r="D24" s="151"/>
      <c r="E24" s="151"/>
      <c r="F24" s="151"/>
      <c r="G24" s="151"/>
      <c r="H24" s="151"/>
      <c r="I24" s="151"/>
      <c r="J24" s="151"/>
      <c r="K24" s="23"/>
      <c r="M24" s="53"/>
      <c r="N24" s="53"/>
      <c r="O24" s="53"/>
      <c r="P24" s="53"/>
      <c r="Q24" s="53"/>
      <c r="R24" s="54"/>
      <c r="S24" s="57"/>
      <c r="T24" s="50"/>
      <c r="U24" s="50"/>
      <c r="V24" s="50"/>
      <c r="W24" s="50"/>
      <c r="X24" s="50"/>
      <c r="Y24" s="50"/>
    </row>
    <row r="25" spans="1:25" s="5" customFormat="1" ht="12.75" customHeight="1" x14ac:dyDescent="0.3">
      <c r="A25" s="23"/>
      <c r="B25" s="147"/>
      <c r="C25" s="147"/>
      <c r="D25" s="147"/>
      <c r="E25" s="147"/>
      <c r="F25" s="149" t="s">
        <v>83</v>
      </c>
      <c r="G25" s="147"/>
      <c r="H25" s="147"/>
      <c r="I25" s="147"/>
      <c r="J25" s="147"/>
      <c r="K25" s="23"/>
      <c r="M25" s="53"/>
      <c r="N25" s="53"/>
      <c r="O25" s="53"/>
      <c r="P25" s="53"/>
      <c r="Q25" s="53"/>
      <c r="R25" s="54"/>
      <c r="S25" s="54"/>
      <c r="T25" s="50"/>
      <c r="U25" s="50"/>
      <c r="V25" s="50"/>
      <c r="W25" s="50"/>
      <c r="X25" s="50"/>
      <c r="Y25" s="50"/>
    </row>
    <row r="26" spans="1:25" s="5" customFormat="1" ht="13.8" x14ac:dyDescent="0.3">
      <c r="A26" s="23"/>
      <c r="B26" s="151" t="s">
        <v>38</v>
      </c>
      <c r="C26" s="151"/>
      <c r="D26" s="151"/>
      <c r="E26" s="151"/>
      <c r="F26" s="151"/>
      <c r="G26" s="151"/>
      <c r="H26" s="151"/>
      <c r="I26" s="151"/>
      <c r="J26" s="151"/>
      <c r="K26" s="23"/>
      <c r="M26" s="53"/>
      <c r="N26" s="53"/>
      <c r="O26" s="53"/>
      <c r="P26" s="53"/>
      <c r="Q26" s="53"/>
      <c r="R26" s="54"/>
      <c r="S26" s="54"/>
      <c r="T26" s="50"/>
      <c r="U26" s="50"/>
      <c r="V26" s="50"/>
      <c r="W26" s="50"/>
      <c r="X26" s="50"/>
      <c r="Y26" s="50"/>
    </row>
    <row r="27" spans="1:25" s="5" customFormat="1" ht="13.8" x14ac:dyDescent="0.3">
      <c r="A27" s="23"/>
      <c r="B27" s="151"/>
      <c r="C27" s="151"/>
      <c r="D27" s="151"/>
      <c r="E27" s="151"/>
      <c r="F27" s="151"/>
      <c r="G27" s="151"/>
      <c r="H27" s="151"/>
      <c r="I27" s="151"/>
      <c r="J27" s="151"/>
      <c r="K27" s="23"/>
      <c r="M27" s="53"/>
      <c r="N27" s="53"/>
      <c r="O27" s="53"/>
      <c r="P27" s="53"/>
      <c r="Q27" s="53"/>
      <c r="R27" s="54"/>
      <c r="S27" s="54"/>
      <c r="T27" s="50"/>
      <c r="U27" s="50"/>
      <c r="V27" s="50"/>
      <c r="W27" s="50"/>
      <c r="X27" s="50"/>
      <c r="Y27" s="50"/>
    </row>
    <row r="28" spans="1:25" s="5" customFormat="1" ht="13.8" x14ac:dyDescent="0.3">
      <c r="A28" s="23"/>
      <c r="B28" s="147"/>
      <c r="C28" s="147"/>
      <c r="D28" s="147"/>
      <c r="E28" s="147"/>
      <c r="F28" s="147"/>
      <c r="G28" s="147"/>
      <c r="H28" s="147"/>
      <c r="I28" s="147"/>
      <c r="J28" s="147"/>
      <c r="K28" s="23"/>
      <c r="M28" s="53"/>
      <c r="N28" s="53"/>
      <c r="O28" s="53"/>
      <c r="P28" s="53"/>
      <c r="Q28" s="53"/>
      <c r="R28" s="54"/>
      <c r="S28" s="54"/>
      <c r="T28" s="50"/>
      <c r="U28" s="50"/>
      <c r="V28" s="50"/>
      <c r="W28" s="50"/>
      <c r="X28" s="50"/>
      <c r="Y28" s="50"/>
    </row>
    <row r="29" spans="1:25" s="5" customFormat="1" ht="13.8" x14ac:dyDescent="0.3">
      <c r="A29" s="23"/>
      <c r="B29" s="151" t="s">
        <v>39</v>
      </c>
      <c r="C29" s="151"/>
      <c r="D29" s="151"/>
      <c r="E29" s="151"/>
      <c r="F29" s="151"/>
      <c r="G29" s="151"/>
      <c r="H29" s="151"/>
      <c r="I29" s="151"/>
      <c r="J29" s="151"/>
      <c r="K29" s="23"/>
      <c r="M29" s="53"/>
      <c r="N29" s="53"/>
      <c r="O29" s="53"/>
      <c r="P29" s="53"/>
      <c r="Q29" s="53"/>
      <c r="R29" s="54"/>
      <c r="S29" s="54"/>
      <c r="T29" s="50"/>
      <c r="U29" s="50"/>
      <c r="V29" s="50"/>
      <c r="W29" s="50"/>
      <c r="X29" s="50"/>
      <c r="Y29" s="50"/>
    </row>
    <row r="30" spans="1:25" s="5" customFormat="1" ht="13.8" x14ac:dyDescent="0.3">
      <c r="A30" s="23"/>
      <c r="B30" s="151"/>
      <c r="C30" s="151"/>
      <c r="D30" s="151"/>
      <c r="E30" s="151"/>
      <c r="F30" s="151"/>
      <c r="G30" s="151"/>
      <c r="H30" s="151"/>
      <c r="I30" s="151"/>
      <c r="J30" s="151"/>
      <c r="K30" s="23"/>
      <c r="M30" s="53"/>
      <c r="N30" s="53"/>
      <c r="O30" s="53"/>
      <c r="P30" s="53"/>
      <c r="Q30" s="53"/>
      <c r="R30" s="54"/>
      <c r="S30" s="54"/>
      <c r="T30" s="50"/>
      <c r="U30" s="50"/>
      <c r="V30" s="50"/>
      <c r="W30" s="50"/>
      <c r="X30" s="50"/>
      <c r="Y30" s="50"/>
    </row>
    <row r="31" spans="1:25" s="5" customFormat="1" ht="12.75" customHeight="1" x14ac:dyDescent="0.3">
      <c r="A31" s="23"/>
      <c r="B31" s="151"/>
      <c r="C31" s="151"/>
      <c r="D31" s="151"/>
      <c r="E31" s="151"/>
      <c r="F31" s="151"/>
      <c r="G31" s="151"/>
      <c r="H31" s="151"/>
      <c r="I31" s="151"/>
      <c r="J31" s="151"/>
      <c r="K31" s="23"/>
      <c r="M31" s="53"/>
      <c r="N31" s="53"/>
      <c r="O31" s="53"/>
      <c r="P31" s="53"/>
      <c r="Q31" s="53"/>
      <c r="R31" s="54"/>
      <c r="S31" s="54"/>
      <c r="T31" s="50"/>
      <c r="U31" s="50"/>
      <c r="V31" s="50"/>
      <c r="W31" s="50"/>
      <c r="X31" s="50"/>
      <c r="Y31" s="50"/>
    </row>
    <row r="32" spans="1:25" s="5" customFormat="1" ht="13.8" x14ac:dyDescent="0.3">
      <c r="A32" s="23"/>
      <c r="B32" s="151"/>
      <c r="C32" s="151"/>
      <c r="D32" s="151"/>
      <c r="E32" s="151"/>
      <c r="F32" s="151"/>
      <c r="G32" s="151"/>
      <c r="H32" s="151"/>
      <c r="I32" s="151"/>
      <c r="J32" s="151"/>
      <c r="K32" s="23"/>
      <c r="M32" s="53"/>
      <c r="N32" s="53"/>
      <c r="O32" s="53"/>
      <c r="P32" s="53"/>
      <c r="Q32" s="53"/>
      <c r="R32" s="54"/>
      <c r="S32" s="54"/>
      <c r="T32" s="50"/>
      <c r="U32" s="50"/>
      <c r="V32" s="50"/>
      <c r="W32" s="50"/>
      <c r="X32" s="50"/>
      <c r="Y32" s="50"/>
    </row>
    <row r="33" spans="1:25" s="5" customFormat="1" ht="12.75" customHeight="1" x14ac:dyDescent="0.3">
      <c r="A33" s="23"/>
      <c r="B33" s="151"/>
      <c r="C33" s="151"/>
      <c r="D33" s="151"/>
      <c r="E33" s="151"/>
      <c r="F33" s="151"/>
      <c r="G33" s="151"/>
      <c r="H33" s="151"/>
      <c r="I33" s="151"/>
      <c r="J33" s="151"/>
      <c r="K33" s="23"/>
      <c r="M33" s="53"/>
      <c r="N33" s="53"/>
      <c r="O33" s="53"/>
      <c r="P33" s="53"/>
      <c r="Q33" s="53"/>
      <c r="R33" s="54"/>
      <c r="S33" s="54"/>
      <c r="T33" s="50"/>
      <c r="U33" s="50"/>
      <c r="V33" s="50"/>
      <c r="W33" s="50"/>
      <c r="X33" s="50"/>
      <c r="Y33" s="50"/>
    </row>
    <row r="34" spans="1:25" s="5" customFormat="1" ht="13.8" x14ac:dyDescent="0.3">
      <c r="A34" s="23"/>
      <c r="B34" s="147"/>
      <c r="C34" s="147"/>
      <c r="D34" s="153" t="s">
        <v>30</v>
      </c>
      <c r="E34" s="153"/>
      <c r="F34" s="153"/>
      <c r="G34" s="153"/>
      <c r="H34" s="153"/>
      <c r="I34" s="147"/>
      <c r="J34" s="147"/>
      <c r="K34" s="23"/>
      <c r="M34" s="53"/>
      <c r="N34" s="53"/>
      <c r="O34" s="53"/>
      <c r="P34" s="53"/>
      <c r="Q34" s="53"/>
      <c r="R34" s="54"/>
      <c r="S34" s="57"/>
      <c r="T34" s="50"/>
      <c r="U34" s="50"/>
      <c r="V34" s="50"/>
      <c r="W34" s="50"/>
      <c r="X34" s="50"/>
      <c r="Y34" s="50"/>
    </row>
    <row r="35" spans="1:25" s="5" customFormat="1" ht="13.8" x14ac:dyDescent="0.3">
      <c r="A35" s="23"/>
      <c r="B35" s="23"/>
      <c r="C35" s="23"/>
      <c r="I35" s="23"/>
      <c r="J35" s="23"/>
      <c r="K35" s="23"/>
      <c r="M35" s="53"/>
      <c r="N35" s="53"/>
      <c r="O35" s="53"/>
      <c r="P35" s="53"/>
      <c r="Q35" s="53"/>
      <c r="R35" s="54"/>
      <c r="S35" s="57"/>
      <c r="T35" s="50"/>
      <c r="U35" s="50"/>
      <c r="V35" s="50"/>
      <c r="W35" s="50"/>
      <c r="X35" s="50"/>
      <c r="Y35" s="50"/>
    </row>
    <row r="36" spans="1:25" s="5" customFormat="1" ht="12.75" customHeight="1" x14ac:dyDescent="0.3">
      <c r="A36" s="23"/>
      <c r="B36" s="24" t="s">
        <v>31</v>
      </c>
      <c r="C36" s="23"/>
      <c r="D36" s="23"/>
      <c r="E36" s="23"/>
      <c r="F36" s="148"/>
      <c r="G36" s="23"/>
      <c r="H36" s="23"/>
      <c r="I36" s="23"/>
      <c r="J36" s="23"/>
      <c r="K36" s="23"/>
      <c r="M36" s="53"/>
      <c r="N36" s="53"/>
      <c r="O36" s="53"/>
      <c r="P36" s="53"/>
      <c r="Q36" s="53"/>
      <c r="R36" s="54"/>
      <c r="S36" s="54"/>
      <c r="T36" s="50"/>
      <c r="U36" s="50"/>
      <c r="V36" s="50"/>
      <c r="W36" s="50"/>
      <c r="X36" s="50"/>
      <c r="Y36" s="50"/>
    </row>
    <row r="37" spans="1:25" s="5" customFormat="1" ht="13.8" x14ac:dyDescent="0.3">
      <c r="A37" s="23"/>
      <c r="B37" s="24"/>
      <c r="C37" s="23"/>
      <c r="D37" s="23"/>
      <c r="E37" s="23"/>
      <c r="F37" s="148"/>
      <c r="G37" s="23"/>
      <c r="H37" s="23"/>
      <c r="I37" s="23"/>
      <c r="J37" s="23"/>
      <c r="K37" s="23"/>
      <c r="M37" s="53"/>
      <c r="N37" s="53"/>
      <c r="O37" s="53"/>
      <c r="P37" s="53"/>
      <c r="Q37" s="53"/>
      <c r="R37" s="54"/>
      <c r="S37" s="54"/>
      <c r="T37" s="50"/>
      <c r="U37" s="50"/>
      <c r="V37" s="50"/>
      <c r="W37" s="50"/>
      <c r="X37" s="50"/>
      <c r="Y37" s="50"/>
    </row>
    <row r="38" spans="1:25" s="5" customFormat="1" ht="13.8" x14ac:dyDescent="0.3">
      <c r="A38" s="23"/>
      <c r="B38" s="151" t="s">
        <v>40</v>
      </c>
      <c r="C38" s="151"/>
      <c r="D38" s="151"/>
      <c r="E38" s="151"/>
      <c r="F38" s="151"/>
      <c r="G38" s="151"/>
      <c r="H38" s="151"/>
      <c r="I38" s="151"/>
      <c r="J38" s="151"/>
      <c r="K38" s="23"/>
      <c r="M38" s="53"/>
      <c r="N38" s="53"/>
      <c r="O38" s="53"/>
      <c r="P38" s="53"/>
      <c r="Q38" s="53"/>
      <c r="R38" s="54"/>
      <c r="S38" s="54"/>
      <c r="T38" s="50"/>
      <c r="U38" s="50"/>
      <c r="V38" s="50"/>
      <c r="W38" s="50"/>
      <c r="X38" s="50"/>
      <c r="Y38" s="50"/>
    </row>
    <row r="39" spans="1:25" s="5" customFormat="1" ht="13.8" x14ac:dyDescent="0.3">
      <c r="A39" s="23"/>
      <c r="B39" s="151"/>
      <c r="C39" s="151"/>
      <c r="D39" s="151"/>
      <c r="E39" s="151"/>
      <c r="F39" s="151"/>
      <c r="G39" s="151"/>
      <c r="H39" s="151"/>
      <c r="I39" s="151"/>
      <c r="J39" s="151"/>
      <c r="K39" s="23"/>
      <c r="M39" s="53"/>
      <c r="N39" s="53"/>
      <c r="O39" s="53"/>
      <c r="P39" s="53"/>
      <c r="Q39" s="53"/>
      <c r="R39" s="54"/>
      <c r="S39" s="54"/>
      <c r="T39" s="50"/>
      <c r="U39" s="50"/>
      <c r="V39" s="50"/>
      <c r="W39" s="50"/>
      <c r="X39" s="50"/>
      <c r="Y39" s="50"/>
    </row>
    <row r="40" spans="1:25" s="5" customFormat="1" ht="13.8" x14ac:dyDescent="0.3">
      <c r="A40" s="23"/>
      <c r="B40" s="147"/>
      <c r="C40" s="147"/>
      <c r="D40" s="147"/>
      <c r="E40" s="147"/>
      <c r="F40" s="147"/>
      <c r="G40" s="147"/>
      <c r="H40" s="147"/>
      <c r="I40" s="147"/>
      <c r="J40" s="147"/>
      <c r="K40" s="23"/>
      <c r="M40" s="53"/>
      <c r="N40" s="53"/>
      <c r="O40" s="53"/>
      <c r="P40" s="53"/>
      <c r="Q40" s="53"/>
      <c r="R40" s="54"/>
      <c r="S40" s="54"/>
      <c r="T40" s="50"/>
      <c r="U40" s="50"/>
      <c r="V40" s="50"/>
      <c r="W40" s="50"/>
      <c r="X40" s="50"/>
      <c r="Y40" s="50"/>
    </row>
    <row r="41" spans="1:25" s="5" customFormat="1" ht="13.8" x14ac:dyDescent="0.3">
      <c r="A41" s="23"/>
      <c r="B41" s="151" t="s">
        <v>41</v>
      </c>
      <c r="C41" s="151"/>
      <c r="D41" s="151"/>
      <c r="E41" s="151"/>
      <c r="F41" s="151"/>
      <c r="G41" s="151"/>
      <c r="H41" s="151"/>
      <c r="I41" s="151"/>
      <c r="J41" s="151"/>
      <c r="K41" s="23"/>
      <c r="M41" s="53"/>
      <c r="N41" s="53"/>
      <c r="O41" s="53"/>
      <c r="P41" s="53"/>
      <c r="Q41" s="53"/>
      <c r="R41" s="54"/>
      <c r="S41" s="54"/>
      <c r="T41" s="50"/>
      <c r="U41" s="50"/>
      <c r="V41" s="50"/>
      <c r="W41" s="50"/>
      <c r="X41" s="50"/>
      <c r="Y41" s="50"/>
    </row>
    <row r="42" spans="1:25" s="5" customFormat="1" ht="13.8" x14ac:dyDescent="0.3">
      <c r="A42" s="23"/>
      <c r="B42" s="151"/>
      <c r="C42" s="151"/>
      <c r="D42" s="151"/>
      <c r="E42" s="151"/>
      <c r="F42" s="151"/>
      <c r="G42" s="151"/>
      <c r="H42" s="151"/>
      <c r="I42" s="151"/>
      <c r="J42" s="151"/>
      <c r="K42" s="23"/>
      <c r="M42" s="53"/>
      <c r="N42" s="53"/>
      <c r="O42" s="53"/>
      <c r="P42" s="53"/>
      <c r="Q42" s="53"/>
      <c r="R42" s="54"/>
      <c r="S42" s="54"/>
      <c r="T42" s="50"/>
      <c r="U42" s="50"/>
      <c r="V42" s="50"/>
      <c r="W42" s="50"/>
      <c r="X42" s="50"/>
      <c r="Y42" s="50"/>
    </row>
    <row r="43" spans="1:25" s="5" customFormat="1" ht="13.8" x14ac:dyDescent="0.3">
      <c r="A43" s="23"/>
      <c r="B43" s="151"/>
      <c r="C43" s="151"/>
      <c r="D43" s="151"/>
      <c r="E43" s="151"/>
      <c r="F43" s="151"/>
      <c r="G43" s="151"/>
      <c r="H43" s="151"/>
      <c r="I43" s="151"/>
      <c r="J43" s="151"/>
      <c r="K43" s="23"/>
      <c r="M43" s="53"/>
      <c r="N43" s="53"/>
      <c r="O43" s="53"/>
      <c r="P43" s="53"/>
      <c r="Q43" s="53"/>
      <c r="R43" s="54"/>
      <c r="S43" s="54"/>
      <c r="T43" s="50"/>
      <c r="U43" s="50"/>
      <c r="V43" s="50"/>
      <c r="W43" s="50"/>
      <c r="X43" s="50"/>
      <c r="Y43" s="50"/>
    </row>
    <row r="44" spans="1:25" s="5" customFormat="1" ht="13.8" x14ac:dyDescent="0.3">
      <c r="A44" s="23"/>
      <c r="B44" s="147"/>
      <c r="C44" s="147"/>
      <c r="D44" s="147"/>
      <c r="E44" s="147"/>
      <c r="F44" s="147"/>
      <c r="G44" s="147"/>
      <c r="H44" s="147"/>
      <c r="I44" s="147"/>
      <c r="J44" s="147"/>
      <c r="K44" s="23"/>
      <c r="M44" s="53"/>
      <c r="N44" s="53"/>
      <c r="O44" s="53"/>
      <c r="P44" s="53"/>
      <c r="Q44" s="53"/>
      <c r="R44" s="54"/>
      <c r="S44" s="54"/>
      <c r="T44" s="50"/>
      <c r="U44" s="50"/>
      <c r="V44" s="50"/>
      <c r="W44" s="50"/>
      <c r="X44" s="50"/>
      <c r="Y44" s="50"/>
    </row>
    <row r="45" spans="1:25" s="5" customFormat="1" ht="12.75" customHeight="1" x14ac:dyDescent="0.3">
      <c r="A45" s="23"/>
      <c r="B45" s="151" t="s">
        <v>35</v>
      </c>
      <c r="C45" s="151"/>
      <c r="D45" s="151"/>
      <c r="E45" s="151"/>
      <c r="F45" s="151"/>
      <c r="G45" s="151"/>
      <c r="H45" s="151"/>
      <c r="I45" s="151"/>
      <c r="J45" s="151"/>
      <c r="K45" s="23"/>
      <c r="M45" s="53"/>
      <c r="N45" s="53"/>
      <c r="O45" s="53"/>
      <c r="P45" s="53"/>
      <c r="Q45" s="53"/>
      <c r="R45" s="54"/>
      <c r="S45" s="54"/>
      <c r="T45" s="50"/>
      <c r="U45" s="50"/>
      <c r="V45" s="50"/>
      <c r="W45" s="50"/>
      <c r="X45" s="50"/>
      <c r="Y45" s="50"/>
    </row>
    <row r="46" spans="1:25" s="5" customFormat="1" ht="13.8" x14ac:dyDescent="0.3">
      <c r="A46" s="23"/>
      <c r="B46" s="151"/>
      <c r="C46" s="151"/>
      <c r="D46" s="151"/>
      <c r="E46" s="151"/>
      <c r="F46" s="151"/>
      <c r="G46" s="151"/>
      <c r="H46" s="151"/>
      <c r="I46" s="151"/>
      <c r="J46" s="151"/>
      <c r="K46" s="23"/>
      <c r="M46" s="53"/>
      <c r="N46" s="53"/>
      <c r="O46" s="53"/>
      <c r="P46" s="53"/>
      <c r="Q46" s="53"/>
      <c r="R46" s="54"/>
      <c r="S46" s="54"/>
      <c r="T46" s="50"/>
      <c r="U46" s="50"/>
      <c r="V46" s="50"/>
      <c r="W46" s="50"/>
      <c r="X46" s="50"/>
      <c r="Y46" s="50"/>
    </row>
    <row r="47" spans="1:25" s="5" customFormat="1" ht="13.8" x14ac:dyDescent="0.3">
      <c r="A47" s="23"/>
      <c r="B47" s="151"/>
      <c r="C47" s="151"/>
      <c r="D47" s="151"/>
      <c r="E47" s="151"/>
      <c r="F47" s="151"/>
      <c r="G47" s="151"/>
      <c r="H47" s="151"/>
      <c r="I47" s="151"/>
      <c r="J47" s="151"/>
      <c r="K47" s="23"/>
      <c r="M47" s="53"/>
      <c r="N47" s="53"/>
      <c r="O47" s="53"/>
      <c r="P47" s="53"/>
      <c r="Q47" s="53"/>
      <c r="R47" s="54"/>
      <c r="S47" s="54"/>
      <c r="T47" s="50"/>
      <c r="U47" s="50"/>
      <c r="V47" s="50"/>
      <c r="W47" s="50"/>
      <c r="X47" s="50"/>
      <c r="Y47" s="50"/>
    </row>
    <row r="48" spans="1:25" s="5" customFormat="1" ht="12.75" customHeight="1" x14ac:dyDescent="0.3">
      <c r="A48" s="23"/>
      <c r="B48" s="151"/>
      <c r="C48" s="151"/>
      <c r="D48" s="151"/>
      <c r="E48" s="151"/>
      <c r="F48" s="151"/>
      <c r="G48" s="151"/>
      <c r="H48" s="151"/>
      <c r="I48" s="151"/>
      <c r="J48" s="151"/>
      <c r="K48" s="23"/>
      <c r="M48" s="53"/>
      <c r="N48" s="53"/>
      <c r="O48" s="53"/>
      <c r="P48" s="53"/>
      <c r="Q48" s="53"/>
      <c r="R48" s="54"/>
      <c r="S48" s="54"/>
      <c r="T48" s="50"/>
      <c r="U48" s="50"/>
      <c r="V48" s="50"/>
      <c r="W48" s="50"/>
      <c r="X48" s="50"/>
      <c r="Y48" s="50"/>
    </row>
    <row r="49" spans="1:25" s="5" customFormat="1" ht="13.8" x14ac:dyDescent="0.3">
      <c r="A49" s="23"/>
      <c r="B49" s="23" t="s">
        <v>42</v>
      </c>
      <c r="C49" s="23"/>
      <c r="D49" s="23"/>
      <c r="E49" s="23"/>
      <c r="F49" s="23"/>
      <c r="G49" s="23"/>
      <c r="H49" s="23"/>
      <c r="I49" s="23"/>
      <c r="J49" s="23"/>
      <c r="K49" s="23"/>
      <c r="M49" s="53"/>
      <c r="N49" s="53"/>
      <c r="O49" s="53"/>
      <c r="P49" s="53"/>
      <c r="Q49" s="53"/>
      <c r="R49" s="54"/>
      <c r="S49" s="54"/>
      <c r="T49" s="50"/>
      <c r="U49" s="50"/>
      <c r="V49" s="50"/>
      <c r="W49" s="50"/>
      <c r="X49" s="50"/>
      <c r="Y49" s="50"/>
    </row>
    <row r="50" spans="1:25" s="5" customFormat="1" ht="13.8" x14ac:dyDescent="0.3">
      <c r="A50" s="23"/>
      <c r="B50" s="23"/>
      <c r="C50" s="23"/>
      <c r="D50" s="23"/>
      <c r="F50" s="149" t="s">
        <v>84</v>
      </c>
      <c r="G50" s="148"/>
      <c r="H50" s="23"/>
      <c r="I50" s="23"/>
      <c r="J50" s="23"/>
      <c r="K50" s="23"/>
      <c r="M50" s="53"/>
      <c r="N50" s="53"/>
      <c r="O50" s="53"/>
      <c r="P50" s="53"/>
      <c r="Q50" s="53"/>
      <c r="R50" s="54"/>
      <c r="S50" s="54"/>
      <c r="T50" s="50"/>
      <c r="U50" s="50"/>
      <c r="V50" s="50"/>
      <c r="W50" s="50"/>
      <c r="X50" s="50"/>
      <c r="Y50" s="50"/>
    </row>
    <row r="51" spans="1:25" s="5" customFormat="1" ht="13.8" x14ac:dyDescent="0.3">
      <c r="A51" s="23"/>
      <c r="B51" s="23"/>
      <c r="C51" s="23"/>
      <c r="D51" s="23"/>
      <c r="E51" s="23"/>
      <c r="F51" s="23"/>
      <c r="G51" s="23"/>
      <c r="H51" s="23"/>
      <c r="I51" s="23"/>
      <c r="J51" s="23"/>
      <c r="K51" s="23"/>
      <c r="M51" s="53"/>
      <c r="N51" s="53"/>
      <c r="O51" s="53"/>
      <c r="P51" s="53"/>
      <c r="Q51" s="53"/>
      <c r="R51" s="54"/>
      <c r="S51" s="54"/>
      <c r="T51" s="50"/>
      <c r="U51" s="50"/>
      <c r="V51" s="50"/>
      <c r="W51" s="50"/>
      <c r="X51" s="50"/>
      <c r="Y51" s="50"/>
    </row>
    <row r="52" spans="1:25" s="5" customFormat="1" ht="12.75" customHeight="1" x14ac:dyDescent="0.3">
      <c r="A52" s="23"/>
      <c r="B52" s="24" t="s">
        <v>43</v>
      </c>
      <c r="C52" s="23"/>
      <c r="D52" s="23"/>
      <c r="E52" s="23"/>
      <c r="F52" s="23"/>
      <c r="G52" s="23"/>
      <c r="H52" s="23"/>
      <c r="I52" s="23"/>
      <c r="J52" s="23"/>
      <c r="K52" s="23"/>
      <c r="M52" s="53"/>
      <c r="N52" s="53"/>
      <c r="O52" s="53"/>
      <c r="P52" s="53"/>
      <c r="Q52" s="53"/>
      <c r="R52" s="54"/>
      <c r="S52" s="54"/>
      <c r="T52" s="50"/>
      <c r="U52" s="50"/>
      <c r="V52" s="50"/>
      <c r="W52" s="50"/>
      <c r="X52" s="50"/>
      <c r="Y52" s="50"/>
    </row>
    <row r="53" spans="1:25" s="5" customFormat="1" ht="13.8" x14ac:dyDescent="0.3">
      <c r="A53" s="23"/>
      <c r="B53" s="23"/>
      <c r="C53" s="23"/>
      <c r="D53" s="23"/>
      <c r="E53" s="23"/>
      <c r="F53" s="23"/>
      <c r="G53" s="23"/>
      <c r="H53" s="23"/>
      <c r="I53" s="23"/>
      <c r="J53" s="23"/>
      <c r="K53" s="23"/>
      <c r="M53" s="53"/>
      <c r="N53" s="53"/>
      <c r="O53" s="53"/>
      <c r="P53" s="53"/>
      <c r="Q53" s="53"/>
      <c r="R53" s="54"/>
      <c r="S53" s="54"/>
      <c r="T53" s="50"/>
      <c r="U53" s="50"/>
      <c r="V53" s="50"/>
      <c r="W53" s="50"/>
      <c r="X53" s="50"/>
      <c r="Y53" s="50"/>
    </row>
    <row r="54" spans="1:25" s="5" customFormat="1" ht="13.8" x14ac:dyDescent="0.3">
      <c r="A54" s="23"/>
      <c r="B54" s="152" t="s">
        <v>44</v>
      </c>
      <c r="C54" s="152"/>
      <c r="D54" s="152"/>
      <c r="E54" s="152"/>
      <c r="F54" s="152"/>
      <c r="G54" s="152"/>
      <c r="H54" s="152"/>
      <c r="I54" s="152"/>
      <c r="J54" s="152"/>
      <c r="K54" s="23"/>
      <c r="M54" s="53"/>
      <c r="N54" s="53"/>
      <c r="O54" s="53"/>
      <c r="P54" s="53"/>
      <c r="Q54" s="53"/>
      <c r="R54" s="54"/>
      <c r="S54" s="54"/>
      <c r="T54" s="50"/>
      <c r="U54" s="50"/>
      <c r="V54" s="50"/>
      <c r="W54" s="50"/>
      <c r="X54" s="50"/>
      <c r="Y54" s="50"/>
    </row>
    <row r="55" spans="1:25" s="5" customFormat="1" ht="13.8" x14ac:dyDescent="0.3">
      <c r="A55" s="23"/>
      <c r="B55" s="152"/>
      <c r="C55" s="152"/>
      <c r="D55" s="152"/>
      <c r="E55" s="152"/>
      <c r="F55" s="152"/>
      <c r="G55" s="152"/>
      <c r="H55" s="152"/>
      <c r="I55" s="152"/>
      <c r="J55" s="152"/>
      <c r="K55" s="23"/>
      <c r="M55" s="53"/>
      <c r="N55" s="53"/>
      <c r="O55" s="53"/>
      <c r="P55" s="53"/>
      <c r="Q55" s="53"/>
      <c r="R55" s="54"/>
      <c r="S55" s="54"/>
      <c r="T55" s="50"/>
      <c r="U55" s="50"/>
      <c r="V55" s="50"/>
      <c r="W55" s="50"/>
      <c r="X55" s="50"/>
      <c r="Y55" s="50"/>
    </row>
    <row r="56" spans="1:25" s="5" customFormat="1" ht="13.8" x14ac:dyDescent="0.3">
      <c r="A56" s="23"/>
      <c r="B56" s="152"/>
      <c r="C56" s="152"/>
      <c r="D56" s="152"/>
      <c r="E56" s="152"/>
      <c r="F56" s="152"/>
      <c r="G56" s="152"/>
      <c r="H56" s="152"/>
      <c r="I56" s="152"/>
      <c r="J56" s="152"/>
      <c r="K56" s="23"/>
      <c r="M56" s="53"/>
      <c r="N56" s="53"/>
      <c r="O56"/>
      <c r="P56" s="53"/>
      <c r="Q56" s="53"/>
      <c r="R56" s="54"/>
      <c r="S56" s="54"/>
      <c r="T56" s="50"/>
      <c r="U56" s="50"/>
      <c r="V56" s="50"/>
      <c r="W56" s="50"/>
      <c r="X56" s="50"/>
      <c r="Y56" s="50"/>
    </row>
    <row r="57" spans="1:25" s="5" customFormat="1" ht="13.8" x14ac:dyDescent="0.3">
      <c r="A57" s="23"/>
      <c r="B57" s="23"/>
      <c r="C57" s="23"/>
      <c r="D57" s="23"/>
      <c r="F57" s="148"/>
      <c r="G57" s="23"/>
      <c r="H57" s="23"/>
      <c r="I57" s="23"/>
      <c r="J57" s="23"/>
      <c r="K57" s="23"/>
      <c r="M57" s="53"/>
      <c r="N57" s="53"/>
      <c r="O57" s="53"/>
      <c r="P57" s="53"/>
      <c r="Q57" s="53"/>
      <c r="R57" s="54"/>
      <c r="S57" s="54"/>
      <c r="T57" s="50"/>
      <c r="U57" s="50"/>
      <c r="V57" s="50"/>
      <c r="W57" s="50"/>
      <c r="X57" s="50"/>
      <c r="Y57" s="50"/>
    </row>
    <row r="58" spans="1:25" s="5" customFormat="1" ht="13.8" x14ac:dyDescent="0.3">
      <c r="A58" s="23"/>
      <c r="B58" s="23"/>
      <c r="C58" s="23"/>
      <c r="D58" s="23"/>
      <c r="E58" s="23"/>
      <c r="F58" s="23"/>
      <c r="G58" s="23"/>
      <c r="H58" s="23"/>
      <c r="I58" s="23"/>
      <c r="J58" s="23"/>
      <c r="K58" s="23"/>
      <c r="M58" s="53"/>
      <c r="N58" s="53"/>
      <c r="O58" s="53"/>
      <c r="P58" s="53"/>
      <c r="Q58" s="53"/>
      <c r="R58" s="54"/>
      <c r="S58" s="54"/>
      <c r="T58" s="50"/>
      <c r="U58" s="50"/>
      <c r="V58" s="50"/>
      <c r="W58" s="50"/>
      <c r="X58" s="50"/>
      <c r="Y58" s="50"/>
    </row>
    <row r="59" spans="1:25" s="5" customFormat="1" ht="13.8" x14ac:dyDescent="0.3">
      <c r="K59" s="23"/>
      <c r="M59" s="53"/>
      <c r="N59" s="53"/>
      <c r="O59" s="150"/>
      <c r="P59" s="53"/>
      <c r="Q59" s="53"/>
      <c r="R59" s="54"/>
      <c r="S59" s="54"/>
      <c r="T59" s="50"/>
      <c r="U59" s="50"/>
      <c r="V59" s="50"/>
      <c r="W59" s="50"/>
      <c r="X59" s="50"/>
      <c r="Y59" s="50"/>
    </row>
    <row r="60" spans="1:25" s="5" customFormat="1" ht="13.8" x14ac:dyDescent="0.3">
      <c r="A60" s="23"/>
      <c r="B60" s="23" t="s">
        <v>45</v>
      </c>
      <c r="C60" s="23"/>
      <c r="D60" s="23"/>
      <c r="E60" s="23"/>
      <c r="F60" s="23"/>
      <c r="G60" s="23"/>
      <c r="H60" s="23"/>
      <c r="I60" s="23"/>
      <c r="J60" s="23"/>
      <c r="K60" s="23"/>
      <c r="M60" s="53"/>
      <c r="N60" s="53"/>
      <c r="O60" s="53"/>
      <c r="P60" s="53"/>
      <c r="Q60" s="53"/>
      <c r="R60" s="54"/>
      <c r="S60" s="54"/>
      <c r="T60" s="50"/>
      <c r="U60" s="50"/>
      <c r="V60" s="50"/>
      <c r="W60" s="50"/>
      <c r="X60" s="50"/>
      <c r="Y60" s="50"/>
    </row>
    <row r="61" spans="1:25" s="5" customFormat="1" ht="13.8" x14ac:dyDescent="0.3">
      <c r="A61" s="23"/>
      <c r="C61" s="23"/>
      <c r="D61" s="23"/>
      <c r="F61" s="149" t="s">
        <v>85</v>
      </c>
      <c r="G61" s="42"/>
      <c r="H61" s="23"/>
      <c r="I61" s="23"/>
      <c r="J61" s="23"/>
      <c r="K61" s="23"/>
      <c r="M61" s="53"/>
      <c r="N61" s="53"/>
      <c r="O61" s="53"/>
      <c r="P61" s="53"/>
      <c r="Q61" s="53"/>
      <c r="R61" s="54"/>
      <c r="S61" s="54"/>
      <c r="T61" s="50"/>
      <c r="U61" s="50"/>
      <c r="V61" s="50"/>
      <c r="W61" s="50"/>
      <c r="X61" s="50"/>
      <c r="Y61" s="50"/>
    </row>
    <row r="62" spans="1:25" s="5" customFormat="1" ht="13.8" x14ac:dyDescent="0.3">
      <c r="A62" s="23"/>
      <c r="B62" s="23"/>
      <c r="C62" s="23"/>
      <c r="D62" s="23"/>
      <c r="E62" s="23"/>
      <c r="F62" s="23"/>
      <c r="G62" s="23"/>
      <c r="H62" s="23"/>
      <c r="I62" s="23"/>
      <c r="J62" s="23"/>
      <c r="K62" s="23"/>
      <c r="M62" s="53"/>
      <c r="N62" s="53"/>
      <c r="O62" s="53"/>
      <c r="P62" s="53"/>
      <c r="Q62" s="53"/>
      <c r="R62" s="54"/>
      <c r="S62" s="54"/>
      <c r="T62" s="50"/>
      <c r="U62" s="50"/>
      <c r="V62" s="50"/>
      <c r="W62" s="50"/>
      <c r="X62" s="50"/>
      <c r="Y62" s="5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760"/>
  <sheetViews>
    <sheetView tabSelected="1" view="pageBreakPreview" zoomScaleNormal="100" zoomScaleSheetLayoutView="100"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44"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44" s="5" customFormat="1" ht="13.8" x14ac:dyDescent="0.3">
      <c r="A2" s="1"/>
      <c r="B2" s="2" t="s">
        <v>2</v>
      </c>
      <c r="C2" s="3" t="s">
        <v>10</v>
      </c>
      <c r="D2" s="1"/>
      <c r="E2" s="1"/>
      <c r="F2" s="2" t="s">
        <v>5</v>
      </c>
      <c r="G2" s="3" t="s">
        <v>73</v>
      </c>
      <c r="H2" s="1"/>
      <c r="I2" s="1"/>
      <c r="J2" s="1"/>
      <c r="K2" s="1"/>
      <c r="M2" s="9" t="s">
        <v>19</v>
      </c>
      <c r="N2" s="9" t="s">
        <v>19</v>
      </c>
      <c r="O2" s="9" t="s">
        <v>13</v>
      </c>
      <c r="P2" s="9" t="s">
        <v>13</v>
      </c>
      <c r="Q2" s="9" t="s">
        <v>13</v>
      </c>
      <c r="R2" s="9" t="s">
        <v>19</v>
      </c>
      <c r="S2" s="33" t="s">
        <v>19</v>
      </c>
      <c r="T2" s="34"/>
      <c r="W2" s="7" t="s">
        <v>20</v>
      </c>
      <c r="X2" s="8">
        <f>SUM(N:N)</f>
        <v>0</v>
      </c>
    </row>
    <row r="3" spans="1:44" s="5" customFormat="1" ht="13.8" x14ac:dyDescent="0.3">
      <c r="A3" s="1"/>
      <c r="B3" s="2" t="s">
        <v>3</v>
      </c>
      <c r="C3" s="10" t="s">
        <v>77</v>
      </c>
      <c r="D3" s="1"/>
      <c r="E3" s="1"/>
      <c r="F3" s="2" t="s">
        <v>4</v>
      </c>
      <c r="G3" s="3" t="s">
        <v>87</v>
      </c>
      <c r="H3" s="1"/>
      <c r="I3" s="1"/>
      <c r="J3" s="1"/>
      <c r="K3" s="1"/>
      <c r="M3" s="9"/>
      <c r="N3" s="9"/>
      <c r="O3" s="9"/>
      <c r="P3" s="9"/>
      <c r="Q3" s="9"/>
      <c r="R3" s="9"/>
      <c r="S3" s="33"/>
      <c r="T3" s="34"/>
      <c r="W3" s="7" t="s">
        <v>21</v>
      </c>
      <c r="X3" s="8">
        <f>SUM(O:O)</f>
        <v>0</v>
      </c>
    </row>
    <row r="4" spans="1:44" s="5" customFormat="1" ht="13.8" x14ac:dyDescent="0.3">
      <c r="A4" s="1"/>
      <c r="B4" s="2" t="s">
        <v>22</v>
      </c>
      <c r="C4" s="4"/>
      <c r="D4" s="1"/>
      <c r="E4" s="1"/>
      <c r="F4" s="2" t="s">
        <v>23</v>
      </c>
      <c r="G4" s="3" t="s">
        <v>74</v>
      </c>
      <c r="H4" s="1"/>
      <c r="I4" s="1"/>
      <c r="J4" s="1"/>
      <c r="K4" s="1"/>
      <c r="M4" s="9"/>
      <c r="N4" s="9"/>
      <c r="O4" s="9"/>
      <c r="P4" s="9"/>
      <c r="Q4" s="11"/>
      <c r="R4" s="12"/>
      <c r="S4" s="35"/>
      <c r="T4" s="34"/>
      <c r="W4" s="7" t="s">
        <v>21</v>
      </c>
      <c r="X4" s="8">
        <f>SUM(P:P)</f>
        <v>0</v>
      </c>
    </row>
    <row r="5" spans="1:44" s="5" customFormat="1" ht="13.8" x14ac:dyDescent="0.3">
      <c r="A5" s="1"/>
      <c r="B5" s="2" t="s">
        <v>25</v>
      </c>
      <c r="C5" s="4" t="s">
        <v>32</v>
      </c>
      <c r="D5" s="1"/>
      <c r="E5" s="2"/>
      <c r="F5" s="1"/>
      <c r="G5" s="1"/>
      <c r="H5" s="1"/>
      <c r="I5" s="1"/>
      <c r="J5" s="1"/>
      <c r="K5" s="1"/>
      <c r="M5" s="9"/>
      <c r="N5" s="9"/>
      <c r="O5" s="9"/>
      <c r="P5" s="9"/>
      <c r="Q5" s="11"/>
      <c r="R5" s="12"/>
      <c r="S5" s="35"/>
      <c r="T5" s="34"/>
      <c r="W5" s="7" t="s">
        <v>21</v>
      </c>
      <c r="X5" s="8">
        <f>SUM(Q:Q)</f>
        <v>0</v>
      </c>
    </row>
    <row r="6" spans="1:44" s="5" customFormat="1" ht="13.8" x14ac:dyDescent="0.3">
      <c r="A6" s="1"/>
      <c r="B6" s="1" t="s">
        <v>7</v>
      </c>
      <c r="C6" s="13"/>
      <c r="D6" s="1"/>
      <c r="E6" s="1"/>
      <c r="F6" s="1"/>
      <c r="G6" s="1"/>
      <c r="H6" s="1"/>
      <c r="I6" s="1"/>
      <c r="J6" s="1"/>
      <c r="K6" s="1"/>
      <c r="M6" s="9"/>
      <c r="N6" s="9"/>
      <c r="O6" s="9"/>
      <c r="P6" s="9"/>
      <c r="Q6" s="11"/>
      <c r="R6" s="12"/>
      <c r="S6" s="35"/>
      <c r="T6" s="34"/>
      <c r="W6" s="7" t="s">
        <v>26</v>
      </c>
      <c r="X6" s="8">
        <f>SUM(R:R)</f>
        <v>0</v>
      </c>
    </row>
    <row r="7" spans="1:44" s="5" customFormat="1" ht="13.8" x14ac:dyDescent="0.3">
      <c r="A7" s="1"/>
      <c r="B7" s="1"/>
      <c r="C7" s="1"/>
      <c r="D7" s="1"/>
      <c r="E7" s="1"/>
      <c r="F7" s="1"/>
      <c r="G7" s="1"/>
      <c r="H7" s="1"/>
      <c r="I7" s="1"/>
      <c r="J7" s="1"/>
      <c r="K7" s="1"/>
      <c r="M7" s="9"/>
      <c r="N7" s="9"/>
      <c r="O7" s="9"/>
      <c r="P7" s="9"/>
      <c r="Q7" s="11"/>
      <c r="R7" s="12"/>
      <c r="S7" s="35"/>
      <c r="T7" s="34"/>
      <c r="W7" s="7" t="s">
        <v>27</v>
      </c>
      <c r="X7" s="8">
        <f>SUM(S:S)</f>
        <v>0</v>
      </c>
    </row>
    <row r="8" spans="1:44" s="5" customFormat="1" ht="13.8" x14ac:dyDescent="0.3">
      <c r="A8" s="14"/>
      <c r="E8" s="7" t="s">
        <v>1</v>
      </c>
      <c r="F8" s="8" t="str">
        <f>$C$1</f>
        <v>R. Abbott</v>
      </c>
      <c r="H8" s="15"/>
      <c r="I8" s="7" t="s">
        <v>8</v>
      </c>
      <c r="J8" s="16" t="str">
        <f>$G$2</f>
        <v>AA-SM-009-002</v>
      </c>
      <c r="K8" s="17"/>
      <c r="L8" s="18"/>
      <c r="M8" s="9"/>
      <c r="N8" s="9"/>
      <c r="O8" s="9"/>
      <c r="P8" s="9"/>
      <c r="Q8" s="11"/>
      <c r="R8" s="12"/>
      <c r="S8" s="35"/>
      <c r="T8" s="34"/>
    </row>
    <row r="9" spans="1:44" s="5" customFormat="1" ht="13.8" x14ac:dyDescent="0.3">
      <c r="E9" s="7" t="s">
        <v>2</v>
      </c>
      <c r="F9" s="15" t="str">
        <f>$C$2</f>
        <v xml:space="preserve"> </v>
      </c>
      <c r="H9" s="15"/>
      <c r="I9" s="7" t="s">
        <v>9</v>
      </c>
      <c r="J9" s="17" t="str">
        <f>$G$3</f>
        <v>A</v>
      </c>
      <c r="K9" s="17"/>
      <c r="L9" s="18"/>
      <c r="M9" s="9">
        <v>1</v>
      </c>
      <c r="N9" s="9"/>
      <c r="O9" s="9"/>
      <c r="P9" s="9"/>
      <c r="Q9" s="11"/>
      <c r="R9" s="12"/>
      <c r="S9" s="35"/>
      <c r="T9" s="34"/>
    </row>
    <row r="10" spans="1:44" s="5" customFormat="1" ht="13.8" x14ac:dyDescent="0.3">
      <c r="E10" s="7" t="s">
        <v>3</v>
      </c>
      <c r="F10" s="15" t="str">
        <f>$C$3</f>
        <v>20/10/2015</v>
      </c>
      <c r="H10" s="15"/>
      <c r="I10" s="7" t="s">
        <v>6</v>
      </c>
      <c r="J10" s="8" t="str">
        <f>L10&amp;" of "&amp;$G$1</f>
        <v>1 of 1</v>
      </c>
      <c r="K10" s="15"/>
      <c r="L10" s="18">
        <f>SUM($M$1:M9)</f>
        <v>1</v>
      </c>
      <c r="M10" s="9"/>
      <c r="N10" s="9"/>
      <c r="O10" s="9"/>
      <c r="P10" s="9"/>
      <c r="Q10" s="11"/>
      <c r="R10" s="12"/>
      <c r="S10" s="35"/>
      <c r="T10" s="34"/>
    </row>
    <row r="11" spans="1:44" s="5" customFormat="1" ht="13.8" x14ac:dyDescent="0.3">
      <c r="A11" s="26"/>
      <c r="B11" s="26"/>
      <c r="C11" s="26"/>
      <c r="D11" s="26"/>
      <c r="E11" s="7" t="s">
        <v>28</v>
      </c>
      <c r="F11" s="15" t="str">
        <f>$C$5</f>
        <v>STANDARD SPREADSHEET METHOD</v>
      </c>
      <c r="I11" s="19"/>
      <c r="J11" s="8"/>
      <c r="M11" s="9"/>
      <c r="N11" s="9"/>
      <c r="O11" s="9"/>
      <c r="P11" s="9"/>
      <c r="Q11" s="9"/>
      <c r="R11" s="9"/>
      <c r="S11" s="33"/>
      <c r="T11" s="34"/>
    </row>
    <row r="12" spans="1:44" s="28" customFormat="1" x14ac:dyDescent="0.3">
      <c r="A12" s="58"/>
      <c r="B12" s="21" t="str">
        <f>$G$4</f>
        <v>LUG ANALYSIS - AXIAL STRENGTH</v>
      </c>
      <c r="C12" s="59"/>
      <c r="D12" s="59"/>
      <c r="E12" s="60"/>
      <c r="F12" s="59"/>
      <c r="G12" s="59"/>
      <c r="H12" s="59"/>
      <c r="I12" s="59"/>
      <c r="J12" s="59"/>
      <c r="K12" s="59"/>
      <c r="L12" s="30"/>
      <c r="M12" s="36"/>
      <c r="N12" s="37"/>
      <c r="O12" s="37"/>
      <c r="P12" s="37"/>
      <c r="Q12" s="37"/>
      <c r="R12" s="36"/>
      <c r="S12" s="36"/>
      <c r="T12" s="38"/>
    </row>
    <row r="13" spans="1:44" s="26" customFormat="1" ht="13.8" x14ac:dyDescent="0.3">
      <c r="B13" s="155" t="s">
        <v>86</v>
      </c>
      <c r="C13" s="155"/>
      <c r="D13" s="155"/>
      <c r="E13" s="155"/>
      <c r="F13" s="155"/>
      <c r="G13" s="155"/>
      <c r="H13" s="155"/>
      <c r="I13" s="155"/>
      <c r="J13" s="155"/>
      <c r="K13" s="155"/>
      <c r="L13" s="29"/>
      <c r="M13" s="27"/>
      <c r="N13" s="27"/>
      <c r="O13" s="27"/>
      <c r="P13" s="27"/>
      <c r="Q13" s="27"/>
      <c r="R13" s="27"/>
      <c r="S13" s="27"/>
      <c r="T13" s="27"/>
    </row>
    <row r="14" spans="1:44" s="26" customFormat="1" ht="13.8" x14ac:dyDescent="0.3">
      <c r="A14" s="61"/>
      <c r="B14" s="154" t="s">
        <v>58</v>
      </c>
      <c r="C14" s="154"/>
      <c r="D14" s="154"/>
      <c r="E14" s="61"/>
      <c r="F14" s="63" t="s">
        <v>61</v>
      </c>
      <c r="G14" s="105">
        <v>3500</v>
      </c>
      <c r="H14" s="61" t="s">
        <v>62</v>
      </c>
      <c r="I14" s="61" t="s">
        <v>63</v>
      </c>
      <c r="J14" s="61"/>
      <c r="K14" s="61"/>
      <c r="M14" s="27"/>
      <c r="N14" s="27"/>
      <c r="O14" s="27"/>
      <c r="P14" s="27"/>
      <c r="Q14" s="27"/>
      <c r="R14" s="27"/>
      <c r="S14" s="27"/>
      <c r="T14" s="27"/>
      <c r="AE14" s="66"/>
      <c r="AF14" s="66"/>
      <c r="AG14" s="66"/>
      <c r="AH14" s="66"/>
      <c r="AI14" s="66"/>
      <c r="AJ14" s="66"/>
      <c r="AK14" s="66"/>
      <c r="AL14" s="66"/>
      <c r="AM14" s="66"/>
    </row>
    <row r="15" spans="1:44" s="26" customFormat="1" ht="13.8" x14ac:dyDescent="0.3">
      <c r="A15" s="61"/>
      <c r="B15" s="62"/>
      <c r="C15" s="61"/>
      <c r="D15" s="63"/>
      <c r="F15" s="67" t="s">
        <v>51</v>
      </c>
      <c r="G15" s="68">
        <v>1</v>
      </c>
      <c r="H15" s="69" t="s">
        <v>57</v>
      </c>
      <c r="I15" s="69" t="s">
        <v>52</v>
      </c>
      <c r="J15" s="70"/>
      <c r="K15" s="28"/>
      <c r="M15" s="27"/>
      <c r="N15" s="27"/>
      <c r="O15" s="27"/>
      <c r="P15" s="27"/>
      <c r="Q15" s="27"/>
      <c r="R15" s="27"/>
      <c r="S15" s="27"/>
      <c r="T15" s="27"/>
      <c r="V15" s="39"/>
      <c r="W15" s="39"/>
      <c r="Y15" s="5"/>
      <c r="Z15" s="5"/>
      <c r="AA15" s="5"/>
      <c r="AB15" s="5"/>
      <c r="AC15" s="7"/>
      <c r="AD15" s="5"/>
      <c r="AE15" s="50"/>
      <c r="AF15" s="50"/>
      <c r="AG15" s="50"/>
      <c r="AH15" s="50"/>
      <c r="AI15" s="50"/>
      <c r="AJ15" s="66"/>
      <c r="AK15" s="66"/>
      <c r="AL15" s="66"/>
      <c r="AM15" s="66"/>
    </row>
    <row r="16" spans="1:44" s="28" customFormat="1" ht="13.8" x14ac:dyDescent="0.3">
      <c r="F16" s="67" t="s">
        <v>53</v>
      </c>
      <c r="G16" s="68">
        <v>7.0000000000000007E-2</v>
      </c>
      <c r="H16" s="69" t="s">
        <v>57</v>
      </c>
      <c r="I16" s="71" t="s">
        <v>54</v>
      </c>
      <c r="M16" s="36"/>
      <c r="N16" s="36"/>
      <c r="O16" s="36"/>
      <c r="P16" s="36"/>
      <c r="Q16" s="38"/>
      <c r="R16" s="27"/>
      <c r="S16" s="27"/>
      <c r="T16" s="27"/>
      <c r="AE16" s="30"/>
      <c r="AF16" s="30"/>
      <c r="AG16" s="30"/>
      <c r="AH16" s="30"/>
      <c r="AI16" s="30"/>
      <c r="AJ16" s="30"/>
      <c r="AK16" s="30"/>
      <c r="AL16" s="30"/>
      <c r="AM16" s="30"/>
      <c r="AQ16" s="30"/>
      <c r="AR16" s="30"/>
    </row>
    <row r="17" spans="1:44" s="28" customFormat="1" ht="13.8" x14ac:dyDescent="0.3">
      <c r="F17" s="67" t="s">
        <v>55</v>
      </c>
      <c r="G17" s="68">
        <v>1.5</v>
      </c>
      <c r="H17" s="69" t="s">
        <v>57</v>
      </c>
      <c r="I17" s="69" t="s">
        <v>56</v>
      </c>
      <c r="M17" s="36"/>
      <c r="N17" s="36"/>
      <c r="O17" s="36"/>
      <c r="P17" s="36"/>
      <c r="Q17" s="38"/>
      <c r="R17" s="27"/>
      <c r="S17" s="27"/>
      <c r="T17" s="27"/>
      <c r="AE17" s="30"/>
      <c r="AF17" s="30"/>
      <c r="AG17" s="30"/>
      <c r="AH17" s="30"/>
      <c r="AI17" s="30"/>
      <c r="AJ17" s="30"/>
      <c r="AK17" s="30"/>
      <c r="AL17" s="30"/>
      <c r="AM17" s="30"/>
      <c r="AQ17" s="30"/>
      <c r="AR17" s="30"/>
    </row>
    <row r="18" spans="1:44" s="28" customFormat="1" ht="15" x14ac:dyDescent="0.35">
      <c r="A18" s="72"/>
      <c r="B18" s="73"/>
      <c r="C18" s="74"/>
      <c r="D18" s="74"/>
      <c r="F18" s="85" t="s">
        <v>79</v>
      </c>
      <c r="G18" s="86">
        <v>75000</v>
      </c>
      <c r="H18" s="74" t="s">
        <v>60</v>
      </c>
      <c r="I18" s="122" t="s">
        <v>70</v>
      </c>
      <c r="J18" s="122"/>
      <c r="K18" s="122"/>
      <c r="M18" s="36"/>
      <c r="N18" s="36"/>
      <c r="O18" s="36"/>
      <c r="P18" s="36"/>
      <c r="Q18" s="38"/>
      <c r="R18" s="27"/>
      <c r="S18" s="27"/>
      <c r="T18" s="27"/>
      <c r="AE18" s="30"/>
      <c r="AF18" s="30"/>
      <c r="AG18" s="30"/>
      <c r="AH18" s="30"/>
      <c r="AI18" s="30"/>
      <c r="AJ18" s="30"/>
      <c r="AK18" s="30"/>
      <c r="AL18" s="30"/>
      <c r="AM18" s="30"/>
      <c r="AQ18" s="30"/>
      <c r="AR18" s="30"/>
    </row>
    <row r="19" spans="1:44" s="28" customFormat="1" ht="13.8" x14ac:dyDescent="0.3">
      <c r="A19" s="74"/>
      <c r="B19" s="74"/>
      <c r="C19" s="74"/>
      <c r="D19" s="74"/>
      <c r="E19" s="74"/>
      <c r="F19" s="107" t="s">
        <v>71</v>
      </c>
      <c r="G19" s="28" t="str">
        <f>[2]!xln(G20)</f>
        <v>1.5 × 2</v>
      </c>
      <c r="I19" s="122"/>
      <c r="J19" s="122"/>
      <c r="K19" s="122"/>
      <c r="M19" s="36"/>
      <c r="N19" s="36"/>
      <c r="O19" s="36"/>
      <c r="P19" s="36"/>
      <c r="Q19" s="38"/>
      <c r="R19" s="27"/>
      <c r="S19" s="27"/>
      <c r="T19" s="27"/>
      <c r="V19" s="75"/>
      <c r="W19" s="76">
        <v>1</v>
      </c>
      <c r="X19" s="77">
        <v>2</v>
      </c>
      <c r="Y19" s="76">
        <v>3</v>
      </c>
      <c r="Z19" s="77">
        <v>4</v>
      </c>
      <c r="AA19" s="134">
        <v>5</v>
      </c>
      <c r="AB19" s="76">
        <v>6</v>
      </c>
      <c r="AC19" s="77">
        <v>7</v>
      </c>
      <c r="AD19" s="76">
        <v>8</v>
      </c>
      <c r="AE19" s="132"/>
      <c r="AF19" s="132"/>
      <c r="AG19" s="132"/>
      <c r="AH19" s="132"/>
      <c r="AI19" s="30"/>
      <c r="AJ19" s="132"/>
      <c r="AK19" s="132"/>
      <c r="AL19" s="30"/>
      <c r="AM19" s="30"/>
      <c r="AQ19" s="78"/>
      <c r="AR19" s="78"/>
    </row>
    <row r="20" spans="1:44" s="28" customFormat="1" ht="13.8" x14ac:dyDescent="0.3">
      <c r="A20" s="74"/>
      <c r="B20" s="74"/>
      <c r="C20" s="74"/>
      <c r="D20" s="74"/>
      <c r="E20" s="74"/>
      <c r="F20" s="67" t="s">
        <v>59</v>
      </c>
      <c r="G20" s="88">
        <f>G17*2</f>
        <v>3</v>
      </c>
      <c r="H20" s="28" t="s">
        <v>57</v>
      </c>
      <c r="I20" s="74"/>
      <c r="J20" s="74"/>
      <c r="K20" s="74"/>
      <c r="M20" s="36"/>
      <c r="N20" s="36"/>
      <c r="O20" s="36"/>
      <c r="P20" s="36"/>
      <c r="Q20" s="38"/>
      <c r="R20" s="27"/>
      <c r="S20" s="27"/>
      <c r="T20" s="27"/>
      <c r="V20" s="110" t="s">
        <v>66</v>
      </c>
      <c r="W20" s="110" t="s">
        <v>67</v>
      </c>
      <c r="X20" s="110" t="s">
        <v>68</v>
      </c>
      <c r="Y20" s="110" t="s">
        <v>69</v>
      </c>
      <c r="Z20" s="135" t="s">
        <v>46</v>
      </c>
      <c r="AA20" s="141" t="s">
        <v>46</v>
      </c>
      <c r="AB20" s="145" t="s">
        <v>46</v>
      </c>
      <c r="AC20" s="132" t="s">
        <v>46</v>
      </c>
      <c r="AD20" s="145" t="s">
        <v>46</v>
      </c>
      <c r="AE20" s="132"/>
      <c r="AF20" s="132"/>
      <c r="AG20" s="132"/>
      <c r="AH20" s="132"/>
      <c r="AI20" s="30"/>
      <c r="AJ20" s="132"/>
      <c r="AK20" s="132"/>
      <c r="AL20" s="30"/>
      <c r="AM20" s="30"/>
      <c r="AQ20" s="79"/>
      <c r="AR20" s="80"/>
    </row>
    <row r="21" spans="1:44" s="28" customFormat="1" ht="15" x14ac:dyDescent="0.3">
      <c r="A21" s="74"/>
      <c r="B21" s="74"/>
      <c r="C21" s="74"/>
      <c r="D21" s="74"/>
      <c r="E21" s="74"/>
      <c r="F21" s="67" t="s">
        <v>72</v>
      </c>
      <c r="G21" s="28" t="str">
        <f>[2]!xln(G22)</f>
        <v>3 / 1</v>
      </c>
      <c r="I21" s="67" t="s">
        <v>78</v>
      </c>
      <c r="J21" s="28" t="str">
        <f>[2]!xln(J22)</f>
        <v>(3 - 1) × 0.07</v>
      </c>
      <c r="K21" s="74"/>
      <c r="M21" s="36"/>
      <c r="N21" s="36"/>
      <c r="O21" s="36"/>
      <c r="P21" s="36"/>
      <c r="Q21" s="38"/>
      <c r="R21" s="27"/>
      <c r="S21" s="27"/>
      <c r="T21" s="27"/>
      <c r="V21" s="111">
        <v>1</v>
      </c>
      <c r="W21" s="111">
        <v>1</v>
      </c>
      <c r="X21" s="112">
        <v>1</v>
      </c>
      <c r="Y21" s="112">
        <v>1</v>
      </c>
      <c r="Z21" s="136">
        <v>1</v>
      </c>
      <c r="AA21" s="136">
        <v>1</v>
      </c>
      <c r="AB21" s="83">
        <v>1</v>
      </c>
      <c r="AC21" s="144">
        <v>1</v>
      </c>
      <c r="AD21" s="112">
        <v>1</v>
      </c>
      <c r="AE21" s="133"/>
      <c r="AF21" s="133"/>
      <c r="AG21" s="133"/>
      <c r="AH21" s="133"/>
      <c r="AI21" s="30"/>
      <c r="AJ21" s="133"/>
      <c r="AK21" s="133"/>
      <c r="AL21" s="30"/>
      <c r="AM21" s="30"/>
      <c r="AQ21" s="79"/>
      <c r="AR21" s="80"/>
    </row>
    <row r="22" spans="1:44" s="28" customFormat="1" ht="13.8" x14ac:dyDescent="0.3">
      <c r="A22" s="84"/>
      <c r="B22" s="84"/>
      <c r="C22" s="84"/>
      <c r="D22" s="84"/>
      <c r="E22" s="84"/>
      <c r="F22" s="67" t="s">
        <v>59</v>
      </c>
      <c r="G22" s="81">
        <f>G20/G15</f>
        <v>3</v>
      </c>
      <c r="I22" s="67" t="s">
        <v>59</v>
      </c>
      <c r="J22" s="70">
        <f>(G20-G15)*G16</f>
        <v>0.14000000000000001</v>
      </c>
      <c r="K22" s="28" t="s">
        <v>64</v>
      </c>
      <c r="M22" s="36"/>
      <c r="N22" s="36"/>
      <c r="O22" s="36"/>
      <c r="P22" s="36"/>
      <c r="Q22" s="38"/>
      <c r="R22" s="27"/>
      <c r="S22" s="27"/>
      <c r="T22" s="27"/>
      <c r="V22" s="113">
        <v>1.5</v>
      </c>
      <c r="W22" s="113">
        <v>0.99</v>
      </c>
      <c r="X22" s="114">
        <v>0.99</v>
      </c>
      <c r="Y22" s="114">
        <v>0.98</v>
      </c>
      <c r="Z22" s="137">
        <v>0.95</v>
      </c>
      <c r="AA22" s="137">
        <v>0.95</v>
      </c>
      <c r="AB22" s="82">
        <v>0.87</v>
      </c>
      <c r="AC22" s="133">
        <v>0.92500000000000004</v>
      </c>
      <c r="AD22" s="114">
        <v>0.98</v>
      </c>
      <c r="AE22" s="133"/>
      <c r="AF22" s="133"/>
      <c r="AG22" s="133"/>
      <c r="AH22" s="133"/>
      <c r="AI22" s="30"/>
      <c r="AJ22" s="133"/>
      <c r="AK22" s="133"/>
      <c r="AL22" s="30"/>
      <c r="AM22" s="30"/>
      <c r="AQ22" s="79"/>
      <c r="AR22" s="80"/>
    </row>
    <row r="23" spans="1:44" s="28" customFormat="1" ht="13.8" x14ac:dyDescent="0.3">
      <c r="A23" s="84"/>
      <c r="B23" s="74"/>
      <c r="C23" s="74"/>
      <c r="D23" s="74"/>
      <c r="E23" s="74"/>
      <c r="I23" s="74"/>
      <c r="J23" s="74"/>
      <c r="K23" s="74"/>
      <c r="M23" s="36"/>
      <c r="N23" s="36"/>
      <c r="O23" s="36"/>
      <c r="P23" s="36"/>
      <c r="Q23" s="38"/>
      <c r="R23" s="27"/>
      <c r="S23" s="27"/>
      <c r="T23" s="27"/>
      <c r="V23" s="115">
        <v>2</v>
      </c>
      <c r="W23" s="115">
        <v>0.97</v>
      </c>
      <c r="X23" s="116">
        <v>0.96499999999999997</v>
      </c>
      <c r="Y23" s="116">
        <v>0.94</v>
      </c>
      <c r="Z23" s="138">
        <v>0.9</v>
      </c>
      <c r="AA23" s="138">
        <v>0.9</v>
      </c>
      <c r="AB23" s="82">
        <v>0.7</v>
      </c>
      <c r="AC23" s="133">
        <v>0.84</v>
      </c>
      <c r="AD23" s="116">
        <v>0.94</v>
      </c>
      <c r="AE23" s="133"/>
      <c r="AF23" s="133"/>
      <c r="AG23" s="133"/>
      <c r="AH23" s="133"/>
      <c r="AI23" s="30"/>
      <c r="AJ23" s="133"/>
      <c r="AK23" s="133"/>
      <c r="AL23" s="30"/>
      <c r="AM23" s="30"/>
      <c r="AQ23" s="79"/>
      <c r="AR23" s="80"/>
    </row>
    <row r="24" spans="1:44" s="28" customFormat="1" ht="13.8" x14ac:dyDescent="0.3">
      <c r="A24" s="74"/>
      <c r="B24" s="74"/>
      <c r="C24" s="74"/>
      <c r="D24" s="74"/>
      <c r="E24" s="74"/>
      <c r="F24" s="107" t="s">
        <v>75</v>
      </c>
      <c r="G24" s="131">
        <v>5</v>
      </c>
      <c r="I24" s="74"/>
      <c r="J24" s="74"/>
      <c r="K24" s="74"/>
      <c r="M24" s="36"/>
      <c r="N24" s="36"/>
      <c r="O24" s="36"/>
      <c r="P24" s="36"/>
      <c r="Q24" s="38"/>
      <c r="R24" s="27"/>
      <c r="S24" s="27"/>
      <c r="T24" s="27"/>
      <c r="V24" s="115">
        <v>2.5</v>
      </c>
      <c r="W24" s="115">
        <v>0.95</v>
      </c>
      <c r="X24" s="116">
        <v>0.94499999999999995</v>
      </c>
      <c r="Y24" s="116">
        <v>0.9</v>
      </c>
      <c r="Z24" s="138">
        <v>0.85</v>
      </c>
      <c r="AA24" s="138">
        <v>0.83499999999999996</v>
      </c>
      <c r="AB24" s="82">
        <v>0.56499999999999995</v>
      </c>
      <c r="AC24" s="133">
        <v>0.78</v>
      </c>
      <c r="AD24" s="116">
        <v>0.9</v>
      </c>
      <c r="AE24" s="133"/>
      <c r="AF24" s="133"/>
      <c r="AG24" s="133"/>
      <c r="AH24" s="133"/>
      <c r="AI24" s="30"/>
      <c r="AJ24" s="133"/>
      <c r="AK24" s="133"/>
      <c r="AL24" s="30"/>
      <c r="AM24" s="30"/>
      <c r="AQ24" s="79"/>
      <c r="AR24" s="80"/>
    </row>
    <row r="25" spans="1:44" s="28" customFormat="1" ht="13.8" x14ac:dyDescent="0.3">
      <c r="A25" s="74"/>
      <c r="B25" s="74"/>
      <c r="C25" s="74"/>
      <c r="D25" s="74"/>
      <c r="E25" s="74"/>
      <c r="M25" s="36"/>
      <c r="N25" s="36"/>
      <c r="O25" s="36"/>
      <c r="P25" s="36"/>
      <c r="Q25" s="38"/>
      <c r="R25" s="27"/>
      <c r="S25" s="27"/>
      <c r="T25" s="27"/>
      <c r="V25" s="115">
        <v>3</v>
      </c>
      <c r="W25" s="115">
        <v>0.92500000000000004</v>
      </c>
      <c r="X25" s="116">
        <v>0.92500000000000004</v>
      </c>
      <c r="Y25" s="116">
        <v>0.87</v>
      </c>
      <c r="Z25" s="138">
        <v>0.8</v>
      </c>
      <c r="AA25" s="139">
        <v>0.745</v>
      </c>
      <c r="AB25" s="82">
        <v>0.46</v>
      </c>
      <c r="AC25" s="133">
        <v>0.72</v>
      </c>
      <c r="AD25" s="116">
        <v>0.84</v>
      </c>
      <c r="AE25" s="133"/>
      <c r="AF25" s="133"/>
      <c r="AG25" s="133"/>
      <c r="AH25" s="133"/>
      <c r="AI25" s="30"/>
      <c r="AJ25" s="133"/>
      <c r="AK25" s="133"/>
      <c r="AL25" s="30"/>
      <c r="AM25" s="30"/>
      <c r="AQ25" s="79"/>
      <c r="AR25" s="80"/>
    </row>
    <row r="26" spans="1:44" s="28" customFormat="1" ht="13.8" x14ac:dyDescent="0.3">
      <c r="A26" s="74"/>
      <c r="B26" s="74"/>
      <c r="C26" s="74"/>
      <c r="D26" s="74"/>
      <c r="E26" s="74"/>
      <c r="I26"/>
      <c r="M26" s="36"/>
      <c r="N26" s="36"/>
      <c r="O26" s="36"/>
      <c r="P26" s="36"/>
      <c r="Q26" s="38"/>
      <c r="R26" s="27"/>
      <c r="S26" s="27"/>
      <c r="T26" s="27"/>
      <c r="V26" s="115">
        <v>3.5</v>
      </c>
      <c r="W26" s="115">
        <v>0.91</v>
      </c>
      <c r="X26" s="116">
        <v>0.90500000000000003</v>
      </c>
      <c r="Y26" s="116">
        <v>0.84499999999999997</v>
      </c>
      <c r="Z26" s="138">
        <v>0.77</v>
      </c>
      <c r="AA26" s="139">
        <v>0.67</v>
      </c>
      <c r="AB26" s="82">
        <v>0.36499999999999999</v>
      </c>
      <c r="AC26" s="133">
        <v>0.67</v>
      </c>
      <c r="AD26" s="82">
        <v>0.65</v>
      </c>
      <c r="AE26" s="133"/>
      <c r="AF26" s="133"/>
      <c r="AG26" s="133"/>
      <c r="AH26" s="133"/>
      <c r="AI26" s="30"/>
      <c r="AJ26" s="30"/>
      <c r="AK26" s="30"/>
      <c r="AL26" s="30"/>
      <c r="AM26" s="30"/>
      <c r="AQ26" s="79"/>
      <c r="AR26" s="80"/>
    </row>
    <row r="27" spans="1:44" s="28" customFormat="1" ht="13.8" x14ac:dyDescent="0.3">
      <c r="A27" s="74"/>
      <c r="B27" s="74"/>
      <c r="C27" s="74"/>
      <c r="D27" s="74"/>
      <c r="E27" s="74"/>
      <c r="F27" s="74"/>
      <c r="G27" s="74"/>
      <c r="H27" s="74"/>
      <c r="I27" s="74"/>
      <c r="J27" s="74"/>
      <c r="K27" s="74"/>
      <c r="M27" s="36"/>
      <c r="N27" s="36"/>
      <c r="O27" s="36"/>
      <c r="P27" s="36"/>
      <c r="Q27" s="38"/>
      <c r="R27" s="27"/>
      <c r="S27" s="27"/>
      <c r="T27" s="27"/>
      <c r="V27" s="115">
        <v>4</v>
      </c>
      <c r="W27" s="115">
        <v>0.89500000000000002</v>
      </c>
      <c r="X27" s="116">
        <v>0.83</v>
      </c>
      <c r="Y27" s="116">
        <v>0.81499999999999995</v>
      </c>
      <c r="Z27" s="138">
        <v>0.74</v>
      </c>
      <c r="AA27" s="139">
        <v>0.61499999999999999</v>
      </c>
      <c r="AB27" s="82">
        <v>0.28000000000000003</v>
      </c>
      <c r="AC27" s="133">
        <v>0.61499999999999999</v>
      </c>
      <c r="AD27" s="82">
        <v>0.51500000000000001</v>
      </c>
      <c r="AE27" s="133"/>
      <c r="AF27" s="133"/>
      <c r="AG27" s="133"/>
      <c r="AH27" s="133"/>
      <c r="AI27" s="30"/>
      <c r="AJ27" s="30"/>
      <c r="AK27" s="30"/>
      <c r="AL27" s="30"/>
      <c r="AM27" s="30"/>
      <c r="AQ27" s="79"/>
      <c r="AR27" s="80"/>
    </row>
    <row r="28" spans="1:44" s="28" customFormat="1" ht="13.8" x14ac:dyDescent="0.3">
      <c r="A28" s="74"/>
      <c r="B28" s="74"/>
      <c r="C28" s="74"/>
      <c r="D28" s="74"/>
      <c r="E28" s="74"/>
      <c r="F28" s="74"/>
      <c r="G28" s="74"/>
      <c r="H28" s="74"/>
      <c r="I28" s="74"/>
      <c r="J28" s="74"/>
      <c r="K28" s="74"/>
      <c r="M28" s="36"/>
      <c r="N28" s="36"/>
      <c r="O28" s="36"/>
      <c r="P28" s="36"/>
      <c r="Q28" s="38"/>
      <c r="R28" s="27"/>
      <c r="S28" s="27"/>
      <c r="T28" s="27"/>
      <c r="V28" s="115">
        <v>4.5</v>
      </c>
      <c r="W28" s="115">
        <v>0.85499999999999998</v>
      </c>
      <c r="X28" s="116">
        <v>0.7</v>
      </c>
      <c r="Y28" s="116">
        <v>0.77500000000000002</v>
      </c>
      <c r="Z28" s="138">
        <v>0.71</v>
      </c>
      <c r="AA28" s="139">
        <v>0.56999999999999995</v>
      </c>
      <c r="AB28" s="82">
        <v>0.19500000000000001</v>
      </c>
      <c r="AC28" s="133">
        <v>0.56999999999999995</v>
      </c>
      <c r="AD28" s="82">
        <v>0.42499999999999999</v>
      </c>
      <c r="AE28" s="133"/>
      <c r="AF28" s="133"/>
      <c r="AG28" s="133"/>
      <c r="AH28" s="133"/>
      <c r="AI28" s="30"/>
      <c r="AJ28" s="30"/>
      <c r="AK28" s="30"/>
      <c r="AL28" s="30"/>
      <c r="AM28" s="30"/>
      <c r="AQ28" s="79"/>
      <c r="AR28" s="80"/>
    </row>
    <row r="29" spans="1:44" s="28" customFormat="1" ht="13.8" x14ac:dyDescent="0.3">
      <c r="A29" s="74"/>
      <c r="B29" s="74"/>
      <c r="C29" s="74"/>
      <c r="D29" s="74"/>
      <c r="E29" s="74"/>
      <c r="F29" s="74"/>
      <c r="G29" s="74"/>
      <c r="H29" s="74"/>
      <c r="I29" s="74"/>
      <c r="J29" s="74"/>
      <c r="K29" s="74"/>
      <c r="M29" s="36"/>
      <c r="N29" s="36"/>
      <c r="O29" s="36"/>
      <c r="P29" s="36"/>
      <c r="Q29" s="38"/>
      <c r="R29" s="27"/>
      <c r="S29" s="27"/>
      <c r="T29" s="27"/>
      <c r="V29" s="118">
        <v>4.8</v>
      </c>
      <c r="W29" s="118">
        <v>0.81</v>
      </c>
      <c r="X29" s="119">
        <v>0.65</v>
      </c>
      <c r="Y29" s="114">
        <v>0.75</v>
      </c>
      <c r="Z29" s="137">
        <v>0.7</v>
      </c>
      <c r="AA29" s="142">
        <v>0.54500000000000004</v>
      </c>
      <c r="AB29" s="37">
        <v>0.14000000000000001</v>
      </c>
      <c r="AC29" s="79">
        <v>0.54500000000000004</v>
      </c>
      <c r="AD29" s="37">
        <v>0.38</v>
      </c>
      <c r="AE29" s="30"/>
      <c r="AF29" s="80"/>
      <c r="AG29" s="80"/>
      <c r="AH29" s="30"/>
      <c r="AI29" s="30"/>
      <c r="AJ29" s="30"/>
      <c r="AK29" s="30"/>
      <c r="AL29" s="30"/>
      <c r="AM29" s="30"/>
      <c r="AQ29" s="79"/>
      <c r="AR29" s="80"/>
    </row>
    <row r="30" spans="1:44" s="28" customFormat="1" ht="13.8" x14ac:dyDescent="0.3">
      <c r="A30" s="74"/>
      <c r="B30" s="74"/>
      <c r="C30" s="74"/>
      <c r="D30" s="74"/>
      <c r="E30" s="74"/>
      <c r="F30" s="74"/>
      <c r="G30" s="74"/>
      <c r="H30" s="74"/>
      <c r="I30" s="74"/>
      <c r="J30" s="74"/>
      <c r="K30" s="74"/>
      <c r="M30" s="36"/>
      <c r="N30" s="36"/>
      <c r="O30" s="36"/>
      <c r="P30" s="36"/>
      <c r="Q30" s="38"/>
      <c r="R30" s="27"/>
      <c r="S30" s="27"/>
      <c r="T30" s="27"/>
      <c r="V30" s="120">
        <v>5</v>
      </c>
      <c r="W30" s="120">
        <v>0.76</v>
      </c>
      <c r="X30" s="121">
        <v>0.62</v>
      </c>
      <c r="Y30" s="121">
        <v>0.73</v>
      </c>
      <c r="Z30" s="140">
        <v>0.69</v>
      </c>
      <c r="AA30" s="99">
        <v>0.52500000000000002</v>
      </c>
      <c r="AB30" s="146">
        <v>0.105</v>
      </c>
      <c r="AC30" s="143">
        <v>0.52500000000000002</v>
      </c>
      <c r="AD30" s="146">
        <v>0.35499999999999998</v>
      </c>
      <c r="AE30" s="30"/>
      <c r="AF30" s="30"/>
      <c r="AG30" s="30"/>
      <c r="AH30" s="30"/>
      <c r="AI30" s="30"/>
      <c r="AJ30" s="30"/>
      <c r="AK30" s="30"/>
      <c r="AL30" s="30"/>
      <c r="AM30" s="30"/>
      <c r="AQ30" s="79"/>
      <c r="AR30" s="80"/>
    </row>
    <row r="31" spans="1:44" s="28" customFormat="1" ht="13.8" x14ac:dyDescent="0.3">
      <c r="A31" s="74"/>
      <c r="B31" s="74"/>
      <c r="C31" s="74"/>
      <c r="D31" s="74"/>
      <c r="E31" s="74"/>
      <c r="F31" s="74"/>
      <c r="G31" s="74"/>
      <c r="H31" s="74"/>
      <c r="I31" s="74"/>
      <c r="J31" s="74"/>
      <c r="K31" s="74"/>
      <c r="M31" s="36"/>
      <c r="N31" s="36"/>
      <c r="O31" s="36"/>
      <c r="P31" s="36"/>
      <c r="Q31" s="38"/>
      <c r="R31" s="27"/>
      <c r="S31" s="27"/>
      <c r="T31" s="27"/>
      <c r="AE31" s="30"/>
      <c r="AF31" s="30"/>
      <c r="AG31" s="30"/>
      <c r="AH31" s="30"/>
      <c r="AI31" s="30"/>
      <c r="AJ31" s="30"/>
      <c r="AK31" s="30"/>
      <c r="AL31" s="30"/>
      <c r="AM31" s="30"/>
      <c r="AQ31" s="79"/>
      <c r="AR31" s="80"/>
    </row>
    <row r="32" spans="1:44" s="28" customFormat="1" ht="13.8" x14ac:dyDescent="0.3">
      <c r="A32" s="74"/>
      <c r="B32" s="74"/>
      <c r="C32" s="74"/>
      <c r="D32" s="74"/>
      <c r="E32" s="74"/>
      <c r="F32" s="74"/>
      <c r="G32" s="74"/>
      <c r="H32" s="74"/>
      <c r="I32" s="74"/>
      <c r="J32" s="74"/>
      <c r="K32" s="74"/>
      <c r="M32" s="36"/>
      <c r="N32" s="36"/>
      <c r="O32" s="36"/>
      <c r="P32" s="36"/>
      <c r="Q32" s="38"/>
      <c r="R32" s="27"/>
      <c r="S32" s="27"/>
      <c r="T32" s="27"/>
      <c r="AQ32" s="79"/>
      <c r="AR32" s="80"/>
    </row>
    <row r="33" spans="1:44" s="28" customFormat="1" ht="13.8" x14ac:dyDescent="0.3">
      <c r="A33" s="74"/>
      <c r="B33" s="74"/>
      <c r="C33" s="74"/>
      <c r="D33" s="74"/>
      <c r="E33" s="74"/>
      <c r="F33" s="74"/>
      <c r="G33" s="74"/>
      <c r="H33" s="74"/>
      <c r="I33" s="74"/>
      <c r="J33" s="74"/>
      <c r="K33" s="74"/>
      <c r="M33" s="36"/>
      <c r="N33" s="36"/>
      <c r="O33" s="36"/>
      <c r="P33" s="36"/>
      <c r="Q33" s="38"/>
      <c r="R33" s="27"/>
      <c r="S33" s="27"/>
      <c r="T33" s="27"/>
      <c r="AF33" s="87"/>
      <c r="AG33" s="87"/>
      <c r="AQ33" s="79"/>
      <c r="AR33" s="80"/>
    </row>
    <row r="34" spans="1:44" s="28" customFormat="1" ht="13.8" x14ac:dyDescent="0.3">
      <c r="A34" s="74"/>
      <c r="B34" s="74"/>
      <c r="C34" s="74"/>
      <c r="D34" s="74"/>
      <c r="E34" s="74"/>
      <c r="F34" s="74"/>
      <c r="G34" s="74"/>
      <c r="H34" s="74"/>
      <c r="I34" s="74"/>
      <c r="J34" s="74"/>
      <c r="K34" s="74"/>
      <c r="M34" s="36"/>
      <c r="N34" s="36"/>
      <c r="O34" s="36"/>
      <c r="P34" s="36"/>
      <c r="Q34" s="38"/>
      <c r="R34" s="27"/>
      <c r="S34" s="27"/>
      <c r="T34" s="27"/>
      <c r="V34" s="110" t="s">
        <v>66</v>
      </c>
      <c r="Z34" s="88"/>
      <c r="AA34" s="88">
        <f>G22</f>
        <v>3</v>
      </c>
      <c r="AF34" s="87"/>
      <c r="AG34" s="87"/>
      <c r="AQ34" s="79"/>
      <c r="AR34" s="80"/>
    </row>
    <row r="35" spans="1:44" s="28" customFormat="1" ht="13.8" x14ac:dyDescent="0.3">
      <c r="A35" s="74"/>
      <c r="B35" s="74"/>
      <c r="C35" s="74"/>
      <c r="D35" s="74"/>
      <c r="E35" s="74"/>
      <c r="F35" s="74"/>
      <c r="G35" s="74"/>
      <c r="H35" s="74"/>
      <c r="I35" s="74"/>
      <c r="J35" s="74"/>
      <c r="K35" s="74"/>
      <c r="L35" s="30"/>
      <c r="M35" s="36"/>
      <c r="N35" s="36"/>
      <c r="O35" s="36"/>
      <c r="P35" s="36"/>
      <c r="Q35" s="38"/>
      <c r="R35" s="27"/>
      <c r="S35" s="27"/>
      <c r="T35" s="27"/>
      <c r="V35" s="111">
        <v>1</v>
      </c>
      <c r="W35" s="28">
        <f t="shared" ref="W35:W42" si="0">INDEX(W21:AH21,X35)</f>
        <v>1</v>
      </c>
      <c r="X35" s="28">
        <f>G24</f>
        <v>5</v>
      </c>
      <c r="Z35" s="88">
        <f>MATCH(G22,V35:V44,1)</f>
        <v>5</v>
      </c>
      <c r="AA35" s="87">
        <f>INDEX(V35:V44,Z35)</f>
        <v>3</v>
      </c>
      <c r="AB35" s="28">
        <f>INDEX(W35:W44,Z35)</f>
        <v>0.745</v>
      </c>
      <c r="AF35" s="87"/>
      <c r="AG35" s="87"/>
      <c r="AN35" s="89"/>
      <c r="AQ35" s="79"/>
      <c r="AR35" s="80"/>
    </row>
    <row r="36" spans="1:44" s="28" customFormat="1" ht="13.8" x14ac:dyDescent="0.3">
      <c r="A36" s="74"/>
      <c r="B36" s="74"/>
      <c r="C36" s="74"/>
      <c r="D36" s="74"/>
      <c r="E36" s="74"/>
      <c r="F36" s="74"/>
      <c r="G36" s="74"/>
      <c r="H36" s="74"/>
      <c r="I36" s="74"/>
      <c r="J36" s="74"/>
      <c r="K36" s="74"/>
      <c r="L36" s="30"/>
      <c r="M36" s="36"/>
      <c r="N36" s="36"/>
      <c r="O36" s="36"/>
      <c r="P36" s="36"/>
      <c r="Q36" s="38"/>
      <c r="R36" s="27"/>
      <c r="S36" s="27"/>
      <c r="T36" s="27"/>
      <c r="V36" s="113">
        <v>1.5</v>
      </c>
      <c r="W36" s="28">
        <f t="shared" si="0"/>
        <v>0.95</v>
      </c>
      <c r="X36" s="28">
        <f>G24</f>
        <v>5</v>
      </c>
      <c r="Z36" s="88">
        <f>Z35+1</f>
        <v>6</v>
      </c>
      <c r="AA36" s="87">
        <f>INDEX(V35:V44,Z36)</f>
        <v>3.5</v>
      </c>
      <c r="AB36" s="28">
        <f>INDEX(W35:W44,Z36)</f>
        <v>0.67</v>
      </c>
      <c r="AF36" s="87"/>
      <c r="AG36" s="87"/>
      <c r="AN36" s="89"/>
      <c r="AQ36" s="79"/>
      <c r="AR36" s="80"/>
    </row>
    <row r="37" spans="1:44" s="28" customFormat="1" ht="13.8" x14ac:dyDescent="0.3">
      <c r="A37" s="74"/>
      <c r="B37" s="74"/>
      <c r="C37" s="74"/>
      <c r="D37" s="74"/>
      <c r="E37" s="74"/>
      <c r="F37" s="74"/>
      <c r="G37" s="74"/>
      <c r="H37" s="74"/>
      <c r="I37" s="74"/>
      <c r="J37" s="74"/>
      <c r="K37" s="74"/>
      <c r="L37" s="30"/>
      <c r="M37" s="36"/>
      <c r="N37" s="36"/>
      <c r="O37" s="36"/>
      <c r="P37" s="36"/>
      <c r="Q37" s="38"/>
      <c r="R37" s="27"/>
      <c r="S37" s="27"/>
      <c r="T37" s="27"/>
      <c r="V37" s="115">
        <v>2</v>
      </c>
      <c r="W37" s="28">
        <f t="shared" si="0"/>
        <v>0.9</v>
      </c>
      <c r="X37" s="28">
        <f>G24</f>
        <v>5</v>
      </c>
      <c r="Z37" s="88"/>
      <c r="AA37" s="87"/>
      <c r="AF37" s="87"/>
      <c r="AG37" s="87"/>
      <c r="AM37" s="71"/>
      <c r="AN37" s="89"/>
      <c r="AQ37" s="79"/>
      <c r="AR37" s="80"/>
    </row>
    <row r="38" spans="1:44" s="28" customFormat="1" ht="13.8" x14ac:dyDescent="0.3">
      <c r="A38" s="74"/>
      <c r="B38" s="74"/>
      <c r="C38" s="74"/>
      <c r="D38" s="74"/>
      <c r="E38" s="74"/>
      <c r="F38" s="74"/>
      <c r="G38" s="74"/>
      <c r="H38" s="74"/>
      <c r="I38" s="74"/>
      <c r="J38" s="74"/>
      <c r="K38" s="74"/>
      <c r="L38" s="30"/>
      <c r="M38" s="36"/>
      <c r="N38" s="36"/>
      <c r="O38" s="36"/>
      <c r="P38" s="36"/>
      <c r="Q38" s="38"/>
      <c r="R38" s="27"/>
      <c r="S38" s="27"/>
      <c r="T38" s="27"/>
      <c r="V38" s="115">
        <v>2.5</v>
      </c>
      <c r="W38" s="28">
        <f t="shared" si="0"/>
        <v>0.83499999999999996</v>
      </c>
      <c r="X38" s="28">
        <f>G24</f>
        <v>5</v>
      </c>
      <c r="Z38" s="88"/>
      <c r="AA38" s="87">
        <f>(AA34-AA35)/(AA36-AA35)*(AB36-AB35)+AB35</f>
        <v>0.745</v>
      </c>
      <c r="AF38" s="87"/>
      <c r="AG38" s="87"/>
      <c r="AN38" s="89"/>
      <c r="AQ38" s="79"/>
      <c r="AR38" s="80"/>
    </row>
    <row r="39" spans="1:44" s="28" customFormat="1" ht="13.8" x14ac:dyDescent="0.3">
      <c r="A39" s="74"/>
      <c r="B39" s="74"/>
      <c r="C39" s="74"/>
      <c r="D39" s="74"/>
      <c r="E39" s="74"/>
      <c r="F39" s="74"/>
      <c r="G39" s="74"/>
      <c r="H39" s="74"/>
      <c r="I39" s="74"/>
      <c r="J39" s="74"/>
      <c r="K39" s="74"/>
      <c r="L39" s="30"/>
      <c r="M39" s="36"/>
      <c r="N39" s="36"/>
      <c r="O39" s="36"/>
      <c r="P39" s="36"/>
      <c r="Q39" s="38"/>
      <c r="R39" s="27"/>
      <c r="S39" s="27"/>
      <c r="T39" s="27"/>
      <c r="V39" s="115">
        <v>3</v>
      </c>
      <c r="W39" s="28">
        <f t="shared" si="0"/>
        <v>0.745</v>
      </c>
      <c r="X39" s="28">
        <f>G24</f>
        <v>5</v>
      </c>
      <c r="Z39" s="88"/>
      <c r="AA39" s="87"/>
      <c r="AF39" s="87"/>
      <c r="AG39" s="87"/>
      <c r="AQ39" s="79"/>
      <c r="AR39" s="80"/>
    </row>
    <row r="40" spans="1:44" s="28" customFormat="1" ht="13.8" x14ac:dyDescent="0.3">
      <c r="A40" s="74"/>
      <c r="B40" s="74"/>
      <c r="C40" s="74"/>
      <c r="D40" s="74"/>
      <c r="E40" s="74"/>
      <c r="F40" s="74"/>
      <c r="G40" s="74"/>
      <c r="H40" s="74"/>
      <c r="I40" s="74"/>
      <c r="J40" s="74"/>
      <c r="K40" s="74"/>
      <c r="L40" s="30"/>
      <c r="M40" s="36"/>
      <c r="N40" s="36"/>
      <c r="O40" s="36"/>
      <c r="P40" s="36"/>
      <c r="Q40" s="38"/>
      <c r="R40" s="27"/>
      <c r="S40" s="27"/>
      <c r="T40" s="27"/>
      <c r="V40" s="115">
        <v>3.5</v>
      </c>
      <c r="W40" s="28">
        <f t="shared" si="0"/>
        <v>0.67</v>
      </c>
      <c r="X40" s="28">
        <f>G24</f>
        <v>5</v>
      </c>
      <c r="Z40" s="88"/>
      <c r="AA40" s="87"/>
      <c r="AQ40" s="79"/>
      <c r="AR40" s="80"/>
    </row>
    <row r="41" spans="1:44" s="28" customFormat="1" ht="13.8" x14ac:dyDescent="0.3">
      <c r="A41" s="74"/>
      <c r="B41" s="74"/>
      <c r="C41" s="74"/>
      <c r="D41" s="74"/>
      <c r="E41" s="74"/>
      <c r="F41" s="74"/>
      <c r="G41" s="74"/>
      <c r="H41" s="74"/>
      <c r="I41" s="74"/>
      <c r="J41" s="74"/>
      <c r="K41" s="74"/>
      <c r="L41" s="30"/>
      <c r="M41" s="36"/>
      <c r="N41" s="36"/>
      <c r="O41" s="36"/>
      <c r="P41" s="36"/>
      <c r="Q41" s="38"/>
      <c r="R41" s="27"/>
      <c r="S41" s="27"/>
      <c r="T41" s="27"/>
      <c r="V41" s="115">
        <v>4</v>
      </c>
      <c r="W41" s="28">
        <f t="shared" si="0"/>
        <v>0.61499999999999999</v>
      </c>
      <c r="X41" s="28">
        <f>G24</f>
        <v>5</v>
      </c>
      <c r="Z41" s="88"/>
      <c r="AA41" s="87"/>
      <c r="AQ41" s="79"/>
      <c r="AR41" s="80"/>
    </row>
    <row r="42" spans="1:44" s="28" customFormat="1" ht="13.8" x14ac:dyDescent="0.3">
      <c r="A42" s="74"/>
      <c r="B42" s="74"/>
      <c r="C42" s="74"/>
      <c r="D42" s="74"/>
      <c r="E42" s="74"/>
      <c r="F42" s="74"/>
      <c r="G42" s="74"/>
      <c r="H42" s="74"/>
      <c r="I42" s="74"/>
      <c r="J42" s="74"/>
      <c r="K42" s="74"/>
      <c r="L42" s="30"/>
      <c r="M42" s="36"/>
      <c r="N42" s="36"/>
      <c r="O42" s="36"/>
      <c r="P42" s="36"/>
      <c r="Q42" s="38"/>
      <c r="R42" s="27"/>
      <c r="S42" s="27"/>
      <c r="T42" s="27"/>
      <c r="V42" s="115">
        <v>4.5</v>
      </c>
      <c r="W42" s="28">
        <f t="shared" si="0"/>
        <v>0.56999999999999995</v>
      </c>
      <c r="X42" s="28">
        <f>G24</f>
        <v>5</v>
      </c>
      <c r="Z42" s="88"/>
      <c r="AA42" s="87"/>
      <c r="AQ42" s="79"/>
      <c r="AR42" s="80"/>
    </row>
    <row r="43" spans="1:44" s="28" customFormat="1" ht="13.8" x14ac:dyDescent="0.3">
      <c r="A43" s="74"/>
      <c r="B43" s="74"/>
      <c r="C43" s="74"/>
      <c r="D43" s="74"/>
      <c r="E43" s="74"/>
      <c r="F43" s="74"/>
      <c r="G43" s="74"/>
      <c r="H43" s="74"/>
      <c r="I43" s="74"/>
      <c r="J43" s="74"/>
      <c r="K43" s="74"/>
      <c r="L43" s="30"/>
      <c r="M43" s="36"/>
      <c r="N43" s="36"/>
      <c r="O43" s="36"/>
      <c r="P43" s="36"/>
      <c r="Q43" s="38"/>
      <c r="R43" s="27"/>
      <c r="S43" s="27"/>
      <c r="T43" s="27"/>
      <c r="V43" s="118">
        <v>4.8</v>
      </c>
      <c r="W43" s="28">
        <f t="shared" ref="W43:W44" si="1">INDEX(W29:AH29,X43)</f>
        <v>0.54500000000000004</v>
      </c>
      <c r="X43" s="28">
        <f>G24</f>
        <v>5</v>
      </c>
      <c r="Z43" s="91"/>
      <c r="AA43" s="91"/>
      <c r="AB43" s="91"/>
      <c r="AQ43" s="79"/>
      <c r="AR43" s="80"/>
    </row>
    <row r="44" spans="1:44" s="28" customFormat="1" ht="13.8" x14ac:dyDescent="0.3">
      <c r="A44" s="74"/>
      <c r="B44" s="74"/>
      <c r="C44" s="74"/>
      <c r="D44" s="74"/>
      <c r="E44" s="74"/>
      <c r="F44" s="74"/>
      <c r="G44" s="74"/>
      <c r="H44" s="74"/>
      <c r="I44" s="74"/>
      <c r="J44" s="74"/>
      <c r="K44" s="74"/>
      <c r="L44" s="30"/>
      <c r="M44" s="36"/>
      <c r="N44" s="36"/>
      <c r="O44" s="36"/>
      <c r="P44" s="36"/>
      <c r="Q44" s="38"/>
      <c r="R44" s="27"/>
      <c r="S44" s="27"/>
      <c r="T44" s="27"/>
      <c r="V44" s="120">
        <v>5</v>
      </c>
      <c r="W44" s="28">
        <f t="shared" si="1"/>
        <v>0.52500000000000002</v>
      </c>
      <c r="X44" s="28">
        <f>G24</f>
        <v>5</v>
      </c>
      <c r="Z44" s="91"/>
      <c r="AA44" s="91"/>
      <c r="AB44" s="91"/>
      <c r="AQ44" s="79"/>
      <c r="AR44" s="80"/>
    </row>
    <row r="45" spans="1:44" s="28" customFormat="1" ht="13.8" x14ac:dyDescent="0.3">
      <c r="A45" s="74"/>
      <c r="B45" s="74"/>
      <c r="C45" s="74"/>
      <c r="D45" s="74"/>
      <c r="E45" s="74"/>
      <c r="F45" s="74"/>
      <c r="G45" s="74"/>
      <c r="H45" s="74"/>
      <c r="I45" s="74"/>
      <c r="J45" s="74"/>
      <c r="K45" s="74"/>
      <c r="L45" s="30"/>
      <c r="M45" s="36"/>
      <c r="N45" s="36"/>
      <c r="O45" s="36"/>
      <c r="P45" s="36"/>
      <c r="Q45" s="38"/>
      <c r="R45" s="27"/>
      <c r="S45" s="27"/>
      <c r="T45" s="27"/>
      <c r="V45" s="90"/>
      <c r="Z45" s="91"/>
      <c r="AA45" s="91"/>
      <c r="AB45" s="91"/>
      <c r="AQ45" s="79"/>
      <c r="AR45" s="80"/>
    </row>
    <row r="46" spans="1:44" s="28" customFormat="1" ht="13.8" x14ac:dyDescent="0.3">
      <c r="A46" s="74"/>
      <c r="B46" s="74"/>
      <c r="C46" s="74"/>
      <c r="D46" s="74"/>
      <c r="E46" s="74"/>
      <c r="F46" s="74"/>
      <c r="G46" s="74"/>
      <c r="H46" s="74"/>
      <c r="I46" s="74"/>
      <c r="J46" s="74"/>
      <c r="K46" s="74"/>
      <c r="L46" s="30"/>
      <c r="M46" s="36"/>
      <c r="N46" s="36"/>
      <c r="O46" s="36"/>
      <c r="P46" s="36"/>
      <c r="Q46" s="38"/>
      <c r="R46" s="27"/>
      <c r="S46" s="27"/>
      <c r="T46" s="27"/>
      <c r="V46" s="90"/>
      <c r="W46" s="92"/>
      <c r="X46" s="93" t="s">
        <v>47</v>
      </c>
      <c r="Y46" s="94" t="s">
        <v>48</v>
      </c>
      <c r="Z46" s="91"/>
      <c r="AA46" s="91"/>
      <c r="AB46" s="91"/>
      <c r="AQ46" s="79"/>
      <c r="AR46" s="80"/>
    </row>
    <row r="47" spans="1:44" s="28" customFormat="1" ht="13.8" x14ac:dyDescent="0.3">
      <c r="A47" s="74"/>
      <c r="B47" s="74"/>
      <c r="C47" s="74"/>
      <c r="D47" s="74"/>
      <c r="E47" s="74"/>
      <c r="F47" s="74"/>
      <c r="G47" s="74"/>
      <c r="H47" s="74"/>
      <c r="I47" s="74"/>
      <c r="J47" s="74"/>
      <c r="K47" s="74"/>
      <c r="L47" s="30"/>
      <c r="M47" s="36"/>
      <c r="N47" s="36"/>
      <c r="O47" s="36"/>
      <c r="P47" s="36"/>
      <c r="Q47" s="38"/>
      <c r="R47" s="27"/>
      <c r="S47" s="27"/>
      <c r="T47" s="27"/>
      <c r="V47" s="90"/>
      <c r="W47" s="95" t="s">
        <v>49</v>
      </c>
      <c r="X47" s="96">
        <v>1</v>
      </c>
      <c r="Y47" s="97">
        <f>AA38</f>
        <v>0.745</v>
      </c>
      <c r="Z47" s="91"/>
      <c r="AA47" s="91"/>
      <c r="AB47" s="91"/>
      <c r="AQ47" s="79"/>
      <c r="AR47" s="80"/>
    </row>
    <row r="48" spans="1:44" s="28" customFormat="1" ht="13.8" x14ac:dyDescent="0.3">
      <c r="A48" s="74"/>
      <c r="B48" s="74"/>
      <c r="C48" s="74"/>
      <c r="D48" s="74"/>
      <c r="E48" s="74"/>
      <c r="F48" s="74"/>
      <c r="G48" s="74"/>
      <c r="H48" s="74"/>
      <c r="I48" s="74"/>
      <c r="J48" s="74"/>
      <c r="K48" s="74"/>
      <c r="L48" s="30"/>
      <c r="M48" s="36"/>
      <c r="N48" s="36"/>
      <c r="O48" s="36"/>
      <c r="P48" s="36"/>
      <c r="Q48" s="38"/>
      <c r="R48" s="27"/>
      <c r="S48" s="27"/>
      <c r="T48" s="27"/>
      <c r="V48" s="90"/>
      <c r="W48" s="95"/>
      <c r="X48" s="98">
        <f>G22</f>
        <v>3</v>
      </c>
      <c r="Y48" s="97">
        <f>AA38</f>
        <v>0.745</v>
      </c>
      <c r="AC48" s="102"/>
      <c r="AQ48" s="79"/>
      <c r="AR48" s="80"/>
    </row>
    <row r="49" spans="1:44" s="28" customFormat="1" ht="13.8" x14ac:dyDescent="0.3">
      <c r="A49" s="74"/>
      <c r="B49" s="74"/>
      <c r="C49" s="74"/>
      <c r="D49" s="74"/>
      <c r="E49" s="74"/>
      <c r="F49" s="74"/>
      <c r="G49" s="74"/>
      <c r="H49" s="74"/>
      <c r="I49" s="74"/>
      <c r="J49" s="74"/>
      <c r="K49" s="74"/>
      <c r="L49" s="30"/>
      <c r="M49" s="36"/>
      <c r="N49" s="36"/>
      <c r="O49" s="36"/>
      <c r="P49" s="36"/>
      <c r="Q49" s="38"/>
      <c r="R49" s="27"/>
      <c r="S49" s="27"/>
      <c r="T49" s="27"/>
      <c r="W49" s="95" t="s">
        <v>50</v>
      </c>
      <c r="X49" s="98">
        <f>G22</f>
        <v>3</v>
      </c>
      <c r="Y49" s="97">
        <f>AA38</f>
        <v>0.745</v>
      </c>
      <c r="AC49" s="102"/>
      <c r="AQ49" s="30"/>
      <c r="AR49" s="30"/>
    </row>
    <row r="50" spans="1:44" s="28" customFormat="1" ht="13.8" x14ac:dyDescent="0.3">
      <c r="A50" s="74"/>
      <c r="B50" s="74"/>
      <c r="C50" s="74"/>
      <c r="D50" s="74"/>
      <c r="E50" s="74"/>
      <c r="F50" s="74"/>
      <c r="G50" s="74"/>
      <c r="H50" s="74"/>
      <c r="I50" s="74"/>
      <c r="J50" s="74"/>
      <c r="K50" s="74"/>
      <c r="L50" s="30"/>
      <c r="M50" s="36"/>
      <c r="N50" s="36"/>
      <c r="O50" s="36"/>
      <c r="P50" s="36"/>
      <c r="Q50" s="38"/>
      <c r="R50" s="27"/>
      <c r="S50" s="27"/>
      <c r="T50" s="27"/>
      <c r="W50" s="99"/>
      <c r="X50" s="100">
        <f>G22</f>
        <v>3</v>
      </c>
      <c r="Y50" s="101">
        <v>0</v>
      </c>
      <c r="AC50" s="102"/>
      <c r="AQ50" s="30"/>
      <c r="AR50" s="30"/>
    </row>
    <row r="51" spans="1:44" s="26" customFormat="1" ht="13.8" x14ac:dyDescent="0.3">
      <c r="A51" s="74"/>
      <c r="B51" s="103"/>
      <c r="C51" s="74"/>
      <c r="D51" s="74"/>
      <c r="E51" s="74"/>
      <c r="F51" s="74"/>
      <c r="G51" s="74"/>
      <c r="H51" s="74"/>
      <c r="I51" s="74"/>
      <c r="J51" s="74"/>
      <c r="K51" s="74"/>
      <c r="L51" s="30"/>
      <c r="M51" s="27"/>
      <c r="N51" s="27"/>
      <c r="O51" s="27"/>
      <c r="P51" s="27"/>
      <c r="Q51" s="27"/>
      <c r="R51" s="27"/>
      <c r="S51" s="27"/>
      <c r="T51" s="27"/>
      <c r="U51" s="30"/>
      <c r="V51" s="28"/>
      <c r="W51" s="28"/>
      <c r="X51" s="28"/>
      <c r="Y51" s="28"/>
      <c r="Z51" s="28"/>
      <c r="AA51" s="28"/>
      <c r="AB51" s="28"/>
      <c r="AC51" s="28"/>
      <c r="AD51" s="28"/>
      <c r="AE51" s="28"/>
      <c r="AF51" s="28"/>
      <c r="AG51" s="28"/>
      <c r="AH51" s="28"/>
      <c r="AI51" s="28"/>
      <c r="AQ51" s="66"/>
      <c r="AR51" s="66"/>
    </row>
    <row r="52" spans="1:44" s="26" customFormat="1" ht="13.8" x14ac:dyDescent="0.3">
      <c r="A52" s="74"/>
      <c r="G52" s="5"/>
      <c r="H52" s="41"/>
      <c r="I52" s="74"/>
      <c r="J52" s="74"/>
      <c r="K52" s="74"/>
      <c r="L52" s="30"/>
      <c r="M52" s="27"/>
      <c r="N52" s="27"/>
      <c r="O52" s="27"/>
      <c r="P52" s="27"/>
      <c r="Q52" s="27"/>
      <c r="R52" s="27"/>
      <c r="S52" s="27"/>
      <c r="T52" s="27"/>
      <c r="U52" s="30"/>
      <c r="V52" s="28"/>
      <c r="W52" s="28"/>
      <c r="X52" s="28"/>
      <c r="Y52" s="28"/>
      <c r="Z52" s="28"/>
      <c r="AA52" s="28"/>
      <c r="AB52" s="28"/>
      <c r="AC52" s="28"/>
      <c r="AD52" s="28"/>
      <c r="AE52" s="28"/>
      <c r="AF52" s="28"/>
      <c r="AG52" s="28"/>
      <c r="AH52" s="28"/>
      <c r="AI52" s="28"/>
    </row>
    <row r="53" spans="1:44" s="26" customFormat="1" ht="13.8" x14ac:dyDescent="0.3">
      <c r="A53" s="5"/>
      <c r="G53" s="5"/>
      <c r="H53" s="41"/>
      <c r="I53" s="39"/>
      <c r="J53" s="40"/>
      <c r="K53" s="40"/>
      <c r="L53" s="30"/>
      <c r="M53" s="27"/>
      <c r="N53" s="27"/>
      <c r="O53" s="27"/>
      <c r="P53" s="27"/>
      <c r="Q53" s="27"/>
      <c r="R53" s="27"/>
      <c r="S53" s="27"/>
      <c r="T53" s="27"/>
      <c r="U53" s="30"/>
      <c r="V53" s="123"/>
      <c r="W53" s="123"/>
      <c r="X53" s="123"/>
      <c r="Y53" s="123"/>
      <c r="Z53" s="117"/>
      <c r="AA53" s="117"/>
      <c r="AB53" s="117"/>
      <c r="AC53" s="117"/>
      <c r="AD53" s="28"/>
      <c r="AE53" s="28"/>
      <c r="AF53" s="28"/>
      <c r="AG53" s="28"/>
      <c r="AH53" s="28"/>
      <c r="AI53" s="28"/>
    </row>
    <row r="54" spans="1:44" s="26" customFormat="1" ht="13.8" x14ac:dyDescent="0.3">
      <c r="A54" s="5"/>
      <c r="I54" s="39"/>
      <c r="J54" s="40"/>
      <c r="K54" s="40"/>
      <c r="L54" s="30"/>
      <c r="M54" s="27"/>
      <c r="N54" s="27"/>
      <c r="O54" s="27"/>
      <c r="P54" s="27"/>
      <c r="Q54" s="27"/>
      <c r="R54" s="27"/>
      <c r="S54" s="27"/>
      <c r="T54" s="27"/>
      <c r="U54" s="30"/>
      <c r="V54" s="124"/>
      <c r="W54" s="124"/>
      <c r="X54" s="125"/>
      <c r="Y54" s="125"/>
      <c r="Z54" s="117"/>
      <c r="AA54" s="117"/>
      <c r="AB54" s="117"/>
      <c r="AC54" s="117"/>
      <c r="AD54" s="5"/>
      <c r="AE54" s="5"/>
      <c r="AF54" s="5"/>
      <c r="AG54" s="5"/>
      <c r="AH54" s="5"/>
      <c r="AI54" s="5"/>
    </row>
    <row r="55" spans="1:44" s="26" customFormat="1" ht="13.8" x14ac:dyDescent="0.3">
      <c r="A55" s="5"/>
      <c r="G55" s="5"/>
      <c r="H55" s="41"/>
      <c r="I55" s="39"/>
      <c r="J55" s="40"/>
      <c r="K55" s="40"/>
      <c r="L55" s="30"/>
      <c r="M55" s="27"/>
      <c r="N55" s="27"/>
      <c r="O55" s="27"/>
      <c r="P55" s="27"/>
      <c r="Q55" s="27"/>
      <c r="R55" s="27"/>
      <c r="S55" s="27"/>
      <c r="T55" s="27"/>
      <c r="U55" s="30"/>
      <c r="V55" s="126"/>
      <c r="W55" s="126"/>
      <c r="X55" s="127"/>
      <c r="Y55" s="127"/>
      <c r="Z55" s="117"/>
      <c r="AA55" s="126"/>
      <c r="AB55" s="126"/>
      <c r="AC55" s="117"/>
      <c r="AD55" s="5"/>
      <c r="AE55" s="5"/>
      <c r="AF55" s="5"/>
      <c r="AG55" s="5"/>
      <c r="AH55" s="5"/>
      <c r="AI55" s="5"/>
    </row>
    <row r="56" spans="1:44" s="26" customFormat="1" ht="15" x14ac:dyDescent="0.3">
      <c r="A56" s="5"/>
      <c r="B56" s="67" t="s">
        <v>80</v>
      </c>
      <c r="C56" s="70">
        <f>AA38</f>
        <v>0.745</v>
      </c>
      <c r="D56" s="104" t="s">
        <v>76</v>
      </c>
      <c r="E56" s="28"/>
      <c r="F56" s="39"/>
      <c r="G56" s="5"/>
      <c r="H56" s="41"/>
      <c r="I56" s="39"/>
      <c r="J56" s="40"/>
      <c r="K56" s="40"/>
      <c r="L56" s="30"/>
      <c r="M56" s="27"/>
      <c r="N56" s="27"/>
      <c r="O56" s="27"/>
      <c r="P56" s="27"/>
      <c r="Q56" s="27"/>
      <c r="R56" s="27"/>
      <c r="S56" s="27"/>
      <c r="T56" s="27"/>
      <c r="U56" s="30"/>
      <c r="V56" s="124"/>
      <c r="W56" s="124"/>
      <c r="X56" s="125"/>
      <c r="Y56" s="125"/>
      <c r="Z56" s="117"/>
      <c r="AA56" s="126"/>
      <c r="AB56" s="128"/>
      <c r="AC56" s="117"/>
      <c r="AD56" s="28"/>
      <c r="AE56" s="28"/>
      <c r="AF56" s="28"/>
      <c r="AG56" s="28"/>
      <c r="AH56" s="28"/>
      <c r="AI56" s="28"/>
    </row>
    <row r="57" spans="1:44" s="26" customFormat="1" ht="13.8" x14ac:dyDescent="0.3">
      <c r="A57" s="5"/>
      <c r="L57" s="30"/>
      <c r="M57" s="27"/>
      <c r="N57" s="27"/>
      <c r="O57" s="27"/>
      <c r="P57" s="27"/>
      <c r="Q57" s="27"/>
      <c r="R57" s="27"/>
      <c r="S57" s="27"/>
      <c r="T57" s="27"/>
      <c r="U57" s="30"/>
      <c r="V57" s="124"/>
      <c r="W57" s="124"/>
      <c r="X57" s="125"/>
      <c r="Y57" s="125"/>
      <c r="Z57" s="117"/>
      <c r="AA57" s="128"/>
      <c r="AB57" s="128"/>
      <c r="AC57" s="117"/>
      <c r="AD57" s="28"/>
      <c r="AE57" s="28"/>
      <c r="AF57" s="28"/>
      <c r="AG57" s="28"/>
      <c r="AH57" s="28"/>
      <c r="AI57" s="28"/>
    </row>
    <row r="58" spans="1:44" s="26" customFormat="1" ht="15" x14ac:dyDescent="0.35">
      <c r="A58" s="5"/>
      <c r="B58" s="107" t="s">
        <v>81</v>
      </c>
      <c r="C58" s="28" t="str">
        <f>[2]!xln(C59)</f>
        <v>75000 × 0.745 × 0.14</v>
      </c>
      <c r="E58" s="41"/>
      <c r="F58" s="39"/>
      <c r="G58" s="5"/>
      <c r="H58" s="64" t="s">
        <v>65</v>
      </c>
      <c r="I58" s="39"/>
      <c r="J58" s="40"/>
      <c r="K58" s="40"/>
      <c r="L58" s="30"/>
      <c r="M58" s="27"/>
      <c r="N58" s="27"/>
      <c r="O58" s="27"/>
      <c r="P58" s="27"/>
      <c r="Q58" s="27"/>
      <c r="R58" s="27"/>
      <c r="S58" s="27"/>
      <c r="T58" s="27"/>
      <c r="U58" s="30"/>
      <c r="V58" s="124"/>
      <c r="W58" s="124"/>
      <c r="X58" s="125"/>
      <c r="Y58" s="125"/>
      <c r="Z58" s="117"/>
      <c r="AA58" s="128"/>
      <c r="AB58" s="126"/>
      <c r="AC58" s="117"/>
      <c r="AD58" s="28"/>
      <c r="AE58" s="28"/>
      <c r="AF58" s="28"/>
      <c r="AG58" s="28"/>
      <c r="AH58" s="28"/>
      <c r="AI58" s="28"/>
    </row>
    <row r="59" spans="1:44" s="26" customFormat="1" ht="13.8" x14ac:dyDescent="0.3">
      <c r="A59" s="5"/>
      <c r="B59" s="19" t="s">
        <v>59</v>
      </c>
      <c r="C59" s="108">
        <f>G18*C56*J22</f>
        <v>7822.5000000000009</v>
      </c>
      <c r="D59" s="106" t="s">
        <v>62</v>
      </c>
      <c r="E59" s="41"/>
      <c r="F59" s="39"/>
      <c r="G59" s="5"/>
      <c r="H59" s="41"/>
      <c r="I59" s="39"/>
      <c r="J59" s="63" t="str">
        <f>"M.S. = "&amp;[2]!xln(K59)&amp;" = "</f>
        <v xml:space="preserve">M.S. = 7822 / (3500 × 1.15) - 1 = </v>
      </c>
      <c r="K59" s="109">
        <f>C59/(G14*1.15)-1</f>
        <v>0.94347826086956577</v>
      </c>
      <c r="L59" s="30"/>
      <c r="M59" s="27"/>
      <c r="N59" s="27"/>
      <c r="O59" s="27"/>
      <c r="P59" s="27"/>
      <c r="Q59" s="27"/>
      <c r="R59" s="27"/>
      <c r="S59" s="27"/>
      <c r="T59" s="27"/>
      <c r="U59" s="30"/>
      <c r="V59" s="124"/>
      <c r="W59" s="124"/>
      <c r="X59" s="125"/>
      <c r="Y59" s="125"/>
      <c r="Z59" s="117"/>
      <c r="AA59" s="128"/>
      <c r="AB59" s="128"/>
      <c r="AC59" s="117"/>
      <c r="AD59" s="28"/>
      <c r="AE59" s="28"/>
      <c r="AF59" s="28"/>
      <c r="AG59" s="28"/>
      <c r="AH59" s="28"/>
      <c r="AI59" s="28"/>
    </row>
    <row r="60" spans="1:44" s="26" customFormat="1" ht="13.8" x14ac:dyDescent="0.3">
      <c r="A60" s="43"/>
      <c r="B60" s="44"/>
      <c r="C60" s="45"/>
      <c r="D60" s="43"/>
      <c r="E60" s="43"/>
      <c r="F60" s="43"/>
      <c r="G60" s="45"/>
      <c r="H60" s="43"/>
      <c r="I60" s="43"/>
      <c r="J60" s="43"/>
      <c r="K60" s="43"/>
      <c r="L60" s="30"/>
      <c r="M60" s="27"/>
      <c r="N60" s="27"/>
      <c r="O60" s="27"/>
      <c r="P60" s="27"/>
      <c r="Q60" s="27"/>
      <c r="R60" s="27"/>
      <c r="S60" s="27"/>
      <c r="T60" s="27"/>
      <c r="U60" s="30"/>
      <c r="V60" s="124"/>
      <c r="W60" s="124"/>
      <c r="X60" s="125"/>
      <c r="Y60" s="125"/>
      <c r="Z60" s="117"/>
      <c r="AA60" s="117"/>
      <c r="AB60" s="117"/>
      <c r="AC60" s="117"/>
      <c r="AD60" s="28"/>
      <c r="AE60" s="28"/>
      <c r="AF60" s="28"/>
      <c r="AG60" s="28"/>
      <c r="AH60" s="28"/>
      <c r="AI60" s="28"/>
    </row>
    <row r="61" spans="1:44" s="26" customFormat="1" ht="13.8" x14ac:dyDescent="0.3">
      <c r="A61" s="43"/>
      <c r="B61" s="46"/>
      <c r="C61" s="45"/>
      <c r="D61" s="47"/>
      <c r="E61" s="47"/>
      <c r="F61" s="48" t="s">
        <v>33</v>
      </c>
      <c r="G61" s="45"/>
      <c r="H61" s="47"/>
      <c r="I61" s="47"/>
      <c r="J61" s="47"/>
      <c r="K61" s="43"/>
      <c r="L61" s="30"/>
      <c r="M61" s="27"/>
      <c r="N61" s="27"/>
      <c r="O61" s="27"/>
      <c r="P61" s="27"/>
      <c r="Q61" s="27"/>
      <c r="R61" s="27"/>
      <c r="S61" s="27"/>
      <c r="T61" s="27"/>
      <c r="U61" s="30"/>
      <c r="V61" s="124"/>
      <c r="W61" s="124"/>
      <c r="X61" s="125"/>
      <c r="Y61" s="125"/>
      <c r="Z61" s="117"/>
      <c r="AA61" s="117"/>
      <c r="AB61" s="117"/>
      <c r="AC61" s="117"/>
      <c r="AD61" s="28"/>
      <c r="AE61" s="28"/>
      <c r="AF61" s="28"/>
      <c r="AG61" s="28"/>
      <c r="AH61" s="28"/>
      <c r="AI61" s="28"/>
    </row>
    <row r="62" spans="1:44" s="26" customFormat="1" ht="13.8" x14ac:dyDescent="0.3">
      <c r="A62" s="43"/>
      <c r="B62" s="47"/>
      <c r="C62" s="47"/>
      <c r="D62" s="47"/>
      <c r="E62" s="47"/>
      <c r="F62" s="65" t="s">
        <v>82</v>
      </c>
      <c r="G62" s="47"/>
      <c r="H62" s="47"/>
      <c r="I62" s="47"/>
      <c r="J62" s="47"/>
      <c r="K62" s="43"/>
      <c r="L62" s="30"/>
      <c r="M62" s="27"/>
      <c r="N62" s="27"/>
      <c r="O62" s="27"/>
      <c r="P62" s="27"/>
      <c r="Q62" s="27"/>
      <c r="R62" s="27"/>
      <c r="S62" s="27"/>
      <c r="T62" s="27"/>
      <c r="U62" s="30"/>
      <c r="V62" s="129"/>
      <c r="W62" s="129"/>
      <c r="X62" s="130"/>
      <c r="Y62" s="127"/>
      <c r="Z62" s="117"/>
      <c r="AA62" s="117"/>
      <c r="AB62" s="117"/>
      <c r="AC62" s="117"/>
      <c r="AD62" s="28"/>
      <c r="AE62" s="28"/>
      <c r="AF62" s="28"/>
      <c r="AG62" s="28"/>
      <c r="AH62" s="28"/>
      <c r="AI62" s="28"/>
    </row>
    <row r="63" spans="1:44" x14ac:dyDescent="0.3">
      <c r="A63" s="26"/>
      <c r="B63" s="26"/>
      <c r="C63" s="26"/>
      <c r="D63" s="26"/>
      <c r="E63" s="26"/>
      <c r="F63" s="26"/>
      <c r="G63" s="26"/>
      <c r="H63" s="26"/>
      <c r="I63" s="26"/>
      <c r="J63" s="26"/>
      <c r="K63" s="26"/>
      <c r="U63" s="26"/>
      <c r="V63" s="124"/>
      <c r="W63" s="124"/>
      <c r="X63" s="125"/>
      <c r="Y63" s="125"/>
      <c r="Z63" s="117"/>
      <c r="AA63" s="117"/>
      <c r="AB63" s="117"/>
      <c r="AC63" s="117"/>
      <c r="AD63" s="28"/>
      <c r="AE63" s="28"/>
      <c r="AF63" s="28"/>
      <c r="AG63" s="28"/>
      <c r="AH63" s="28"/>
      <c r="AI63" s="28"/>
    </row>
    <row r="64" spans="1:44" x14ac:dyDescent="0.3">
      <c r="A64" s="26"/>
      <c r="B64" s="26"/>
      <c r="C64" s="26"/>
      <c r="D64" s="26"/>
      <c r="E64" s="26"/>
      <c r="F64" s="26"/>
      <c r="G64" s="26"/>
      <c r="H64" s="26"/>
      <c r="I64" s="26"/>
      <c r="J64" s="26"/>
      <c r="K64" s="26"/>
      <c r="U64" s="26"/>
      <c r="V64" s="30"/>
      <c r="W64" s="30"/>
      <c r="X64" s="30"/>
      <c r="Y64" s="30"/>
      <c r="Z64" s="30"/>
      <c r="AA64" s="30"/>
      <c r="AB64" s="30"/>
      <c r="AC64" s="30"/>
      <c r="AD64" s="28"/>
      <c r="AE64" s="28"/>
      <c r="AF64" s="28"/>
      <c r="AG64" s="28"/>
      <c r="AH64" s="28"/>
      <c r="AI64" s="28"/>
    </row>
    <row r="65" spans="1:35" x14ac:dyDescent="0.3">
      <c r="A65" s="26"/>
      <c r="B65" s="26"/>
      <c r="C65" s="26"/>
      <c r="D65" s="26"/>
      <c r="E65" s="26"/>
      <c r="F65" s="26"/>
      <c r="G65" s="26"/>
      <c r="H65" s="26"/>
      <c r="I65" s="26"/>
      <c r="J65" s="26"/>
      <c r="K65" s="26"/>
      <c r="U65" s="26"/>
      <c r="V65" s="26"/>
      <c r="W65" s="26"/>
      <c r="X65" s="26"/>
      <c r="Y65" s="26"/>
      <c r="Z65" s="26"/>
      <c r="AA65" s="26"/>
      <c r="AB65" s="26"/>
      <c r="AC65" s="26"/>
      <c r="AD65" s="26"/>
      <c r="AE65" s="26"/>
      <c r="AF65" s="26"/>
      <c r="AG65" s="26"/>
      <c r="AH65" s="26"/>
      <c r="AI65" s="26"/>
    </row>
    <row r="66" spans="1:35" s="26" customFormat="1" ht="13.8" x14ac:dyDescent="0.3">
      <c r="M66" s="27"/>
      <c r="N66" s="27"/>
      <c r="O66" s="27"/>
      <c r="P66" s="27"/>
      <c r="Q66" s="27"/>
      <c r="R66" s="27"/>
      <c r="S66" s="27"/>
      <c r="T66" s="27"/>
    </row>
    <row r="67" spans="1:35" s="26" customFormat="1" ht="13.8" x14ac:dyDescent="0.3">
      <c r="M67" s="27"/>
      <c r="N67" s="27"/>
      <c r="O67" s="27"/>
      <c r="P67" s="27"/>
      <c r="Q67" s="27"/>
      <c r="R67" s="27"/>
      <c r="S67" s="27"/>
      <c r="T67" s="27"/>
    </row>
    <row r="68" spans="1:35" s="26" customFormat="1" ht="13.8" x14ac:dyDescent="0.3">
      <c r="M68" s="27"/>
      <c r="N68" s="27"/>
      <c r="O68" s="27"/>
      <c r="P68" s="27"/>
      <c r="Q68" s="27"/>
      <c r="R68" s="27"/>
      <c r="S68" s="27"/>
      <c r="T68" s="27"/>
    </row>
    <row r="69" spans="1:35" s="26" customFormat="1" ht="13.8" x14ac:dyDescent="0.3">
      <c r="M69" s="27"/>
      <c r="N69" s="27"/>
      <c r="O69" s="27"/>
      <c r="P69" s="27"/>
      <c r="Q69" s="27"/>
      <c r="R69" s="27"/>
      <c r="S69" s="27"/>
      <c r="T69" s="27"/>
    </row>
    <row r="70" spans="1:35" s="26" customFormat="1" ht="13.8" x14ac:dyDescent="0.3">
      <c r="M70" s="27"/>
      <c r="N70" s="27"/>
      <c r="O70" s="27"/>
      <c r="P70" s="27"/>
      <c r="Q70" s="27"/>
      <c r="R70" s="27"/>
      <c r="S70" s="27"/>
      <c r="T70" s="27"/>
    </row>
    <row r="71" spans="1:35" s="26" customFormat="1" ht="13.8" x14ac:dyDescent="0.3">
      <c r="M71" s="27"/>
      <c r="N71" s="27"/>
      <c r="O71" s="27"/>
      <c r="P71" s="27"/>
      <c r="Q71" s="27"/>
      <c r="R71" s="27"/>
      <c r="S71" s="27"/>
      <c r="T71" s="27"/>
    </row>
    <row r="72" spans="1:35" s="26" customFormat="1" ht="13.8" x14ac:dyDescent="0.3">
      <c r="M72" s="27"/>
      <c r="N72" s="27"/>
      <c r="O72" s="27"/>
      <c r="P72" s="27"/>
      <c r="Q72" s="27"/>
      <c r="R72" s="27"/>
      <c r="S72" s="27"/>
      <c r="T72" s="27"/>
    </row>
    <row r="73" spans="1:35" s="26" customFormat="1" ht="13.8" x14ac:dyDescent="0.3">
      <c r="M73" s="27"/>
      <c r="N73" s="27"/>
      <c r="O73" s="27"/>
      <c r="P73" s="27"/>
      <c r="Q73" s="27"/>
      <c r="R73" s="27"/>
      <c r="S73" s="27"/>
      <c r="T73" s="27"/>
    </row>
    <row r="74" spans="1:35" s="26" customFormat="1" ht="13.8" x14ac:dyDescent="0.3">
      <c r="M74" s="27"/>
      <c r="N74" s="27"/>
      <c r="O74" s="27"/>
      <c r="P74" s="27"/>
      <c r="Q74" s="27"/>
      <c r="R74" s="27"/>
      <c r="S74" s="27"/>
      <c r="T74" s="27"/>
    </row>
    <row r="75" spans="1:35" s="26" customFormat="1" ht="13.8" x14ac:dyDescent="0.3">
      <c r="M75" s="27"/>
      <c r="N75" s="27"/>
      <c r="O75" s="27"/>
      <c r="P75" s="27"/>
      <c r="Q75" s="27"/>
      <c r="R75" s="27"/>
      <c r="S75" s="27"/>
      <c r="T75" s="27"/>
    </row>
    <row r="76" spans="1:35" s="26" customFormat="1" ht="13.8" x14ac:dyDescent="0.3">
      <c r="M76" s="27"/>
      <c r="N76" s="27"/>
      <c r="O76" s="27"/>
      <c r="P76" s="27"/>
      <c r="Q76" s="27"/>
      <c r="R76" s="27"/>
      <c r="S76" s="27"/>
      <c r="T76" s="27"/>
    </row>
    <row r="77" spans="1:35" s="26" customFormat="1" ht="13.8" x14ac:dyDescent="0.3">
      <c r="M77" s="27"/>
      <c r="N77" s="27"/>
      <c r="O77" s="27"/>
      <c r="P77" s="27"/>
      <c r="Q77" s="27"/>
      <c r="R77" s="27"/>
      <c r="S77" s="27"/>
      <c r="T77" s="27"/>
    </row>
    <row r="78" spans="1:35" s="26" customFormat="1" ht="13.8" x14ac:dyDescent="0.3">
      <c r="M78" s="27"/>
      <c r="N78" s="27"/>
      <c r="O78" s="27"/>
      <c r="P78" s="27"/>
      <c r="Q78" s="27"/>
      <c r="R78" s="27"/>
      <c r="S78" s="27"/>
      <c r="T78" s="27"/>
    </row>
    <row r="79" spans="1:35" s="26" customFormat="1" ht="13.8" x14ac:dyDescent="0.3">
      <c r="M79" s="27"/>
      <c r="N79" s="27"/>
      <c r="O79" s="27"/>
      <c r="P79" s="27"/>
      <c r="Q79" s="27"/>
      <c r="R79" s="27"/>
      <c r="S79" s="27"/>
      <c r="T79" s="27"/>
    </row>
    <row r="80" spans="1:35"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row r="7760" spans="13:20" s="26" customFormat="1" ht="13.8" x14ac:dyDescent="0.3">
      <c r="M7760" s="27"/>
      <c r="N7760" s="27"/>
      <c r="O7760" s="27"/>
      <c r="P7760" s="27"/>
      <c r="Q7760" s="27"/>
      <c r="R7760" s="27"/>
      <c r="S7760" s="27"/>
      <c r="T7760" s="27"/>
    </row>
  </sheetData>
  <mergeCells count="2">
    <mergeCell ref="B14:D14"/>
    <mergeCell ref="B13:K13"/>
  </mergeCells>
  <dataValidations count="1">
    <dataValidation type="list" allowBlank="1" showInputMessage="1" showErrorMessage="1" sqref="G24">
      <formula1>"1,2,3,4,5,6,7,8"</formula1>
    </dataValidation>
  </dataValidations>
  <hyperlinks>
    <hyperlink ref="F62"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7"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2016-08-31T11:13:04Z</dcterms:modified>
  <cp:category>Engineering Spreadsheets</cp:category>
</cp:coreProperties>
</file>