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2"/>
  </bookViews>
  <sheets>
    <sheet name="READ ME" sheetId="17" r:id="rId1"/>
    <sheet name="SIMPLE" sheetId="16" r:id="rId2"/>
    <sheet name="GENERAL" sheetId="18" r:id="rId3"/>
  </sheets>
  <externalReferences>
    <externalReference r:id="rId4"/>
  </externalReferences>
  <definedNames>
    <definedName name="_xlnm.Print_Area" localSheetId="2">GENERAL!$A$8:$K$59</definedName>
    <definedName name="_xlnm.Print_Area" localSheetId="0">'READ ME'!$A$8:$K$62</definedName>
    <definedName name="_xlnm.Print_Area" localSheetId="1">SIMPLE!$A$8:$K$60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J151" i="18" l="1"/>
  <c r="AH151" i="18"/>
  <c r="AG151" i="18"/>
  <c r="G23" i="18" l="1"/>
  <c r="C28" i="18"/>
  <c r="AY8" i="18" s="1"/>
  <c r="AH149" i="18"/>
  <c r="AJ149" i="18" s="1"/>
  <c r="AG149" i="18"/>
  <c r="AI148" i="18"/>
  <c r="AH148" i="18" s="1"/>
  <c r="AJ148" i="18" s="1"/>
  <c r="AG148" i="18"/>
  <c r="AI147" i="18"/>
  <c r="AH147" i="18" s="1"/>
  <c r="AJ147" i="18" s="1"/>
  <c r="AG147" i="18"/>
  <c r="AI146" i="18"/>
  <c r="AH146" i="18" s="1"/>
  <c r="AJ146" i="18" s="1"/>
  <c r="AG146" i="18"/>
  <c r="AI145" i="18"/>
  <c r="AH145" i="18" s="1"/>
  <c r="AJ145" i="18" s="1"/>
  <c r="AG145" i="18"/>
  <c r="AI144" i="18"/>
  <c r="AH144" i="18" s="1"/>
  <c r="AJ144" i="18" s="1"/>
  <c r="AG144" i="18"/>
  <c r="AI143" i="18"/>
  <c r="AH143" i="18" s="1"/>
  <c r="AJ143" i="18" s="1"/>
  <c r="AG143" i="18"/>
  <c r="AI142" i="18"/>
  <c r="AH142" i="18" s="1"/>
  <c r="AJ142" i="18" s="1"/>
  <c r="AG142" i="18"/>
  <c r="AI141" i="18"/>
  <c r="AH141" i="18" s="1"/>
  <c r="AJ141" i="18" s="1"/>
  <c r="AG141" i="18"/>
  <c r="AI140" i="18"/>
  <c r="AH140" i="18" s="1"/>
  <c r="AJ140" i="18" s="1"/>
  <c r="AG140" i="18"/>
  <c r="AI139" i="18"/>
  <c r="AH139" i="18" s="1"/>
  <c r="AJ139" i="18" s="1"/>
  <c r="AG139" i="18"/>
  <c r="AI138" i="18"/>
  <c r="AH138" i="18" s="1"/>
  <c r="AJ138" i="18" s="1"/>
  <c r="AG138" i="18"/>
  <c r="AI137" i="18"/>
  <c r="AH137" i="18" s="1"/>
  <c r="AJ137" i="18" s="1"/>
  <c r="AG137" i="18"/>
  <c r="AI136" i="18"/>
  <c r="AH136" i="18" s="1"/>
  <c r="AJ136" i="18" s="1"/>
  <c r="AG136" i="18"/>
  <c r="AI135" i="18"/>
  <c r="AH135" i="18" s="1"/>
  <c r="AJ135" i="18" s="1"/>
  <c r="AG135" i="18"/>
  <c r="AI134" i="18"/>
  <c r="AH134" i="18" s="1"/>
  <c r="AJ134" i="18" s="1"/>
  <c r="AG134" i="18"/>
  <c r="AI133" i="18"/>
  <c r="AH133" i="18" s="1"/>
  <c r="AJ133" i="18" s="1"/>
  <c r="AG133" i="18"/>
  <c r="AI132" i="18"/>
  <c r="AH132" i="18" s="1"/>
  <c r="AJ132" i="18" s="1"/>
  <c r="AG132" i="18"/>
  <c r="AI131" i="18"/>
  <c r="AH131" i="18" s="1"/>
  <c r="AJ131" i="18" s="1"/>
  <c r="AG131" i="18"/>
  <c r="AI130" i="18"/>
  <c r="AH130" i="18" s="1"/>
  <c r="AJ130" i="18" s="1"/>
  <c r="AG130" i="18"/>
  <c r="AI129" i="18"/>
  <c r="AH129" i="18" s="1"/>
  <c r="AJ129" i="18" s="1"/>
  <c r="AG129" i="18"/>
  <c r="AI128" i="18"/>
  <c r="AH128" i="18" s="1"/>
  <c r="AJ128" i="18" s="1"/>
  <c r="AG128" i="18"/>
  <c r="AI127" i="18"/>
  <c r="AH127" i="18" s="1"/>
  <c r="AJ127" i="18" s="1"/>
  <c r="AG127" i="18"/>
  <c r="AI126" i="18"/>
  <c r="AH126" i="18" s="1"/>
  <c r="AJ126" i="18" s="1"/>
  <c r="AG126" i="18"/>
  <c r="AI125" i="18"/>
  <c r="AH125" i="18" s="1"/>
  <c r="AJ125" i="18" s="1"/>
  <c r="AG125" i="18"/>
  <c r="AI124" i="18"/>
  <c r="AH124" i="18" s="1"/>
  <c r="AJ124" i="18" s="1"/>
  <c r="AG124" i="18"/>
  <c r="AI123" i="18"/>
  <c r="AH123" i="18" s="1"/>
  <c r="AJ123" i="18" s="1"/>
  <c r="AG123" i="18"/>
  <c r="AI122" i="18"/>
  <c r="AH122" i="18" s="1"/>
  <c r="AJ122" i="18" s="1"/>
  <c r="AG122" i="18"/>
  <c r="AM121" i="18"/>
  <c r="AI121" i="18"/>
  <c r="AH121" i="18" s="1"/>
  <c r="AJ121" i="18" s="1"/>
  <c r="AG121" i="18"/>
  <c r="AL120" i="18"/>
  <c r="AI120" i="18"/>
  <c r="AH120" i="18" s="1"/>
  <c r="AJ120" i="18" s="1"/>
  <c r="AG120" i="18"/>
  <c r="AI119" i="18"/>
  <c r="AH119" i="18" s="1"/>
  <c r="AJ119" i="18" s="1"/>
  <c r="AG119" i="18"/>
  <c r="AI118" i="18"/>
  <c r="AH118" i="18" s="1"/>
  <c r="AJ118" i="18" s="1"/>
  <c r="AG118" i="18"/>
  <c r="AI117" i="18"/>
  <c r="AH117" i="18" s="1"/>
  <c r="AJ117" i="18" s="1"/>
  <c r="AG117" i="18"/>
  <c r="AI116" i="18"/>
  <c r="AH116" i="18" s="1"/>
  <c r="AJ116" i="18" s="1"/>
  <c r="AG116" i="18"/>
  <c r="AI115" i="18"/>
  <c r="AH115" i="18" s="1"/>
  <c r="AJ115" i="18" s="1"/>
  <c r="AG115" i="18"/>
  <c r="AI114" i="18"/>
  <c r="AH114" i="18" s="1"/>
  <c r="AJ114" i="18" s="1"/>
  <c r="AG114" i="18"/>
  <c r="AI113" i="18"/>
  <c r="AH113" i="18" s="1"/>
  <c r="AJ113" i="18" s="1"/>
  <c r="AG113" i="18"/>
  <c r="AI112" i="18"/>
  <c r="AH112" i="18" s="1"/>
  <c r="AJ112" i="18" s="1"/>
  <c r="AG112" i="18"/>
  <c r="AI111" i="18"/>
  <c r="AH111" i="18" s="1"/>
  <c r="AJ111" i="18" s="1"/>
  <c r="AG111" i="18"/>
  <c r="AI110" i="18"/>
  <c r="AH110" i="18" s="1"/>
  <c r="AJ110" i="18" s="1"/>
  <c r="AG110" i="18"/>
  <c r="AI109" i="18"/>
  <c r="AH109" i="18" s="1"/>
  <c r="AJ109" i="18" s="1"/>
  <c r="AG109" i="18"/>
  <c r="AI108" i="18"/>
  <c r="AH108" i="18" s="1"/>
  <c r="AJ108" i="18" s="1"/>
  <c r="AG108" i="18"/>
  <c r="AI107" i="18"/>
  <c r="AH107" i="18" s="1"/>
  <c r="AJ107" i="18" s="1"/>
  <c r="AG107" i="18"/>
  <c r="AM106" i="18"/>
  <c r="AM107" i="18" s="1"/>
  <c r="AI106" i="18"/>
  <c r="AH106" i="18" s="1"/>
  <c r="AJ106" i="18" s="1"/>
  <c r="AG106" i="18"/>
  <c r="AL105" i="18"/>
  <c r="AI105" i="18"/>
  <c r="AH105" i="18" s="1"/>
  <c r="AJ105" i="18" s="1"/>
  <c r="AG105" i="18"/>
  <c r="AL104" i="18"/>
  <c r="AI104" i="18"/>
  <c r="AH104" i="18" s="1"/>
  <c r="AJ104" i="18" s="1"/>
  <c r="AG104" i="18"/>
  <c r="AL103" i="18"/>
  <c r="AI103" i="18"/>
  <c r="AH103" i="18" s="1"/>
  <c r="AJ103" i="18" s="1"/>
  <c r="AG103" i="18"/>
  <c r="AL102" i="18"/>
  <c r="AI102" i="18"/>
  <c r="AH102" i="18" s="1"/>
  <c r="AJ102" i="18" s="1"/>
  <c r="AG102" i="18"/>
  <c r="AL101" i="18"/>
  <c r="AI101" i="18"/>
  <c r="AH101" i="18" s="1"/>
  <c r="AJ101" i="18" s="1"/>
  <c r="AG101" i="18"/>
  <c r="AL100" i="18"/>
  <c r="AI100" i="18"/>
  <c r="AH100" i="18" s="1"/>
  <c r="AJ100" i="18" s="1"/>
  <c r="AG100" i="18"/>
  <c r="AL99" i="18"/>
  <c r="AI99" i="18"/>
  <c r="AH99" i="18" s="1"/>
  <c r="AJ99" i="18" s="1"/>
  <c r="AG99" i="18"/>
  <c r="AL98" i="18"/>
  <c r="AI98" i="18"/>
  <c r="AH98" i="18" s="1"/>
  <c r="AJ98" i="18" s="1"/>
  <c r="AG98" i="18"/>
  <c r="AL97" i="18"/>
  <c r="AI97" i="18"/>
  <c r="AH97" i="18" s="1"/>
  <c r="AJ97" i="18" s="1"/>
  <c r="AG97" i="18"/>
  <c r="AL96" i="18"/>
  <c r="AI96" i="18"/>
  <c r="AH96" i="18" s="1"/>
  <c r="AJ96" i="18" s="1"/>
  <c r="AG96" i="18"/>
  <c r="AL95" i="18"/>
  <c r="AI95" i="18"/>
  <c r="AH95" i="18" s="1"/>
  <c r="AJ95" i="18" s="1"/>
  <c r="AG95" i="18"/>
  <c r="AL94" i="18"/>
  <c r="AI94" i="18"/>
  <c r="AH94" i="18" s="1"/>
  <c r="AJ94" i="18" s="1"/>
  <c r="AG94" i="18"/>
  <c r="AL93" i="18"/>
  <c r="AI93" i="18"/>
  <c r="AH93" i="18" s="1"/>
  <c r="AJ93" i="18" s="1"/>
  <c r="AG93" i="18"/>
  <c r="AL92" i="18"/>
  <c r="AI92" i="18"/>
  <c r="AH92" i="18" s="1"/>
  <c r="AJ92" i="18" s="1"/>
  <c r="AG92" i="18"/>
  <c r="AL91" i="18"/>
  <c r="AI91" i="18"/>
  <c r="AH91" i="18" s="1"/>
  <c r="AJ91" i="18" s="1"/>
  <c r="AG91" i="18"/>
  <c r="AL90" i="18"/>
  <c r="AI90" i="18"/>
  <c r="AH90" i="18" s="1"/>
  <c r="AJ90" i="18" s="1"/>
  <c r="AG90" i="18"/>
  <c r="AL89" i="18"/>
  <c r="AI89" i="18"/>
  <c r="AH89" i="18" s="1"/>
  <c r="AJ89" i="18" s="1"/>
  <c r="AG89" i="18"/>
  <c r="AL88" i="18"/>
  <c r="AI88" i="18"/>
  <c r="AH88" i="18" s="1"/>
  <c r="AJ88" i="18" s="1"/>
  <c r="AG88" i="18"/>
  <c r="AL87" i="18"/>
  <c r="AI87" i="18"/>
  <c r="AH87" i="18" s="1"/>
  <c r="AJ87" i="18" s="1"/>
  <c r="AG87" i="18"/>
  <c r="AL86" i="18"/>
  <c r="AI86" i="18"/>
  <c r="AH86" i="18" s="1"/>
  <c r="AJ86" i="18" s="1"/>
  <c r="AG86" i="18"/>
  <c r="AL85" i="18"/>
  <c r="AI85" i="18"/>
  <c r="AH85" i="18" s="1"/>
  <c r="AJ85" i="18" s="1"/>
  <c r="AG85" i="18"/>
  <c r="AL84" i="18"/>
  <c r="AI84" i="18"/>
  <c r="AH84" i="18" s="1"/>
  <c r="AJ84" i="18" s="1"/>
  <c r="AG84" i="18"/>
  <c r="AL83" i="18"/>
  <c r="AI83" i="18"/>
  <c r="AH83" i="18" s="1"/>
  <c r="AJ83" i="18" s="1"/>
  <c r="AG83" i="18"/>
  <c r="AL82" i="18"/>
  <c r="AI82" i="18"/>
  <c r="AH82" i="18" s="1"/>
  <c r="AJ82" i="18" s="1"/>
  <c r="AG82" i="18"/>
  <c r="AL81" i="18"/>
  <c r="AI81" i="18"/>
  <c r="AH81" i="18" s="1"/>
  <c r="AJ81" i="18" s="1"/>
  <c r="AG81" i="18"/>
  <c r="AL80" i="18"/>
  <c r="AI80" i="18"/>
  <c r="AH80" i="18" s="1"/>
  <c r="AJ80" i="18" s="1"/>
  <c r="AG80" i="18"/>
  <c r="AL79" i="18"/>
  <c r="AI79" i="18"/>
  <c r="AH79" i="18" s="1"/>
  <c r="AJ79" i="18" s="1"/>
  <c r="AG79" i="18"/>
  <c r="AL78" i="18"/>
  <c r="AI78" i="18"/>
  <c r="AH78" i="18" s="1"/>
  <c r="AJ78" i="18" s="1"/>
  <c r="AG78" i="18"/>
  <c r="AL77" i="18"/>
  <c r="AI77" i="18"/>
  <c r="AH77" i="18" s="1"/>
  <c r="AJ77" i="18" s="1"/>
  <c r="AG77" i="18"/>
  <c r="AL76" i="18"/>
  <c r="AI76" i="18"/>
  <c r="AH76" i="18" s="1"/>
  <c r="AJ76" i="18" s="1"/>
  <c r="AG76" i="18"/>
  <c r="AL75" i="18"/>
  <c r="AI75" i="18"/>
  <c r="AH75" i="18" s="1"/>
  <c r="AJ75" i="18" s="1"/>
  <c r="AG75" i="18"/>
  <c r="AL74" i="18"/>
  <c r="AI74" i="18"/>
  <c r="AH74" i="18" s="1"/>
  <c r="AJ74" i="18" s="1"/>
  <c r="AG74" i="18"/>
  <c r="AL73" i="18"/>
  <c r="AI73" i="18"/>
  <c r="AH73" i="18" s="1"/>
  <c r="AJ73" i="18" s="1"/>
  <c r="AG73" i="18"/>
  <c r="AL72" i="18"/>
  <c r="AI72" i="18"/>
  <c r="AH72" i="18" s="1"/>
  <c r="AJ72" i="18" s="1"/>
  <c r="AG72" i="18"/>
  <c r="AL71" i="18"/>
  <c r="AI71" i="18"/>
  <c r="AH71" i="18" s="1"/>
  <c r="AJ71" i="18" s="1"/>
  <c r="AG71" i="18"/>
  <c r="AL70" i="18"/>
  <c r="AI70" i="18"/>
  <c r="AH70" i="18" s="1"/>
  <c r="AJ70" i="18" s="1"/>
  <c r="AG70" i="18"/>
  <c r="AL69" i="18"/>
  <c r="AI69" i="18"/>
  <c r="AH69" i="18" s="1"/>
  <c r="AJ69" i="18" s="1"/>
  <c r="AG69" i="18"/>
  <c r="AL68" i="18"/>
  <c r="AL67" i="18"/>
  <c r="AL66" i="18"/>
  <c r="AL65" i="18"/>
  <c r="AL64" i="18"/>
  <c r="AL63" i="18"/>
  <c r="AL62" i="18"/>
  <c r="AL61" i="18"/>
  <c r="AL60" i="18"/>
  <c r="AF60" i="18"/>
  <c r="AE69" i="18" s="1"/>
  <c r="AL59" i="18"/>
  <c r="AL58" i="18"/>
  <c r="AL57" i="18"/>
  <c r="AL56" i="18"/>
  <c r="AL55" i="18"/>
  <c r="AL54" i="18"/>
  <c r="AL53" i="18"/>
  <c r="AL52" i="18"/>
  <c r="AI52" i="18"/>
  <c r="AH52" i="18" s="1"/>
  <c r="AJ52" i="18" s="1"/>
  <c r="AG52" i="18"/>
  <c r="AL51" i="18"/>
  <c r="AL50" i="18"/>
  <c r="AL49" i="18"/>
  <c r="AL48" i="18"/>
  <c r="AL47" i="18"/>
  <c r="AL46" i="18"/>
  <c r="AL45" i="18"/>
  <c r="AL44" i="18"/>
  <c r="AL43" i="18"/>
  <c r="AL42" i="18"/>
  <c r="AF42" i="18"/>
  <c r="AE52" i="18" s="1"/>
  <c r="AL41" i="18"/>
  <c r="AL40" i="18"/>
  <c r="AL39" i="18"/>
  <c r="AL38" i="18"/>
  <c r="AL37" i="18"/>
  <c r="AL36" i="18"/>
  <c r="AL35" i="18"/>
  <c r="AL34" i="18"/>
  <c r="AI34" i="18"/>
  <c r="AH34" i="18" s="1"/>
  <c r="AJ34" i="18" s="1"/>
  <c r="AG34" i="18"/>
  <c r="AL33" i="18"/>
  <c r="AI33" i="18"/>
  <c r="AH33" i="18" s="1"/>
  <c r="AJ33" i="18" s="1"/>
  <c r="AG33" i="18"/>
  <c r="AL32" i="18"/>
  <c r="AI32" i="18"/>
  <c r="AH32" i="18" s="1"/>
  <c r="AJ32" i="18" s="1"/>
  <c r="AG32" i="18"/>
  <c r="AL31" i="18"/>
  <c r="AI31" i="18"/>
  <c r="AH31" i="18" s="1"/>
  <c r="AJ31" i="18" s="1"/>
  <c r="AG31" i="18"/>
  <c r="AL30" i="18"/>
  <c r="AI30" i="18"/>
  <c r="AH30" i="18" s="1"/>
  <c r="AJ30" i="18" s="1"/>
  <c r="AG30" i="18"/>
  <c r="AL29" i="18"/>
  <c r="AI29" i="18"/>
  <c r="AH29" i="18" s="1"/>
  <c r="AJ29" i="18" s="1"/>
  <c r="AG29" i="18"/>
  <c r="AL28" i="18"/>
  <c r="AI28" i="18"/>
  <c r="AH28" i="18" s="1"/>
  <c r="AJ28" i="18" s="1"/>
  <c r="AG28" i="18"/>
  <c r="AL27" i="18"/>
  <c r="AI27" i="18"/>
  <c r="AH27" i="18" s="1"/>
  <c r="AJ27" i="18" s="1"/>
  <c r="AG27" i="18"/>
  <c r="AL26" i="18"/>
  <c r="AI26" i="18"/>
  <c r="AH26" i="18" s="1"/>
  <c r="AJ26" i="18" s="1"/>
  <c r="AG26" i="18"/>
  <c r="AL25" i="18"/>
  <c r="AI25" i="18"/>
  <c r="AH25" i="18" s="1"/>
  <c r="AJ25" i="18" s="1"/>
  <c r="AG25" i="18"/>
  <c r="AL24" i="18"/>
  <c r="AI24" i="18"/>
  <c r="AH24" i="18" s="1"/>
  <c r="AJ24" i="18" s="1"/>
  <c r="AG24" i="18"/>
  <c r="AL23" i="18"/>
  <c r="AI23" i="18"/>
  <c r="AH23" i="18" s="1"/>
  <c r="AJ23" i="18" s="1"/>
  <c r="AG23" i="18"/>
  <c r="AL22" i="18"/>
  <c r="AI22" i="18"/>
  <c r="AH22" i="18" s="1"/>
  <c r="AJ22" i="18" s="1"/>
  <c r="AG22" i="18"/>
  <c r="AL21" i="18"/>
  <c r="AI21" i="18"/>
  <c r="AH21" i="18" s="1"/>
  <c r="AJ21" i="18" s="1"/>
  <c r="AG21" i="18"/>
  <c r="AL20" i="18"/>
  <c r="AI20" i="18"/>
  <c r="AH20" i="18" s="1"/>
  <c r="AJ20" i="18" s="1"/>
  <c r="AG20" i="18"/>
  <c r="AL19" i="18"/>
  <c r="AI19" i="18"/>
  <c r="AH19" i="18" s="1"/>
  <c r="AJ19" i="18" s="1"/>
  <c r="AG19" i="18"/>
  <c r="AL18" i="18"/>
  <c r="AI18" i="18"/>
  <c r="AH18" i="18" s="1"/>
  <c r="AJ18" i="18" s="1"/>
  <c r="AG18" i="18"/>
  <c r="AL17" i="18"/>
  <c r="AI17" i="18"/>
  <c r="AH17" i="18" s="1"/>
  <c r="AJ17" i="18" s="1"/>
  <c r="AG17" i="18"/>
  <c r="AL16" i="18"/>
  <c r="AI16" i="18"/>
  <c r="AH16" i="18" s="1"/>
  <c r="AJ16" i="18" s="1"/>
  <c r="AG16" i="18"/>
  <c r="AL15" i="18"/>
  <c r="AI15" i="18"/>
  <c r="AH15" i="18" s="1"/>
  <c r="AJ15" i="18" s="1"/>
  <c r="AG15" i="18"/>
  <c r="AL14" i="18"/>
  <c r="B12" i="18"/>
  <c r="BH11" i="18"/>
  <c r="BG11" i="18"/>
  <c r="BF11" i="18"/>
  <c r="BE11" i="18"/>
  <c r="BD11" i="18"/>
  <c r="BC11" i="18"/>
  <c r="BB11" i="18"/>
  <c r="BA11" i="18"/>
  <c r="AZ11" i="18"/>
  <c r="AY11" i="18"/>
  <c r="AW11" i="18"/>
  <c r="AV11" i="18"/>
  <c r="AU11" i="18"/>
  <c r="AT11" i="18"/>
  <c r="AS11" i="18"/>
  <c r="AR11" i="18"/>
  <c r="AQ11" i="18"/>
  <c r="AP11" i="18"/>
  <c r="AO11" i="18"/>
  <c r="AN11" i="18"/>
  <c r="F11" i="18"/>
  <c r="L10" i="18"/>
  <c r="F10" i="18"/>
  <c r="J9" i="18"/>
  <c r="F9" i="18"/>
  <c r="J8" i="18"/>
  <c r="F8" i="18"/>
  <c r="X7" i="18"/>
  <c r="X6" i="18"/>
  <c r="X5" i="18"/>
  <c r="X4" i="18"/>
  <c r="X3" i="18"/>
  <c r="X2" i="18"/>
  <c r="X1" i="18"/>
  <c r="G1" i="18" s="1"/>
  <c r="C27" i="18"/>
  <c r="AM151" i="18" l="1"/>
  <c r="AL151" i="18" s="1"/>
  <c r="W23" i="18"/>
  <c r="W24" i="18" s="1"/>
  <c r="AS19" i="18"/>
  <c r="BD19" i="18" s="1"/>
  <c r="AP19" i="18"/>
  <c r="AN33" i="18"/>
  <c r="AG42" i="18"/>
  <c r="AW23" i="18"/>
  <c r="AT16" i="18"/>
  <c r="BE16" i="18" s="1"/>
  <c r="AI42" i="18"/>
  <c r="AH42" i="18" s="1"/>
  <c r="AJ42" i="18" s="1"/>
  <c r="AN17" i="18"/>
  <c r="AY17" i="18" s="1"/>
  <c r="AV25" i="18"/>
  <c r="BG25" i="18" s="1"/>
  <c r="AE42" i="18"/>
  <c r="AF35" i="18" s="1"/>
  <c r="AG35" i="18" s="1"/>
  <c r="AG60" i="18"/>
  <c r="AI60" i="18"/>
  <c r="AH60" i="18" s="1"/>
  <c r="AJ60" i="18" s="1"/>
  <c r="AR26" i="18"/>
  <c r="BC26" i="18" s="1"/>
  <c r="AT28" i="18"/>
  <c r="BE28" i="18" s="1"/>
  <c r="AE60" i="18"/>
  <c r="AF53" i="18" s="1"/>
  <c r="AF54" i="18" s="1"/>
  <c r="AS14" i="18"/>
  <c r="BD14" i="18" s="1"/>
  <c r="AU22" i="18"/>
  <c r="BF22" i="18" s="1"/>
  <c r="AR15" i="18"/>
  <c r="BC15" i="18" s="1"/>
  <c r="AS15" i="18"/>
  <c r="BD15" i="18" s="1"/>
  <c r="AU18" i="18"/>
  <c r="BF18" i="18" s="1"/>
  <c r="AT15" i="18"/>
  <c r="BE15" i="18" s="1"/>
  <c r="AU17" i="18"/>
  <c r="BF17" i="18" s="1"/>
  <c r="AQ14" i="18"/>
  <c r="BB14" i="18" s="1"/>
  <c r="AR14" i="18"/>
  <c r="BC14" i="18" s="1"/>
  <c r="AV17" i="18"/>
  <c r="AU19" i="18"/>
  <c r="BF19" i="18" s="1"/>
  <c r="J10" i="18"/>
  <c r="AY33" i="18"/>
  <c r="AW18" i="18"/>
  <c r="AP101" i="18"/>
  <c r="AP104" i="18"/>
  <c r="AP98" i="18"/>
  <c r="AP93" i="18"/>
  <c r="AP103" i="18"/>
  <c r="AP84" i="18"/>
  <c r="AP100" i="18"/>
  <c r="AP86" i="18"/>
  <c r="AP78" i="18"/>
  <c r="AP97" i="18"/>
  <c r="AP90" i="18"/>
  <c r="AP76" i="18"/>
  <c r="AP82" i="18"/>
  <c r="AP80" i="18"/>
  <c r="AP73" i="18"/>
  <c r="AP89" i="18"/>
  <c r="AP72" i="18"/>
  <c r="AP59" i="18"/>
  <c r="AP58" i="18"/>
  <c r="AP57" i="18"/>
  <c r="AP56" i="18"/>
  <c r="AP54" i="18"/>
  <c r="AP53" i="18"/>
  <c r="AP52" i="18"/>
  <c r="AP51" i="18"/>
  <c r="AP37" i="18"/>
  <c r="AP25" i="18"/>
  <c r="AP40" i="18"/>
  <c r="AP35" i="18"/>
  <c r="AP27" i="18"/>
  <c r="AP38" i="18"/>
  <c r="AP28" i="18"/>
  <c r="AP20" i="18"/>
  <c r="AP41" i="18"/>
  <c r="AP36" i="18"/>
  <c r="AP39" i="18"/>
  <c r="AT14" i="18"/>
  <c r="AU15" i="18"/>
  <c r="AN16" i="18"/>
  <c r="AV16" i="18"/>
  <c r="AO17" i="18"/>
  <c r="AW17" i="18"/>
  <c r="AP18" i="18"/>
  <c r="AQ19" i="18"/>
  <c r="AN22" i="18"/>
  <c r="AT23" i="18"/>
  <c r="AP26" i="18"/>
  <c r="AQ27" i="18"/>
  <c r="AV36" i="18"/>
  <c r="AO120" i="18"/>
  <c r="AO101" i="18"/>
  <c r="AO102" i="18"/>
  <c r="AO99" i="18"/>
  <c r="AO93" i="18"/>
  <c r="AO83" i="18"/>
  <c r="AO96" i="18"/>
  <c r="AO86" i="18"/>
  <c r="AO78" i="18"/>
  <c r="AO89" i="18"/>
  <c r="AO79" i="18"/>
  <c r="AO81" i="18"/>
  <c r="AO75" i="18"/>
  <c r="AO76" i="18"/>
  <c r="AO97" i="18"/>
  <c r="AO90" i="18"/>
  <c r="AO71" i="18"/>
  <c r="AO72" i="18"/>
  <c r="AO64" i="18"/>
  <c r="AO63" i="18"/>
  <c r="AO62" i="18"/>
  <c r="AO61" i="18"/>
  <c r="AO60" i="18"/>
  <c r="AO59" i="18"/>
  <c r="AO56" i="18"/>
  <c r="AO55" i="18"/>
  <c r="AO58" i="18"/>
  <c r="AO57" i="18"/>
  <c r="AO44" i="18"/>
  <c r="AO47" i="18"/>
  <c r="AO50" i="18"/>
  <c r="AO45" i="18"/>
  <c r="AO53" i="18"/>
  <c r="AO48" i="18"/>
  <c r="AO54" i="18"/>
  <c r="AO51" i="18"/>
  <c r="AO34" i="18"/>
  <c r="AO37" i="18"/>
  <c r="AO40" i="18"/>
  <c r="AO26" i="18"/>
  <c r="AO49" i="18"/>
  <c r="AO35" i="18"/>
  <c r="AO27" i="18"/>
  <c r="AO52" i="18"/>
  <c r="AO42" i="18"/>
  <c r="AO38" i="18"/>
  <c r="AO41" i="18"/>
  <c r="AO36" i="18"/>
  <c r="AO33" i="18"/>
  <c r="AU16" i="18"/>
  <c r="BA19" i="18"/>
  <c r="AO23" i="18"/>
  <c r="AW37" i="18"/>
  <c r="AQ120" i="18"/>
  <c r="AQ104" i="18"/>
  <c r="AQ102" i="18"/>
  <c r="AQ99" i="18"/>
  <c r="AQ105" i="18"/>
  <c r="AQ101" i="18"/>
  <c r="AQ86" i="18"/>
  <c r="AQ78" i="18"/>
  <c r="AQ92" i="18"/>
  <c r="AQ90" i="18"/>
  <c r="AQ80" i="18"/>
  <c r="AQ75" i="18"/>
  <c r="AQ81" i="18"/>
  <c r="AQ77" i="18"/>
  <c r="AQ68" i="18"/>
  <c r="AQ74" i="18"/>
  <c r="AQ64" i="18"/>
  <c r="AQ63" i="18"/>
  <c r="AQ62" i="18"/>
  <c r="AQ83" i="18"/>
  <c r="AQ73" i="18"/>
  <c r="AQ51" i="18"/>
  <c r="AQ50" i="18"/>
  <c r="AQ49" i="18"/>
  <c r="AQ48" i="18"/>
  <c r="AQ47" i="18"/>
  <c r="AQ46" i="18"/>
  <c r="AQ33" i="18"/>
  <c r="AQ26" i="18"/>
  <c r="AQ28" i="18"/>
  <c r="AQ31" i="18"/>
  <c r="AU14" i="18"/>
  <c r="AN15" i="18"/>
  <c r="AV15" i="18"/>
  <c r="AO16" i="18"/>
  <c r="AW16" i="18"/>
  <c r="AP17" i="18"/>
  <c r="BG17" i="18"/>
  <c r="AQ18" i="18"/>
  <c r="AR19" i="18"/>
  <c r="AS22" i="18"/>
  <c r="AS27" i="18"/>
  <c r="AR28" i="18"/>
  <c r="AS55" i="18"/>
  <c r="AW120" i="18"/>
  <c r="AW101" i="18"/>
  <c r="AW103" i="18"/>
  <c r="AW102" i="18"/>
  <c r="AW93" i="18"/>
  <c r="AW96" i="18"/>
  <c r="AW90" i="18"/>
  <c r="AW83" i="18"/>
  <c r="AW89" i="18"/>
  <c r="AW97" i="18"/>
  <c r="AW86" i="18"/>
  <c r="AW78" i="18"/>
  <c r="AW99" i="18"/>
  <c r="AW81" i="18"/>
  <c r="AW75" i="18"/>
  <c r="AW76" i="18"/>
  <c r="AW79" i="18"/>
  <c r="AW71" i="18"/>
  <c r="AW72" i="18"/>
  <c r="AW88" i="18"/>
  <c r="AW64" i="18"/>
  <c r="AW63" i="18"/>
  <c r="AW62" i="18"/>
  <c r="AW61" i="18"/>
  <c r="AW60" i="18"/>
  <c r="AW58" i="18"/>
  <c r="AW57" i="18"/>
  <c r="AW56" i="18"/>
  <c r="AW59" i="18"/>
  <c r="AW50" i="18"/>
  <c r="AW45" i="18"/>
  <c r="AW48" i="18"/>
  <c r="AW53" i="18"/>
  <c r="AW51" i="18"/>
  <c r="AW54" i="18"/>
  <c r="AW52" i="18"/>
  <c r="AW46" i="18"/>
  <c r="AW49" i="18"/>
  <c r="AW40" i="18"/>
  <c r="AW35" i="18"/>
  <c r="AW42" i="18"/>
  <c r="AW38" i="18"/>
  <c r="AW26" i="18"/>
  <c r="AW47" i="18"/>
  <c r="AW41" i="18"/>
  <c r="AW27" i="18"/>
  <c r="AW36" i="18"/>
  <c r="AW33" i="18"/>
  <c r="AW43" i="18"/>
  <c r="AW39" i="18"/>
  <c r="AW44" i="18"/>
  <c r="AW34" i="18"/>
  <c r="AR99" i="18"/>
  <c r="AR101" i="18"/>
  <c r="AR93" i="18"/>
  <c r="AR104" i="18"/>
  <c r="AR97" i="18"/>
  <c r="AR89" i="18"/>
  <c r="AR102" i="18"/>
  <c r="AR86" i="18"/>
  <c r="AR78" i="18"/>
  <c r="AR92" i="18"/>
  <c r="AR80" i="18"/>
  <c r="AR76" i="18"/>
  <c r="AR82" i="18"/>
  <c r="AR72" i="18"/>
  <c r="AR74" i="18"/>
  <c r="AR64" i="18"/>
  <c r="AR63" i="18"/>
  <c r="AR62" i="18"/>
  <c r="AR61" i="18"/>
  <c r="AR60" i="18"/>
  <c r="AR75" i="18"/>
  <c r="AR84" i="18"/>
  <c r="AR54" i="18"/>
  <c r="AR53" i="18"/>
  <c r="AR39" i="18"/>
  <c r="AR27" i="18"/>
  <c r="AN14" i="18"/>
  <c r="AP16" i="18"/>
  <c r="AQ17" i="18"/>
  <c r="AR18" i="18"/>
  <c r="AT21" i="18"/>
  <c r="AS21" i="18"/>
  <c r="AQ21" i="18"/>
  <c r="AP21" i="18"/>
  <c r="AW21" i="18"/>
  <c r="AO21" i="18"/>
  <c r="AV21" i="18"/>
  <c r="AN21" i="18"/>
  <c r="AV22" i="18"/>
  <c r="AW25" i="18"/>
  <c r="AT29" i="18"/>
  <c r="AS29" i="18"/>
  <c r="AR29" i="18"/>
  <c r="AQ29" i="18"/>
  <c r="AP29" i="18"/>
  <c r="AW29" i="18"/>
  <c r="AO29" i="18"/>
  <c r="AV29" i="18"/>
  <c r="AN29" i="18"/>
  <c r="AU30" i="18"/>
  <c r="AO43" i="18"/>
  <c r="AO46" i="18"/>
  <c r="AO15" i="18"/>
  <c r="AS120" i="18"/>
  <c r="AS105" i="18"/>
  <c r="AS97" i="18"/>
  <c r="AS103" i="18"/>
  <c r="AS90" i="18"/>
  <c r="AS101" i="18"/>
  <c r="AS93" i="18"/>
  <c r="AS92" i="18"/>
  <c r="AS80" i="18"/>
  <c r="AS89" i="18"/>
  <c r="AS71" i="18"/>
  <c r="AS72" i="18"/>
  <c r="AS83" i="18"/>
  <c r="AS64" i="18"/>
  <c r="AS63" i="18"/>
  <c r="AS75" i="18"/>
  <c r="AS59" i="18"/>
  <c r="AS58" i="18"/>
  <c r="AS57" i="18"/>
  <c r="AS76" i="18"/>
  <c r="AS56" i="18"/>
  <c r="AS67" i="18"/>
  <c r="AS61" i="18"/>
  <c r="AS65" i="18"/>
  <c r="AS54" i="18"/>
  <c r="AS53" i="18"/>
  <c r="AS52" i="18"/>
  <c r="AS51" i="18"/>
  <c r="AS50" i="18"/>
  <c r="AS62" i="18"/>
  <c r="AS60" i="18"/>
  <c r="AS43" i="18"/>
  <c r="AS42" i="18"/>
  <c r="AS33" i="18"/>
  <c r="AS28" i="18"/>
  <c r="AS20" i="18"/>
  <c r="AS30" i="18"/>
  <c r="AS23" i="18"/>
  <c r="AO14" i="18"/>
  <c r="AW14" i="18"/>
  <c r="AP15" i="18"/>
  <c r="AQ16" i="18"/>
  <c r="AR17" i="18"/>
  <c r="AS18" i="18"/>
  <c r="AR21" i="18"/>
  <c r="AN25" i="18"/>
  <c r="AU29" i="18"/>
  <c r="AN30" i="18"/>
  <c r="AT120" i="18"/>
  <c r="AT103" i="18"/>
  <c r="AT101" i="18"/>
  <c r="AT104" i="18"/>
  <c r="AT99" i="18"/>
  <c r="AT97" i="18"/>
  <c r="AT89" i="18"/>
  <c r="AT102" i="18"/>
  <c r="AT80" i="18"/>
  <c r="AT94" i="18"/>
  <c r="AT90" i="18"/>
  <c r="AT83" i="18"/>
  <c r="AT86" i="18"/>
  <c r="AT72" i="18"/>
  <c r="AT93" i="18"/>
  <c r="AT78" i="18"/>
  <c r="AT64" i="18"/>
  <c r="AT63" i="18"/>
  <c r="AT62" i="18"/>
  <c r="AT76" i="18"/>
  <c r="AT84" i="18"/>
  <c r="AT67" i="18"/>
  <c r="AT65" i="18"/>
  <c r="AT54" i="18"/>
  <c r="AT53" i="18"/>
  <c r="AT58" i="18"/>
  <c r="AT57" i="18"/>
  <c r="AT47" i="18"/>
  <c r="AT50" i="18"/>
  <c r="AT33" i="18"/>
  <c r="AT45" i="18"/>
  <c r="AT48" i="18"/>
  <c r="AT59" i="18"/>
  <c r="AT56" i="18"/>
  <c r="AT51" i="18"/>
  <c r="AT52" i="18"/>
  <c r="AT46" i="18"/>
  <c r="AT49" i="18"/>
  <c r="AT31" i="18"/>
  <c r="AP14" i="18"/>
  <c r="AQ15" i="18"/>
  <c r="AR16" i="18"/>
  <c r="AS17" i="18"/>
  <c r="AT18" i="18"/>
  <c r="AV19" i="18"/>
  <c r="AT19" i="18"/>
  <c r="AW19" i="18"/>
  <c r="AR20" i="18"/>
  <c r="AU21" i="18"/>
  <c r="AW24" i="18"/>
  <c r="AO24" i="18"/>
  <c r="AV24" i="18"/>
  <c r="AN24" i="18"/>
  <c r="AT24" i="18"/>
  <c r="AS24" i="18"/>
  <c r="AR24" i="18"/>
  <c r="AQ24" i="18"/>
  <c r="AQ25" i="18"/>
  <c r="AV30" i="18"/>
  <c r="AP34" i="18"/>
  <c r="AO39" i="18"/>
  <c r="AO18" i="18"/>
  <c r="AV14" i="18"/>
  <c r="AW15" i="18"/>
  <c r="AU98" i="18"/>
  <c r="AU94" i="18"/>
  <c r="AU95" i="18"/>
  <c r="AU88" i="18"/>
  <c r="AU79" i="18"/>
  <c r="AU68" i="18"/>
  <c r="AU31" i="18"/>
  <c r="AU32" i="18"/>
  <c r="AS16" i="18"/>
  <c r="AT17" i="18"/>
  <c r="AN19" i="18"/>
  <c r="AQ20" i="18"/>
  <c r="AP24" i="18"/>
  <c r="AT44" i="18"/>
  <c r="AN99" i="18"/>
  <c r="AN104" i="18"/>
  <c r="AN101" i="18"/>
  <c r="AN97" i="18"/>
  <c r="AN98" i="18"/>
  <c r="AN93" i="18"/>
  <c r="AN82" i="18"/>
  <c r="AN83" i="18"/>
  <c r="AN96" i="18"/>
  <c r="AN92" i="18"/>
  <c r="AN80" i="18"/>
  <c r="AN72" i="18"/>
  <c r="AN74" i="18"/>
  <c r="AN86" i="18"/>
  <c r="AN75" i="18"/>
  <c r="AN76" i="18"/>
  <c r="AN59" i="18"/>
  <c r="AN58" i="18"/>
  <c r="AN89" i="18"/>
  <c r="AN70" i="18"/>
  <c r="AN71" i="18"/>
  <c r="AN63" i="18"/>
  <c r="AN60" i="18"/>
  <c r="AN54" i="18"/>
  <c r="AN53" i="18"/>
  <c r="AN52" i="18"/>
  <c r="AN51" i="18"/>
  <c r="AN50" i="18"/>
  <c r="AN49" i="18"/>
  <c r="AN48" i="18"/>
  <c r="AN47" i="18"/>
  <c r="AN46" i="18"/>
  <c r="AN45" i="18"/>
  <c r="AN44" i="18"/>
  <c r="AN64" i="18"/>
  <c r="AN61" i="18"/>
  <c r="AN56" i="18"/>
  <c r="AN78" i="18"/>
  <c r="AN62" i="18"/>
  <c r="AN57" i="18"/>
  <c r="AN43" i="18"/>
  <c r="AN23" i="18"/>
  <c r="AN26" i="18"/>
  <c r="AN42" i="18"/>
  <c r="AN32" i="18"/>
  <c r="AV99" i="18"/>
  <c r="AV101" i="18"/>
  <c r="AV97" i="18"/>
  <c r="AV104" i="18"/>
  <c r="AV93" i="18"/>
  <c r="AV92" i="18"/>
  <c r="AV82" i="18"/>
  <c r="AV96" i="18"/>
  <c r="AV89" i="18"/>
  <c r="AV72" i="18"/>
  <c r="AV86" i="18"/>
  <c r="AV98" i="18"/>
  <c r="AV74" i="18"/>
  <c r="AV75" i="18"/>
  <c r="AV78" i="18"/>
  <c r="AV76" i="18"/>
  <c r="AV59" i="18"/>
  <c r="AV71" i="18"/>
  <c r="AV64" i="18"/>
  <c r="AV54" i="18"/>
  <c r="AV53" i="18"/>
  <c r="AV52" i="18"/>
  <c r="AV51" i="18"/>
  <c r="AV50" i="18"/>
  <c r="AV49" i="18"/>
  <c r="AV48" i="18"/>
  <c r="AV47" i="18"/>
  <c r="AV46" i="18"/>
  <c r="AV45" i="18"/>
  <c r="AV44" i="18"/>
  <c r="AV80" i="18"/>
  <c r="AV61" i="18"/>
  <c r="AV62" i="18"/>
  <c r="AV57" i="18"/>
  <c r="AV60" i="18"/>
  <c r="AV56" i="18"/>
  <c r="AV23" i="18"/>
  <c r="AV63" i="18"/>
  <c r="AV42" i="18"/>
  <c r="AV32" i="18"/>
  <c r="AV26" i="18"/>
  <c r="AV33" i="18"/>
  <c r="AV43" i="18"/>
  <c r="AN18" i="18"/>
  <c r="AV18" i="18"/>
  <c r="AO19" i="18"/>
  <c r="AT20" i="18"/>
  <c r="AU23" i="18"/>
  <c r="AU24" i="18"/>
  <c r="AU20" i="18"/>
  <c r="AO22" i="18"/>
  <c r="AW22" i="18"/>
  <c r="AP23" i="18"/>
  <c r="AR25" i="18"/>
  <c r="AS26" i="18"/>
  <c r="AT27" i="18"/>
  <c r="AU28" i="18"/>
  <c r="AO30" i="18"/>
  <c r="AW30" i="18"/>
  <c r="AS31" i="18"/>
  <c r="AR31" i="18"/>
  <c r="AP31" i="18"/>
  <c r="AW31" i="18"/>
  <c r="AO31" i="18"/>
  <c r="AV31" i="18"/>
  <c r="AN31" i="18"/>
  <c r="AT32" i="18"/>
  <c r="AS32" i="18"/>
  <c r="AR32" i="18"/>
  <c r="AQ32" i="18"/>
  <c r="AP32" i="18"/>
  <c r="AW32" i="18"/>
  <c r="AO32" i="18"/>
  <c r="AV41" i="18"/>
  <c r="AU42" i="18"/>
  <c r="AN20" i="18"/>
  <c r="AV20" i="18"/>
  <c r="AP22" i="18"/>
  <c r="AQ23" i="18"/>
  <c r="AS25" i="18"/>
  <c r="AT26" i="18"/>
  <c r="AU27" i="18"/>
  <c r="AN28" i="18"/>
  <c r="AV28" i="18"/>
  <c r="AP30" i="18"/>
  <c r="AV38" i="18"/>
  <c r="AU52" i="18"/>
  <c r="AU54" i="18"/>
  <c r="AO20" i="18"/>
  <c r="AW20" i="18"/>
  <c r="AQ22" i="18"/>
  <c r="AR23" i="18"/>
  <c r="AT25" i="18"/>
  <c r="AU26" i="18"/>
  <c r="AN27" i="18"/>
  <c r="AV27" i="18"/>
  <c r="AO28" i="18"/>
  <c r="AW28" i="18"/>
  <c r="AQ30" i="18"/>
  <c r="AV35" i="18"/>
  <c r="AR22" i="18"/>
  <c r="AU25" i="18"/>
  <c r="AR30" i="18"/>
  <c r="AV40" i="18"/>
  <c r="AU51" i="18"/>
  <c r="AV37" i="18"/>
  <c r="AT22" i="18"/>
  <c r="AO25" i="18"/>
  <c r="AT30" i="18"/>
  <c r="AV34" i="18"/>
  <c r="AU43" i="18"/>
  <c r="AU33" i="18"/>
  <c r="AV39" i="18"/>
  <c r="AU46" i="18"/>
  <c r="AU55" i="18"/>
  <c r="AP33" i="18"/>
  <c r="AQ34" i="18"/>
  <c r="AQ35" i="18"/>
  <c r="AQ36" i="18"/>
  <c r="AQ37" i="18"/>
  <c r="AQ38" i="18"/>
  <c r="AQ39" i="18"/>
  <c r="AQ40" i="18"/>
  <c r="AQ41" i="18"/>
  <c r="AP42" i="18"/>
  <c r="AF43" i="18"/>
  <c r="AP43" i="18"/>
  <c r="AU48" i="18"/>
  <c r="AU53" i="18"/>
  <c r="AU62" i="18"/>
  <c r="AR34" i="18"/>
  <c r="AR35" i="18"/>
  <c r="AR36" i="18"/>
  <c r="AR37" i="18"/>
  <c r="AR38" i="18"/>
  <c r="AR40" i="18"/>
  <c r="AR41" i="18"/>
  <c r="AQ42" i="18"/>
  <c r="AQ43" i="18"/>
  <c r="AU45" i="18"/>
  <c r="AR33" i="18"/>
  <c r="AS34" i="18"/>
  <c r="AS35" i="18"/>
  <c r="AS36" i="18"/>
  <c r="AS37" i="18"/>
  <c r="AS38" i="18"/>
  <c r="AS39" i="18"/>
  <c r="AS40" i="18"/>
  <c r="AS41" i="18"/>
  <c r="AR42" i="18"/>
  <c r="AR43" i="18"/>
  <c r="AU50" i="18"/>
  <c r="AT34" i="18"/>
  <c r="AT35" i="18"/>
  <c r="AT36" i="18"/>
  <c r="AT37" i="18"/>
  <c r="AT38" i="18"/>
  <c r="AT39" i="18"/>
  <c r="AT40" i="18"/>
  <c r="AT41" i="18"/>
  <c r="AU47" i="18"/>
  <c r="AU34" i="18"/>
  <c r="AU35" i="18"/>
  <c r="AU36" i="18"/>
  <c r="AU37" i="18"/>
  <c r="AU38" i="18"/>
  <c r="AU39" i="18"/>
  <c r="AU40" i="18"/>
  <c r="AU41" i="18"/>
  <c r="AT42" i="18"/>
  <c r="AT43" i="18"/>
  <c r="AU44" i="18"/>
  <c r="AN34" i="18"/>
  <c r="AN35" i="18"/>
  <c r="AN36" i="18"/>
  <c r="AN37" i="18"/>
  <c r="AN38" i="18"/>
  <c r="AN39" i="18"/>
  <c r="AN40" i="18"/>
  <c r="AN41" i="18"/>
  <c r="AU49" i="18"/>
  <c r="AP44" i="18"/>
  <c r="AP45" i="18"/>
  <c r="AP46" i="18"/>
  <c r="AP47" i="18"/>
  <c r="AP48" i="18"/>
  <c r="AP49" i="18"/>
  <c r="AP50" i="18"/>
  <c r="AT55" i="18"/>
  <c r="AV58" i="18"/>
  <c r="AU72" i="18"/>
  <c r="AQ44" i="18"/>
  <c r="AQ45" i="18"/>
  <c r="AQ52" i="18"/>
  <c r="AQ53" i="18"/>
  <c r="AQ54" i="18"/>
  <c r="AR44" i="18"/>
  <c r="AR45" i="18"/>
  <c r="AR46" i="18"/>
  <c r="AR47" i="18"/>
  <c r="AR48" i="18"/>
  <c r="AR49" i="18"/>
  <c r="AR50" i="18"/>
  <c r="AR51" i="18"/>
  <c r="AR52" i="18"/>
  <c r="AQ55" i="18"/>
  <c r="AV55" i="18"/>
  <c r="AU56" i="18"/>
  <c r="AU61" i="18"/>
  <c r="AW65" i="18"/>
  <c r="AS44" i="18"/>
  <c r="AS45" i="18"/>
  <c r="AS46" i="18"/>
  <c r="AS47" i="18"/>
  <c r="AS48" i="18"/>
  <c r="AS49" i="18"/>
  <c r="AN55" i="18"/>
  <c r="AW55" i="18"/>
  <c r="AR66" i="18"/>
  <c r="AV66" i="18"/>
  <c r="AN66" i="18"/>
  <c r="AW66" i="18"/>
  <c r="AU66" i="18"/>
  <c r="AT66" i="18"/>
  <c r="AS66" i="18"/>
  <c r="AQ66" i="18"/>
  <c r="AP66" i="18"/>
  <c r="AO66" i="18"/>
  <c r="AQ76" i="18"/>
  <c r="AU64" i="18"/>
  <c r="AW67" i="18"/>
  <c r="AP55" i="18"/>
  <c r="AU59" i="18"/>
  <c r="AU60" i="18"/>
  <c r="AU63" i="18"/>
  <c r="AS69" i="18"/>
  <c r="AR69" i="18"/>
  <c r="AP69" i="18"/>
  <c r="AW69" i="18"/>
  <c r="AO69" i="18"/>
  <c r="AV69" i="18"/>
  <c r="AN69" i="18"/>
  <c r="AU69" i="18"/>
  <c r="AT69" i="18"/>
  <c r="AQ69" i="18"/>
  <c r="AR55" i="18"/>
  <c r="AU57" i="18"/>
  <c r="AP83" i="18"/>
  <c r="AU71" i="18"/>
  <c r="AQ56" i="18"/>
  <c r="AQ57" i="18"/>
  <c r="AQ58" i="18"/>
  <c r="AQ59" i="18"/>
  <c r="AP60" i="18"/>
  <c r="AF61" i="18"/>
  <c r="AP61" i="18"/>
  <c r="AP62" i="18"/>
  <c r="AP63" i="18"/>
  <c r="AP64" i="18"/>
  <c r="AU65" i="18"/>
  <c r="AU67" i="18"/>
  <c r="AP75" i="18"/>
  <c r="AT87" i="18"/>
  <c r="AS87" i="18"/>
  <c r="AR87" i="18"/>
  <c r="AQ87" i="18"/>
  <c r="AP87" i="18"/>
  <c r="AV87" i="18"/>
  <c r="AN87" i="18"/>
  <c r="AW87" i="18"/>
  <c r="AU87" i="18"/>
  <c r="AO87" i="18"/>
  <c r="AR56" i="18"/>
  <c r="AR57" i="18"/>
  <c r="AR58" i="18"/>
  <c r="AR59" i="18"/>
  <c r="AQ60" i="18"/>
  <c r="AQ61" i="18"/>
  <c r="AT70" i="18"/>
  <c r="AS70" i="18"/>
  <c r="AR70" i="18"/>
  <c r="AQ70" i="18"/>
  <c r="AP70" i="18"/>
  <c r="AW70" i="18"/>
  <c r="AO70" i="18"/>
  <c r="AR65" i="18"/>
  <c r="AV65" i="18"/>
  <c r="AN65" i="18"/>
  <c r="AR67" i="18"/>
  <c r="AV67" i="18"/>
  <c r="AN67" i="18"/>
  <c r="AP74" i="18"/>
  <c r="AO65" i="18"/>
  <c r="AO67" i="18"/>
  <c r="AS68" i="18"/>
  <c r="AR68" i="18"/>
  <c r="AP68" i="18"/>
  <c r="AW68" i="18"/>
  <c r="AO68" i="18"/>
  <c r="AV68" i="18"/>
  <c r="AN68" i="18"/>
  <c r="AU70" i="18"/>
  <c r="AR77" i="18"/>
  <c r="AP77" i="18"/>
  <c r="AW77" i="18"/>
  <c r="AO77" i="18"/>
  <c r="AV77" i="18"/>
  <c r="AN77" i="18"/>
  <c r="AT77" i="18"/>
  <c r="AU77" i="18"/>
  <c r="AS77" i="18"/>
  <c r="AU58" i="18"/>
  <c r="AT60" i="18"/>
  <c r="AT61" i="18"/>
  <c r="AP65" i="18"/>
  <c r="AP67" i="18"/>
  <c r="AV70" i="18"/>
  <c r="AW73" i="18"/>
  <c r="AQ65" i="18"/>
  <c r="AQ67" i="18"/>
  <c r="AT68" i="18"/>
  <c r="AS78" i="18"/>
  <c r="AP71" i="18"/>
  <c r="AQ72" i="18"/>
  <c r="AR73" i="18"/>
  <c r="AS74" i="18"/>
  <c r="AT75" i="18"/>
  <c r="AU76" i="18"/>
  <c r="AW91" i="18"/>
  <c r="AO91" i="18"/>
  <c r="AV91" i="18"/>
  <c r="AN91" i="18"/>
  <c r="AT91" i="18"/>
  <c r="AS91" i="18"/>
  <c r="AU91" i="18"/>
  <c r="AR91" i="18"/>
  <c r="AQ91" i="18"/>
  <c r="AP91" i="18"/>
  <c r="AP92" i="18"/>
  <c r="AQ71" i="18"/>
  <c r="AS73" i="18"/>
  <c r="AT74" i="18"/>
  <c r="AU75" i="18"/>
  <c r="AW82" i="18"/>
  <c r="AS86" i="18"/>
  <c r="AR71" i="18"/>
  <c r="AT73" i="18"/>
  <c r="AU74" i="18"/>
  <c r="AV81" i="18"/>
  <c r="AR85" i="18"/>
  <c r="AQ85" i="18"/>
  <c r="AP85" i="18"/>
  <c r="AW85" i="18"/>
  <c r="AO85" i="18"/>
  <c r="AV85" i="18"/>
  <c r="AN85" i="18"/>
  <c r="AT85" i="18"/>
  <c r="AU73" i="18"/>
  <c r="AS85" i="18"/>
  <c r="AU96" i="18"/>
  <c r="AT71" i="18"/>
  <c r="AN73" i="18"/>
  <c r="AV73" i="18"/>
  <c r="AO74" i="18"/>
  <c r="AW74" i="18"/>
  <c r="AT79" i="18"/>
  <c r="AS79" i="18"/>
  <c r="AR79" i="18"/>
  <c r="AQ79" i="18"/>
  <c r="AP79" i="18"/>
  <c r="AV79" i="18"/>
  <c r="AN79" i="18"/>
  <c r="AU80" i="18"/>
  <c r="AU85" i="18"/>
  <c r="AT88" i="18"/>
  <c r="AP88" i="18"/>
  <c r="AS88" i="18"/>
  <c r="AR88" i="18"/>
  <c r="AQ88" i="18"/>
  <c r="AO88" i="18"/>
  <c r="AN88" i="18"/>
  <c r="AV88" i="18"/>
  <c r="AO73" i="18"/>
  <c r="AQ84" i="18"/>
  <c r="AU78" i="18"/>
  <c r="AO80" i="18"/>
  <c r="AW80" i="18"/>
  <c r="AP81" i="18"/>
  <c r="AQ82" i="18"/>
  <c r="AR83" i="18"/>
  <c r="AS84" i="18"/>
  <c r="AU86" i="18"/>
  <c r="AV90" i="18"/>
  <c r="AU97" i="18"/>
  <c r="AR81" i="18"/>
  <c r="AS82" i="18"/>
  <c r="AU84" i="18"/>
  <c r="AT95" i="18"/>
  <c r="AS95" i="18"/>
  <c r="AR95" i="18"/>
  <c r="AQ95" i="18"/>
  <c r="AP95" i="18"/>
  <c r="AW95" i="18"/>
  <c r="AO95" i="18"/>
  <c r="AU103" i="18"/>
  <c r="AS81" i="18"/>
  <c r="AT82" i="18"/>
  <c r="AU83" i="18"/>
  <c r="AN84" i="18"/>
  <c r="AV84" i="18"/>
  <c r="AS94" i="18"/>
  <c r="AR94" i="18"/>
  <c r="AQ94" i="18"/>
  <c r="AP94" i="18"/>
  <c r="AW94" i="18"/>
  <c r="AO94" i="18"/>
  <c r="AV94" i="18"/>
  <c r="AN94" i="18"/>
  <c r="AN95" i="18"/>
  <c r="AW100" i="18"/>
  <c r="AO100" i="18"/>
  <c r="AV100" i="18"/>
  <c r="AN100" i="18"/>
  <c r="AT100" i="18"/>
  <c r="AS100" i="18"/>
  <c r="AQ100" i="18"/>
  <c r="AU100" i="18"/>
  <c r="AR100" i="18"/>
  <c r="AT81" i="18"/>
  <c r="AU82" i="18"/>
  <c r="AV83" i="18"/>
  <c r="AO84" i="18"/>
  <c r="AW84" i="18"/>
  <c r="AU81" i="18"/>
  <c r="AQ93" i="18"/>
  <c r="AV95" i="18"/>
  <c r="AU101" i="18"/>
  <c r="AN81" i="18"/>
  <c r="AO82" i="18"/>
  <c r="AU89" i="18"/>
  <c r="AQ89" i="18"/>
  <c r="AR90" i="18"/>
  <c r="AT92" i="18"/>
  <c r="AU93" i="18"/>
  <c r="AP96" i="18"/>
  <c r="AQ97" i="18"/>
  <c r="AU92" i="18"/>
  <c r="AQ96" i="18"/>
  <c r="AT98" i="18"/>
  <c r="AR98" i="18"/>
  <c r="AQ98" i="18"/>
  <c r="AW98" i="18"/>
  <c r="AO98" i="18"/>
  <c r="AR96" i="18"/>
  <c r="AU99" i="18"/>
  <c r="AU90" i="18"/>
  <c r="AO92" i="18"/>
  <c r="AW92" i="18"/>
  <c r="AS96" i="18"/>
  <c r="AN90" i="18"/>
  <c r="AT96" i="18"/>
  <c r="AS98" i="18"/>
  <c r="AP102" i="18"/>
  <c r="AP99" i="18"/>
  <c r="AS102" i="18"/>
  <c r="AQ103" i="18"/>
  <c r="AU102" i="18"/>
  <c r="AS99" i="18"/>
  <c r="AN102" i="18"/>
  <c r="AV102" i="18"/>
  <c r="AW104" i="18"/>
  <c r="AV103" i="18"/>
  <c r="AN103" i="18"/>
  <c r="AR103" i="18"/>
  <c r="AL107" i="18"/>
  <c r="AM108" i="18"/>
  <c r="AO103" i="18"/>
  <c r="AP105" i="18"/>
  <c r="AR105" i="18"/>
  <c r="AS104" i="18"/>
  <c r="AT105" i="18"/>
  <c r="AL106" i="18"/>
  <c r="AU105" i="18"/>
  <c r="AU104" i="18"/>
  <c r="AN105" i="18"/>
  <c r="AV105" i="18"/>
  <c r="AO105" i="18"/>
  <c r="AW105" i="18"/>
  <c r="AO104" i="18"/>
  <c r="AL121" i="18"/>
  <c r="AM122" i="18"/>
  <c r="AU120" i="18"/>
  <c r="AR120" i="18"/>
  <c r="AV120" i="18"/>
  <c r="AN120" i="18"/>
  <c r="AP120" i="18"/>
  <c r="AR151" i="18" l="1"/>
  <c r="BC151" i="18" s="1"/>
  <c r="AP151" i="18"/>
  <c r="BA151" i="18" s="1"/>
  <c r="AU151" i="18"/>
  <c r="BF151" i="18" s="1"/>
  <c r="AN151" i="18"/>
  <c r="AY151" i="18" s="1"/>
  <c r="AV151" i="18"/>
  <c r="BG151" i="18" s="1"/>
  <c r="AS151" i="18"/>
  <c r="BD151" i="18" s="1"/>
  <c r="AT151" i="18"/>
  <c r="BE151" i="18" s="1"/>
  <c r="AQ151" i="18"/>
  <c r="BB151" i="18" s="1"/>
  <c r="AO151" i="18"/>
  <c r="AZ151" i="18" s="1"/>
  <c r="AW151" i="18"/>
  <c r="AI35" i="18"/>
  <c r="AH35" i="18" s="1"/>
  <c r="AJ35" i="18" s="1"/>
  <c r="AF36" i="18"/>
  <c r="AG53" i="18"/>
  <c r="AI53" i="18"/>
  <c r="AH53" i="18" s="1"/>
  <c r="AJ53" i="18" s="1"/>
  <c r="BF120" i="18"/>
  <c r="BC100" i="18"/>
  <c r="BA81" i="18"/>
  <c r="BB71" i="18"/>
  <c r="AY77" i="18"/>
  <c r="BG87" i="18"/>
  <c r="BB58" i="18"/>
  <c r="BC51" i="18"/>
  <c r="AY34" i="18"/>
  <c r="BA42" i="18"/>
  <c r="BE25" i="18"/>
  <c r="BC31" i="18"/>
  <c r="BG47" i="18"/>
  <c r="BG97" i="18"/>
  <c r="AY54" i="18"/>
  <c r="BE44" i="18"/>
  <c r="AY24" i="18"/>
  <c r="BD59" i="18"/>
  <c r="AZ46" i="18"/>
  <c r="BA16" i="18"/>
  <c r="BB18" i="18"/>
  <c r="AZ45" i="18"/>
  <c r="BA37" i="18"/>
  <c r="BA59" i="18"/>
  <c r="AM123" i="18"/>
  <c r="AL122" i="18"/>
  <c r="BF105" i="18"/>
  <c r="AP107" i="18"/>
  <c r="AW107" i="18"/>
  <c r="AO107" i="18"/>
  <c r="AV107" i="18"/>
  <c r="AN107" i="18"/>
  <c r="AU107" i="18"/>
  <c r="AT107" i="18"/>
  <c r="AR107" i="18"/>
  <c r="AS107" i="18"/>
  <c r="AQ107" i="18"/>
  <c r="BF102" i="18"/>
  <c r="BD96" i="18"/>
  <c r="BB98" i="18"/>
  <c r="BE92" i="18"/>
  <c r="BB93" i="18"/>
  <c r="BF100" i="18"/>
  <c r="AY95" i="18"/>
  <c r="BD94" i="18"/>
  <c r="BC81" i="18"/>
  <c r="BB88" i="18"/>
  <c r="BG79" i="18"/>
  <c r="BG73" i="18"/>
  <c r="BG85" i="18"/>
  <c r="BE73" i="18"/>
  <c r="BA92" i="18"/>
  <c r="BG91" i="18"/>
  <c r="BA71" i="18"/>
  <c r="BA65" i="18"/>
  <c r="BG77" i="18"/>
  <c r="AZ68" i="18"/>
  <c r="AY67" i="18"/>
  <c r="BA70" i="18"/>
  <c r="BC58" i="18"/>
  <c r="BA87" i="18"/>
  <c r="BA64" i="18"/>
  <c r="BB57" i="18"/>
  <c r="BF69" i="18"/>
  <c r="BF63" i="18"/>
  <c r="BA66" i="18"/>
  <c r="BC66" i="18"/>
  <c r="BD44" i="18"/>
  <c r="BC50" i="18"/>
  <c r="BB53" i="18"/>
  <c r="BA50" i="18"/>
  <c r="AY41" i="18"/>
  <c r="BF44" i="18"/>
  <c r="BF36" i="18"/>
  <c r="BE37" i="18"/>
  <c r="BD40" i="18"/>
  <c r="BF45" i="18"/>
  <c r="BC35" i="18"/>
  <c r="BB41" i="18"/>
  <c r="BA33" i="18"/>
  <c r="AZ25" i="18"/>
  <c r="BG35" i="18"/>
  <c r="BC23" i="18"/>
  <c r="BG28" i="18"/>
  <c r="AY20" i="18"/>
  <c r="BD32" i="18"/>
  <c r="BD31" i="18"/>
  <c r="AY18" i="18"/>
  <c r="BG33" i="18"/>
  <c r="BG57" i="18"/>
  <c r="BG48" i="18"/>
  <c r="BG71" i="18"/>
  <c r="BG72" i="18"/>
  <c r="BG101" i="18"/>
  <c r="AY62" i="18"/>
  <c r="AY47" i="18"/>
  <c r="AY60" i="18"/>
  <c r="AY75" i="18"/>
  <c r="AY82" i="18"/>
  <c r="BA24" i="18"/>
  <c r="BF88" i="18"/>
  <c r="BA34" i="18"/>
  <c r="BG24" i="18"/>
  <c r="BE18" i="18"/>
  <c r="BE52" i="18"/>
  <c r="BE47" i="18"/>
  <c r="BE76" i="18"/>
  <c r="BE83" i="18"/>
  <c r="BE104" i="18"/>
  <c r="BF29" i="18"/>
  <c r="BD43" i="18"/>
  <c r="BD65" i="18"/>
  <c r="BD75" i="18"/>
  <c r="BD92" i="18"/>
  <c r="AZ43" i="18"/>
  <c r="BC29" i="18"/>
  <c r="BC75" i="18"/>
  <c r="BC82" i="18"/>
  <c r="BC97" i="18"/>
  <c r="BA17" i="18"/>
  <c r="AY15" i="18"/>
  <c r="BB26" i="18"/>
  <c r="BB73" i="18"/>
  <c r="BB81" i="18"/>
  <c r="BB105" i="18"/>
  <c r="AZ41" i="18"/>
  <c r="AZ40" i="18"/>
  <c r="AZ50" i="18"/>
  <c r="AZ60" i="18"/>
  <c r="AZ97" i="18"/>
  <c r="AZ96" i="18"/>
  <c r="BB27" i="18"/>
  <c r="AZ17" i="18"/>
  <c r="BA20" i="18"/>
  <c r="BA51" i="18"/>
  <c r="BA72" i="18"/>
  <c r="BA78" i="18"/>
  <c r="BA101" i="18"/>
  <c r="BD99" i="18"/>
  <c r="AZ95" i="18"/>
  <c r="AZ74" i="18"/>
  <c r="BA67" i="18"/>
  <c r="BC59" i="18"/>
  <c r="BD69" i="18"/>
  <c r="AF55" i="18"/>
  <c r="AI54" i="18"/>
  <c r="AH54" i="18" s="1"/>
  <c r="AJ54" i="18" s="1"/>
  <c r="AG54" i="18"/>
  <c r="BE38" i="18"/>
  <c r="BB34" i="18"/>
  <c r="BG20" i="18"/>
  <c r="BG18" i="18"/>
  <c r="BG86" i="18"/>
  <c r="AY83" i="18"/>
  <c r="BC84" i="18"/>
  <c r="BG36" i="18"/>
  <c r="AR121" i="18"/>
  <c r="AV121" i="18"/>
  <c r="AN121" i="18"/>
  <c r="AW121" i="18"/>
  <c r="AT121" i="18"/>
  <c r="AQ121" i="18"/>
  <c r="AP121" i="18"/>
  <c r="AO121" i="18"/>
  <c r="AU121" i="18"/>
  <c r="AS121" i="18"/>
  <c r="AP106" i="18"/>
  <c r="AW106" i="18"/>
  <c r="AO106" i="18"/>
  <c r="AV106" i="18"/>
  <c r="AN106" i="18"/>
  <c r="AU106" i="18"/>
  <c r="AT106" i="18"/>
  <c r="AR106" i="18"/>
  <c r="AQ106" i="18"/>
  <c r="AS106" i="18"/>
  <c r="BC103" i="18"/>
  <c r="BB103" i="18"/>
  <c r="BC98" i="18"/>
  <c r="BC90" i="18"/>
  <c r="BF81" i="18"/>
  <c r="BB100" i="18"/>
  <c r="AY94" i="18"/>
  <c r="BG84" i="18"/>
  <c r="BA95" i="18"/>
  <c r="BF97" i="18"/>
  <c r="AZ80" i="18"/>
  <c r="BC88" i="18"/>
  <c r="BA79" i="18"/>
  <c r="AY73" i="18"/>
  <c r="AZ85" i="18"/>
  <c r="BC71" i="18"/>
  <c r="BA91" i="18"/>
  <c r="AZ91" i="18"/>
  <c r="BD78" i="18"/>
  <c r="BE61" i="18"/>
  <c r="AZ77" i="18"/>
  <c r="BG67" i="18"/>
  <c r="BB70" i="18"/>
  <c r="BC57" i="18"/>
  <c r="BB87" i="18"/>
  <c r="BA63" i="18"/>
  <c r="BB56" i="18"/>
  <c r="AY69" i="18"/>
  <c r="BF60" i="18"/>
  <c r="BB66" i="18"/>
  <c r="BC49" i="18"/>
  <c r="BB52" i="18"/>
  <c r="BA49" i="18"/>
  <c r="AY40" i="18"/>
  <c r="BE43" i="18"/>
  <c r="BF35" i="18"/>
  <c r="BE36" i="18"/>
  <c r="BD39" i="18"/>
  <c r="BB43" i="18"/>
  <c r="BC34" i="18"/>
  <c r="BB40" i="18"/>
  <c r="BF55" i="18"/>
  <c r="BE22" i="18"/>
  <c r="BB30" i="18"/>
  <c r="BB22" i="18"/>
  <c r="AY28" i="18"/>
  <c r="BF42" i="18"/>
  <c r="BE32" i="18"/>
  <c r="AZ22" i="18"/>
  <c r="BG26" i="18"/>
  <c r="BG62" i="18"/>
  <c r="BG49" i="18"/>
  <c r="BG59" i="18"/>
  <c r="BG89" i="18"/>
  <c r="BG99" i="18"/>
  <c r="AY78" i="18"/>
  <c r="AY48" i="18"/>
  <c r="AY63" i="18"/>
  <c r="AY86" i="18"/>
  <c r="AY93" i="18"/>
  <c r="BF95" i="18"/>
  <c r="BG30" i="18"/>
  <c r="AZ24" i="18"/>
  <c r="BD17" i="18"/>
  <c r="BE51" i="18"/>
  <c r="BE57" i="18"/>
  <c r="BE62" i="18"/>
  <c r="BE90" i="18"/>
  <c r="BE101" i="18"/>
  <c r="AY25" i="18"/>
  <c r="AZ14" i="18"/>
  <c r="BD60" i="18"/>
  <c r="BD61" i="18"/>
  <c r="BD63" i="18"/>
  <c r="BD93" i="18"/>
  <c r="BF30" i="18"/>
  <c r="BD29" i="18"/>
  <c r="BA21" i="18"/>
  <c r="BC60" i="18"/>
  <c r="BC76" i="18"/>
  <c r="BC104" i="18"/>
  <c r="BD55" i="18"/>
  <c r="BB33" i="18"/>
  <c r="BB83" i="18"/>
  <c r="BB75" i="18"/>
  <c r="BB99" i="18"/>
  <c r="AZ38" i="18"/>
  <c r="AZ37" i="18"/>
  <c r="AZ47" i="18"/>
  <c r="AZ61" i="18"/>
  <c r="AZ76" i="18"/>
  <c r="AZ83" i="18"/>
  <c r="BA26" i="18"/>
  <c r="BG16" i="18"/>
  <c r="BA28" i="18"/>
  <c r="BA52" i="18"/>
  <c r="BA89" i="18"/>
  <c r="BA86" i="18"/>
  <c r="AI36" i="18"/>
  <c r="AH36" i="18" s="1"/>
  <c r="AJ36" i="18" s="1"/>
  <c r="AG36" i="18"/>
  <c r="AF37" i="18"/>
  <c r="BC72" i="18"/>
  <c r="BB28" i="18"/>
  <c r="AZ26" i="18"/>
  <c r="BF15" i="18"/>
  <c r="BF94" i="18"/>
  <c r="BE56" i="18"/>
  <c r="BE58" i="18"/>
  <c r="BE63" i="18"/>
  <c r="BD23" i="18"/>
  <c r="BD62" i="18"/>
  <c r="BD67" i="18"/>
  <c r="BD64" i="18"/>
  <c r="BD101" i="18"/>
  <c r="AZ15" i="18"/>
  <c r="AY29" i="18"/>
  <c r="BE29" i="18"/>
  <c r="BB21" i="18"/>
  <c r="AY14" i="18"/>
  <c r="BC61" i="18"/>
  <c r="BC80" i="18"/>
  <c r="BC93" i="18"/>
  <c r="BC28" i="18"/>
  <c r="AZ16" i="18"/>
  <c r="BB46" i="18"/>
  <c r="BB62" i="18"/>
  <c r="BB80" i="18"/>
  <c r="BB102" i="18"/>
  <c r="AZ42" i="18"/>
  <c r="AZ34" i="18"/>
  <c r="AZ44" i="18"/>
  <c r="AZ62" i="18"/>
  <c r="AZ75" i="18"/>
  <c r="AZ93" i="18"/>
  <c r="BE23" i="18"/>
  <c r="AY16" i="18"/>
  <c r="BA38" i="18"/>
  <c r="BA53" i="18"/>
  <c r="BA73" i="18"/>
  <c r="BA100" i="18"/>
  <c r="AY90" i="18"/>
  <c r="BC94" i="18"/>
  <c r="AY79" i="18"/>
  <c r="AY91" i="18"/>
  <c r="AZ66" i="18"/>
  <c r="BF49" i="18"/>
  <c r="BC33" i="18"/>
  <c r="BC22" i="18"/>
  <c r="BC32" i="18"/>
  <c r="BG60" i="18"/>
  <c r="AY57" i="18"/>
  <c r="BF79" i="18"/>
  <c r="BB77" i="18"/>
  <c r="AZ59" i="18"/>
  <c r="BA41" i="18"/>
  <c r="BA104" i="18"/>
  <c r="BE105" i="18"/>
  <c r="BE98" i="18"/>
  <c r="BD100" i="18"/>
  <c r="BG90" i="18"/>
  <c r="BE71" i="18"/>
  <c r="BE68" i="18"/>
  <c r="BC67" i="18"/>
  <c r="BF71" i="18"/>
  <c r="BF61" i="18"/>
  <c r="AY39" i="18"/>
  <c r="BE35" i="18"/>
  <c r="BF46" i="18"/>
  <c r="BF20" i="18"/>
  <c r="BG96" i="18"/>
  <c r="BB25" i="18"/>
  <c r="BE94" i="18"/>
  <c r="BG103" i="18"/>
  <c r="BA99" i="18"/>
  <c r="BF90" i="18"/>
  <c r="BB96" i="18"/>
  <c r="BF89" i="18"/>
  <c r="AZ84" i="18"/>
  <c r="BE100" i="18"/>
  <c r="AZ94" i="18"/>
  <c r="BF83" i="18"/>
  <c r="BC95" i="18"/>
  <c r="BF86" i="18"/>
  <c r="BB84" i="18"/>
  <c r="BA88" i="18"/>
  <c r="BC79" i="18"/>
  <c r="BF96" i="18"/>
  <c r="BA85" i="18"/>
  <c r="BC91" i="18"/>
  <c r="BF76" i="18"/>
  <c r="BB67" i="18"/>
  <c r="BF58" i="18"/>
  <c r="BA77" i="18"/>
  <c r="BC68" i="18"/>
  <c r="AY65" i="18"/>
  <c r="BD70" i="18"/>
  <c r="AZ87" i="18"/>
  <c r="BD87" i="18"/>
  <c r="BA61" i="18"/>
  <c r="BA83" i="18"/>
  <c r="AZ69" i="18"/>
  <c r="BA55" i="18"/>
  <c r="BE66" i="18"/>
  <c r="BD49" i="18"/>
  <c r="BF56" i="18"/>
  <c r="BC47" i="18"/>
  <c r="BB44" i="18"/>
  <c r="BA47" i="18"/>
  <c r="AY38" i="18"/>
  <c r="BF41" i="18"/>
  <c r="BF47" i="18"/>
  <c r="BE34" i="18"/>
  <c r="BD37" i="18"/>
  <c r="BC41" i="18"/>
  <c r="BF53" i="18"/>
  <c r="BB38" i="18"/>
  <c r="BG39" i="18"/>
  <c r="BF51" i="18"/>
  <c r="AZ28" i="18"/>
  <c r="AZ20" i="18"/>
  <c r="BE26" i="18"/>
  <c r="AZ32" i="18"/>
  <c r="BG31" i="18"/>
  <c r="BF28" i="18"/>
  <c r="BF24" i="18"/>
  <c r="BG42" i="18"/>
  <c r="BG80" i="18"/>
  <c r="BG51" i="18"/>
  <c r="BG78" i="18"/>
  <c r="BG82" i="18"/>
  <c r="AY42" i="18"/>
  <c r="AY61" i="18"/>
  <c r="AY50" i="18"/>
  <c r="AY70" i="18"/>
  <c r="AY72" i="18"/>
  <c r="AY97" i="18"/>
  <c r="BF98" i="18"/>
  <c r="BB24" i="18"/>
  <c r="BF21" i="18"/>
  <c r="BE59" i="18"/>
  <c r="BE53" i="18"/>
  <c r="BE64" i="18"/>
  <c r="BE80" i="18"/>
  <c r="BE120" i="18"/>
  <c r="BC21" i="18"/>
  <c r="BA15" i="18"/>
  <c r="BD30" i="18"/>
  <c r="BD50" i="18"/>
  <c r="BD56" i="18"/>
  <c r="BD83" i="18"/>
  <c r="BD90" i="18"/>
  <c r="BG29" i="18"/>
  <c r="BD21" i="18"/>
  <c r="BC27" i="18"/>
  <c r="BC62" i="18"/>
  <c r="BC92" i="18"/>
  <c r="BC101" i="18"/>
  <c r="BD27" i="18"/>
  <c r="BB47" i="18"/>
  <c r="BB63" i="18"/>
  <c r="BB90" i="18"/>
  <c r="BB104" i="18"/>
  <c r="AZ52" i="18"/>
  <c r="AZ51" i="18"/>
  <c r="AZ57" i="18"/>
  <c r="AZ63" i="18"/>
  <c r="AZ81" i="18"/>
  <c r="AZ99" i="18"/>
  <c r="AY22" i="18"/>
  <c r="BA27" i="18"/>
  <c r="BA54" i="18"/>
  <c r="BA80" i="18"/>
  <c r="BA84" i="18"/>
  <c r="BF104" i="18"/>
  <c r="AY85" i="18"/>
  <c r="BA74" i="18"/>
  <c r="BG66" i="18"/>
  <c r="BD41" i="18"/>
  <c r="BA30" i="18"/>
  <c r="BG64" i="18"/>
  <c r="AY46" i="18"/>
  <c r="AY76" i="18"/>
  <c r="AZ18" i="18"/>
  <c r="BG19" i="18"/>
  <c r="BE50" i="18"/>
  <c r="BE86" i="18"/>
  <c r="BD54" i="18"/>
  <c r="BC89" i="18"/>
  <c r="AZ36" i="18"/>
  <c r="AZ104" i="18"/>
  <c r="BD102" i="18"/>
  <c r="BB95" i="18"/>
  <c r="BD88" i="18"/>
  <c r="BD86" i="18"/>
  <c r="BA68" i="18"/>
  <c r="BC56" i="18"/>
  <c r="BG69" i="18"/>
  <c r="AY55" i="18"/>
  <c r="BA48" i="18"/>
  <c r="BF34" i="18"/>
  <c r="BF62" i="18"/>
  <c r="BG37" i="18"/>
  <c r="BF27" i="18"/>
  <c r="AY31" i="18"/>
  <c r="BG32" i="18"/>
  <c r="BG76" i="18"/>
  <c r="AY49" i="18"/>
  <c r="BB20" i="18"/>
  <c r="AY120" i="18"/>
  <c r="BA102" i="18"/>
  <c r="AZ82" i="18"/>
  <c r="BD84" i="18"/>
  <c r="BE88" i="18"/>
  <c r="BD85" i="18"/>
  <c r="BF75" i="18"/>
  <c r="BE75" i="18"/>
  <c r="BD77" i="18"/>
  <c r="BD68" i="18"/>
  <c r="BG65" i="18"/>
  <c r="BE70" i="18"/>
  <c r="BF87" i="18"/>
  <c r="BE87" i="18"/>
  <c r="BF57" i="18"/>
  <c r="BF66" i="18"/>
  <c r="BD48" i="18"/>
  <c r="BG55" i="18"/>
  <c r="BC46" i="18"/>
  <c r="BF72" i="18"/>
  <c r="BA46" i="18"/>
  <c r="AY37" i="18"/>
  <c r="BF40" i="18"/>
  <c r="BE41" i="18"/>
  <c r="BF50" i="18"/>
  <c r="BD36" i="18"/>
  <c r="BC40" i="18"/>
  <c r="BF48" i="18"/>
  <c r="BB37" i="18"/>
  <c r="BF33" i="18"/>
  <c r="BG40" i="18"/>
  <c r="BG27" i="18"/>
  <c r="BF54" i="18"/>
  <c r="BD25" i="18"/>
  <c r="AZ31" i="18"/>
  <c r="BE27" i="18"/>
  <c r="BF23" i="18"/>
  <c r="BG63" i="18"/>
  <c r="BG44" i="18"/>
  <c r="BG52" i="18"/>
  <c r="BG75" i="18"/>
  <c r="BG92" i="18"/>
  <c r="AY26" i="18"/>
  <c r="AY64" i="18"/>
  <c r="AY51" i="18"/>
  <c r="AY89" i="18"/>
  <c r="AY80" i="18"/>
  <c r="AY101" i="18"/>
  <c r="BE17" i="18"/>
  <c r="BF32" i="18"/>
  <c r="BC24" i="18"/>
  <c r="BC20" i="18"/>
  <c r="BA14" i="18"/>
  <c r="BE48" i="18"/>
  <c r="BE54" i="18"/>
  <c r="BE78" i="18"/>
  <c r="BE102" i="18"/>
  <c r="BD18" i="18"/>
  <c r="BD20" i="18"/>
  <c r="BD51" i="18"/>
  <c r="BD76" i="18"/>
  <c r="BD72" i="18"/>
  <c r="BD103" i="18"/>
  <c r="AZ29" i="18"/>
  <c r="BG22" i="18"/>
  <c r="BE21" i="18"/>
  <c r="BC39" i="18"/>
  <c r="BC63" i="18"/>
  <c r="BC78" i="18"/>
  <c r="BC99" i="18"/>
  <c r="BB48" i="18"/>
  <c r="BB64" i="18"/>
  <c r="BB92" i="18"/>
  <c r="BB120" i="18"/>
  <c r="AZ27" i="18"/>
  <c r="AZ54" i="18"/>
  <c r="AZ58" i="18"/>
  <c r="AZ64" i="18"/>
  <c r="AZ79" i="18"/>
  <c r="AZ102" i="18"/>
  <c r="BE14" i="18"/>
  <c r="BA35" i="18"/>
  <c r="BA56" i="18"/>
  <c r="BA82" i="18"/>
  <c r="BA103" i="18"/>
  <c r="AM109" i="18"/>
  <c r="AL108" i="18"/>
  <c r="BG95" i="18"/>
  <c r="BD82" i="18"/>
  <c r="BF74" i="18"/>
  <c r="BG68" i="18"/>
  <c r="BE69" i="18"/>
  <c r="BB54" i="18"/>
  <c r="BF37" i="18"/>
  <c r="BE30" i="18"/>
  <c r="BG43" i="18"/>
  <c r="AZ39" i="18"/>
  <c r="BE46" i="18"/>
  <c r="BE84" i="18"/>
  <c r="BE99" i="18"/>
  <c r="AY30" i="18"/>
  <c r="BD42" i="18"/>
  <c r="BD120" i="18"/>
  <c r="AZ21" i="18"/>
  <c r="BG15" i="18"/>
  <c r="BB101" i="18"/>
  <c r="AZ86" i="18"/>
  <c r="BA97" i="18"/>
  <c r="AY103" i="18"/>
  <c r="BB89" i="18"/>
  <c r="BG94" i="18"/>
  <c r="BF78" i="18"/>
  <c r="BE60" i="18"/>
  <c r="BC87" i="18"/>
  <c r="BF59" i="18"/>
  <c r="BB45" i="18"/>
  <c r="BB42" i="18"/>
  <c r="BG50" i="18"/>
  <c r="AY32" i="18"/>
  <c r="AY71" i="18"/>
  <c r="AY98" i="18"/>
  <c r="BC16" i="18"/>
  <c r="BE103" i="18"/>
  <c r="BA120" i="18"/>
  <c r="BC105" i="18"/>
  <c r="BF99" i="18"/>
  <c r="BG83" i="18"/>
  <c r="BE82" i="18"/>
  <c r="AZ73" i="18"/>
  <c r="BD79" i="18"/>
  <c r="BB85" i="18"/>
  <c r="BF91" i="18"/>
  <c r="BB65" i="18"/>
  <c r="BC77" i="18"/>
  <c r="AG61" i="18"/>
  <c r="AF62" i="18"/>
  <c r="AI61" i="18"/>
  <c r="AH61" i="18" s="1"/>
  <c r="AJ61" i="18" s="1"/>
  <c r="BG120" i="18"/>
  <c r="BG105" i="18"/>
  <c r="BA105" i="18"/>
  <c r="BG102" i="18"/>
  <c r="BD98" i="18"/>
  <c r="BC96" i="18"/>
  <c r="BB97" i="18"/>
  <c r="AY81" i="18"/>
  <c r="BF82" i="18"/>
  <c r="BG100" i="18"/>
  <c r="BA94" i="18"/>
  <c r="BD81" i="18"/>
  <c r="BE95" i="18"/>
  <c r="BC83" i="18"/>
  <c r="BG88" i="18"/>
  <c r="BF85" i="18"/>
  <c r="BE79" i="18"/>
  <c r="BF73" i="18"/>
  <c r="BC85" i="18"/>
  <c r="BE74" i="18"/>
  <c r="BD91" i="18"/>
  <c r="BD74" i="18"/>
  <c r="BF77" i="18"/>
  <c r="BF70" i="18"/>
  <c r="AZ67" i="18"/>
  <c r="BC65" i="18"/>
  <c r="BB61" i="18"/>
  <c r="BA75" i="18"/>
  <c r="BA60" i="18"/>
  <c r="BC55" i="18"/>
  <c r="BA69" i="18"/>
  <c r="BF64" i="18"/>
  <c r="BD47" i="18"/>
  <c r="BB55" i="18"/>
  <c r="BC45" i="18"/>
  <c r="BG58" i="18"/>
  <c r="BA45" i="18"/>
  <c r="AY36" i="18"/>
  <c r="BF39" i="18"/>
  <c r="BE40" i="18"/>
  <c r="BC43" i="18"/>
  <c r="BD35" i="18"/>
  <c r="BC38" i="18"/>
  <c r="BA43" i="18"/>
  <c r="BB36" i="18"/>
  <c r="BF43" i="18"/>
  <c r="BC30" i="18"/>
  <c r="AY27" i="18"/>
  <c r="BF52" i="18"/>
  <c r="BB23" i="18"/>
  <c r="BA32" i="18"/>
  <c r="BD26" i="18"/>
  <c r="BE20" i="18"/>
  <c r="BG23" i="18"/>
  <c r="BG45" i="18"/>
  <c r="BG53" i="18"/>
  <c r="BG74" i="18"/>
  <c r="BG93" i="18"/>
  <c r="AY23" i="18"/>
  <c r="AY44" i="18"/>
  <c r="AY52" i="18"/>
  <c r="AY58" i="18"/>
  <c r="AY92" i="18"/>
  <c r="AY104" i="18"/>
  <c r="AY19" i="18"/>
  <c r="BD16" i="18"/>
  <c r="BF31" i="18"/>
  <c r="BD24" i="18"/>
  <c r="BE31" i="18"/>
  <c r="BE45" i="18"/>
  <c r="BE65" i="18"/>
  <c r="BE93" i="18"/>
  <c r="BE89" i="18"/>
  <c r="BC17" i="18"/>
  <c r="BD28" i="18"/>
  <c r="BD52" i="18"/>
  <c r="BD57" i="18"/>
  <c r="BD71" i="18"/>
  <c r="BD97" i="18"/>
  <c r="AY21" i="18"/>
  <c r="BC18" i="18"/>
  <c r="BC53" i="18"/>
  <c r="BC64" i="18"/>
  <c r="BC86" i="18"/>
  <c r="BD22" i="18"/>
  <c r="BF14" i="18"/>
  <c r="BB49" i="18"/>
  <c r="BB74" i="18"/>
  <c r="BB78" i="18"/>
  <c r="BF16" i="18"/>
  <c r="AZ35" i="18"/>
  <c r="AZ48" i="18"/>
  <c r="AZ55" i="18"/>
  <c r="AZ72" i="18"/>
  <c r="AZ89" i="18"/>
  <c r="AZ101" i="18"/>
  <c r="BB19" i="18"/>
  <c r="BA39" i="18"/>
  <c r="BA40" i="18"/>
  <c r="BA57" i="18"/>
  <c r="BA76" i="18"/>
  <c r="BA93" i="18"/>
  <c r="BF93" i="18"/>
  <c r="AZ88" i="18"/>
  <c r="BB72" i="18"/>
  <c r="BF65" i="18"/>
  <c r="BD45" i="18"/>
  <c r="BC36" i="18"/>
  <c r="BA23" i="18"/>
  <c r="BB15" i="18"/>
  <c r="BD80" i="18"/>
  <c r="BB29" i="18"/>
  <c r="BB51" i="18"/>
  <c r="AZ90" i="18"/>
  <c r="AZ92" i="18"/>
  <c r="AY84" i="18"/>
  <c r="BB79" i="18"/>
  <c r="BB91" i="18"/>
  <c r="BC70" i="18"/>
  <c r="BA62" i="18"/>
  <c r="BD66" i="18"/>
  <c r="BC48" i="18"/>
  <c r="BE42" i="18"/>
  <c r="BD38" i="18"/>
  <c r="BB39" i="18"/>
  <c r="BG41" i="18"/>
  <c r="AZ30" i="18"/>
  <c r="BG61" i="18"/>
  <c r="AY56" i="18"/>
  <c r="AY74" i="18"/>
  <c r="BD104" i="18"/>
  <c r="AZ105" i="18"/>
  <c r="BF92" i="18"/>
  <c r="AY100" i="18"/>
  <c r="BD95" i="18"/>
  <c r="BC120" i="18"/>
  <c r="AY105" i="18"/>
  <c r="AZ103" i="18"/>
  <c r="AY102" i="18"/>
  <c r="BE96" i="18"/>
  <c r="AZ98" i="18"/>
  <c r="BA96" i="18"/>
  <c r="BF101" i="18"/>
  <c r="BE81" i="18"/>
  <c r="AZ100" i="18"/>
  <c r="BB94" i="18"/>
  <c r="BF103" i="18"/>
  <c r="BF84" i="18"/>
  <c r="BB82" i="18"/>
  <c r="AY88" i="18"/>
  <c r="BF80" i="18"/>
  <c r="BE85" i="18"/>
  <c r="BG81" i="18"/>
  <c r="BD73" i="18"/>
  <c r="BE91" i="18"/>
  <c r="BC73" i="18"/>
  <c r="BG70" i="18"/>
  <c r="BE77" i="18"/>
  <c r="AY68" i="18"/>
  <c r="AZ65" i="18"/>
  <c r="AZ70" i="18"/>
  <c r="BB60" i="18"/>
  <c r="AY87" i="18"/>
  <c r="BI87" i="18" s="1"/>
  <c r="BF67" i="18"/>
  <c r="BB59" i="18"/>
  <c r="BB69" i="18"/>
  <c r="BC69" i="18"/>
  <c r="BB76" i="18"/>
  <c r="AY66" i="18"/>
  <c r="BD46" i="18"/>
  <c r="BC52" i="18"/>
  <c r="BC44" i="18"/>
  <c r="BE55" i="18"/>
  <c r="BA44" i="18"/>
  <c r="AY35" i="18"/>
  <c r="BF38" i="18"/>
  <c r="BE39" i="18"/>
  <c r="BC42" i="18"/>
  <c r="BD34" i="18"/>
  <c r="BC37" i="18"/>
  <c r="AF44" i="18"/>
  <c r="AI43" i="18"/>
  <c r="AH43" i="18" s="1"/>
  <c r="AJ43" i="18" s="1"/>
  <c r="AG43" i="18"/>
  <c r="BB35" i="18"/>
  <c r="BG34" i="18"/>
  <c r="BF25" i="18"/>
  <c r="BF26" i="18"/>
  <c r="BG38" i="18"/>
  <c r="BA22" i="18"/>
  <c r="BB32" i="18"/>
  <c r="BA31" i="18"/>
  <c r="BC25" i="18"/>
  <c r="AZ19" i="18"/>
  <c r="BG56" i="18"/>
  <c r="BG46" i="18"/>
  <c r="BG54" i="18"/>
  <c r="BG98" i="18"/>
  <c r="BG104" i="18"/>
  <c r="AY43" i="18"/>
  <c r="AY45" i="18"/>
  <c r="AY53" i="18"/>
  <c r="AY59" i="18"/>
  <c r="AY96" i="18"/>
  <c r="AY99" i="18"/>
  <c r="BF68" i="18"/>
  <c r="BG14" i="18"/>
  <c r="BE24" i="18"/>
  <c r="BE19" i="18"/>
  <c r="BE49" i="18"/>
  <c r="BE33" i="18"/>
  <c r="BE67" i="18"/>
  <c r="BE72" i="18"/>
  <c r="BE97" i="18"/>
  <c r="BB16" i="18"/>
  <c r="BD33" i="18"/>
  <c r="BD53" i="18"/>
  <c r="BD58" i="18"/>
  <c r="BD89" i="18"/>
  <c r="BD105" i="18"/>
  <c r="BA29" i="18"/>
  <c r="BG21" i="18"/>
  <c r="BB17" i="18"/>
  <c r="BC54" i="18"/>
  <c r="BC74" i="18"/>
  <c r="BC102" i="18"/>
  <c r="BC19" i="18"/>
  <c r="BB31" i="18"/>
  <c r="BB50" i="18"/>
  <c r="BB68" i="18"/>
  <c r="BB86" i="18"/>
  <c r="AZ23" i="18"/>
  <c r="AZ33" i="18"/>
  <c r="AZ49" i="18"/>
  <c r="AZ53" i="18"/>
  <c r="AZ56" i="18"/>
  <c r="AZ71" i="18"/>
  <c r="AZ78" i="18"/>
  <c r="AZ120" i="18"/>
  <c r="BA18" i="18"/>
  <c r="BA36" i="18"/>
  <c r="BA25" i="18"/>
  <c r="BA58" i="18"/>
  <c r="BA90" i="18"/>
  <c r="BA98" i="18"/>
  <c r="C12" i="17"/>
  <c r="BI88" i="18" l="1"/>
  <c r="BI100" i="18"/>
  <c r="BI58" i="18"/>
  <c r="BI36" i="18"/>
  <c r="BI80" i="18"/>
  <c r="BI49" i="18"/>
  <c r="BI85" i="18"/>
  <c r="BI65" i="18"/>
  <c r="BI27" i="18"/>
  <c r="BI52" i="18"/>
  <c r="BI17" i="18"/>
  <c r="BI33" i="18"/>
  <c r="BI151" i="18"/>
  <c r="X24" i="18" s="1"/>
  <c r="X25" i="18" s="1"/>
  <c r="BI89" i="18"/>
  <c r="BI37" i="18"/>
  <c r="BI55" i="18"/>
  <c r="BI76" i="18"/>
  <c r="BI70" i="18"/>
  <c r="BI63" i="18"/>
  <c r="BI40" i="18"/>
  <c r="BI83" i="18"/>
  <c r="BI15" i="18"/>
  <c r="BI60" i="18"/>
  <c r="BI24" i="18"/>
  <c r="BI34" i="18"/>
  <c r="BI99" i="18"/>
  <c r="BI84" i="18"/>
  <c r="BI44" i="18"/>
  <c r="BI103" i="18"/>
  <c r="BI30" i="18"/>
  <c r="BI51" i="18"/>
  <c r="BI46" i="18"/>
  <c r="BI50" i="18"/>
  <c r="BI38" i="18"/>
  <c r="BI48" i="18"/>
  <c r="BI47" i="18"/>
  <c r="BI18" i="18"/>
  <c r="BI41" i="18"/>
  <c r="BI96" i="18"/>
  <c r="BI102" i="18"/>
  <c r="BI23" i="18"/>
  <c r="BI64" i="18"/>
  <c r="BI31" i="18"/>
  <c r="BI61" i="18"/>
  <c r="BI91" i="18"/>
  <c r="BI16" i="18"/>
  <c r="BI78" i="18"/>
  <c r="BI62" i="18"/>
  <c r="BI54" i="18"/>
  <c r="BI32" i="18"/>
  <c r="BI75" i="18"/>
  <c r="BI59" i="18"/>
  <c r="BI74" i="18"/>
  <c r="BI26" i="18"/>
  <c r="BI42" i="18"/>
  <c r="BI57" i="18"/>
  <c r="BI79" i="18"/>
  <c r="BI14" i="18"/>
  <c r="BI94" i="18"/>
  <c r="BI53" i="18"/>
  <c r="BI66" i="18"/>
  <c r="BI105" i="18"/>
  <c r="BI56" i="18"/>
  <c r="BI19" i="18"/>
  <c r="BI39" i="18"/>
  <c r="BI25" i="18"/>
  <c r="BI28" i="18"/>
  <c r="BI73" i="18"/>
  <c r="BI20" i="18"/>
  <c r="BI77" i="18"/>
  <c r="BI72" i="18"/>
  <c r="BI86" i="18"/>
  <c r="BI67" i="18"/>
  <c r="BI45" i="18"/>
  <c r="BI21" i="18"/>
  <c r="BI104" i="18"/>
  <c r="BI81" i="18"/>
  <c r="BI98" i="18"/>
  <c r="BI120" i="18"/>
  <c r="BI22" i="18"/>
  <c r="BI90" i="18"/>
  <c r="BI95" i="18"/>
  <c r="BI43" i="18"/>
  <c r="BI35" i="18"/>
  <c r="BI68" i="18"/>
  <c r="BI92" i="18"/>
  <c r="BI71" i="18"/>
  <c r="BI101" i="18"/>
  <c r="BI97" i="18"/>
  <c r="BI29" i="18"/>
  <c r="BI93" i="18"/>
  <c r="BI69" i="18"/>
  <c r="BI82" i="18"/>
  <c r="AI44" i="18"/>
  <c r="AH44" i="18" s="1"/>
  <c r="AJ44" i="18" s="1"/>
  <c r="AG44" i="18"/>
  <c r="AF45" i="18"/>
  <c r="AR108" i="18"/>
  <c r="AT108" i="18"/>
  <c r="AS108" i="18"/>
  <c r="AQ108" i="18"/>
  <c r="AP108" i="18"/>
  <c r="AO108" i="18"/>
  <c r="AV108" i="18"/>
  <c r="AW108" i="18"/>
  <c r="AN108" i="18"/>
  <c r="AU108" i="18"/>
  <c r="AL109" i="18"/>
  <c r="AM110" i="18"/>
  <c r="AG62" i="18"/>
  <c r="AF63" i="18"/>
  <c r="AI62" i="18"/>
  <c r="AH62" i="18" s="1"/>
  <c r="AJ62" i="18" s="1"/>
  <c r="BG106" i="18"/>
  <c r="BB121" i="18"/>
  <c r="AG55" i="18"/>
  <c r="AI55" i="18"/>
  <c r="AH55" i="18" s="1"/>
  <c r="AJ55" i="18" s="1"/>
  <c r="AF56" i="18"/>
  <c r="BF107" i="18"/>
  <c r="AZ106" i="18"/>
  <c r="BE121" i="18"/>
  <c r="AY107" i="18"/>
  <c r="BD106" i="18"/>
  <c r="BG107" i="18"/>
  <c r="BB106" i="18"/>
  <c r="BA106" i="18"/>
  <c r="AY121" i="18"/>
  <c r="AZ107" i="18"/>
  <c r="AI37" i="18"/>
  <c r="AH37" i="18" s="1"/>
  <c r="AJ37" i="18" s="1"/>
  <c r="AG37" i="18"/>
  <c r="AF38" i="18"/>
  <c r="BC106" i="18"/>
  <c r="BD121" i="18"/>
  <c r="BG121" i="18"/>
  <c r="BB107" i="18"/>
  <c r="BE106" i="18"/>
  <c r="BF121" i="18"/>
  <c r="BC121" i="18"/>
  <c r="BD107" i="18"/>
  <c r="BA107" i="18"/>
  <c r="BF106" i="18"/>
  <c r="AZ121" i="18"/>
  <c r="BC107" i="18"/>
  <c r="AR122" i="18"/>
  <c r="AV122" i="18"/>
  <c r="AN122" i="18"/>
  <c r="AP122" i="18"/>
  <c r="AO122" i="18"/>
  <c r="AW122" i="18"/>
  <c r="AU122" i="18"/>
  <c r="AT122" i="18"/>
  <c r="AS122" i="18"/>
  <c r="AQ122" i="18"/>
  <c r="AY106" i="18"/>
  <c r="BA121" i="18"/>
  <c r="BE107" i="18"/>
  <c r="AM124" i="18"/>
  <c r="AL123" i="18"/>
  <c r="AE24" i="16"/>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AH24" i="16" l="1"/>
  <c r="AJ24" i="16" s="1"/>
  <c r="D51" i="18"/>
  <c r="F53" i="18" s="1"/>
  <c r="BI106" i="18"/>
  <c r="BI121" i="18"/>
  <c r="BI107" i="18"/>
  <c r="BA122" i="18"/>
  <c r="AI63" i="18"/>
  <c r="AH63" i="18" s="1"/>
  <c r="AJ63" i="18" s="1"/>
  <c r="AG63" i="18"/>
  <c r="AF64" i="18"/>
  <c r="AP109" i="18"/>
  <c r="AT109" i="18"/>
  <c r="AW109" i="18"/>
  <c r="AS109" i="18"/>
  <c r="AU109" i="18"/>
  <c r="AR109" i="18"/>
  <c r="AQ109" i="18"/>
  <c r="AO109" i="18"/>
  <c r="AN109" i="18"/>
  <c r="AV109" i="18"/>
  <c r="BB108" i="18"/>
  <c r="AY122" i="18"/>
  <c r="BD108" i="18"/>
  <c r="BB122" i="18"/>
  <c r="BG122" i="18"/>
  <c r="BF108" i="18"/>
  <c r="BE108" i="18"/>
  <c r="BD122" i="18"/>
  <c r="BC122" i="18"/>
  <c r="AG56" i="18"/>
  <c r="AF57" i="18"/>
  <c r="AI56" i="18"/>
  <c r="AH56" i="18" s="1"/>
  <c r="AJ56" i="18" s="1"/>
  <c r="AY108" i="18"/>
  <c r="BC108" i="18"/>
  <c r="BE122" i="18"/>
  <c r="BF122" i="18"/>
  <c r="BG108" i="18"/>
  <c r="AI45" i="18"/>
  <c r="AH45" i="18" s="1"/>
  <c r="AJ45" i="18" s="1"/>
  <c r="AG45" i="18"/>
  <c r="AF46" i="18"/>
  <c r="AR123" i="18"/>
  <c r="AP123" i="18"/>
  <c r="AV123" i="18"/>
  <c r="AN123" i="18"/>
  <c r="AS123" i="18"/>
  <c r="AQ123" i="18"/>
  <c r="AO123" i="18"/>
  <c r="AW123" i="18"/>
  <c r="AU123" i="18"/>
  <c r="AT123" i="18"/>
  <c r="AZ108" i="18"/>
  <c r="AM125" i="18"/>
  <c r="AL124" i="18"/>
  <c r="AZ122" i="18"/>
  <c r="AI38" i="18"/>
  <c r="AH38" i="18" s="1"/>
  <c r="AJ38" i="18" s="1"/>
  <c r="AG38" i="18"/>
  <c r="AF39" i="18"/>
  <c r="AL110" i="18"/>
  <c r="AM111" i="18"/>
  <c r="BA108" i="18"/>
  <c r="AI28" i="16"/>
  <c r="AI29" i="16" s="1"/>
  <c r="X1" i="16"/>
  <c r="G1" i="16" s="1"/>
  <c r="X2" i="16"/>
  <c r="X3" i="16"/>
  <c r="X4" i="16"/>
  <c r="X5" i="16"/>
  <c r="X6" i="16"/>
  <c r="X7" i="16"/>
  <c r="F8" i="16"/>
  <c r="J8" i="16"/>
  <c r="F9" i="16"/>
  <c r="J9" i="16"/>
  <c r="F10" i="16"/>
  <c r="L10" i="16"/>
  <c r="J10" i="16" s="1"/>
  <c r="F11" i="16"/>
  <c r="B12" i="16"/>
  <c r="Z13" i="16"/>
  <c r="Z14" i="16"/>
  <c r="Z15" i="16"/>
  <c r="Z16" i="16"/>
  <c r="Z17" i="16"/>
  <c r="Z18" i="16"/>
  <c r="Z19" i="16"/>
  <c r="G24" i="16"/>
  <c r="AB14" i="16" s="1"/>
  <c r="Y27" i="16"/>
  <c r="X27" i="16" s="1"/>
  <c r="Y20" i="16" s="1"/>
  <c r="Z27" i="16"/>
  <c r="Z33" i="16"/>
  <c r="Y39" i="16"/>
  <c r="X39" i="16" s="1"/>
  <c r="Y34" i="16" s="1"/>
  <c r="Z44" i="16"/>
  <c r="Z45" i="16"/>
  <c r="Z46" i="16"/>
  <c r="Z47" i="16"/>
  <c r="F52" i="18"/>
  <c r="F51" i="18"/>
  <c r="K54" i="18" l="1"/>
  <c r="AH25" i="16"/>
  <c r="AI25" i="16" s="1"/>
  <c r="AI24" i="16"/>
  <c r="BI108" i="18"/>
  <c r="BI122" i="18"/>
  <c r="AP110" i="18"/>
  <c r="AT110" i="18"/>
  <c r="AQ110" i="18"/>
  <c r="AO110" i="18"/>
  <c r="AN110" i="18"/>
  <c r="AW110" i="18"/>
  <c r="AV110" i="18"/>
  <c r="AU110" i="18"/>
  <c r="AR110" i="18"/>
  <c r="AS110" i="18"/>
  <c r="AM126" i="18"/>
  <c r="AL125" i="18"/>
  <c r="BB123" i="18"/>
  <c r="BG109" i="18"/>
  <c r="BE109" i="18"/>
  <c r="AR124" i="18"/>
  <c r="AP124" i="18"/>
  <c r="AV124" i="18"/>
  <c r="AN124" i="18"/>
  <c r="AS124" i="18"/>
  <c r="AQ124" i="18"/>
  <c r="AO124" i="18"/>
  <c r="AW124" i="18"/>
  <c r="AU124" i="18"/>
  <c r="AT124" i="18"/>
  <c r="AZ123" i="18"/>
  <c r="BD123" i="18"/>
  <c r="AY109" i="18"/>
  <c r="BA109" i="18"/>
  <c r="AI46" i="18"/>
  <c r="AH46" i="18" s="1"/>
  <c r="AJ46" i="18" s="1"/>
  <c r="AG46" i="18"/>
  <c r="AF47" i="18"/>
  <c r="AM112" i="18"/>
  <c r="AL111" i="18"/>
  <c r="AY123" i="18"/>
  <c r="AZ109" i="18"/>
  <c r="BG123" i="18"/>
  <c r="AI57" i="18"/>
  <c r="AH57" i="18" s="1"/>
  <c r="AJ57" i="18" s="1"/>
  <c r="AG57" i="18"/>
  <c r="AF58" i="18"/>
  <c r="BB109" i="18"/>
  <c r="BE123" i="18"/>
  <c r="BA123" i="18"/>
  <c r="BC109" i="18"/>
  <c r="AI64" i="18"/>
  <c r="AH64" i="18" s="1"/>
  <c r="AJ64" i="18" s="1"/>
  <c r="AG64" i="18"/>
  <c r="AF65" i="18"/>
  <c r="BF123" i="18"/>
  <c r="BC123" i="18"/>
  <c r="BF109" i="18"/>
  <c r="BD109" i="18"/>
  <c r="AI39" i="18"/>
  <c r="AH39" i="18" s="1"/>
  <c r="AJ39" i="18" s="1"/>
  <c r="AG39" i="18"/>
  <c r="AF40" i="18"/>
  <c r="X33" i="16"/>
  <c r="Y28" i="16" s="1"/>
  <c r="X44" i="16"/>
  <c r="Y40" i="16" s="1"/>
  <c r="Z40" i="16" s="1"/>
  <c r="Z39" i="16"/>
  <c r="Z20" i="16"/>
  <c r="Y21" i="16"/>
  <c r="Y35" i="16"/>
  <c r="Z34" i="16"/>
  <c r="AC14" i="16"/>
  <c r="AB13" i="16"/>
  <c r="Z48" i="16"/>
  <c r="J54" i="18"/>
  <c r="AJ25" i="16" l="1"/>
  <c r="AJ29" i="16" s="1"/>
  <c r="AJ30" i="16" s="1"/>
  <c r="I45" i="16" s="1"/>
  <c r="BI109" i="18"/>
  <c r="BI123" i="18"/>
  <c r="BE124" i="18"/>
  <c r="BA124" i="18"/>
  <c r="AR125" i="18"/>
  <c r="AP125" i="18"/>
  <c r="AV125" i="18"/>
  <c r="AN125" i="18"/>
  <c r="AS125" i="18"/>
  <c r="AQ125" i="18"/>
  <c r="AO125" i="18"/>
  <c r="AW125" i="18"/>
  <c r="AU125" i="18"/>
  <c r="AT125" i="18"/>
  <c r="AY110" i="18"/>
  <c r="BF124" i="18"/>
  <c r="BC124" i="18"/>
  <c r="AL126" i="18"/>
  <c r="AM127" i="18"/>
  <c r="AZ110" i="18"/>
  <c r="BB110" i="18"/>
  <c r="AI58" i="18"/>
  <c r="AH58" i="18" s="1"/>
  <c r="AJ58" i="18" s="1"/>
  <c r="AG58" i="18"/>
  <c r="AF59" i="18"/>
  <c r="AP111" i="18"/>
  <c r="AT111" i="18"/>
  <c r="AU111" i="18"/>
  <c r="AS111" i="18"/>
  <c r="AR111" i="18"/>
  <c r="AQ111" i="18"/>
  <c r="AO111" i="18"/>
  <c r="AN111" i="18"/>
  <c r="AW111" i="18"/>
  <c r="AV111" i="18"/>
  <c r="AZ124" i="18"/>
  <c r="BD110" i="18"/>
  <c r="BE110" i="18"/>
  <c r="AM113" i="18"/>
  <c r="AL112" i="18"/>
  <c r="BB124" i="18"/>
  <c r="BC110" i="18"/>
  <c r="BA110" i="18"/>
  <c r="AI47" i="18"/>
  <c r="AH47" i="18" s="1"/>
  <c r="AJ47" i="18" s="1"/>
  <c r="AG47" i="18"/>
  <c r="AF48" i="18"/>
  <c r="BD124" i="18"/>
  <c r="BF110" i="18"/>
  <c r="AI40" i="18"/>
  <c r="AH40" i="18" s="1"/>
  <c r="AJ40" i="18" s="1"/>
  <c r="AG40" i="18"/>
  <c r="AF41" i="18"/>
  <c r="AY124" i="18"/>
  <c r="BG110" i="18"/>
  <c r="AF66" i="18"/>
  <c r="AI65" i="18"/>
  <c r="AH65" i="18" s="1"/>
  <c r="AJ65" i="18" s="1"/>
  <c r="AG65" i="18"/>
  <c r="BG124" i="18"/>
  <c r="Y41" i="16"/>
  <c r="Y29" i="16"/>
  <c r="Z28" i="16"/>
  <c r="AC15" i="16"/>
  <c r="I28" i="16"/>
  <c r="Z35" i="16"/>
  <c r="Y36" i="16"/>
  <c r="Z41" i="16"/>
  <c r="Y42" i="16"/>
  <c r="Y22" i="16"/>
  <c r="Z21" i="16"/>
  <c r="Z49" i="16"/>
  <c r="Z50" i="16"/>
  <c r="BI110" i="18" l="1"/>
  <c r="BI124" i="18"/>
  <c r="BG111" i="18"/>
  <c r="BE111" i="18"/>
  <c r="AT126" i="18"/>
  <c r="AR126" i="18"/>
  <c r="AP126" i="18"/>
  <c r="AW126" i="18"/>
  <c r="AO126" i="18"/>
  <c r="AV126" i="18"/>
  <c r="AN126" i="18"/>
  <c r="AU126" i="18"/>
  <c r="AS126" i="18"/>
  <c r="AQ126" i="18"/>
  <c r="BB125" i="18"/>
  <c r="AI48" i="18"/>
  <c r="AH48" i="18" s="1"/>
  <c r="AJ48" i="18" s="1"/>
  <c r="AG48" i="18"/>
  <c r="AF49" i="18"/>
  <c r="BA111" i="18"/>
  <c r="BD125" i="18"/>
  <c r="AI66" i="18"/>
  <c r="AH66" i="18" s="1"/>
  <c r="AJ66" i="18" s="1"/>
  <c r="AG66" i="18"/>
  <c r="AF67" i="18"/>
  <c r="AI41" i="18"/>
  <c r="AH41" i="18" s="1"/>
  <c r="AJ41" i="18" s="1"/>
  <c r="AG41" i="18"/>
  <c r="AP112" i="18"/>
  <c r="AU112" i="18"/>
  <c r="AT112" i="18"/>
  <c r="AR112" i="18"/>
  <c r="AQ112" i="18"/>
  <c r="AO112" i="18"/>
  <c r="AN112" i="18"/>
  <c r="AV112" i="18"/>
  <c r="AW112" i="18"/>
  <c r="AS112" i="18"/>
  <c r="AY111" i="18"/>
  <c r="AY125" i="18"/>
  <c r="AM114" i="18"/>
  <c r="AL113" i="18"/>
  <c r="AZ111" i="18"/>
  <c r="BG125" i="18"/>
  <c r="BB111" i="18"/>
  <c r="AI59" i="18"/>
  <c r="AH59" i="18" s="1"/>
  <c r="AJ59" i="18" s="1"/>
  <c r="AG59" i="18"/>
  <c r="BE125" i="18"/>
  <c r="BA125" i="18"/>
  <c r="BC111" i="18"/>
  <c r="BF125" i="18"/>
  <c r="BC125" i="18"/>
  <c r="BD111" i="18"/>
  <c r="BF111" i="18"/>
  <c r="AL127" i="18"/>
  <c r="AM128" i="18"/>
  <c r="AZ125" i="18"/>
  <c r="I48" i="16"/>
  <c r="Z29" i="16"/>
  <c r="Y30" i="16"/>
  <c r="Y37" i="16"/>
  <c r="Z36" i="16"/>
  <c r="Z42" i="16"/>
  <c r="Y43" i="16"/>
  <c r="Z43" i="16" s="1"/>
  <c r="Z22" i="16"/>
  <c r="Y23" i="16"/>
  <c r="Z51" i="16"/>
  <c r="Z52" i="16"/>
  <c r="Z53" i="16"/>
  <c r="Z54" i="16"/>
  <c r="Z55" i="16"/>
  <c r="Z56" i="16"/>
  <c r="Z57" i="16"/>
  <c r="Z58" i="16"/>
  <c r="AG105" i="16"/>
  <c r="I47" i="16"/>
  <c r="BI111" i="18" l="1"/>
  <c r="BI125" i="18"/>
  <c r="AP113" i="18"/>
  <c r="AU113" i="18"/>
  <c r="AT113" i="18"/>
  <c r="AS113" i="18"/>
  <c r="AR113" i="18"/>
  <c r="AQ113" i="18"/>
  <c r="AO113" i="18"/>
  <c r="AN113" i="18"/>
  <c r="AW113" i="18"/>
  <c r="AV113" i="18"/>
  <c r="BA112" i="18"/>
  <c r="BF126" i="18"/>
  <c r="AM115" i="18"/>
  <c r="AL114" i="18"/>
  <c r="BG112" i="18"/>
  <c r="AY126" i="18"/>
  <c r="AY112" i="18"/>
  <c r="AI49" i="18"/>
  <c r="AH49" i="18" s="1"/>
  <c r="AJ49" i="18" s="1"/>
  <c r="AG49" i="18"/>
  <c r="AF50" i="18"/>
  <c r="BG126" i="18"/>
  <c r="AZ112" i="18"/>
  <c r="AZ126" i="18"/>
  <c r="BB112" i="18"/>
  <c r="AL128" i="18"/>
  <c r="AM129" i="18"/>
  <c r="BC112" i="18"/>
  <c r="AF68" i="18"/>
  <c r="AI67" i="18"/>
  <c r="AH67" i="18" s="1"/>
  <c r="AJ67" i="18" s="1"/>
  <c r="AG67" i="18"/>
  <c r="BA126" i="18"/>
  <c r="BE112" i="18"/>
  <c r="BB126" i="18"/>
  <c r="BC126" i="18"/>
  <c r="AR127" i="18"/>
  <c r="AV127" i="18"/>
  <c r="AN127" i="18"/>
  <c r="AS127" i="18"/>
  <c r="AP127" i="18"/>
  <c r="AW127" i="18"/>
  <c r="AU127" i="18"/>
  <c r="AT127" i="18"/>
  <c r="AQ127" i="18"/>
  <c r="AO127" i="18"/>
  <c r="BD112" i="18"/>
  <c r="BF112" i="18"/>
  <c r="BD126" i="18"/>
  <c r="BE126" i="18"/>
  <c r="C54" i="16"/>
  <c r="Z30" i="16"/>
  <c r="Y31" i="16"/>
  <c r="Y24" i="16"/>
  <c r="Z23" i="16"/>
  <c r="Z37" i="16"/>
  <c r="Y38" i="16"/>
  <c r="Z38" i="16" s="1"/>
  <c r="C53" i="16"/>
  <c r="C52" i="16"/>
  <c r="BI112" i="18" l="1"/>
  <c r="BI126" i="18"/>
  <c r="BF127" i="18"/>
  <c r="BD127" i="18"/>
  <c r="AM130" i="18"/>
  <c r="AL129" i="18"/>
  <c r="AM116" i="18"/>
  <c r="AL115" i="18"/>
  <c r="BG113" i="18"/>
  <c r="BF113" i="18"/>
  <c r="AR128" i="18"/>
  <c r="AV128" i="18"/>
  <c r="AN128" i="18"/>
  <c r="AW128" i="18"/>
  <c r="AU128" i="18"/>
  <c r="AT128" i="18"/>
  <c r="AS128" i="18"/>
  <c r="AQ128" i="18"/>
  <c r="AP128" i="18"/>
  <c r="AO128" i="18"/>
  <c r="BA113" i="18"/>
  <c r="AZ127" i="18"/>
  <c r="BG127" i="18"/>
  <c r="AY113" i="18"/>
  <c r="AY127" i="18"/>
  <c r="BB127" i="18"/>
  <c r="BC127" i="18"/>
  <c r="AI68" i="18"/>
  <c r="AH68" i="18" s="1"/>
  <c r="AJ68" i="18" s="1"/>
  <c r="AG68" i="18"/>
  <c r="AZ113" i="18"/>
  <c r="BE127" i="18"/>
  <c r="BB113" i="18"/>
  <c r="BC113" i="18"/>
  <c r="AI50" i="18"/>
  <c r="AH50" i="18" s="1"/>
  <c r="AJ50" i="18" s="1"/>
  <c r="AG50" i="18"/>
  <c r="AF51" i="18"/>
  <c r="BD113" i="18"/>
  <c r="BA127" i="18"/>
  <c r="AR114" i="18"/>
  <c r="AP114" i="18"/>
  <c r="AV114" i="18"/>
  <c r="AN114" i="18"/>
  <c r="AU114" i="18"/>
  <c r="AT114" i="18"/>
  <c r="AW114" i="18"/>
  <c r="AQ114" i="18"/>
  <c r="AS114" i="18"/>
  <c r="AO114" i="18"/>
  <c r="BE113" i="18"/>
  <c r="K55" i="16"/>
  <c r="Z31" i="16"/>
  <c r="Y32" i="16"/>
  <c r="Z32" i="16" s="1"/>
  <c r="Z24" i="16"/>
  <c r="Y25" i="16"/>
  <c r="J55" i="16"/>
  <c r="BI113" i="18" l="1"/>
  <c r="BI127" i="18"/>
  <c r="BE128" i="18"/>
  <c r="BE114" i="18"/>
  <c r="AI51" i="18"/>
  <c r="AH51" i="18" s="1"/>
  <c r="AJ51" i="18" s="1"/>
  <c r="AG51" i="18"/>
  <c r="BF128" i="18"/>
  <c r="AY114" i="18"/>
  <c r="AY128" i="18"/>
  <c r="BG114" i="18"/>
  <c r="AZ128" i="18"/>
  <c r="BG128" i="18"/>
  <c r="AZ114" i="18"/>
  <c r="BA114" i="18"/>
  <c r="BA128" i="18"/>
  <c r="BC128" i="18"/>
  <c r="AR129" i="18"/>
  <c r="AV129" i="18"/>
  <c r="AN129" i="18"/>
  <c r="AP129" i="18"/>
  <c r="AO129" i="18"/>
  <c r="AW129" i="18"/>
  <c r="AU129" i="18"/>
  <c r="AT129" i="18"/>
  <c r="AS129" i="18"/>
  <c r="AQ129" i="18"/>
  <c r="BD114" i="18"/>
  <c r="BC114" i="18"/>
  <c r="BB128" i="18"/>
  <c r="AQ115" i="18"/>
  <c r="AU115" i="18"/>
  <c r="AN115" i="18"/>
  <c r="AV115" i="18"/>
  <c r="AS115" i="18"/>
  <c r="AR115" i="18"/>
  <c r="AP115" i="18"/>
  <c r="AW115" i="18"/>
  <c r="AT115" i="18"/>
  <c r="AO115" i="18"/>
  <c r="AM131" i="18"/>
  <c r="AL130" i="18"/>
  <c r="BF114" i="18"/>
  <c r="BB114" i="18"/>
  <c r="BD128" i="18"/>
  <c r="AM117" i="18"/>
  <c r="AL116" i="18"/>
  <c r="Z25" i="16"/>
  <c r="Y26" i="16"/>
  <c r="Z26" i="16" s="1"/>
  <c r="BI128" i="18" l="1"/>
  <c r="BI114" i="18"/>
  <c r="AM118" i="18"/>
  <c r="AL117" i="18"/>
  <c r="BE115" i="18"/>
  <c r="BB115" i="18"/>
  <c r="BF129" i="18"/>
  <c r="BA115" i="18"/>
  <c r="AZ129" i="18"/>
  <c r="BC115" i="18"/>
  <c r="BA129" i="18"/>
  <c r="BD115" i="18"/>
  <c r="AY129" i="18"/>
  <c r="AR130" i="18"/>
  <c r="AW130" i="18"/>
  <c r="AO130" i="18"/>
  <c r="AV130" i="18"/>
  <c r="AN130" i="18"/>
  <c r="AU130" i="18"/>
  <c r="AT130" i="18"/>
  <c r="AS130" i="18"/>
  <c r="AQ130" i="18"/>
  <c r="AP130" i="18"/>
  <c r="BG115" i="18"/>
  <c r="BB129" i="18"/>
  <c r="BG129" i="18"/>
  <c r="AQ116" i="18"/>
  <c r="AU116" i="18"/>
  <c r="AS116" i="18"/>
  <c r="AP116" i="18"/>
  <c r="AN116" i="18"/>
  <c r="AW116" i="18"/>
  <c r="AV116" i="18"/>
  <c r="AT116" i="18"/>
  <c r="AR116" i="18"/>
  <c r="AO116" i="18"/>
  <c r="AM132" i="18"/>
  <c r="AL131" i="18"/>
  <c r="AY115" i="18"/>
  <c r="BD129" i="18"/>
  <c r="BC129" i="18"/>
  <c r="AZ115" i="18"/>
  <c r="BF115" i="18"/>
  <c r="BE129" i="18"/>
  <c r="BI115" i="18" l="1"/>
  <c r="BI129" i="18"/>
  <c r="AQ131" i="18"/>
  <c r="AR131" i="18"/>
  <c r="AW131" i="18"/>
  <c r="AN131" i="18"/>
  <c r="AV131" i="18"/>
  <c r="AU131" i="18"/>
  <c r="AT131" i="18"/>
  <c r="AS131" i="18"/>
  <c r="AP131" i="18"/>
  <c r="AO131" i="18"/>
  <c r="BA116" i="18"/>
  <c r="BA130" i="18"/>
  <c r="AL132" i="18"/>
  <c r="AM133" i="18"/>
  <c r="BD116" i="18"/>
  <c r="BB130" i="18"/>
  <c r="BC130" i="18"/>
  <c r="AZ116" i="18"/>
  <c r="BF116" i="18"/>
  <c r="BD130" i="18"/>
  <c r="BC116" i="18"/>
  <c r="BB116" i="18"/>
  <c r="BE130" i="18"/>
  <c r="BE116" i="18"/>
  <c r="BF130" i="18"/>
  <c r="BG116" i="18"/>
  <c r="AY130" i="18"/>
  <c r="BG130" i="18"/>
  <c r="AQ117" i="18"/>
  <c r="AW117" i="18"/>
  <c r="AO117" i="18"/>
  <c r="AU117" i="18"/>
  <c r="AV117" i="18"/>
  <c r="AT117" i="18"/>
  <c r="AS117" i="18"/>
  <c r="AR117" i="18"/>
  <c r="AP117" i="18"/>
  <c r="AN117" i="18"/>
  <c r="AY116" i="18"/>
  <c r="AZ130" i="18"/>
  <c r="AM119" i="18"/>
  <c r="AL119" i="18" s="1"/>
  <c r="AL118" i="18"/>
  <c r="BI130" i="18" l="1"/>
  <c r="BI116" i="18"/>
  <c r="AZ117" i="18"/>
  <c r="BA117" i="18"/>
  <c r="BB117" i="18"/>
  <c r="BF131" i="18"/>
  <c r="AQ118" i="18"/>
  <c r="AW118" i="18"/>
  <c r="AO118" i="18"/>
  <c r="AU118" i="18"/>
  <c r="AP118" i="18"/>
  <c r="AN118" i="18"/>
  <c r="AV118" i="18"/>
  <c r="AT118" i="18"/>
  <c r="AS118" i="18"/>
  <c r="AR118" i="18"/>
  <c r="BC117" i="18"/>
  <c r="BG131" i="18"/>
  <c r="BD117" i="18"/>
  <c r="AY131" i="18"/>
  <c r="BE117" i="18"/>
  <c r="BG117" i="18"/>
  <c r="AZ131" i="18"/>
  <c r="BC131" i="18"/>
  <c r="AQ119" i="18"/>
  <c r="AW119" i="18"/>
  <c r="AO119" i="18"/>
  <c r="AU119" i="18"/>
  <c r="AS119" i="18"/>
  <c r="AR119" i="18"/>
  <c r="AP119" i="18"/>
  <c r="AN119" i="18"/>
  <c r="AV119" i="18"/>
  <c r="AT119" i="18"/>
  <c r="BF117" i="18"/>
  <c r="BA131" i="18"/>
  <c r="BB131" i="18"/>
  <c r="AM134" i="18"/>
  <c r="AL133" i="18"/>
  <c r="BD131" i="18"/>
  <c r="AY117" i="18"/>
  <c r="AQ132" i="18"/>
  <c r="AW132" i="18"/>
  <c r="AO132" i="18"/>
  <c r="AR132" i="18"/>
  <c r="AN132" i="18"/>
  <c r="AV132" i="18"/>
  <c r="AU132" i="18"/>
  <c r="AT132" i="18"/>
  <c r="AS132" i="18"/>
  <c r="AP132" i="18"/>
  <c r="BE131" i="18"/>
  <c r="BI117" i="18" l="1"/>
  <c r="BI131" i="18"/>
  <c r="BE132" i="18"/>
  <c r="BF132" i="18"/>
  <c r="AQ133" i="18"/>
  <c r="AW133" i="18"/>
  <c r="AO133" i="18"/>
  <c r="AV133" i="18"/>
  <c r="AU133" i="18"/>
  <c r="AT133" i="18"/>
  <c r="AS133" i="18"/>
  <c r="AR133" i="18"/>
  <c r="AP133" i="18"/>
  <c r="AN133" i="18"/>
  <c r="AY119" i="18"/>
  <c r="AZ118" i="18"/>
  <c r="BG132" i="18"/>
  <c r="AM135" i="18"/>
  <c r="AL134" i="18"/>
  <c r="BA119" i="18"/>
  <c r="BC118" i="18"/>
  <c r="BC119" i="18"/>
  <c r="BD118" i="18"/>
  <c r="BB118" i="18"/>
  <c r="AY132" i="18"/>
  <c r="BD119" i="18"/>
  <c r="BE118" i="18"/>
  <c r="BC132" i="18"/>
  <c r="AZ132" i="18"/>
  <c r="BF119" i="18"/>
  <c r="BG118" i="18"/>
  <c r="BA132" i="18"/>
  <c r="AZ119" i="18"/>
  <c r="AY118" i="18"/>
  <c r="BD132" i="18"/>
  <c r="BE119" i="18"/>
  <c r="BA118" i="18"/>
  <c r="BB132" i="18"/>
  <c r="BG119" i="18"/>
  <c r="BB119" i="18"/>
  <c r="BF118" i="18"/>
  <c r="BI119" i="18" l="1"/>
  <c r="BI118" i="18"/>
  <c r="BI132" i="18"/>
  <c r="AQ134" i="18"/>
  <c r="AW134" i="18"/>
  <c r="AO134" i="18"/>
  <c r="AU134" i="18"/>
  <c r="AV134" i="18"/>
  <c r="AT134" i="18"/>
  <c r="AS134" i="18"/>
  <c r="AR134" i="18"/>
  <c r="AP134" i="18"/>
  <c r="AN134" i="18"/>
  <c r="BE133" i="18"/>
  <c r="AL135" i="18"/>
  <c r="AM136" i="18"/>
  <c r="BF133" i="18"/>
  <c r="BG133" i="18"/>
  <c r="AZ133" i="18"/>
  <c r="AY133" i="18"/>
  <c r="BA133" i="18"/>
  <c r="BB133" i="18"/>
  <c r="BC133" i="18"/>
  <c r="BD133" i="18"/>
  <c r="BI133" i="18" l="1"/>
  <c r="AZ134" i="18"/>
  <c r="AY134" i="18"/>
  <c r="AL136" i="18"/>
  <c r="AM137" i="18"/>
  <c r="BA134" i="18"/>
  <c r="BB134" i="18"/>
  <c r="AS135" i="18"/>
  <c r="AQ135" i="18"/>
  <c r="AW135" i="18"/>
  <c r="AO135" i="18"/>
  <c r="AV135" i="18"/>
  <c r="AN135" i="18"/>
  <c r="AU135" i="18"/>
  <c r="AT135" i="18"/>
  <c r="AR135" i="18"/>
  <c r="AP135" i="18"/>
  <c r="BC134" i="18"/>
  <c r="BD134" i="18"/>
  <c r="BE134" i="18"/>
  <c r="BG134" i="18"/>
  <c r="BF134" i="18"/>
  <c r="BI134" i="18" l="1"/>
  <c r="BF135" i="18"/>
  <c r="AY135" i="18"/>
  <c r="AT136" i="18"/>
  <c r="AR136" i="18"/>
  <c r="AV136" i="18"/>
  <c r="AS136" i="18"/>
  <c r="AP136" i="18"/>
  <c r="AO136" i="18"/>
  <c r="AN136" i="18"/>
  <c r="AW136" i="18"/>
  <c r="AU136" i="18"/>
  <c r="AQ136" i="18"/>
  <c r="BG135" i="18"/>
  <c r="AZ135" i="18"/>
  <c r="BA135" i="18"/>
  <c r="BB135" i="18"/>
  <c r="BC135" i="18"/>
  <c r="BD135" i="18"/>
  <c r="BE135" i="18"/>
  <c r="AL137" i="18"/>
  <c r="AM138" i="18"/>
  <c r="BI135" i="18" l="1"/>
  <c r="AL138" i="18"/>
  <c r="AM139" i="18"/>
  <c r="AY136" i="18"/>
  <c r="AZ136" i="18"/>
  <c r="BA136" i="18"/>
  <c r="BD136" i="18"/>
  <c r="BG136" i="18"/>
  <c r="BB136" i="18"/>
  <c r="BC136" i="18"/>
  <c r="AT137" i="18"/>
  <c r="AS137" i="18"/>
  <c r="AR137" i="18"/>
  <c r="AV137" i="18"/>
  <c r="AQ137" i="18"/>
  <c r="AO137" i="18"/>
  <c r="AN137" i="18"/>
  <c r="AW137" i="18"/>
  <c r="AU137" i="18"/>
  <c r="AP137" i="18"/>
  <c r="BF136" i="18"/>
  <c r="BE136" i="18"/>
  <c r="BI136" i="18" l="1"/>
  <c r="BD137" i="18"/>
  <c r="AY137" i="18"/>
  <c r="AZ137" i="18"/>
  <c r="BB137" i="18"/>
  <c r="BG137" i="18"/>
  <c r="BC137" i="18"/>
  <c r="AL139" i="18"/>
  <c r="AM140" i="18"/>
  <c r="BA137" i="18"/>
  <c r="BF137" i="18"/>
  <c r="BE137" i="18"/>
  <c r="AT138" i="18"/>
  <c r="AS138" i="18"/>
  <c r="AR138" i="18"/>
  <c r="AW138" i="18"/>
  <c r="AV138" i="18"/>
  <c r="AU138" i="18"/>
  <c r="AQ138" i="18"/>
  <c r="AP138" i="18"/>
  <c r="AO138" i="18"/>
  <c r="AN138" i="18"/>
  <c r="BI137" i="18" l="1"/>
  <c r="BA138" i="18"/>
  <c r="BB138" i="18"/>
  <c r="BF138" i="18"/>
  <c r="AL140" i="18"/>
  <c r="AM141" i="18"/>
  <c r="AS139" i="18"/>
  <c r="AR139" i="18"/>
  <c r="AQ139" i="18"/>
  <c r="AW139" i="18"/>
  <c r="AV139" i="18"/>
  <c r="AU139" i="18"/>
  <c r="AT139" i="18"/>
  <c r="AP139" i="18"/>
  <c r="AO139" i="18"/>
  <c r="AN139" i="18"/>
  <c r="BG138" i="18"/>
  <c r="BC138" i="18"/>
  <c r="AY138" i="18"/>
  <c r="BD138" i="18"/>
  <c r="AZ138" i="18"/>
  <c r="BE138" i="18"/>
  <c r="BI138" i="18" l="1"/>
  <c r="BE139" i="18"/>
  <c r="AM142" i="18"/>
  <c r="AL141" i="18"/>
  <c r="BB139" i="18"/>
  <c r="BC139" i="18"/>
  <c r="AY139" i="18"/>
  <c r="AZ139" i="18"/>
  <c r="BD139" i="18"/>
  <c r="BA139" i="18"/>
  <c r="BF139" i="18"/>
  <c r="BG139" i="18"/>
  <c r="AV140" i="18"/>
  <c r="AN140" i="18"/>
  <c r="AT140" i="18"/>
  <c r="AR140" i="18"/>
  <c r="AQ140" i="18"/>
  <c r="AP140" i="18"/>
  <c r="AW140" i="18"/>
  <c r="AU140" i="18"/>
  <c r="AS140" i="18"/>
  <c r="AO140" i="18"/>
  <c r="BI139" i="18" l="1"/>
  <c r="AL142" i="18"/>
  <c r="AM143" i="18"/>
  <c r="BB140" i="18"/>
  <c r="BC140" i="18"/>
  <c r="BA140" i="18"/>
  <c r="BE140" i="18"/>
  <c r="AZ140" i="18"/>
  <c r="AY140" i="18"/>
  <c r="BD140" i="18"/>
  <c r="AS141" i="18"/>
  <c r="AQ141" i="18"/>
  <c r="AW141" i="18"/>
  <c r="AO141" i="18"/>
  <c r="AV141" i="18"/>
  <c r="AN141" i="18"/>
  <c r="AU141" i="18"/>
  <c r="AP141" i="18"/>
  <c r="AT141" i="18"/>
  <c r="AR141" i="18"/>
  <c r="BG140" i="18"/>
  <c r="BF140" i="18"/>
  <c r="BI140" i="18" l="1"/>
  <c r="BF141" i="18"/>
  <c r="AY141" i="18"/>
  <c r="BG141" i="18"/>
  <c r="AZ141" i="18"/>
  <c r="BC141" i="18"/>
  <c r="BB141" i="18"/>
  <c r="AM144" i="18"/>
  <c r="AL143" i="18"/>
  <c r="BE141" i="18"/>
  <c r="BD141" i="18"/>
  <c r="AV142" i="18"/>
  <c r="AN142" i="18"/>
  <c r="AS142" i="18"/>
  <c r="AR142" i="18"/>
  <c r="AU142" i="18"/>
  <c r="AT142" i="18"/>
  <c r="AQ142" i="18"/>
  <c r="AP142" i="18"/>
  <c r="AO142" i="18"/>
  <c r="AW142" i="18"/>
  <c r="BA141" i="18"/>
  <c r="BI141" i="18" l="1"/>
  <c r="BA142" i="18"/>
  <c r="BG142" i="18"/>
  <c r="BB142" i="18"/>
  <c r="AZ142" i="18"/>
  <c r="BE142" i="18"/>
  <c r="AS143" i="18"/>
  <c r="AP143" i="18"/>
  <c r="AW143" i="18"/>
  <c r="AO143" i="18"/>
  <c r="AV143" i="18"/>
  <c r="AU143" i="18"/>
  <c r="AT143" i="18"/>
  <c r="AR143" i="18"/>
  <c r="AQ143" i="18"/>
  <c r="AN143" i="18"/>
  <c r="AM145" i="18"/>
  <c r="AL144" i="18"/>
  <c r="BC142" i="18"/>
  <c r="BF142" i="18"/>
  <c r="BD142" i="18"/>
  <c r="AY142" i="18"/>
  <c r="AZ143" i="18" l="1"/>
  <c r="AY143" i="18"/>
  <c r="BA143" i="18"/>
  <c r="BB143" i="18"/>
  <c r="BD143" i="18"/>
  <c r="BC143" i="18"/>
  <c r="BE143" i="18"/>
  <c r="AP144" i="18"/>
  <c r="AU144" i="18"/>
  <c r="AT144" i="18"/>
  <c r="AO144" i="18"/>
  <c r="AN144" i="18"/>
  <c r="AW144" i="18"/>
  <c r="AV144" i="18"/>
  <c r="AS144" i="18"/>
  <c r="AR144" i="18"/>
  <c r="AQ144" i="18"/>
  <c r="BF143" i="18"/>
  <c r="AL145" i="18"/>
  <c r="AM146" i="18"/>
  <c r="BG143" i="18"/>
  <c r="BC144" i="18" l="1"/>
  <c r="BA144" i="18"/>
  <c r="BG144" i="18"/>
  <c r="AM147" i="18"/>
  <c r="AL146" i="18"/>
  <c r="AT145" i="18"/>
  <c r="AS145" i="18"/>
  <c r="AR145" i="18"/>
  <c r="AQ145" i="18"/>
  <c r="AP145" i="18"/>
  <c r="AW145" i="18"/>
  <c r="AO145" i="18"/>
  <c r="AV145" i="18"/>
  <c r="AN145" i="18"/>
  <c r="AU145" i="18"/>
  <c r="AZ144" i="18"/>
  <c r="AY144" i="18"/>
  <c r="BE144" i="18"/>
  <c r="BF144" i="18"/>
  <c r="BB144" i="18"/>
  <c r="BD144" i="18"/>
  <c r="BG145" i="18" l="1"/>
  <c r="AZ145" i="18"/>
  <c r="AQ146" i="18"/>
  <c r="AP146" i="18"/>
  <c r="AW146" i="18"/>
  <c r="AO146" i="18"/>
  <c r="AV146" i="18"/>
  <c r="AN146" i="18"/>
  <c r="AU146" i="18"/>
  <c r="AT146" i="18"/>
  <c r="AS146" i="18"/>
  <c r="AR146" i="18"/>
  <c r="BA145" i="18"/>
  <c r="AL147" i="18"/>
  <c r="AM148" i="18"/>
  <c r="BB145" i="18"/>
  <c r="BC145" i="18"/>
  <c r="BF145" i="18"/>
  <c r="BD145" i="18"/>
  <c r="AY145" i="18"/>
  <c r="BE145" i="18"/>
  <c r="BC146" i="18" l="1"/>
  <c r="BA146" i="18"/>
  <c r="BD146" i="18"/>
  <c r="BB146" i="18"/>
  <c r="BE146" i="18"/>
  <c r="BF146" i="18"/>
  <c r="AL148" i="18"/>
  <c r="AM149" i="18"/>
  <c r="AL149" i="18" s="1"/>
  <c r="AY146" i="18"/>
  <c r="AW147" i="18"/>
  <c r="AO147" i="18"/>
  <c r="AU147" i="18"/>
  <c r="AT147" i="18"/>
  <c r="AS147" i="18"/>
  <c r="AV147" i="18"/>
  <c r="AR147" i="18"/>
  <c r="AQ147" i="18"/>
  <c r="AP147" i="18"/>
  <c r="AN147" i="18"/>
  <c r="BG146" i="18"/>
  <c r="AZ146" i="18"/>
  <c r="BA147" i="18" l="1"/>
  <c r="BB147" i="18"/>
  <c r="BC147" i="18"/>
  <c r="BG147" i="18"/>
  <c r="AR149" i="18"/>
  <c r="AQ149" i="18"/>
  <c r="AP149" i="18"/>
  <c r="AW149" i="18"/>
  <c r="AO149" i="18"/>
  <c r="AV149" i="18"/>
  <c r="AN149" i="18"/>
  <c r="AU149" i="18"/>
  <c r="AT149" i="18"/>
  <c r="AS149" i="18"/>
  <c r="BD147" i="18"/>
  <c r="AT148" i="18"/>
  <c r="AS148" i="18"/>
  <c r="AR148" i="18"/>
  <c r="AQ148" i="18"/>
  <c r="AP148" i="18"/>
  <c r="AW148" i="18"/>
  <c r="AV148" i="18"/>
  <c r="AU148" i="18"/>
  <c r="AO148" i="18"/>
  <c r="AN148" i="18"/>
  <c r="BE147" i="18"/>
  <c r="BF147" i="18"/>
  <c r="AY147" i="18"/>
  <c r="AZ147" i="18"/>
  <c r="BB148" i="18" l="1"/>
  <c r="BF149" i="18"/>
  <c r="BC148" i="18"/>
  <c r="AY149" i="18"/>
  <c r="AY148" i="18"/>
  <c r="BD148" i="18"/>
  <c r="BG149" i="18"/>
  <c r="AZ148" i="18"/>
  <c r="BE148" i="18"/>
  <c r="AZ149" i="18"/>
  <c r="BF148" i="18"/>
  <c r="BG148" i="18"/>
  <c r="BA149" i="18"/>
  <c r="BD149" i="18"/>
  <c r="BB149" i="18"/>
  <c r="BA148" i="18"/>
  <c r="BE149" i="18"/>
  <c r="BC149" i="18"/>
  <c r="BH148" i="18" l="1"/>
  <c r="BI148" i="18" s="1"/>
  <c r="BH142" i="18"/>
  <c r="BI142" i="18" s="1"/>
  <c r="BH143" i="18"/>
  <c r="BI143" i="18" s="1"/>
  <c r="BH149" i="18"/>
  <c r="BI149" i="18" s="1"/>
  <c r="BH147" i="18"/>
  <c r="BI147" i="18" s="1"/>
  <c r="BH144" i="18"/>
  <c r="BI144" i="18" s="1"/>
  <c r="BH146" i="18"/>
  <c r="BI146" i="18" s="1"/>
  <c r="BH145" i="18"/>
  <c r="BI145" i="18" s="1"/>
</calcChain>
</file>

<file path=xl/sharedStrings.xml><?xml version="1.0" encoding="utf-8"?>
<sst xmlns="http://schemas.openxmlformats.org/spreadsheetml/2006/main" count="230" uniqueCount="96">
  <si>
    <t>Date:</t>
  </si>
  <si>
    <t>Revision:</t>
  </si>
  <si>
    <t>b =</t>
  </si>
  <si>
    <t>Plate Thickness</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</si>
  <si>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</si>
  <si>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</si>
  <si>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</si>
  <si>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</si>
  <si>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</si>
  <si>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</si>
  <si>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</si>
  <si>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</si>
  <si>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</si>
  <si>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</si>
  <si>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</si>
  <si>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</si>
  <si>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</si>
  <si>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</si>
  <si>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</si>
  <si>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</si>
  <si>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</si>
  <si>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</si>
  <si>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</si>
  <si>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</si>
  <si>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</si>
  <si>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</si>
  <si>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</si>
  <si>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</si>
  <si>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</si>
  <si>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</si>
  <si>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</si>
  <si>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</si>
  <si>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</si>
  <si>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</si>
  <si>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</si>
  <si>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</si>
  <si>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</si>
  <si>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</si>
  <si>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</si>
  <si>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</si>
  <si>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</si>
  <si>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</si>
  <si>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</si>
  <si>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</si>
  <si>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</si>
  <si>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</si>
  <si>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</si>
  <si>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</si>
  <si>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</si>
  <si>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</si>
  <si>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</si>
  <si>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</si>
  <si>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</si>
  <si>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</si>
  <si>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</si>
  <si>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</si>
  <si>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</si>
  <si>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</si>
  <si>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</si>
  <si>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</si>
  <si>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</si>
  <si>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COMPRESSION BUCKLING OF FLAT ISOTROPIC PLATES - SIMPLE</t>
  </si>
  <si>
    <t>D =</t>
  </si>
  <si>
    <t>inlb</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</si>
  <si>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</si>
  <si>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</si>
  <si>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</si>
  <si>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</si>
  <si>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AA-SM-007-022</t>
  </si>
  <si>
    <t>www.xl-viking.com</t>
  </si>
  <si>
    <t>http://www.abbottaerospace.com/subscribe</t>
  </si>
  <si>
    <t>http://www.xl-viking.com/download-free-trial/</t>
  </si>
  <si>
    <t>http://www.abbottaerospace.com/engineering-services</t>
  </si>
  <si>
    <t>Compression Stress in the Plate</t>
  </si>
  <si>
    <t>μ =</t>
  </si>
  <si>
    <t>ε =</t>
  </si>
  <si>
    <t>m =</t>
  </si>
  <si>
    <t>λ =</t>
  </si>
  <si>
    <t>Min</t>
  </si>
  <si>
    <t>(πb/λ)²</t>
  </si>
  <si>
    <t>a/b</t>
  </si>
  <si>
    <t>b</t>
  </si>
  <si>
    <t>a</t>
  </si>
  <si>
    <t>(NACA-REPORT-733, 1942)</t>
  </si>
  <si>
    <t>Panel out of plane stiffness per unit length</t>
  </si>
  <si>
    <t>Panel Thickness</t>
  </si>
  <si>
    <t>Compression Stress in the Panel</t>
  </si>
  <si>
    <t>COMPRESSION BUCKLING OF FLAT ISOTROPIC PANELS - SIMPLE</t>
  </si>
  <si>
    <t>AA-SM-007-070</t>
  </si>
  <si>
    <t>Edge Rotational Restraint Calculated Using</t>
  </si>
  <si>
    <t>Varying Edge Rotational Restraint, Elastic Material</t>
  </si>
  <si>
    <t>(Abbott, Richard. Analysis and Design of Composite and Metallic Flight Vehicle Structures 1st Edition, 2016)</t>
  </si>
  <si>
    <t>AA-SM-007-023</t>
  </si>
  <si>
    <t>To account for material plasticity use this spreadsheet:</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</si>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</sst>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00000000000"/>
  </numFmts>
  <fonts count="25"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
      <sz val="10"/>
      <color theme="1"/>
      <name val="Calibri"/>
      <family val="2"/>
      <scheme val="minor"/>
    </font>
    <font>
      <i/>
      <u/>
      <sz val="10"/>
      <color theme="10"/>
      <name val="Calibri"/>
      <family val="2"/>
      <scheme val="minor"/>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1" fillId="0" borderId="0" applyNumberFormat="0" applyFill="0" applyBorder="0" applyAlignment="0" applyProtection="0"/>
  </cellStyleXfs>
  <cellXfs count="155">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0" fillId="0" borderId="0" xfId="9" applyFont="1" applyBorder="1" applyAlignment="1" applyProtection="1">
      <alignment horizontal="center"/>
    </xf>
    <xf numFmtId="0" fontId="21" fillId="0" borderId="0" xfId="9" applyBorder="1" applyAlignment="1">
      <alignment horizontal="center"/>
    </xf>
    <xf numFmtId="0" fontId="5" fillId="0" borderId="0" xfId="5" applyFont="1" applyAlignment="1">
      <alignment horizontal="left"/>
    </xf>
    <xf numFmtId="0" fontId="5" fillId="0" borderId="2" xfId="5" applyFont="1" applyBorder="1" applyAlignment="1"/>
    <xf numFmtId="0" fontId="9" fillId="0" borderId="0" xfId="5" applyFont="1" applyBorder="1" applyAlignment="1">
      <alignment horizontal="center"/>
    </xf>
    <xf numFmtId="165" fontId="5" fillId="0" borderId="0" xfId="5" applyNumberFormat="1" applyFont="1" applyBorder="1"/>
    <xf numFmtId="2" fontId="5" fillId="0" borderId="0" xfId="5" applyNumberFormat="1" applyFont="1" applyBorder="1" applyAlignment="1">
      <alignment horizontal="center"/>
    </xf>
    <xf numFmtId="165" fontId="5" fillId="0" borderId="0" xfId="5" applyNumberFormat="1" applyFont="1" applyBorder="1" applyAlignment="1">
      <alignment horizontal="center"/>
    </xf>
    <xf numFmtId="165"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0" fontId="5" fillId="0" borderId="0" xfId="4" applyNumberFormat="1" applyFont="1" applyBorder="1" applyAlignment="1">
      <alignment horizontal="center"/>
    </xf>
    <xf numFmtId="2" fontId="5" fillId="0" borderId="0" xfId="5" applyNumberFormat="1" applyFont="1" applyAlignment="1">
      <alignment horizontal="center"/>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164" fontId="5" fillId="0" borderId="0" xfId="4" applyNumberFormat="1" applyFont="1" applyBorder="1" applyAlignment="1">
      <alignment horizontal="center"/>
    </xf>
    <xf numFmtId="2" fontId="5" fillId="0" borderId="0" xfId="5" applyNumberFormat="1" applyFont="1" applyAlignment="1" applyProtection="1">
      <alignment horizontal="right"/>
      <protection locked="0"/>
    </xf>
    <xf numFmtId="2" fontId="5" fillId="0" borderId="0" xfId="5" applyNumberFormat="1" applyFont="1" applyAlignment="1" applyProtection="1">
      <protection locked="0"/>
    </xf>
    <xf numFmtId="0" fontId="5" fillId="0" borderId="0" xfId="5" quotePrefix="1" applyFont="1" applyBorder="1"/>
    <xf numFmtId="2" fontId="5" fillId="0" borderId="0" xfId="5" applyNumberFormat="1" applyFont="1"/>
    <xf numFmtId="0" fontId="5" fillId="0" borderId="0" xfId="5" applyFont="1" applyAlignment="1">
      <alignment vertical="top"/>
    </xf>
    <xf numFmtId="165" fontId="5" fillId="0" borderId="0" xfId="5" applyNumberFormat="1" applyFont="1"/>
    <xf numFmtId="1" fontId="5" fillId="0" borderId="0" xfId="5" applyNumberFormat="1" applyFont="1" applyBorder="1" applyAlignment="1">
      <alignment horizontal="center"/>
    </xf>
    <xf numFmtId="0" fontId="5" fillId="0" borderId="0" xfId="5" applyFont="1" applyAlignment="1"/>
    <xf numFmtId="166" fontId="5" fillId="0" borderId="0" xfId="5" applyNumberFormat="1" applyFont="1"/>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23" fillId="0" borderId="0" xfId="7" applyFont="1" applyBorder="1" applyAlignment="1" applyProtection="1">
      <alignment horizontal="center"/>
      <protection locked="0"/>
    </xf>
    <xf numFmtId="2" fontId="5" fillId="0" borderId="0" xfId="5" applyNumberFormat="1" applyFont="1" applyBorder="1" applyAlignment="1">
      <alignment horizontal="left"/>
    </xf>
    <xf numFmtId="2" fontId="5" fillId="0" borderId="0" xfId="5" applyNumberFormat="1" applyFont="1" applyAlignment="1">
      <alignment horizontal="left"/>
    </xf>
    <xf numFmtId="2" fontId="22" fillId="0" borderId="0" xfId="5" applyNumberFormat="1" applyFont="1" applyBorder="1" applyAlignment="1" applyProtection="1">
      <protection locked="0"/>
    </xf>
    <xf numFmtId="0" fontId="5" fillId="0" borderId="0" xfId="5" applyFont="1" applyBorder="1" applyAlignment="1" applyProtection="1">
      <alignment horizontal="left"/>
      <protection locked="0"/>
    </xf>
    <xf numFmtId="0" fontId="24" fillId="0" borderId="0" xfId="0"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20" fillId="0" borderId="0" xfId="8" applyFont="1" applyAlignment="1">
      <alignment horizontal="left"/>
    </xf>
    <xf numFmtId="0" fontId="5" fillId="0" borderId="0" xfId="0" applyFont="1" applyAlignment="1">
      <alignment horizontal="left"/>
    </xf>
    <xf numFmtId="0" fontId="5" fillId="0" borderId="0" xfId="5" applyFont="1" applyAlignment="1">
      <alignment horizontal="left" vertical="top" wrapText="1"/>
    </xf>
    <xf numFmtId="0" fontId="14" fillId="0" borderId="0" xfId="7" applyAlignment="1" applyProtection="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0.4</c:v>
                </c:pt>
                <c:pt idx="1">
                  <c:v>0.5</c:v>
                </c:pt>
                <c:pt idx="2">
                  <c:v>0.6</c:v>
                </c:pt>
                <c:pt idx="3">
                  <c:v>0.7</c:v>
                </c:pt>
                <c:pt idx="4">
                  <c:v>0.8</c:v>
                </c:pt>
                <c:pt idx="5">
                  <c:v>0.9</c:v>
                </c:pt>
                <c:pt idx="6">
                  <c:v>1</c:v>
                </c:pt>
                <c:pt idx="7">
                  <c:v>1.051776695296637</c:v>
                </c:pt>
                <c:pt idx="8">
                  <c:v>1.103553390593274</c:v>
                </c:pt>
                <c:pt idx="9">
                  <c:v>1.1553300858899109</c:v>
                </c:pt>
                <c:pt idx="10">
                  <c:v>1.2071067811865479</c:v>
                </c:pt>
                <c:pt idx="11">
                  <c:v>1.2588834764831849</c:v>
                </c:pt>
                <c:pt idx="12">
                  <c:v>1.3106601717798219</c:v>
                </c:pt>
                <c:pt idx="13">
                  <c:v>1.3624368670764588</c:v>
                </c:pt>
                <c:pt idx="14">
                  <c:v>1.4142135623730951</c:v>
                </c:pt>
                <c:pt idx="15">
                  <c:v>1.5118446353109127</c:v>
                </c:pt>
                <c:pt idx="16">
                  <c:v>1.6094757082487301</c:v>
                </c:pt>
                <c:pt idx="17">
                  <c:v>1.7071067811865475</c:v>
                </c:pt>
                <c:pt idx="18">
                  <c:v>1.8047378541243648</c:v>
                </c:pt>
                <c:pt idx="19">
                  <c:v>1.9023689270621822</c:v>
                </c:pt>
                <c:pt idx="20">
                  <c:v>2</c:v>
                </c:pt>
                <c:pt idx="21">
                  <c:v>2.0749149571305296</c:v>
                </c:pt>
                <c:pt idx="22">
                  <c:v>2.1498299142610593</c:v>
                </c:pt>
                <c:pt idx="23">
                  <c:v>2.2247448713915889</c:v>
                </c:pt>
                <c:pt idx="24">
                  <c:v>2.2996598285221186</c:v>
                </c:pt>
                <c:pt idx="25">
                  <c:v>2.3745747856526482</c:v>
                </c:pt>
                <c:pt idx="26">
                  <c:v>2.4494897427831779</c:v>
                </c:pt>
                <c:pt idx="27">
                  <c:v>2.5412414523193148</c:v>
                </c:pt>
                <c:pt idx="28">
                  <c:v>2.6329931618554516</c:v>
                </c:pt>
                <c:pt idx="29">
                  <c:v>2.7247448713915885</c:v>
                </c:pt>
                <c:pt idx="30">
                  <c:v>2.8164965809277254</c:v>
                </c:pt>
                <c:pt idx="31">
                  <c:v>3</c:v>
                </c:pt>
                <c:pt idx="32">
                  <c:v>3.2</c:v>
                </c:pt>
                <c:pt idx="33">
                  <c:v>3.4</c:v>
                </c:pt>
                <c:pt idx="34">
                  <c:v>3.6</c:v>
                </c:pt>
                <c:pt idx="35">
                  <c:v>3.8</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SIMPLE!$Z$13:$Z$59</c:f>
              <c:numCache>
                <c:formatCode>0.00</c:formatCode>
                <c:ptCount val="47"/>
                <c:pt idx="0">
                  <c:v>8.41</c:v>
                </c:pt>
                <c:pt idx="1">
                  <c:v>6.25</c:v>
                </c:pt>
                <c:pt idx="2">
                  <c:v>5.1377777777777771</c:v>
                </c:pt>
                <c:pt idx="3">
                  <c:v>4.5308163265306121</c:v>
                </c:pt>
                <c:pt idx="4">
                  <c:v>4.2024999999999997</c:v>
                </c:pt>
                <c:pt idx="5">
                  <c:v>4.0445679012345677</c:v>
                </c:pt>
                <c:pt idx="6">
                  <c:v>4</c:v>
                </c:pt>
                <c:pt idx="7">
                  <c:v>4.0102019162320879</c:v>
                </c:pt>
                <c:pt idx="8">
                  <c:v>4.0389626983834397</c:v>
                </c:pt>
                <c:pt idx="9">
                  <c:v>4.0839704694778476</c:v>
                </c:pt>
                <c:pt idx="10">
                  <c:v>4.1433982822017876</c:v>
                </c:pt>
                <c:pt idx="11">
                  <c:v>4.2157869888279809</c:v>
                </c:pt>
                <c:pt idx="12">
                  <c:v>4.2999598367971181</c:v>
                </c:pt>
                <c:pt idx="13">
                  <c:v>4.3949593361350097</c:v>
                </c:pt>
                <c:pt idx="14">
                  <c:v>4.4999999999999991</c:v>
                </c:pt>
                <c:pt idx="15">
                  <c:v>4.3214492404834193</c:v>
                </c:pt>
                <c:pt idx="16">
                  <c:v>4.1917588911449766</c:v>
                </c:pt>
                <c:pt idx="17">
                  <c:v>4.1011363926237534</c:v>
                </c:pt>
                <c:pt idx="18">
                  <c:v>4.0423640378566841</c:v>
                </c:pt>
                <c:pt idx="19">
                  <c:v>4.0100272835343889</c:v>
                </c:pt>
                <c:pt idx="20">
                  <c:v>4</c:v>
                </c:pt>
                <c:pt idx="21">
                  <c:v>4.0054114490732395</c:v>
                </c:pt>
                <c:pt idx="22">
                  <c:v>4.0209117058473751</c:v>
                </c:pt>
                <c:pt idx="23">
                  <c:v>4.0455365511649442</c:v>
                </c:pt>
                <c:pt idx="24">
                  <c:v>4.0784762169257061</c:v>
                </c:pt>
                <c:pt idx="25">
                  <c:v>4.1190466215441601</c:v>
                </c:pt>
                <c:pt idx="26">
                  <c:v>4.166666666666667</c:v>
                </c:pt>
                <c:pt idx="27">
                  <c:v>4.1111854904173599</c:v>
                </c:pt>
                <c:pt idx="28">
                  <c:v>4.0684990878852894</c:v>
                </c:pt>
                <c:pt idx="29">
                  <c:v>4.0371611303342556</c:v>
                </c:pt>
                <c:pt idx="30">
                  <c:v>4.0159569656138974</c:v>
                </c:pt>
                <c:pt idx="31">
                  <c:v>4</c:v>
                </c:pt>
                <c:pt idx="32">
                  <c:v>4.0166840277777771</c:v>
                </c:pt>
                <c:pt idx="33">
                  <c:v>4.0629911572472128</c:v>
                </c:pt>
                <c:pt idx="34">
                  <c:v>4.0445679012345677</c:v>
                </c:pt>
                <c:pt idx="35">
                  <c:v>4.0105332409972299</c:v>
                </c:pt>
                <c:pt idx="36">
                  <c:v>4</c:v>
                </c:pt>
                <c:pt idx="37">
                  <c:v>4.0095294784580497</c:v>
                </c:pt>
                <c:pt idx="38">
                  <c:v>4.0364462809917363</c:v>
                </c:pt>
                <c:pt idx="39">
                  <c:v>4.0278744801512296</c:v>
                </c:pt>
                <c:pt idx="40">
                  <c:v>4.0066694444444453</c:v>
                </c:pt>
                <c:pt idx="41">
                  <c:v>4</c:v>
                </c:pt>
                <c:pt idx="42">
                  <c:v>4.0061562130177526</c:v>
                </c:pt>
                <c:pt idx="43">
                  <c:v>4.0237388203017819</c:v>
                </c:pt>
                <c:pt idx="44">
                  <c:v>4</c:v>
                </c:pt>
                <c:pt idx="45">
                  <c:v>4</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3</c:v>
                </c:pt>
                <c:pt idx="1">
                  <c:v>3</c:v>
                </c:pt>
                <c:pt idx="2" formatCode="0%">
                  <c:v>0</c:v>
                </c:pt>
              </c:numCache>
            </c:numRef>
          </c:xVal>
          <c:yVal>
            <c:numRef>
              <c:f>SIMPLE!$AC$13:$AC$15</c:f>
              <c:numCache>
                <c:formatCode>0.00</c:formatCode>
                <c:ptCount val="3"/>
                <c:pt idx="0">
                  <c:v>0</c:v>
                </c:pt>
                <c:pt idx="1">
                  <c:v>4</c:v>
                </c:pt>
                <c:pt idx="2">
                  <c:v>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56</c:v>
                </c:pt>
                <c:pt idx="1">
                  <c:v>56</c:v>
                </c:pt>
                <c:pt idx="2" formatCode="General">
                  <c:v>0.1</c:v>
                </c:pt>
              </c:numCache>
            </c:numRef>
          </c:xVal>
          <c:yVal>
            <c:numRef>
              <c:f>SIMPLE!$AJ$28:$AJ$30</c:f>
              <c:numCache>
                <c:formatCode>General</c:formatCode>
                <c:ptCount val="3"/>
                <c:pt idx="0">
                  <c:v>0</c:v>
                </c:pt>
                <c:pt idx="1">
                  <c:v>1.633</c:v>
                </c:pt>
                <c:pt idx="2">
                  <c:v>1.633</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5924025917372082"/>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GENERAL!$BK$14:$BK$149</c:f>
              <c:numCache>
                <c:formatCode>0.00</c:formatCode>
                <c:ptCount val="136"/>
                <c:pt idx="0">
                  <c:v>13.201111111111111</c:v>
                </c:pt>
                <c:pt idx="1">
                  <c:v>10.28576530612245</c:v>
                </c:pt>
                <c:pt idx="2">
                  <c:v>8.41</c:v>
                </c:pt>
                <c:pt idx="3">
                  <c:v>7.1407716049382728</c:v>
                </c:pt>
                <c:pt idx="4">
                  <c:v>6.25</c:v>
                </c:pt>
                <c:pt idx="5">
                  <c:v>5.608285123966942</c:v>
                </c:pt>
                <c:pt idx="6">
                  <c:v>5.1377777777777771</c:v>
                </c:pt>
                <c:pt idx="7">
                  <c:v>4.7893639053254429</c:v>
                </c:pt>
                <c:pt idx="8">
                  <c:v>4.5308163265306121</c:v>
                </c:pt>
                <c:pt idx="9">
                  <c:v>4.3402777777777768</c:v>
                </c:pt>
                <c:pt idx="10">
                  <c:v>4.2024999999999997</c:v>
                </c:pt>
                <c:pt idx="11">
                  <c:v>4.106583044982699</c:v>
                </c:pt>
                <c:pt idx="12">
                  <c:v>4.0916822065981622</c:v>
                </c:pt>
                <c:pt idx="13">
                  <c:v>4.0780784912141632</c:v>
                </c:pt>
                <c:pt idx="14">
                  <c:v>4.0657223140495873</c:v>
                </c:pt>
                <c:pt idx="15">
                  <c:v>4.0545668602449174</c:v>
                </c:pt>
                <c:pt idx="16">
                  <c:v>4.0445679012345677</c:v>
                </c:pt>
                <c:pt idx="17">
                  <c:v>4.0356836251660422</c:v>
                </c:pt>
                <c:pt idx="18">
                  <c:v>4.0278744801512278</c:v>
                </c:pt>
                <c:pt idx="19">
                  <c:v>4.021103029251937</c:v>
                </c:pt>
                <c:pt idx="20">
                  <c:v>4.0153338162064278</c:v>
                </c:pt>
                <c:pt idx="21">
                  <c:v>4.0105332409972299</c:v>
                </c:pt>
                <c:pt idx="22">
                  <c:v>4.0066694444444453</c:v>
                </c:pt>
                <c:pt idx="23">
                  <c:v>4.0037122010840687</c:v>
                </c:pt>
                <c:pt idx="24">
                  <c:v>4.0016328196584769</c:v>
                </c:pt>
                <c:pt idx="25">
                  <c:v>4.0004040506070808</c:v>
                </c:pt>
                <c:pt idx="26">
                  <c:v>4</c:v>
                </c:pt>
                <c:pt idx="27">
                  <c:v>4.0003960494069197</c:v>
                </c:pt>
                <c:pt idx="28">
                  <c:v>4.0015687812379861</c:v>
                </c:pt>
                <c:pt idx="29">
                  <c:v>4.0034959091337532</c:v>
                </c:pt>
                <c:pt idx="30">
                  <c:v>4.0061562130177526</c:v>
                </c:pt>
                <c:pt idx="31">
                  <c:v>4.0095294784580497</c:v>
                </c:pt>
                <c:pt idx="32">
                  <c:v>4.013596440014239</c:v>
                </c:pt>
                <c:pt idx="33">
                  <c:v>4.0183387282732115</c:v>
                </c:pt>
                <c:pt idx="34">
                  <c:v>4.0237388203017819</c:v>
                </c:pt>
                <c:pt idx="35">
                  <c:v>4.029779993266561</c:v>
                </c:pt>
                <c:pt idx="36">
                  <c:v>4.0364462809917363</c:v>
                </c:pt>
                <c:pt idx="37">
                  <c:v>4.0437224332440547</c:v>
                </c:pt>
                <c:pt idx="38">
                  <c:v>4.0515938775510207</c:v>
                </c:pt>
                <c:pt idx="39">
                  <c:v>4.0600466833737956</c:v>
                </c:pt>
                <c:pt idx="40">
                  <c:v>4.0690675284702973</c:v>
                </c:pt>
                <c:pt idx="41">
                  <c:v>4.0786436672967854</c:v>
                </c:pt>
                <c:pt idx="42">
                  <c:v>4.088762901307966</c:v>
                </c:pt>
                <c:pt idx="43">
                  <c:v>4.0994135510263714</c:v>
                </c:pt>
                <c:pt idx="44">
                  <c:v>4.1105844297615635</c:v>
                </c:pt>
                <c:pt idx="45">
                  <c:v>4.1222648188687243</c:v>
                </c:pt>
                <c:pt idx="46">
                  <c:v>4.1344444444444441</c:v>
                </c:pt>
                <c:pt idx="47">
                  <c:v>4.1471134553650701</c:v>
                </c:pt>
                <c:pt idx="48">
                  <c:v>4.1602624025799528</c:v>
                </c:pt>
                <c:pt idx="49">
                  <c:v>4.1738822195782932</c:v>
                </c:pt>
                <c:pt idx="50">
                  <c:v>4.1879642039542144</c:v>
                </c:pt>
                <c:pt idx="51">
                  <c:v>4.2024999999999997</c:v>
                </c:pt>
                <c:pt idx="52">
                  <c:v>4.2174815822625353</c:v>
                </c:pt>
                <c:pt idx="53">
                  <c:v>4.2329012400024801</c:v>
                </c:pt>
                <c:pt idx="54">
                  <c:v>4.2487515625000007</c:v>
                </c:pt>
                <c:pt idx="55">
                  <c:v>4.2650254251547386</c:v>
                </c:pt>
                <c:pt idx="56">
                  <c:v>4.2817159763313599</c:v>
                </c:pt>
                <c:pt idx="57">
                  <c:v>4.2988166249053084</c:v>
                </c:pt>
                <c:pt idx="58">
                  <c:v>4.3163210284664828</c:v>
                </c:pt>
                <c:pt idx="59">
                  <c:v>4.3342230821414445</c:v>
                </c:pt>
                <c:pt idx="60">
                  <c:v>4.3525169079973258</c:v>
                </c:pt>
                <c:pt idx="61">
                  <c:v>4.3711968449931424</c:v>
                </c:pt>
                <c:pt idx="62">
                  <c:v>4.3902574394463665</c:v>
                </c:pt>
                <c:pt idx="63">
                  <c:v>4.4096934359848694</c:v>
                </c:pt>
                <c:pt idx="64">
                  <c:v>4.4294997689561013</c:v>
                </c:pt>
                <c:pt idx="65">
                  <c:v>4.4496715542673781</c:v>
                </c:pt>
                <c:pt idx="66">
                  <c:v>4.4702040816326534</c:v>
                </c:pt>
                <c:pt idx="67">
                  <c:v>4.4910928072028566</c:v>
                </c:pt>
                <c:pt idx="68">
                  <c:v>4.4878333862328894</c:v>
                </c:pt>
                <c:pt idx="69">
                  <c:v>4.4673108721697883</c:v>
                </c:pt>
                <c:pt idx="70">
                  <c:v>4.4474123456790133</c:v>
                </c:pt>
                <c:pt idx="71">
                  <c:v>4.4281220273483957</c:v>
                </c:pt>
                <c:pt idx="72">
                  <c:v>4.4094246762994942</c:v>
                </c:pt>
                <c:pt idx="73">
                  <c:v>4.3913055682817346</c:v>
                </c:pt>
                <c:pt idx="74">
                  <c:v>4.373750474799122</c:v>
                </c:pt>
                <c:pt idx="75">
                  <c:v>4.3567456432142695</c:v>
                </c:pt>
                <c:pt idx="76">
                  <c:v>4.3402777777777768</c:v>
                </c:pt>
                <c:pt idx="77">
                  <c:v>4.3243340215341428</c:v>
                </c:pt>
                <c:pt idx="78">
                  <c:v>4.3089019390581713</c:v>
                </c:pt>
                <c:pt idx="79">
                  <c:v>4.2939694999786404</c:v>
                </c:pt>
                <c:pt idx="80">
                  <c:v>4.2795250632484398</c:v>
                </c:pt>
                <c:pt idx="81">
                  <c:v>4.2655573621227889</c:v>
                </c:pt>
                <c:pt idx="82">
                  <c:v>4.2520554898093366</c:v>
                </c:pt>
                <c:pt idx="83">
                  <c:v>4.2390088857560135</c:v>
                </c:pt>
                <c:pt idx="84">
                  <c:v>4.2264073225444623</c:v>
                </c:pt>
                <c:pt idx="85">
                  <c:v>4.2142408933586495</c:v>
                </c:pt>
                <c:pt idx="86">
                  <c:v>4.2024999999999997</c:v>
                </c:pt>
                <c:pt idx="87">
                  <c:v>4.1911753414220128</c:v>
                </c:pt>
                <c:pt idx="88">
                  <c:v>4.1802579027587248</c:v>
                </c:pt>
                <c:pt idx="89">
                  <c:v>4.1697389448229139</c:v>
                </c:pt>
                <c:pt idx="90">
                  <c:v>4.1596099940511602</c:v>
                </c:pt>
                <c:pt idx="91">
                  <c:v>4.1498628328741969</c:v>
                </c:pt>
                <c:pt idx="92">
                  <c:v>4.1314822340349249</c:v>
                </c:pt>
                <c:pt idx="93">
                  <c:v>4.1145361865831029</c:v>
                </c:pt>
                <c:pt idx="94">
                  <c:v>4.0989672728360862</c:v>
                </c:pt>
                <c:pt idx="95">
                  <c:v>4.0847213747535838</c:v>
                </c:pt>
                <c:pt idx="96">
                  <c:v>4.0717474489795915</c:v>
                </c:pt>
                <c:pt idx="97">
                  <c:v>4.0599973195761114</c:v>
                </c:pt>
                <c:pt idx="98">
                  <c:v>4.0494254868761885</c:v>
                </c:pt>
                <c:pt idx="99">
                  <c:v>4.0399889510393461</c:v>
                </c:pt>
                <c:pt idx="100">
                  <c:v>4.031647049031025</c:v>
                </c:pt>
                <c:pt idx="101">
                  <c:v>4.024361303871439</c:v>
                </c:pt>
                <c:pt idx="102">
                  <c:v>4.0180952851096681</c:v>
                </c:pt>
                <c:pt idx="103">
                  <c:v>4.0128144795778384</c:v>
                </c:pt>
                <c:pt idx="104">
                  <c:v>4.0084861715687614</c:v>
                </c:pt>
                <c:pt idx="105">
                  <c:v>4.000099503106358</c:v>
                </c:pt>
                <c:pt idx="106">
                  <c:v>4.0364462809917363</c:v>
                </c:pt>
                <c:pt idx="107">
                  <c:v>4.0786436672967854</c:v>
                </c:pt>
                <c:pt idx="108">
                  <c:v>4.1344444444444441</c:v>
                </c:pt>
                <c:pt idx="109">
                  <c:v>4.1344444444444441</c:v>
                </c:pt>
                <c:pt idx="110">
                  <c:v>4.0824720578566733</c:v>
                </c:pt>
                <c:pt idx="111">
                  <c:v>4.0445679012345677</c:v>
                </c:pt>
                <c:pt idx="112">
                  <c:v>4.01907029478458</c:v>
                </c:pt>
                <c:pt idx="113">
                  <c:v>4.0045990223279162</c:v>
                </c:pt>
                <c:pt idx="114">
                  <c:v>4</c:v>
                </c:pt>
                <c:pt idx="115">
                  <c:v>4.0043022314718462</c:v>
                </c:pt>
                <c:pt idx="116">
                  <c:v>4.0166840277777789</c:v>
                </c:pt>
                <c:pt idx="117">
                  <c:v>4.0364462809917363</c:v>
                </c:pt>
                <c:pt idx="118">
                  <c:v>4.0629911572472128</c:v>
                </c:pt>
                <c:pt idx="119">
                  <c:v>4.0717474489795915</c:v>
                </c:pt>
                <c:pt idx="120">
                  <c:v>4.0105332409972299</c:v>
                </c:pt>
                <c:pt idx="121">
                  <c:v>4.0024393961927416</c:v>
                </c:pt>
                <c:pt idx="122">
                  <c:v>4.0364462809917363</c:v>
                </c:pt>
                <c:pt idx="123">
                  <c:v>4.0153338162064278</c:v>
                </c:pt>
                <c:pt idx="124">
                  <c:v>4</c:v>
                </c:pt>
                <c:pt idx="125">
                  <c:v>4.013596440014239</c:v>
                </c:pt>
                <c:pt idx="126">
                  <c:v>4.01907029478458</c:v>
                </c:pt>
                <c:pt idx="127">
                  <c:v>4.0011300233010951</c:v>
                </c:pt>
                <c:pt idx="128">
                  <c:v>4.0043022314718462</c:v>
                </c:pt>
                <c:pt idx="129">
                  <c:v>4.0220082115686511</c:v>
                </c:pt>
                <c:pt idx="130">
                  <c:v>4.0033620507026342</c:v>
                </c:pt>
                <c:pt idx="131">
                  <c:v>4.0008048694581975</c:v>
                </c:pt>
                <c:pt idx="132">
                  <c:v>4.0123647530597335</c:v>
                </c:pt>
                <c:pt idx="133">
                  <c:v>4.0058462904790009</c:v>
                </c:pt>
                <c:pt idx="134">
                  <c:v>4</c:v>
                </c:pt>
                <c:pt idx="135">
                  <c:v>4.0054235239149376</c:v>
                </c:pt>
              </c:numCache>
            </c:numRef>
          </c:yVal>
          <c:smooth val="0"/>
          <c:extLst>
            <c:ext xmlns:c16="http://schemas.microsoft.com/office/drawing/2014/chart" uri="{C3380CC4-5D6E-409C-BE32-E72D297353CC}">
              <c16:uniqueId val="{00000000-F697-4071-806B-3AAEAC12EDE9}"/>
            </c:ext>
          </c:extLst>
        </c:ser>
        <c:ser>
          <c:idx val="3"/>
          <c:order val="1"/>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GENERAL!$BL$14:$BL$149</c:f>
              <c:numCache>
                <c:formatCode>0.00</c:formatCode>
                <c:ptCount val="136"/>
                <c:pt idx="0">
                  <c:v>13.219508990711249</c:v>
                </c:pt>
                <c:pt idx="1">
                  <c:v>10.310449172646129</c:v>
                </c:pt>
                <c:pt idx="2">
                  <c:v>8.4419369283585368</c:v>
                </c:pt>
                <c:pt idx="3">
                  <c:v>7.1809286700429817</c:v>
                </c:pt>
                <c:pt idx="4">
                  <c:v>6.2993442767621968</c:v>
                </c:pt>
                <c:pt idx="5">
                  <c:v>5.6677836872979412</c:v>
                </c:pt>
                <c:pt idx="6">
                  <c:v>5.2083977025888908</c:v>
                </c:pt>
                <c:pt idx="7">
                  <c:v>4.8720722665279865</c:v>
                </c:pt>
                <c:pt idx="8">
                  <c:v>4.6265801990358995</c:v>
                </c:pt>
                <c:pt idx="9">
                  <c:v>4.4500642364971226</c:v>
                </c:pt>
                <c:pt idx="10">
                  <c:v>4.3272761198447176</c:v>
                </c:pt>
                <c:pt idx="11">
                  <c:v>4.2473159008641055</c:v>
                </c:pt>
                <c:pt idx="12">
                  <c:v>4.2357224586762641</c:v>
                </c:pt>
                <c:pt idx="13">
                  <c:v>4.2254648224854128</c:v>
                </c:pt>
                <c:pt idx="14">
                  <c:v>4.2164934075104368</c:v>
                </c:pt>
                <c:pt idx="15">
                  <c:v>4.20876139889182</c:v>
                </c:pt>
                <c:pt idx="16">
                  <c:v>4.2022245680639756</c:v>
                </c:pt>
                <c:pt idx="17">
                  <c:v>4.1968411031744086</c:v>
                </c:pt>
                <c:pt idx="18">
                  <c:v>4.1925714523350051</c:v>
                </c:pt>
                <c:pt idx="19">
                  <c:v>4.1893781786075763</c:v>
                </c:pt>
                <c:pt idx="20">
                  <c:v>4.1872258257303834</c:v>
                </c:pt>
                <c:pt idx="21">
                  <c:v>4.1860807936859539</c:v>
                </c:pt>
                <c:pt idx="22">
                  <c:v>4.18591122329439</c:v>
                </c:pt>
                <c:pt idx="23">
                  <c:v>4.1866868890916873</c:v>
                </c:pt>
                <c:pt idx="24">
                  <c:v>4.1883790998202208</c:v>
                </c:pt>
                <c:pt idx="25">
                  <c:v>4.190960605919404</c:v>
                </c:pt>
                <c:pt idx="26">
                  <c:v>4.1944055134593539</c:v>
                </c:pt>
                <c:pt idx="27">
                  <c:v>4.1986892040097583</c:v>
                </c:pt>
                <c:pt idx="28">
                  <c:v>4.2037882599807608</c:v>
                </c:pt>
                <c:pt idx="29">
                  <c:v>4.2096803950129162</c:v>
                </c:pt>
                <c:pt idx="30">
                  <c:v>4.2163443890297581</c:v>
                </c:pt>
                <c:pt idx="31">
                  <c:v>4.223760027599349</c:v>
                </c:pt>
                <c:pt idx="32">
                  <c:v>4.2319080452812852</c:v>
                </c:pt>
                <c:pt idx="33">
                  <c:v>4.2407700726624569</c:v>
                </c:pt>
                <c:pt idx="34">
                  <c:v>4.2503285868096787</c:v>
                </c:pt>
                <c:pt idx="35">
                  <c:v>4.2605668648895625</c:v>
                </c:pt>
                <c:pt idx="36">
                  <c:v>4.2714689407262956</c:v>
                </c:pt>
                <c:pt idx="37">
                  <c:v>4.2830195640866231</c:v>
                </c:pt>
                <c:pt idx="38">
                  <c:v>4.2952041624980506</c:v>
                </c:pt>
                <c:pt idx="39">
                  <c:v>4.30800880542174</c:v>
                </c:pt>
                <c:pt idx="40">
                  <c:v>4.3214201706156095</c:v>
                </c:pt>
                <c:pt idx="41">
                  <c:v>4.3354255125359176</c:v>
                </c:pt>
                <c:pt idx="42">
                  <c:v>4.3500126326373705</c:v>
                </c:pt>
                <c:pt idx="43">
                  <c:v>4.3651698514425004</c:v>
                </c:pt>
                <c:pt idx="44">
                  <c:v>4.3808859822608701</c:v>
                </c:pt>
                <c:pt idx="45">
                  <c:v>4.3971503064476627</c:v>
                </c:pt>
                <c:pt idx="46">
                  <c:v>4.413952550099463</c:v>
                </c:pt>
                <c:pt idx="47">
                  <c:v>4.4312828620926252</c:v>
                </c:pt>
                <c:pt idx="48">
                  <c:v>4.4491317933764956</c:v>
                </c:pt>
                <c:pt idx="49">
                  <c:v>4.4674902774402767</c:v>
                </c:pt>
                <c:pt idx="50">
                  <c:v>4.486349611878091</c:v>
                </c:pt>
                <c:pt idx="51">
                  <c:v>4.5057014409822216</c:v>
                </c:pt>
                <c:pt idx="52">
                  <c:v>4.5255377392995566</c:v>
                </c:pt>
                <c:pt idx="53">
                  <c:v>4.5458507960907522</c:v>
                </c:pt>
                <c:pt idx="54">
                  <c:v>4.5666332006359758</c:v>
                </c:pt>
                <c:pt idx="55">
                  <c:v>4.5878778283348689</c:v>
                </c:pt>
                <c:pt idx="56">
                  <c:v>4.6095778275520987</c:v>
                </c:pt>
                <c:pt idx="57">
                  <c:v>4.6317266071631078</c:v>
                </c:pt>
                <c:pt idx="58">
                  <c:v>4.6543178247577961</c:v>
                </c:pt>
                <c:pt idx="59">
                  <c:v>4.6773453754627239</c:v>
                </c:pt>
                <c:pt idx="60">
                  <c:v>4.7008033813450245</c:v>
                </c:pt>
                <c:pt idx="61">
                  <c:v>4.7246861813637135</c:v>
                </c:pt>
                <c:pt idx="62">
                  <c:v>4.715455376780298</c:v>
                </c:pt>
                <c:pt idx="63">
                  <c:v>4.6921444201882512</c:v>
                </c:pt>
                <c:pt idx="64">
                  <c:v>4.6695744800762409</c:v>
                </c:pt>
                <c:pt idx="65">
                  <c:v>4.6477260200735149</c:v>
                </c:pt>
                <c:pt idx="66">
                  <c:v>4.6265801990358995</c:v>
                </c:pt>
                <c:pt idx="67">
                  <c:v>4.6061188415671115</c:v>
                </c:pt>
                <c:pt idx="68">
                  <c:v>4.5863244099880838</c:v>
                </c:pt>
                <c:pt idx="69">
                  <c:v>4.5671799776736055</c:v>
                </c:pt>
                <c:pt idx="70">
                  <c:v>4.5486692036805652</c:v>
                </c:pt>
                <c:pt idx="71">
                  <c:v>4.5307763085967974</c:v>
                </c:pt>
                <c:pt idx="72">
                  <c:v>4.5134860515438593</c:v>
                </c:pt>
                <c:pt idx="73">
                  <c:v>4.4967837082711748</c:v>
                </c:pt>
                <c:pt idx="74">
                  <c:v>4.4806550502827518</c:v>
                </c:pt>
                <c:pt idx="75">
                  <c:v>4.4650863249412005</c:v>
                </c:pt>
                <c:pt idx="76">
                  <c:v>4.4500642364971226</c:v>
                </c:pt>
                <c:pt idx="77">
                  <c:v>4.4355759279950169</c:v>
                </c:pt>
                <c:pt idx="78">
                  <c:v>4.4216089640096872</c:v>
                </c:pt>
                <c:pt idx="79">
                  <c:v>4.4081513141699107</c:v>
                </c:pt>
                <c:pt idx="80">
                  <c:v>4.3951913374285771</c:v>
                </c:pt>
                <c:pt idx="81">
                  <c:v>4.3827177670409068</c:v>
                </c:pt>
                <c:pt idx="82">
                  <c:v>4.3707196962145476</c:v>
                </c:pt>
                <c:pt idx="83">
                  <c:v>4.359186564397433</c:v>
                </c:pt>
                <c:pt idx="84">
                  <c:v>4.3481081441712011</c:v>
                </c:pt>
                <c:pt idx="85">
                  <c:v>4.337474528719822</c:v>
                </c:pt>
                <c:pt idx="86">
                  <c:v>4.3272761198447176</c:v>
                </c:pt>
                <c:pt idx="87">
                  <c:v>4.3175036164993914</c:v>
                </c:pt>
                <c:pt idx="88">
                  <c:v>4.3081480038178759</c:v>
                </c:pt>
                <c:pt idx="89">
                  <c:v>4.2992005426129509</c:v>
                </c:pt>
                <c:pt idx="90">
                  <c:v>4.2906527593211958</c:v>
                </c:pt>
                <c:pt idx="91">
                  <c:v>4.2824964363733447</c:v>
                </c:pt>
                <c:pt idx="92">
                  <c:v>4.2673265262396365</c:v>
                </c:pt>
                <c:pt idx="93">
                  <c:v>4.2536298504898307</c:v>
                </c:pt>
                <c:pt idx="94">
                  <c:v>4.2413489914412832</c:v>
                </c:pt>
                <c:pt idx="95">
                  <c:v>4.2304298310537023</c:v>
                </c:pt>
                <c:pt idx="96">
                  <c:v>4.2208213259710856</c:v>
                </c:pt>
                <c:pt idx="97">
                  <c:v>4.2124753002554307</c:v>
                </c:pt>
                <c:pt idx="98">
                  <c:v>4.205346254239787</c:v>
                </c:pt>
                <c:pt idx="99">
                  <c:v>4.199391188083677</c:v>
                </c:pt>
                <c:pt idx="100">
                  <c:v>4.1945694387525405</c:v>
                </c:pt>
                <c:pt idx="101">
                  <c:v>4.1908425292665905</c:v>
                </c:pt>
                <c:pt idx="102">
                  <c:v>4.1881740291749097</c:v>
                </c:pt>
                <c:pt idx="103">
                  <c:v>4.1865294253096215</c:v>
                </c:pt>
                <c:pt idx="104">
                  <c:v>4.1858760019635399</c:v>
                </c:pt>
                <c:pt idx="105">
                  <c:v>4.1964440017628979</c:v>
                </c:pt>
                <c:pt idx="106">
                  <c:v>4.2714689407262956</c:v>
                </c:pt>
                <c:pt idx="107">
                  <c:v>4.3354255125359176</c:v>
                </c:pt>
                <c:pt idx="108">
                  <c:v>4.3272761198447176</c:v>
                </c:pt>
                <c:pt idx="109">
                  <c:v>4.269750935545698</c:v>
                </c:pt>
                <c:pt idx="110">
                  <c:v>4.228738731286156</c:v>
                </c:pt>
                <c:pt idx="111">
                  <c:v>4.2022245680639756</c:v>
                </c:pt>
                <c:pt idx="112">
                  <c:v>4.1885467660856079</c:v>
                </c:pt>
                <c:pt idx="113">
                  <c:v>4.1863251091722598</c:v>
                </c:pt>
                <c:pt idx="114">
                  <c:v>4.1944055134593539</c:v>
                </c:pt>
                <c:pt idx="115">
                  <c:v>4.2118169826179068</c:v>
                </c:pt>
                <c:pt idx="116">
                  <c:v>4.2377378276822411</c:v>
                </c:pt>
                <c:pt idx="117">
                  <c:v>4.2714689407262956</c:v>
                </c:pt>
                <c:pt idx="118">
                  <c:v>4.2473159008641055</c:v>
                </c:pt>
                <c:pt idx="119">
                  <c:v>4.2208213259710856</c:v>
                </c:pt>
                <c:pt idx="120">
                  <c:v>4.1860807936859539</c:v>
                </c:pt>
                <c:pt idx="121">
                  <c:v>4.2066365431291555</c:v>
                </c:pt>
                <c:pt idx="122">
                  <c:v>4.2164934075104377</c:v>
                </c:pt>
                <c:pt idx="123">
                  <c:v>4.1872258257303834</c:v>
                </c:pt>
                <c:pt idx="124">
                  <c:v>4.1944055134593539</c:v>
                </c:pt>
                <c:pt idx="125">
                  <c:v>4.213780595143767</c:v>
                </c:pt>
                <c:pt idx="126">
                  <c:v>4.1885467660856079</c:v>
                </c:pt>
                <c:pt idx="127">
                  <c:v>4.1891420970689817</c:v>
                </c:pt>
                <c:pt idx="128">
                  <c:v>4.2118169826179068</c:v>
                </c:pt>
                <c:pt idx="129">
                  <c:v>4.1897698244101607</c:v>
                </c:pt>
                <c:pt idx="130">
                  <c:v>4.1868731692426921</c:v>
                </c:pt>
                <c:pt idx="131">
                  <c:v>4.2007759977132793</c:v>
                </c:pt>
                <c:pt idx="132">
                  <c:v>4.1908425292665905</c:v>
                </c:pt>
                <c:pt idx="133">
                  <c:v>4.1860176700874465</c:v>
                </c:pt>
                <c:pt idx="134">
                  <c:v>4.1944055134593539</c:v>
                </c:pt>
                <c:pt idx="135">
                  <c:v>4.1917700941504963</c:v>
                </c:pt>
              </c:numCache>
            </c:numRef>
          </c:yVal>
          <c:smooth val="0"/>
          <c:extLst>
            <c:ext xmlns:c16="http://schemas.microsoft.com/office/drawing/2014/chart" uri="{C3380CC4-5D6E-409C-BE32-E72D297353CC}">
              <c16:uniqueId val="{00000001-F697-4071-806B-3AAEAC12EDE9}"/>
            </c:ext>
          </c:extLst>
        </c:ser>
        <c:ser>
          <c:idx val="4"/>
          <c:order val="2"/>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GENERAL!$BM$14:$BM$149</c:f>
              <c:numCache>
                <c:formatCode>0.00</c:formatCode>
                <c:ptCount val="136"/>
                <c:pt idx="0">
                  <c:v>13.238032607103406</c:v>
                </c:pt>
                <c:pt idx="1">
                  <c:v>10.334710099081178</c:v>
                </c:pt>
                <c:pt idx="2">
                  <c:v>8.4728178279200002</c:v>
                </c:pt>
                <c:pt idx="3">
                  <c:v>7.2193122058143775</c:v>
                </c:pt>
                <c:pt idx="4">
                  <c:v>6.3461131118270462</c:v>
                </c:pt>
                <c:pt idx="5">
                  <c:v>5.7238204847397665</c:v>
                </c:pt>
                <c:pt idx="6">
                  <c:v>5.2745851254912148</c:v>
                </c:pt>
                <c:pt idx="7">
                  <c:v>4.9492929779743307</c:v>
                </c:pt>
                <c:pt idx="8">
                  <c:v>4.7157168621097858</c:v>
                </c:pt>
                <c:pt idx="9">
                  <c:v>4.5519995142820706</c:v>
                </c:pt>
                <c:pt idx="10">
                  <c:v>4.4428926754242513</c:v>
                </c:pt>
                <c:pt idx="11">
                  <c:v>4.3774963973217433</c:v>
                </c:pt>
                <c:pt idx="12">
                  <c:v>4.3689216628795462</c:v>
                </c:pt>
                <c:pt idx="13">
                  <c:v>4.3617180409576788</c:v>
                </c:pt>
                <c:pt idx="14">
                  <c:v>4.3558359467750289</c:v>
                </c:pt>
                <c:pt idx="15">
                  <c:v>4.3512285654720797</c:v>
                </c:pt>
                <c:pt idx="16">
                  <c:v>4.3478516684832424</c:v>
                </c:pt>
                <c:pt idx="17">
                  <c:v>4.3456634439560231</c:v>
                </c:pt>
                <c:pt idx="18">
                  <c:v>4.3446243400023077</c:v>
                </c:pt>
                <c:pt idx="19">
                  <c:v>4.3446969196839094</c:v>
                </c:pt>
                <c:pt idx="20">
                  <c:v>4.3458457267390864</c:v>
                </c:pt>
                <c:pt idx="21">
                  <c:v>4.3480371611503692</c:v>
                </c:pt>
                <c:pt idx="22">
                  <c:v>4.351239363737859</c:v>
                </c:pt>
                <c:pt idx="23">
                  <c:v>4.3554221090375478</c:v>
                </c:pt>
                <c:pt idx="24">
                  <c:v>4.3605567057918169</c:v>
                </c:pt>
                <c:pt idx="25">
                  <c:v>4.3666159044400743</c:v>
                </c:pt>
                <c:pt idx="26">
                  <c:v>4.3735738110524407</c:v>
                </c:pt>
                <c:pt idx="27">
                  <c:v>4.3814058071986013</c:v>
                </c:pt>
                <c:pt idx="28">
                  <c:v>4.3900884752887013</c:v>
                </c:pt>
                <c:pt idx="29">
                  <c:v>4.3995995289632965</c:v>
                </c:pt>
                <c:pt idx="30">
                  <c:v>4.409917748145916</c:v>
                </c:pt>
                <c:pt idx="31">
                  <c:v>4.4210229184046286</c:v>
                </c:pt>
                <c:pt idx="32">
                  <c:v>4.4328957742990251</c:v>
                </c:pt>
                <c:pt idx="33">
                  <c:v>4.4455179464159986</c:v>
                </c:pt>
                <c:pt idx="34">
                  <c:v>4.4588719118223636</c:v>
                </c:pt>
                <c:pt idx="35">
                  <c:v>4.4729409476847293</c:v>
                </c:pt>
                <c:pt idx="36">
                  <c:v>4.4877090878272874</c:v>
                </c:pt>
                <c:pt idx="37">
                  <c:v>4.5031610820167813</c:v>
                </c:pt>
                <c:pt idx="38">
                  <c:v>4.5192823577807149</c:v>
                </c:pt>
                <c:pt idx="39">
                  <c:v>4.5360589845802517</c:v>
                </c:pt>
                <c:pt idx="40">
                  <c:v>4.5534776401733081</c:v>
                </c:pt>
                <c:pt idx="41">
                  <c:v>4.5715255790161455</c:v>
                </c:pt>
                <c:pt idx="42">
                  <c:v>4.5901906025634673</c:v>
                </c:pt>
                <c:pt idx="43">
                  <c:v>4.6094610313378084</c:v>
                </c:pt>
                <c:pt idx="44">
                  <c:v>4.6293256786487307</c:v>
                </c:pt>
                <c:pt idx="45">
                  <c:v>4.6497738258514136</c:v>
                </c:pt>
                <c:pt idx="46">
                  <c:v>4.6707951990424501</c:v>
                </c:pt>
                <c:pt idx="47">
                  <c:v>4.6923799470981846</c:v>
                </c:pt>
                <c:pt idx="48">
                  <c:v>4.7145186209679695</c:v>
                </c:pt>
                <c:pt idx="49">
                  <c:v>4.7372021541410065</c:v>
                </c:pt>
                <c:pt idx="50">
                  <c:v>4.7604218442114163</c:v>
                </c:pt>
                <c:pt idx="51">
                  <c:v>4.7841693354714856</c:v>
                </c:pt>
                <c:pt idx="52">
                  <c:v>4.8084366024680971</c:v>
                </c:pt>
                <c:pt idx="53">
                  <c:v>4.8332159344619123</c:v>
                </c:pt>
                <c:pt idx="54">
                  <c:v>4.8584999207330961</c:v>
                </c:pt>
                <c:pt idx="55">
                  <c:v>4.8842814366812908</c:v>
                </c:pt>
                <c:pt idx="56">
                  <c:v>4.9105536306711635</c:v>
                </c:pt>
                <c:pt idx="57">
                  <c:v>4.9222344803533833</c:v>
                </c:pt>
                <c:pt idx="58">
                  <c:v>4.8960595000612894</c:v>
                </c:pt>
                <c:pt idx="59">
                  <c:v>4.8707436176042904</c:v>
                </c:pt>
                <c:pt idx="60">
                  <c:v>4.8462633212509276</c:v>
                </c:pt>
                <c:pt idx="61">
                  <c:v>4.8225959668372429</c:v>
                </c:pt>
                <c:pt idx="62">
                  <c:v>4.7997197396331446</c:v>
                </c:pt>
                <c:pt idx="63">
                  <c:v>4.7776136181501032</c:v>
                </c:pt>
                <c:pt idx="64">
                  <c:v>4.7562573397779362</c:v>
                </c:pt>
                <c:pt idx="65">
                  <c:v>4.7356313681458877</c:v>
                </c:pt>
                <c:pt idx="66">
                  <c:v>4.7157168621097858</c:v>
                </c:pt>
                <c:pt idx="67">
                  <c:v>4.6964956462733447</c:v>
                </c:pt>
                <c:pt idx="68">
                  <c:v>4.6779501829574999</c:v>
                </c:pt>
                <c:pt idx="69">
                  <c:v>4.6600635455370396</c:v>
                </c:pt>
                <c:pt idx="70">
                  <c:v>4.6428193930688542</c:v>
                </c:pt>
                <c:pt idx="71">
                  <c:v>4.6262019461407746</c:v>
                </c:pt>
                <c:pt idx="72">
                  <c:v>4.6101959638743599</c:v>
                </c:pt>
                <c:pt idx="73">
                  <c:v>4.5947867220190348</c:v>
                </c:pt>
                <c:pt idx="74">
                  <c:v>4.5799599920788054</c:v>
                </c:pt>
                <c:pt idx="75">
                  <c:v>4.5657020214162838</c:v>
                </c:pt>
                <c:pt idx="76">
                  <c:v>4.5519995142820706</c:v>
                </c:pt>
                <c:pt idx="77">
                  <c:v>4.5388396137206657</c:v>
                </c:pt>
                <c:pt idx="78">
                  <c:v>4.526209884306871</c:v>
                </c:pt>
                <c:pt idx="79">
                  <c:v>4.5140982956694637</c:v>
                </c:pt>
                <c:pt idx="80">
                  <c:v>4.5024932067613372</c:v>
                </c:pt>
                <c:pt idx="81">
                  <c:v>4.4913833508377072</c:v>
                </c:pt>
                <c:pt idx="82">
                  <c:v>4.4807578211062253</c:v>
                </c:pt>
                <c:pt idx="83">
                  <c:v>4.4706060570148205</c:v>
                </c:pt>
                <c:pt idx="84">
                  <c:v>4.4609178311451361</c:v>
                </c:pt>
                <c:pt idx="85">
                  <c:v>4.4516832366811379</c:v>
                </c:pt>
                <c:pt idx="86">
                  <c:v>4.4428926754242513</c:v>
                </c:pt>
                <c:pt idx="87">
                  <c:v>4.4345368463279762</c:v>
                </c:pt>
                <c:pt idx="88">
                  <c:v>4.4266067345263478</c:v>
                </c:pt>
                <c:pt idx="89">
                  <c:v>4.419093600832146</c:v>
                </c:pt>
                <c:pt idx="90">
                  <c:v>4.4119889716819491</c:v>
                </c:pt>
                <c:pt idx="91">
                  <c:v>4.4052846295064914</c:v>
                </c:pt>
                <c:pt idx="92">
                  <c:v>4.3930451608100745</c:v>
                </c:pt>
                <c:pt idx="93">
                  <c:v>4.3823142330209013</c:v>
                </c:pt>
                <c:pt idx="94">
                  <c:v>4.3730344284563269</c:v>
                </c:pt>
                <c:pt idx="95">
                  <c:v>4.3651516290760597</c:v>
                </c:pt>
                <c:pt idx="96">
                  <c:v>4.3586147915240963</c:v>
                </c:pt>
                <c:pt idx="97">
                  <c:v>4.3533757398624386</c:v>
                </c:pt>
                <c:pt idx="98">
                  <c:v>4.3493889744241319</c:v>
                </c:pt>
                <c:pt idx="99">
                  <c:v>4.3466114953686983</c:v>
                </c:pt>
                <c:pt idx="100">
                  <c:v>4.3450026396615806</c:v>
                </c:pt>
                <c:pt idx="101">
                  <c:v>4.3445239303229917</c:v>
                </c:pt>
                <c:pt idx="102">
                  <c:v>4.3451389369020106</c:v>
                </c:pt>
                <c:pt idx="103">
                  <c:v>4.3468131462307644</c:v>
                </c:pt>
                <c:pt idx="104">
                  <c:v>4.3495138426020636</c:v>
                </c:pt>
                <c:pt idx="105">
                  <c:v>4.3773820388384452</c:v>
                </c:pt>
                <c:pt idx="106">
                  <c:v>4.4877090878272874</c:v>
                </c:pt>
                <c:pt idx="107">
                  <c:v>4.5101742188959557</c:v>
                </c:pt>
                <c:pt idx="108">
                  <c:v>4.4428926754242513</c:v>
                </c:pt>
                <c:pt idx="109">
                  <c:v>4.3949787113680205</c:v>
                </c:pt>
                <c:pt idx="110">
                  <c:v>4.3639700220550575</c:v>
                </c:pt>
                <c:pt idx="111">
                  <c:v>4.3478516684832424</c:v>
                </c:pt>
                <c:pt idx="112">
                  <c:v>4.3449619708590275</c:v>
                </c:pt>
                <c:pt idx="113">
                  <c:v>4.3539207130036184</c:v>
                </c:pt>
                <c:pt idx="114">
                  <c:v>4.3735738110524407</c:v>
                </c:pt>
                <c:pt idx="115">
                  <c:v>4.4029502686765074</c:v>
                </c:pt>
                <c:pt idx="116">
                  <c:v>4.4412283969101436</c:v>
                </c:pt>
                <c:pt idx="117">
                  <c:v>4.4052846295064914</c:v>
                </c:pt>
                <c:pt idx="118">
                  <c:v>4.3774963973217442</c:v>
                </c:pt>
                <c:pt idx="119">
                  <c:v>4.3586147915240971</c:v>
                </c:pt>
                <c:pt idx="120">
                  <c:v>4.3480371611503692</c:v>
                </c:pt>
                <c:pt idx="121">
                  <c:v>4.394741804442897</c:v>
                </c:pt>
                <c:pt idx="122">
                  <c:v>4.3558359467750289</c:v>
                </c:pt>
                <c:pt idx="123">
                  <c:v>4.3458457267390873</c:v>
                </c:pt>
                <c:pt idx="124">
                  <c:v>4.3735738110524407</c:v>
                </c:pt>
                <c:pt idx="125">
                  <c:v>4.3541607538998779</c:v>
                </c:pt>
                <c:pt idx="126">
                  <c:v>4.3449619708590275</c:v>
                </c:pt>
                <c:pt idx="127">
                  <c:v>4.362475010943232</c:v>
                </c:pt>
                <c:pt idx="128">
                  <c:v>4.3530499641681395</c:v>
                </c:pt>
                <c:pt idx="129">
                  <c:v>4.3446198533756117</c:v>
                </c:pt>
                <c:pt idx="130">
                  <c:v>4.3560979969969225</c:v>
                </c:pt>
                <c:pt idx="131">
                  <c:v>4.3522633677733005</c:v>
                </c:pt>
                <c:pt idx="132">
                  <c:v>4.3445239303229917</c:v>
                </c:pt>
                <c:pt idx="133">
                  <c:v>4.3521942704199494</c:v>
                </c:pt>
                <c:pt idx="134">
                  <c:v>4.3516789446025355</c:v>
                </c:pt>
                <c:pt idx="135">
                  <c:v>4.344545675838777</c:v>
                </c:pt>
              </c:numCache>
            </c:numRef>
          </c:yVal>
          <c:smooth val="0"/>
          <c:extLst>
            <c:ext xmlns:c16="http://schemas.microsoft.com/office/drawing/2014/chart" uri="{C3380CC4-5D6E-409C-BE32-E72D297353CC}">
              <c16:uniqueId val="{00000002-F697-4071-806B-3AAEAC12EDE9}"/>
            </c:ext>
          </c:extLst>
        </c:ser>
        <c:ser>
          <c:idx val="5"/>
          <c:order val="3"/>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GENERAL!$BN$14:$BN$149</c:f>
              <c:numCache>
                <c:formatCode>0.00</c:formatCode>
                <c:ptCount val="136"/>
                <c:pt idx="0">
                  <c:v>13.274623345558114</c:v>
                </c:pt>
                <c:pt idx="1">
                  <c:v>10.381388839993008</c:v>
                </c:pt>
                <c:pt idx="2">
                  <c:v>8.5311365716669716</c:v>
                </c:pt>
                <c:pt idx="3">
                  <c:v>7.2908229527745139</c:v>
                </c:pt>
                <c:pt idx="4">
                  <c:v>6.4323678623783653</c:v>
                </c:pt>
                <c:pt idx="5">
                  <c:v>5.826371239260288</c:v>
                </c:pt>
                <c:pt idx="6">
                  <c:v>5.3949838843589584</c:v>
                </c:pt>
                <c:pt idx="7">
                  <c:v>5.0890917415673131</c:v>
                </c:pt>
                <c:pt idx="8">
                  <c:v>4.8764676308060277</c:v>
                </c:pt>
                <c:pt idx="9">
                  <c:v>4.7352542884595925</c:v>
                </c:pt>
                <c:pt idx="10">
                  <c:v>4.6502034554610718</c:v>
                </c:pt>
                <c:pt idx="11">
                  <c:v>4.6104151835958813</c:v>
                </c:pt>
                <c:pt idx="12">
                  <c:v>4.6071482904465091</c:v>
                </c:pt>
                <c:pt idx="13">
                  <c:v>4.6053145898325889</c:v>
                </c:pt>
                <c:pt idx="14">
                  <c:v>4.6048644969730059</c:v>
                </c:pt>
                <c:pt idx="15">
                  <c:v>4.6057511970082432</c:v>
                </c:pt>
                <c:pt idx="16">
                  <c:v>4.6079304613727157</c:v>
                </c:pt>
                <c:pt idx="17">
                  <c:v>4.6113604782139257</c:v>
                </c:pt>
                <c:pt idx="18">
                  <c:v>4.6160016956437611</c:v>
                </c:pt>
                <c:pt idx="19">
                  <c:v>4.6218166767240341</c:v>
                </c:pt>
                <c:pt idx="20">
                  <c:v>4.6287699651930039</c:v>
                </c:pt>
                <c:pt idx="21">
                  <c:v>4.6368279610331982</c:v>
                </c:pt>
                <c:pt idx="22">
                  <c:v>4.64595880506472</c:v>
                </c:pt>
                <c:pt idx="23">
                  <c:v>4.6561322718235649</c:v>
                </c:pt>
                <c:pt idx="24">
                  <c:v>4.667319670052108</c:v>
                </c:pt>
                <c:pt idx="25">
                  <c:v>4.6794937501897618</c:v>
                </c:pt>
                <c:pt idx="26">
                  <c:v>4.692628618306645</c:v>
                </c:pt>
                <c:pt idx="27">
                  <c:v>4.706699655972443</c:v>
                </c:pt>
                <c:pt idx="28">
                  <c:v>4.7216834455973009</c:v>
                </c:pt>
                <c:pt idx="29">
                  <c:v>4.7375577008217746</c:v>
                </c:pt>
                <c:pt idx="30">
                  <c:v>4.754301201569394</c:v>
                </c:pt>
                <c:pt idx="31">
                  <c:v>4.7718937334082261</c:v>
                </c:pt>
                <c:pt idx="32">
                  <c:v>4.7903160308978645</c:v>
                </c:pt>
                <c:pt idx="33">
                  <c:v>4.8095497246252004</c:v>
                </c:pt>
                <c:pt idx="34">
                  <c:v>4.8295772916570492</c:v>
                </c:pt>
                <c:pt idx="35">
                  <c:v>4.8503820091600174</c:v>
                </c:pt>
                <c:pt idx="36">
                  <c:v>4.8719479109582986</c:v>
                </c:pt>
                <c:pt idx="37">
                  <c:v>4.894259746818638</c:v>
                </c:pt>
                <c:pt idx="38">
                  <c:v>4.9173029442685374</c:v>
                </c:pt>
                <c:pt idx="39">
                  <c:v>4.9410635727691616</c:v>
                </c:pt>
                <c:pt idx="40">
                  <c:v>4.9655283100784242</c:v>
                </c:pt>
                <c:pt idx="41">
                  <c:v>4.9906844106525901</c:v>
                </c:pt>
                <c:pt idx="42">
                  <c:v>5.0165196759463617</c:v>
                </c:pt>
                <c:pt idx="43">
                  <c:v>5.0430224264822723</c:v>
                </c:pt>
                <c:pt idx="44">
                  <c:v>5.0701814755698829</c:v>
                </c:pt>
                <c:pt idx="45">
                  <c:v>5.0979861045643782</c:v>
                </c:pt>
                <c:pt idx="46">
                  <c:v>5.1264260395623467</c:v>
                </c:pt>
                <c:pt idx="47">
                  <c:v>5.1554914294401337</c:v>
                </c:pt>
                <c:pt idx="48">
                  <c:v>5.1851728251470925</c:v>
                </c:pt>
                <c:pt idx="49">
                  <c:v>5.2154611601724241</c:v>
                </c:pt>
                <c:pt idx="50">
                  <c:v>5.246347732110249</c:v>
                </c:pt>
                <c:pt idx="51">
                  <c:v>5.2286667541149185</c:v>
                </c:pt>
                <c:pt idx="52">
                  <c:v>5.1987372648229897</c:v>
                </c:pt>
                <c:pt idx="53">
                  <c:v>5.1698440948244331</c:v>
                </c:pt>
                <c:pt idx="54">
                  <c:v>5.1419576012399038</c:v>
                </c:pt>
                <c:pt idx="55">
                  <c:v>5.1150492856679746</c:v>
                </c:pt>
                <c:pt idx="56">
                  <c:v>5.0890917415673131</c:v>
                </c:pt>
                <c:pt idx="57">
                  <c:v>5.0640586044396807</c:v>
                </c:pt>
                <c:pt idx="58">
                  <c:v>5.0399245046446834</c:v>
                </c:pt>
                <c:pt idx="59">
                  <c:v>5.0166650226885583</c:v>
                </c:pt>
                <c:pt idx="60">
                  <c:v>4.9942566468398519</c:v>
                </c:pt>
                <c:pt idx="61">
                  <c:v>4.9726767329346018</c:v>
                </c:pt>
                <c:pt idx="62">
                  <c:v>4.9519034662427215</c:v>
                </c:pt>
                <c:pt idx="63">
                  <c:v>4.9319158252756763</c:v>
                </c:pt>
                <c:pt idx="64">
                  <c:v>4.9126935474232845</c:v>
                </c:pt>
                <c:pt idx="65">
                  <c:v>4.8942170963147928</c:v>
                </c:pt>
                <c:pt idx="66">
                  <c:v>4.8764676308060277</c:v>
                </c:pt>
                <c:pt idx="67">
                  <c:v>4.8594269755007042</c:v>
                </c:pt>
                <c:pt idx="68">
                  <c:v>4.8430775927197569</c:v>
                </c:pt>
                <c:pt idx="69">
                  <c:v>4.8274025558379741</c:v>
                </c:pt>
                <c:pt idx="70">
                  <c:v>4.8123855239122451</c:v>
                </c:pt>
                <c:pt idx="71">
                  <c:v>4.7980107175304036</c:v>
                </c:pt>
                <c:pt idx="72">
                  <c:v>4.7842628958140061</c:v>
                </c:pt>
                <c:pt idx="73">
                  <c:v>4.7711273345124807</c:v>
                </c:pt>
                <c:pt idx="74">
                  <c:v>4.7585898051298301</c:v>
                </c:pt>
                <c:pt idx="75">
                  <c:v>4.7466365550286671</c:v>
                </c:pt>
                <c:pt idx="76">
                  <c:v>4.7352542884595925</c:v>
                </c:pt>
                <c:pt idx="77">
                  <c:v>4.7244301484671061</c:v>
                </c:pt>
                <c:pt idx="78">
                  <c:v>4.7141516996260098</c:v>
                </c:pt>
                <c:pt idx="79">
                  <c:v>4.7044069115650826</c:v>
                </c:pt>
                <c:pt idx="80">
                  <c:v>4.6951841432372152</c:v>
                </c:pt>
                <c:pt idx="81">
                  <c:v>4.6864721278976251</c:v>
                </c:pt>
                <c:pt idx="82">
                  <c:v>4.6782599587539622</c:v>
                </c:pt>
                <c:pt idx="83">
                  <c:v>4.670537075254158</c:v>
                </c:pt>
                <c:pt idx="84">
                  <c:v>4.6632932499798549</c:v>
                </c:pt>
                <c:pt idx="85">
                  <c:v>4.6565185761150163</c:v>
                </c:pt>
                <c:pt idx="86">
                  <c:v>4.6502034554610718</c:v>
                </c:pt>
                <c:pt idx="87">
                  <c:v>4.6443385869715161</c:v>
                </c:pt>
                <c:pt idx="88">
                  <c:v>4.6389149557803897</c:v>
                </c:pt>
                <c:pt idx="89">
                  <c:v>4.633923822700468</c:v>
                </c:pt>
                <c:pt idx="90">
                  <c:v>4.6293567141683329</c:v>
                </c:pt>
                <c:pt idx="91">
                  <c:v>4.625205412614716</c:v>
                </c:pt>
                <c:pt idx="92">
                  <c:v>4.6181185851733231</c:v>
                </c:pt>
                <c:pt idx="93">
                  <c:v>4.6126023786542953</c:v>
                </c:pt>
                <c:pt idx="94">
                  <c:v>4.608599375374987</c:v>
                </c:pt>
                <c:pt idx="95">
                  <c:v>4.6060554572951053</c:v>
                </c:pt>
                <c:pt idx="96">
                  <c:v>4.6049195810586498</c:v>
                </c:pt>
                <c:pt idx="97">
                  <c:v>4.6051435707276198</c:v>
                </c:pt>
                <c:pt idx="98">
                  <c:v>4.606681926635062</c:v>
                </c:pt>
                <c:pt idx="99">
                  <c:v>4.6094916489404971</c:v>
                </c:pt>
                <c:pt idx="100">
                  <c:v>4.6135320746093695</c:v>
                </c:pt>
                <c:pt idx="101">
                  <c:v>4.6187647266618903</c:v>
                </c:pt>
                <c:pt idx="102">
                  <c:v>4.6251531746471413</c:v>
                </c:pt>
                <c:pt idx="103">
                  <c:v>4.6326629053972477</c:v>
                </c:pt>
                <c:pt idx="104">
                  <c:v>4.64126120320502</c:v>
                </c:pt>
                <c:pt idx="105">
                  <c:v>4.6995486068505778</c:v>
                </c:pt>
                <c:pt idx="106">
                  <c:v>4.775438714291881</c:v>
                </c:pt>
                <c:pt idx="107">
                  <c:v>4.7012752172067973</c:v>
                </c:pt>
                <c:pt idx="108">
                  <c:v>4.6502034554610718</c:v>
                </c:pt>
                <c:pt idx="109">
                  <c:v>4.6191890510766047</c:v>
                </c:pt>
                <c:pt idx="110">
                  <c:v>4.6057696993811934</c:v>
                </c:pt>
                <c:pt idx="111">
                  <c:v>4.6079304613727166</c:v>
                </c:pt>
                <c:pt idx="112">
                  <c:v>4.6240096572576244</c:v>
                </c:pt>
                <c:pt idx="113">
                  <c:v>4.6526270708571271</c:v>
                </c:pt>
                <c:pt idx="114">
                  <c:v>4.692628618306645</c:v>
                </c:pt>
                <c:pt idx="115">
                  <c:v>4.6864721278976242</c:v>
                </c:pt>
                <c:pt idx="116">
                  <c:v>4.6502034554610718</c:v>
                </c:pt>
                <c:pt idx="117">
                  <c:v>4.625205412614716</c:v>
                </c:pt>
                <c:pt idx="118">
                  <c:v>4.6104151835958804</c:v>
                </c:pt>
                <c:pt idx="119">
                  <c:v>4.6049195810586498</c:v>
                </c:pt>
                <c:pt idx="120">
                  <c:v>4.6368279610331982</c:v>
                </c:pt>
                <c:pt idx="121">
                  <c:v>4.6293567141683329</c:v>
                </c:pt>
                <c:pt idx="122">
                  <c:v>4.6048644969730059</c:v>
                </c:pt>
                <c:pt idx="123">
                  <c:v>4.6287699651930039</c:v>
                </c:pt>
                <c:pt idx="124">
                  <c:v>4.6191890510766047</c:v>
                </c:pt>
                <c:pt idx="125">
                  <c:v>4.6050137667644586</c:v>
                </c:pt>
                <c:pt idx="126">
                  <c:v>4.6240096572576244</c:v>
                </c:pt>
                <c:pt idx="127">
                  <c:v>4.6136551312074099</c:v>
                </c:pt>
                <c:pt idx="128">
                  <c:v>4.6052103877820043</c:v>
                </c:pt>
                <c:pt idx="129">
                  <c:v>4.6209154665415308</c:v>
                </c:pt>
                <c:pt idx="130">
                  <c:v>4.6104151835958813</c:v>
                </c:pt>
                <c:pt idx="131">
                  <c:v>4.605406658973501</c:v>
                </c:pt>
                <c:pt idx="132">
                  <c:v>4.6187647266618903</c:v>
                </c:pt>
                <c:pt idx="133">
                  <c:v>4.6084202526868046</c:v>
                </c:pt>
                <c:pt idx="134">
                  <c:v>4.605588056976921</c:v>
                </c:pt>
                <c:pt idx="135">
                  <c:v>4.6171937557403568</c:v>
                </c:pt>
              </c:numCache>
            </c:numRef>
          </c:yVal>
          <c:smooth val="0"/>
          <c:extLst>
            <c:ext xmlns:c16="http://schemas.microsoft.com/office/drawing/2014/chart" uri="{C3380CC4-5D6E-409C-BE32-E72D297353CC}">
              <c16:uniqueId val="{00000003-F697-4071-806B-3AAEAC12EDE9}"/>
            </c:ext>
          </c:extLst>
        </c:ser>
        <c:ser>
          <c:idx val="6"/>
          <c:order val="4"/>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GENERAL!$BP$14:$BP$149</c:f>
              <c:numCache>
                <c:formatCode>0.00</c:formatCode>
                <c:ptCount val="136"/>
                <c:pt idx="0">
                  <c:v>13.343039030764794</c:v>
                </c:pt>
                <c:pt idx="1">
                  <c:v>10.465762599763275</c:v>
                </c:pt>
                <c:pt idx="2">
                  <c:v>8.6339234943952246</c:v>
                </c:pt>
                <c:pt idx="3">
                  <c:v>7.4144781268551494</c:v>
                </c:pt>
                <c:pt idx="4">
                  <c:v>6.5793463762057849</c:v>
                </c:pt>
                <c:pt idx="5">
                  <c:v>5.9991281812288877</c:v>
                </c:pt>
                <c:pt idx="6">
                  <c:v>5.595974342863137</c:v>
                </c:pt>
                <c:pt idx="7">
                  <c:v>5.3207708050014704</c:v>
                </c:pt>
                <c:pt idx="8">
                  <c:v>5.1412903875645579</c:v>
                </c:pt>
                <c:pt idx="9">
                  <c:v>5.0356758269368971</c:v>
                </c:pt>
                <c:pt idx="10">
                  <c:v>4.9886788640515469</c:v>
                </c:pt>
                <c:pt idx="11">
                  <c:v>4.9893995506939248</c:v>
                </c:pt>
                <c:pt idx="12">
                  <c:v>4.9945290598533933</c:v>
                </c:pt>
                <c:pt idx="13">
                  <c:v>5.0011899650840919</c:v>
                </c:pt>
                <c:pt idx="14">
                  <c:v>5.0093326816049029</c:v>
                </c:pt>
                <c:pt idx="15">
                  <c:v>5.018910394556312</c:v>
                </c:pt>
                <c:pt idx="16">
                  <c:v>5.0298788753727282</c:v>
                </c:pt>
                <c:pt idx="17">
                  <c:v>5.0421963122016606</c:v>
                </c:pt>
                <c:pt idx="18">
                  <c:v>5.0558231531549929</c:v>
                </c:pt>
                <c:pt idx="19">
                  <c:v>5.070721961294538</c:v>
                </c:pt>
                <c:pt idx="20">
                  <c:v>5.0868572803585579</c:v>
                </c:pt>
                <c:pt idx="21">
                  <c:v>5.1041955103295766</c:v>
                </c:pt>
                <c:pt idx="22">
                  <c:v>5.1227047920276982</c:v>
                </c:pt>
                <c:pt idx="23">
                  <c:v>5.1423548999889208</c:v>
                </c:pt>
                <c:pt idx="24">
                  <c:v>5.163117142955616</c:v>
                </c:pt>
                <c:pt idx="25">
                  <c:v>5.1849642713671997</c:v>
                </c:pt>
                <c:pt idx="26">
                  <c:v>5.2078703912937874</c:v>
                </c:pt>
                <c:pt idx="27">
                  <c:v>5.2318108843050668</c:v>
                </c:pt>
                <c:pt idx="28">
                  <c:v>5.2567623328111797</c:v>
                </c:pt>
                <c:pt idx="29">
                  <c:v>5.2827024504526889</c:v>
                </c:pt>
                <c:pt idx="30">
                  <c:v>5.3096100171531138</c:v>
                </c:pt>
                <c:pt idx="31">
                  <c:v>5.337464818480532</c:v>
                </c:pt>
                <c:pt idx="32">
                  <c:v>5.3662475889945318</c:v>
                </c:pt>
                <c:pt idx="33">
                  <c:v>5.3959399592820017</c:v>
                </c:pt>
                <c:pt idx="34">
                  <c:v>5.4265244064097642</c:v>
                </c:pt>
                <c:pt idx="35">
                  <c:v>5.4579842075444187</c:v>
                </c:pt>
                <c:pt idx="36">
                  <c:v>5.4903033965101642</c:v>
                </c:pt>
                <c:pt idx="37">
                  <c:v>5.523466723073744</c:v>
                </c:pt>
                <c:pt idx="38">
                  <c:v>5.5574596147626592</c:v>
                </c:pt>
                <c:pt idx="39">
                  <c:v>5.5922681410380743</c:v>
                </c:pt>
                <c:pt idx="40">
                  <c:v>5.6278789796579067</c:v>
                </c:pt>
                <c:pt idx="41">
                  <c:v>5.664279385078415</c:v>
                </c:pt>
                <c:pt idx="42">
                  <c:v>5.701457158754307</c:v>
                </c:pt>
                <c:pt idx="43">
                  <c:v>5.7016547500332582</c:v>
                </c:pt>
                <c:pt idx="44">
                  <c:v>5.6650950364255452</c:v>
                </c:pt>
                <c:pt idx="45">
                  <c:v>5.6298819325733858</c:v>
                </c:pt>
                <c:pt idx="46">
                  <c:v>5.595974342863137</c:v>
                </c:pt>
                <c:pt idx="47">
                  <c:v>5.5633328628001824</c:v>
                </c:pt>
                <c:pt idx="48">
                  <c:v>5.5319196961819186</c:v>
                </c:pt>
                <c:pt idx="49">
                  <c:v>5.5016985769651683</c:v>
                </c:pt>
                <c:pt idx="50">
                  <c:v>5.4726346955264109</c:v>
                </c:pt>
                <c:pt idx="51">
                  <c:v>5.4446946290347844</c:v>
                </c:pt>
                <c:pt idx="52">
                  <c:v>5.4178462756778263</c:v>
                </c:pt>
                <c:pt idx="53">
                  <c:v>5.3920587924981831</c:v>
                </c:pt>
                <c:pt idx="54">
                  <c:v>5.3673025366165108</c:v>
                </c:pt>
                <c:pt idx="55">
                  <c:v>5.343549009631384</c:v>
                </c:pt>
                <c:pt idx="56">
                  <c:v>5.3207708050014704</c:v>
                </c:pt>
                <c:pt idx="57">
                  <c:v>5.2989415582285231</c:v>
                </c:pt>
                <c:pt idx="58">
                  <c:v>5.2780358996721617</c:v>
                </c:pt>
                <c:pt idx="59">
                  <c:v>5.2580294098386142</c:v>
                </c:pt>
                <c:pt idx="60">
                  <c:v>5.2388985769964291</c:v>
                </c:pt>
                <c:pt idx="61">
                  <c:v>5.2206207569816439</c:v>
                </c:pt>
                <c:pt idx="62">
                  <c:v>5.2031741350641738</c:v>
                </c:pt>
                <c:pt idx="63">
                  <c:v>5.1865376897554825</c:v>
                </c:pt>
                <c:pt idx="64">
                  <c:v>5.1706911584453881</c:v>
                </c:pt>
                <c:pt idx="65">
                  <c:v>5.1556150047631366</c:v>
                </c:pt>
                <c:pt idx="66">
                  <c:v>5.1412903875645579</c:v>
                </c:pt>
                <c:pt idx="67">
                  <c:v>5.1276991314533644</c:v>
                </c:pt>
                <c:pt idx="68">
                  <c:v>5.1148236987504907</c:v>
                </c:pt>
                <c:pt idx="69">
                  <c:v>5.1026471628307251</c:v>
                </c:pt>
                <c:pt idx="70">
                  <c:v>5.091153182750956</c:v>
                </c:pt>
                <c:pt idx="71">
                  <c:v>5.080325979099019</c:v>
                </c:pt>
                <c:pt idx="72">
                  <c:v>5.0701503109964703</c:v>
                </c:pt>
                <c:pt idx="73">
                  <c:v>5.0606114541927401</c:v>
                </c:pt>
                <c:pt idx="74">
                  <c:v>5.0516951801918273</c:v>
                </c:pt>
                <c:pt idx="75">
                  <c:v>5.0433877363563449</c:v>
                </c:pt>
                <c:pt idx="76">
                  <c:v>5.0356758269368971</c:v>
                </c:pt>
                <c:pt idx="77">
                  <c:v>5.0285465949779784</c:v>
                </c:pt>
                <c:pt idx="78">
                  <c:v>5.0219876050543961</c:v>
                </c:pt>
                <c:pt idx="79">
                  <c:v>5.0159868267949257</c:v>
                </c:pt>
                <c:pt idx="80">
                  <c:v>5.0105326191524604</c:v>
                </c:pt>
                <c:pt idx="81">
                  <c:v>5.0056137153822151</c:v>
                </c:pt>
                <c:pt idx="82">
                  <c:v>5.0012192086918397</c:v>
                </c:pt>
                <c:pt idx="83">
                  <c:v>4.997338538529271</c:v>
                </c:pt>
                <c:pt idx="84">
                  <c:v>4.9939614774761445</c:v>
                </c:pt>
                <c:pt idx="85">
                  <c:v>4.991078118716425</c:v>
                </c:pt>
                <c:pt idx="86">
                  <c:v>4.9886788640515469</c:v>
                </c:pt>
                <c:pt idx="87">
                  <c:v>4.9867544124350003</c:v>
                </c:pt>
                <c:pt idx="88">
                  <c:v>4.9852957490008283</c:v>
                </c:pt>
                <c:pt idx="89">
                  <c:v>4.9842941345618019</c:v>
                </c:pt>
                <c:pt idx="90">
                  <c:v>4.9837410955545076</c:v>
                </c:pt>
                <c:pt idx="91">
                  <c:v>4.9836284144096759</c:v>
                </c:pt>
                <c:pt idx="92">
                  <c:v>4.9846924804376851</c:v>
                </c:pt>
                <c:pt idx="93">
                  <c:v>4.9874253709238348</c:v>
                </c:pt>
                <c:pt idx="94">
                  <c:v>4.9917696681854808</c:v>
                </c:pt>
                <c:pt idx="95">
                  <c:v>4.9976712541823289</c:v>
                </c:pt>
                <c:pt idx="96">
                  <c:v>5.0050790855583784</c:v>
                </c:pt>
                <c:pt idx="97">
                  <c:v>5.0139449863756305</c:v>
                </c:pt>
                <c:pt idx="98">
                  <c:v>5.0242234569671318</c:v>
                </c:pt>
                <c:pt idx="99">
                  <c:v>5.0358714974923977</c:v>
                </c:pt>
                <c:pt idx="100">
                  <c:v>5.0488484449168807</c:v>
                </c:pt>
                <c:pt idx="101">
                  <c:v>5.0631158222607864</c:v>
                </c:pt>
                <c:pt idx="102">
                  <c:v>5.0786371990731984</c:v>
                </c:pt>
                <c:pt idx="103">
                  <c:v>5.0953780621862421</c:v>
                </c:pt>
                <c:pt idx="104">
                  <c:v>5.113305695892727</c:v>
                </c:pt>
                <c:pt idx="105">
                  <c:v>5.21971283206849</c:v>
                </c:pt>
                <c:pt idx="106">
                  <c:v>5.0637212045968827</c:v>
                </c:pt>
                <c:pt idx="107">
                  <c:v>5.0141085914557815</c:v>
                </c:pt>
                <c:pt idx="108">
                  <c:v>4.9886788640515469</c:v>
                </c:pt>
                <c:pt idx="109">
                  <c:v>4.9843976444060818</c:v>
                </c:pt>
                <c:pt idx="110">
                  <c:v>4.9988026278471827</c:v>
                </c:pt>
                <c:pt idx="111">
                  <c:v>5.029878875372729</c:v>
                </c:pt>
                <c:pt idx="112">
                  <c:v>5.075964707189172</c:v>
                </c:pt>
                <c:pt idx="113">
                  <c:v>5.0803259790990198</c:v>
                </c:pt>
                <c:pt idx="114">
                  <c:v>5.0356758269368971</c:v>
                </c:pt>
                <c:pt idx="115">
                  <c:v>5.0056137153822151</c:v>
                </c:pt>
                <c:pt idx="116">
                  <c:v>4.988678864051546</c:v>
                </c:pt>
                <c:pt idx="117">
                  <c:v>4.9836284144096759</c:v>
                </c:pt>
                <c:pt idx="118">
                  <c:v>4.9893995506939248</c:v>
                </c:pt>
                <c:pt idx="119">
                  <c:v>5.0050790855583784</c:v>
                </c:pt>
                <c:pt idx="120">
                  <c:v>5.0219876050543961</c:v>
                </c:pt>
                <c:pt idx="121">
                  <c:v>4.9837410955545067</c:v>
                </c:pt>
                <c:pt idx="122">
                  <c:v>5.009332681604902</c:v>
                </c:pt>
                <c:pt idx="123">
                  <c:v>4.9985756403394097</c:v>
                </c:pt>
                <c:pt idx="124">
                  <c:v>4.9843976444060818</c:v>
                </c:pt>
                <c:pt idx="125">
                  <c:v>5.0123680441977694</c:v>
                </c:pt>
                <c:pt idx="126">
                  <c:v>4.9836371292817478</c:v>
                </c:pt>
                <c:pt idx="127">
                  <c:v>4.9836371292817478</c:v>
                </c:pt>
                <c:pt idx="128">
                  <c:v>4.9836371292817478</c:v>
                </c:pt>
                <c:pt idx="129">
                  <c:v>4.9836371292817478</c:v>
                </c:pt>
                <c:pt idx="130">
                  <c:v>4.9836371292817478</c:v>
                </c:pt>
                <c:pt idx="131">
                  <c:v>4.9836371292817478</c:v>
                </c:pt>
                <c:pt idx="132">
                  <c:v>4.9836371292817478</c:v>
                </c:pt>
                <c:pt idx="133">
                  <c:v>4.9836371292817478</c:v>
                </c:pt>
                <c:pt idx="134">
                  <c:v>4.9836371292817478</c:v>
                </c:pt>
                <c:pt idx="135">
                  <c:v>4.9836371292817478</c:v>
                </c:pt>
              </c:numCache>
            </c:numRef>
          </c:yVal>
          <c:smooth val="0"/>
          <c:extLst>
            <c:ext xmlns:c16="http://schemas.microsoft.com/office/drawing/2014/chart" uri="{C3380CC4-5D6E-409C-BE32-E72D297353CC}">
              <c16:uniqueId val="{00000004-F697-4071-806B-3AAEAC12EDE9}"/>
            </c:ext>
          </c:extLst>
        </c:ser>
        <c:ser>
          <c:idx val="7"/>
          <c:order val="5"/>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GENERAL!$BQ$14:$BQ$149</c:f>
              <c:numCache>
                <c:formatCode>0.00</c:formatCode>
                <c:ptCount val="136"/>
                <c:pt idx="0">
                  <c:v>13.403263390751112</c:v>
                </c:pt>
                <c:pt idx="1">
                  <c:v>10.538022945578994</c:v>
                </c:pt>
                <c:pt idx="2">
                  <c:v>8.7200715161679554</c:v>
                </c:pt>
                <c:pt idx="3">
                  <c:v>7.516365514712489</c:v>
                </c:pt>
                <c:pt idx="4">
                  <c:v>6.6988248202753358</c:v>
                </c:pt>
                <c:pt idx="5">
                  <c:v>6.1380493716382487</c:v>
                </c:pt>
                <c:pt idx="6">
                  <c:v>5.7561899697399133</c:v>
                </c:pt>
                <c:pt idx="7">
                  <c:v>5.5041325584732572</c:v>
                </c:pt>
                <c:pt idx="8">
                  <c:v>5.3496499577589613</c:v>
                </c:pt>
                <c:pt idx="9">
                  <c:v>5.2708849039815151</c:v>
                </c:pt>
                <c:pt idx="10">
                  <c:v>5.2525891380739802</c:v>
                </c:pt>
                <c:pt idx="11">
                  <c:v>5.2838627118217767</c:v>
                </c:pt>
                <c:pt idx="12">
                  <c:v>5.2953250012176412</c:v>
                </c:pt>
                <c:pt idx="13">
                  <c:v>5.3083927542898373</c:v>
                </c:pt>
                <c:pt idx="14">
                  <c:v>5.3230163862572528</c:v>
                </c:pt>
                <c:pt idx="15">
                  <c:v>5.3391490822603709</c:v>
                </c:pt>
                <c:pt idx="16">
                  <c:v>5.3567466137335984</c:v>
                </c:pt>
                <c:pt idx="17">
                  <c:v>5.3757671688244475</c:v>
                </c:pt>
                <c:pt idx="18">
                  <c:v>5.3961711956447997</c:v>
                </c:pt>
                <c:pt idx="19">
                  <c:v>5.4179212572564666</c:v>
                </c:pt>
                <c:pt idx="20">
                  <c:v>5.440981897397716</c:v>
                </c:pt>
                <c:pt idx="21">
                  <c:v>5.465319516051065</c:v>
                </c:pt>
                <c:pt idx="22">
                  <c:v>5.490902254036623</c:v>
                </c:pt>
                <c:pt idx="23">
                  <c:v>5.5176998858903854</c:v>
                </c:pt>
                <c:pt idx="24">
                  <c:v>5.5456837203547229</c:v>
                </c:pt>
                <c:pt idx="25">
                  <c:v>5.5748265078690569</c:v>
                </c:pt>
                <c:pt idx="26">
                  <c:v>5.6051023545034973</c:v>
                </c:pt>
                <c:pt idx="27">
                  <c:v>5.6364866418277337</c:v>
                </c:pt>
                <c:pt idx="28">
                  <c:v>5.6689559522519044</c:v>
                </c:pt>
                <c:pt idx="29">
                  <c:v>5.7024879994165802</c:v>
                </c:pt>
                <c:pt idx="30">
                  <c:v>5.7370615632452724</c:v>
                </c:pt>
                <c:pt idx="31">
                  <c:v>5.772656429306064</c:v>
                </c:pt>
                <c:pt idx="32">
                  <c:v>5.8092533321585416</c:v>
                </c:pt>
                <c:pt idx="33">
                  <c:v>5.8468339023895899</c:v>
                </c:pt>
                <c:pt idx="34">
                  <c:v>5.8853806170660379</c:v>
                </c:pt>
                <c:pt idx="35">
                  <c:v>5.9248767533544777</c:v>
                </c:pt>
                <c:pt idx="36">
                  <c:v>5.9653063450791182</c:v>
                </c:pt>
                <c:pt idx="37">
                  <c:v>6.0066541420066937</c:v>
                </c:pt>
                <c:pt idx="38">
                  <c:v>6.0489055716647107</c:v>
                </c:pt>
                <c:pt idx="39">
                  <c:v>6.0073609701797803</c:v>
                </c:pt>
                <c:pt idx="40">
                  <c:v>5.9670685172414544</c:v>
                </c:pt>
                <c:pt idx="41">
                  <c:v>5.9283243243920101</c:v>
                </c:pt>
                <c:pt idx="42">
                  <c:v>5.8910795974502896</c:v>
                </c:pt>
                <c:pt idx="43">
                  <c:v>5.8552876185064111</c:v>
                </c:pt>
                <c:pt idx="44">
                  <c:v>5.8209036407986297</c:v>
                </c:pt>
                <c:pt idx="45">
                  <c:v>5.7878847897476753</c:v>
                </c:pt>
                <c:pt idx="46">
                  <c:v>5.7561899697399133</c:v>
                </c:pt>
                <c:pt idx="47">
                  <c:v>5.7257797762807163</c:v>
                </c:pt>
                <c:pt idx="48">
                  <c:v>5.6966164131674883</c:v>
                </c:pt>
                <c:pt idx="49">
                  <c:v>5.6686636143570492</c:v>
                </c:pt>
                <c:pt idx="50">
                  <c:v>5.6418865702258802</c:v>
                </c:pt>
                <c:pt idx="51">
                  <c:v>5.6162518579431158</c:v>
                </c:pt>
                <c:pt idx="52">
                  <c:v>5.5917273756962942</c:v>
                </c:pt>
                <c:pt idx="53">
                  <c:v>5.5682822805280701</c:v>
                </c:pt>
                <c:pt idx="54">
                  <c:v>5.5458869295590869</c:v>
                </c:pt>
                <c:pt idx="55">
                  <c:v>5.52451282438793</c:v>
                </c:pt>
                <c:pt idx="56">
                  <c:v>5.5041325584732572</c:v>
                </c:pt>
                <c:pt idx="57">
                  <c:v>5.4847197673168315</c:v>
                </c:pt>
                <c:pt idx="58">
                  <c:v>5.4662490812782627</c:v>
                </c:pt>
                <c:pt idx="59">
                  <c:v>5.4486960808637885</c:v>
                </c:pt>
                <c:pt idx="60">
                  <c:v>5.4320372543419495</c:v>
                </c:pt>
                <c:pt idx="61">
                  <c:v>5.4162499575487901</c:v>
                </c:pt>
                <c:pt idx="62">
                  <c:v>5.4013123757542196</c:v>
                </c:pt>
                <c:pt idx="63">
                  <c:v>5.3872034874697041</c:v>
                </c:pt>
                <c:pt idx="64">
                  <c:v>5.3739030300850583</c:v>
                </c:pt>
                <c:pt idx="65">
                  <c:v>5.3613914672295353</c:v>
                </c:pt>
                <c:pt idx="66">
                  <c:v>5.3496499577589613</c:v>
                </c:pt>
                <c:pt idx="67">
                  <c:v>5.3386603262770462</c:v>
                </c:pt>
                <c:pt idx="68">
                  <c:v>5.3284050351047307</c:v>
                </c:pt>
                <c:pt idx="69">
                  <c:v>5.3188671576167943</c:v>
                </c:pt>
                <c:pt idx="70">
                  <c:v>5.3100303528701307</c:v>
                </c:pt>
                <c:pt idx="71">
                  <c:v>5.3018788414525782</c:v>
                </c:pt>
                <c:pt idx="72">
                  <c:v>5.2943973824856903</c:v>
                </c:pt>
                <c:pt idx="73">
                  <c:v>5.2875712517188944</c:v>
                </c:pt>
                <c:pt idx="74">
                  <c:v>5.2813862206561941</c:v>
                </c:pt>
                <c:pt idx="75">
                  <c:v>5.2758285366601996</c:v>
                </c:pt>
                <c:pt idx="76">
                  <c:v>5.2708849039815151</c:v>
                </c:pt>
                <c:pt idx="77">
                  <c:v>5.2665424656646369</c:v>
                </c:pt>
                <c:pt idx="78">
                  <c:v>5.2627887862843679</c:v>
                </c:pt>
                <c:pt idx="79">
                  <c:v>5.2596118354694914</c:v>
                </c:pt>
                <c:pt idx="80">
                  <c:v>5.2569999721728919</c:v>
                </c:pt>
                <c:pt idx="81">
                  <c:v>5.2549419296497923</c:v>
                </c:pt>
                <c:pt idx="82">
                  <c:v>5.2534268011078344</c:v>
                </c:pt>
                <c:pt idx="83">
                  <c:v>5.2524440259949614</c:v>
                </c:pt>
                <c:pt idx="84">
                  <c:v>5.2519833768928086</c:v>
                </c:pt>
                <c:pt idx="85">
                  <c:v>5.2520349469853347</c:v>
                </c:pt>
                <c:pt idx="86">
                  <c:v>5.2525891380739802</c:v>
                </c:pt>
                <c:pt idx="87">
                  <c:v>5.2536366491122335</c:v>
                </c:pt>
                <c:pt idx="88">
                  <c:v>5.2551684652341377</c:v>
                </c:pt>
                <c:pt idx="89">
                  <c:v>5.2571758472524621</c:v>
                </c:pt>
                <c:pt idx="90">
                  <c:v>5.2596503216037966</c:v>
                </c:pt>
                <c:pt idx="91">
                  <c:v>5.2625836707188673</c:v>
                </c:pt>
                <c:pt idx="92">
                  <c:v>5.2697953479705131</c:v>
                </c:pt>
                <c:pt idx="93">
                  <c:v>5.2787499172854027</c:v>
                </c:pt>
                <c:pt idx="94">
                  <c:v>5.2893899609808912</c:v>
                </c:pt>
                <c:pt idx="95">
                  <c:v>5.3016613610166861</c:v>
                </c:pt>
                <c:pt idx="96">
                  <c:v>5.3155130740367884</c:v>
                </c:pt>
                <c:pt idx="97">
                  <c:v>5.3308969241031976</c:v>
                </c:pt>
                <c:pt idx="98">
                  <c:v>5.3477674115489586</c:v>
                </c:pt>
                <c:pt idx="99">
                  <c:v>5.3660815365335859</c:v>
                </c:pt>
                <c:pt idx="100">
                  <c:v>5.3857986360225389</c:v>
                </c:pt>
                <c:pt idx="101">
                  <c:v>5.4068802330360164</c:v>
                </c:pt>
                <c:pt idx="102">
                  <c:v>5.4292898971231045</c:v>
                </c:pt>
                <c:pt idx="103">
                  <c:v>5.4529931151159268</c:v>
                </c:pt>
                <c:pt idx="104">
                  <c:v>5.4779571713072954</c:v>
                </c:pt>
                <c:pt idx="105">
                  <c:v>5.4320372543419495</c:v>
                </c:pt>
                <c:pt idx="106">
                  <c:v>5.2897747026772501</c:v>
                </c:pt>
                <c:pt idx="107">
                  <c:v>5.2586789908121592</c:v>
                </c:pt>
                <c:pt idx="108">
                  <c:v>5.2525891380739811</c:v>
                </c:pt>
                <c:pt idx="109">
                  <c:v>5.268470766484616</c:v>
                </c:pt>
                <c:pt idx="110">
                  <c:v>5.3038615713718631</c:v>
                </c:pt>
                <c:pt idx="111">
                  <c:v>5.3567466137335993</c:v>
                </c:pt>
                <c:pt idx="112">
                  <c:v>5.3496499577589613</c:v>
                </c:pt>
                <c:pt idx="113">
                  <c:v>5.3018788414525817</c:v>
                </c:pt>
                <c:pt idx="114">
                  <c:v>5.2708849039815142</c:v>
                </c:pt>
                <c:pt idx="115">
                  <c:v>5.2549419296497906</c:v>
                </c:pt>
                <c:pt idx="116">
                  <c:v>5.2525891380739793</c:v>
                </c:pt>
                <c:pt idx="117">
                  <c:v>5.2625836707188682</c:v>
                </c:pt>
                <c:pt idx="118">
                  <c:v>5.2838627118217758</c:v>
                </c:pt>
                <c:pt idx="119">
                  <c:v>5.3155130740367893</c:v>
                </c:pt>
                <c:pt idx="120">
                  <c:v>5.2627887862843687</c:v>
                </c:pt>
                <c:pt idx="121">
                  <c:v>5.2596503216037931</c:v>
                </c:pt>
                <c:pt idx="122">
                  <c:v>5.289774702677251</c:v>
                </c:pt>
                <c:pt idx="123">
                  <c:v>5.2527131053550598</c:v>
                </c:pt>
                <c:pt idx="124">
                  <c:v>5.268470766484616</c:v>
                </c:pt>
                <c:pt idx="125">
                  <c:v>5.2648623635787315</c:v>
                </c:pt>
                <c:pt idx="126">
                  <c:v>5.2520411336148625</c:v>
                </c:pt>
                <c:pt idx="127">
                  <c:v>5.2520411336148625</c:v>
                </c:pt>
                <c:pt idx="128">
                  <c:v>5.2520411336148625</c:v>
                </c:pt>
                <c:pt idx="129">
                  <c:v>5.2520411336148625</c:v>
                </c:pt>
                <c:pt idx="130">
                  <c:v>5.2520411336148625</c:v>
                </c:pt>
                <c:pt idx="131">
                  <c:v>5.2520411336148625</c:v>
                </c:pt>
                <c:pt idx="132">
                  <c:v>5.2520411336148625</c:v>
                </c:pt>
                <c:pt idx="133">
                  <c:v>5.2520411336148625</c:v>
                </c:pt>
                <c:pt idx="134">
                  <c:v>5.2520411336148625</c:v>
                </c:pt>
                <c:pt idx="135">
                  <c:v>5.2520411336148625</c:v>
                </c:pt>
              </c:numCache>
            </c:numRef>
          </c:yVal>
          <c:smooth val="0"/>
          <c:extLst>
            <c:ext xmlns:c16="http://schemas.microsoft.com/office/drawing/2014/chart" uri="{C3380CC4-5D6E-409C-BE32-E72D297353CC}">
              <c16:uniqueId val="{00000005-F697-4071-806B-3AAEAC12EDE9}"/>
            </c:ext>
          </c:extLst>
        </c:ser>
        <c:ser>
          <c:idx val="8"/>
          <c:order val="6"/>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GENERAL!$BR$14:$BR$149</c:f>
              <c:numCache>
                <c:formatCode>0.00</c:formatCode>
                <c:ptCount val="136"/>
                <c:pt idx="0">
                  <c:v>13.455465815846868</c:v>
                </c:pt>
                <c:pt idx="1">
                  <c:v>10.599616246663162</c:v>
                </c:pt>
                <c:pt idx="2">
                  <c:v>8.792500443392596</c:v>
                </c:pt>
                <c:pt idx="3">
                  <c:v>7.6010748182296659</c:v>
                </c:pt>
                <c:pt idx="4">
                  <c:v>6.7972592502371132</c:v>
                </c:pt>
                <c:pt idx="5">
                  <c:v>6.2516536781966892</c:v>
                </c:pt>
                <c:pt idx="6">
                  <c:v>5.886408903047081</c:v>
                </c:pt>
                <c:pt idx="7">
                  <c:v>5.6524108686812164</c:v>
                </c:pt>
                <c:pt idx="8">
                  <c:v>5.5174323950197754</c:v>
                </c:pt>
                <c:pt idx="9">
                  <c:v>5.4596162184472465</c:v>
                </c:pt>
                <c:pt idx="10">
                  <c:v>5.4637140798966932</c:v>
                </c:pt>
                <c:pt idx="11">
                  <c:v>5.518826031153532</c:v>
                </c:pt>
                <c:pt idx="12">
                  <c:v>5.5352293660694531</c:v>
                </c:pt>
                <c:pt idx="13">
                  <c:v>5.5532959546677869</c:v>
                </c:pt>
                <c:pt idx="14">
                  <c:v>5.5729762121674238</c:v>
                </c:pt>
                <c:pt idx="15">
                  <c:v>5.5942233237088468</c:v>
                </c:pt>
                <c:pt idx="16">
                  <c:v>5.6169930607264602</c:v>
                </c:pt>
                <c:pt idx="17">
                  <c:v>5.641243611367778</c:v>
                </c:pt>
                <c:pt idx="18">
                  <c:v>5.6669354237446834</c:v>
                </c:pt>
                <c:pt idx="19">
                  <c:v>5.6940310609189826</c:v>
                </c:pt>
                <c:pt idx="20">
                  <c:v>5.7224950666289498</c:v>
                </c:pt>
                <c:pt idx="21">
                  <c:v>5.7522938408570994</c:v>
                </c:pt>
                <c:pt idx="22">
                  <c:v>5.7833955244235362</c:v>
                </c:pt>
                <c:pt idx="23">
                  <c:v>5.8157698918642629</c:v>
                </c:pt>
                <c:pt idx="24">
                  <c:v>5.8493882519216482</c:v>
                </c:pt>
                <c:pt idx="25">
                  <c:v>5.884223355035112</c:v>
                </c:pt>
                <c:pt idx="26">
                  <c:v>5.9202493072747648</c:v>
                </c:pt>
                <c:pt idx="27">
                  <c:v>5.9574414902102975</c:v>
                </c:pt>
                <c:pt idx="28">
                  <c:v>5.9957764862518426</c:v>
                </c:pt>
                <c:pt idx="29">
                  <c:v>6.0352320090399783</c:v>
                </c:pt>
                <c:pt idx="30">
                  <c:v>6.0757868384982094</c:v>
                </c:pt>
                <c:pt idx="31">
                  <c:v>6.1174207601946291</c:v>
                </c:pt>
                <c:pt idx="32">
                  <c:v>6.1601145086888138</c:v>
                </c:pt>
                <c:pt idx="33">
                  <c:v>6.2038497145676503</c:v>
                </c:pt>
                <c:pt idx="34">
                  <c:v>6.2486088548979728</c:v>
                </c:pt>
                <c:pt idx="35">
                  <c:v>6.2943752068463636</c:v>
                </c:pt>
                <c:pt idx="36">
                  <c:v>6.2516536781966892</c:v>
                </c:pt>
                <c:pt idx="37">
                  <c:v>6.2079976472928111</c:v>
                </c:pt>
                <c:pt idx="38">
                  <c:v>6.1660643172779865</c:v>
                </c:pt>
                <c:pt idx="39">
                  <c:v>6.1257979659968731</c:v>
                </c:pt>
                <c:pt idx="40">
                  <c:v>6.0871453044811377</c:v>
                </c:pt>
                <c:pt idx="41">
                  <c:v>6.0500553505558079</c:v>
                </c:pt>
                <c:pt idx="42">
                  <c:v>6.0144793100397216</c:v>
                </c:pt>
                <c:pt idx="43">
                  <c:v>5.9803704650229923</c:v>
                </c:pt>
                <c:pt idx="44">
                  <c:v>5.9476840687438859</c:v>
                </c:pt>
                <c:pt idx="45">
                  <c:v>5.9163772466231261</c:v>
                </c:pt>
                <c:pt idx="46">
                  <c:v>5.886408903047081</c:v>
                </c:pt>
                <c:pt idx="47">
                  <c:v>5.8577396335211196</c:v>
                </c:pt>
                <c:pt idx="48">
                  <c:v>5.8303316418426503</c:v>
                </c:pt>
                <c:pt idx="49">
                  <c:v>5.8041486619684841</c:v>
                </c:pt>
                <c:pt idx="50">
                  <c:v>5.7791558842751147</c:v>
                </c:pt>
                <c:pt idx="51">
                  <c:v>5.7553198859316694</c:v>
                </c:pt>
                <c:pt idx="52">
                  <c:v>5.7326085651256902</c:v>
                </c:pt>
                <c:pt idx="53">
                  <c:v>5.7109910788998262</c:v>
                </c:pt>
                <c:pt idx="54">
                  <c:v>5.6904377843747236</c:v>
                </c:pt>
                <c:pt idx="55">
                  <c:v>5.6709201831489668</c:v>
                </c:pt>
                <c:pt idx="56">
                  <c:v>5.6524108686812164</c:v>
                </c:pt>
                <c:pt idx="57">
                  <c:v>5.6348834764732318</c:v>
                </c:pt>
                <c:pt idx="58">
                  <c:v>5.6183126368846272</c:v>
                </c:pt>
                <c:pt idx="59">
                  <c:v>5.6026739304216369</c:v>
                </c:pt>
                <c:pt idx="60">
                  <c:v>5.5879438453528021</c:v>
                </c:pt>
                <c:pt idx="61">
                  <c:v>5.5740997375141657</c:v>
                </c:pt>
                <c:pt idx="62">
                  <c:v>5.561119792175643</c:v>
                </c:pt>
                <c:pt idx="63">
                  <c:v>5.5489829878486923</c:v>
                </c:pt>
                <c:pt idx="64">
                  <c:v>5.537669061923137</c:v>
                </c:pt>
                <c:pt idx="65">
                  <c:v>5.5271584780282197</c:v>
                </c:pt>
                <c:pt idx="66">
                  <c:v>5.5174323950197754</c:v>
                </c:pt>
                <c:pt idx="67">
                  <c:v>5.5084726375015096</c:v>
                </c:pt>
                <c:pt idx="68">
                  <c:v>5.5002616677943639</c:v>
                </c:pt>
                <c:pt idx="69">
                  <c:v>5.4927825592731159</c:v>
                </c:pt>
                <c:pt idx="70">
                  <c:v>5.4860189709946603</c:v>
                </c:pt>
                <c:pt idx="71">
                  <c:v>5.4799551235468416</c:v>
                </c:pt>
                <c:pt idx="72">
                  <c:v>5.4745757760512026</c:v>
                </c:pt>
                <c:pt idx="73">
                  <c:v>5.4698662042571833</c:v>
                </c:pt>
                <c:pt idx="74">
                  <c:v>5.4658121796687764</c:v>
                </c:pt>
                <c:pt idx="75">
                  <c:v>5.4623999496485975</c:v>
                </c:pt>
                <c:pt idx="76">
                  <c:v>5.4596162184472465</c:v>
                </c:pt>
                <c:pt idx="77">
                  <c:v>5.4574481291092232</c:v>
                </c:pt>
                <c:pt idx="78">
                  <c:v>5.4558832462093312</c:v>
                </c:pt>
                <c:pt idx="79">
                  <c:v>5.4549095393763487</c:v>
                </c:pt>
                <c:pt idx="80">
                  <c:v>5.454515367563169</c:v>
                </c:pt>
                <c:pt idx="81">
                  <c:v>5.4546894640250052</c:v>
                </c:pt>
                <c:pt idx="82">
                  <c:v>5.4554209219695045</c:v>
                </c:pt>
                <c:pt idx="83">
                  <c:v>5.4566991808446117</c:v>
                </c:pt>
                <c:pt idx="84">
                  <c:v>5.4585140132319605</c:v>
                </c:pt>
                <c:pt idx="85">
                  <c:v>5.4608555123155051</c:v>
                </c:pt>
                <c:pt idx="86">
                  <c:v>5.4637140798966932</c:v>
                </c:pt>
                <c:pt idx="87">
                  <c:v>5.4670804149290051</c:v>
                </c:pt>
                <c:pt idx="88">
                  <c:v>5.4709455025464937</c:v>
                </c:pt>
                <c:pt idx="89">
                  <c:v>5.4753006035619194</c:v>
                </c:pt>
                <c:pt idx="90">
                  <c:v>5.4801372444118783</c:v>
                </c:pt>
                <c:pt idx="91">
                  <c:v>5.4854472075270913</c:v>
                </c:pt>
                <c:pt idx="92">
                  <c:v>5.4974554552835873</c:v>
                </c:pt>
                <c:pt idx="93">
                  <c:v>5.5112643851094099</c:v>
                </c:pt>
                <c:pt idx="94">
                  <c:v>5.5268165793219159</c:v>
                </c:pt>
                <c:pt idx="95">
                  <c:v>5.5440579198808075</c:v>
                </c:pt>
                <c:pt idx="96">
                  <c:v>5.5629373634300894</c:v>
                </c:pt>
                <c:pt idx="97">
                  <c:v>5.5834067340317617</c:v>
                </c:pt>
                <c:pt idx="98">
                  <c:v>5.6054205320188695</c:v>
                </c:pt>
                <c:pt idx="99">
                  <c:v>5.6289357575509218</c:v>
                </c:pt>
                <c:pt idx="100">
                  <c:v>5.6539117475933853</c:v>
                </c:pt>
                <c:pt idx="101">
                  <c:v>5.6803100251664569</c:v>
                </c:pt>
                <c:pt idx="102">
                  <c:v>5.708094159819221</c:v>
                </c:pt>
                <c:pt idx="103">
                  <c:v>5.7326085651256919</c:v>
                </c:pt>
                <c:pt idx="104">
                  <c:v>5.7040231675622834</c:v>
                </c:pt>
                <c:pt idx="105">
                  <c:v>5.5879438453528021</c:v>
                </c:pt>
                <c:pt idx="106">
                  <c:v>5.4713625302800013</c:v>
                </c:pt>
                <c:pt idx="107">
                  <c:v>5.4547143199355457</c:v>
                </c:pt>
                <c:pt idx="108">
                  <c:v>5.4637140798966932</c:v>
                </c:pt>
                <c:pt idx="109">
                  <c:v>5.4953274321853485</c:v>
                </c:pt>
                <c:pt idx="110">
                  <c:v>5.5470920721293124</c:v>
                </c:pt>
                <c:pt idx="111">
                  <c:v>5.5740997375141657</c:v>
                </c:pt>
                <c:pt idx="112">
                  <c:v>5.5174323950197754</c:v>
                </c:pt>
                <c:pt idx="113">
                  <c:v>5.4799551235468442</c:v>
                </c:pt>
                <c:pt idx="114">
                  <c:v>5.4596162184472448</c:v>
                </c:pt>
                <c:pt idx="115">
                  <c:v>5.4546894640250052</c:v>
                </c:pt>
                <c:pt idx="116">
                  <c:v>5.4637140798966906</c:v>
                </c:pt>
                <c:pt idx="117">
                  <c:v>5.4854472075270913</c:v>
                </c:pt>
                <c:pt idx="118">
                  <c:v>5.5188260311535293</c:v>
                </c:pt>
                <c:pt idx="119">
                  <c:v>5.5174323950197701</c:v>
                </c:pt>
                <c:pt idx="120">
                  <c:v>5.4558832462093312</c:v>
                </c:pt>
                <c:pt idx="121">
                  <c:v>5.4801372444118748</c:v>
                </c:pt>
                <c:pt idx="122">
                  <c:v>5.471362530280004</c:v>
                </c:pt>
                <c:pt idx="123">
                  <c:v>5.4562129769307699</c:v>
                </c:pt>
                <c:pt idx="124">
                  <c:v>5.4938068210460935</c:v>
                </c:pt>
                <c:pt idx="125">
                  <c:v>5.4567043135759441</c:v>
                </c:pt>
                <c:pt idx="126">
                  <c:v>5.4572446887331889</c:v>
                </c:pt>
                <c:pt idx="127">
                  <c:v>5.4572446887331889</c:v>
                </c:pt>
                <c:pt idx="128">
                  <c:v>5.4546894640250052</c:v>
                </c:pt>
                <c:pt idx="129">
                  <c:v>5.4572446887331889</c:v>
                </c:pt>
                <c:pt idx="130">
                  <c:v>5.4572446887331889</c:v>
                </c:pt>
                <c:pt idx="131">
                  <c:v>5.4572446887331889</c:v>
                </c:pt>
                <c:pt idx="132">
                  <c:v>5.4572446887331889</c:v>
                </c:pt>
                <c:pt idx="133">
                  <c:v>5.4572446887331889</c:v>
                </c:pt>
                <c:pt idx="134">
                  <c:v>5.4572446887331889</c:v>
                </c:pt>
                <c:pt idx="135">
                  <c:v>5.4572446887331889</c:v>
                </c:pt>
              </c:numCache>
            </c:numRef>
          </c:yVal>
          <c:smooth val="0"/>
          <c:extLst>
            <c:ext xmlns:c16="http://schemas.microsoft.com/office/drawing/2014/chart" uri="{C3380CC4-5D6E-409C-BE32-E72D297353CC}">
              <c16:uniqueId val="{00000006-F697-4071-806B-3AAEAC12EDE9}"/>
            </c:ext>
          </c:extLst>
        </c:ser>
        <c:ser>
          <c:idx val="9"/>
          <c:order val="7"/>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GENERAL!$BS$14:$BS$149</c:f>
              <c:numCache>
                <c:formatCode>0.00</c:formatCode>
                <c:ptCount val="136"/>
                <c:pt idx="0">
                  <c:v>13.500638562842695</c:v>
                </c:pt>
                <c:pt idx="1">
                  <c:v>10.652315064010134</c:v>
                </c:pt>
                <c:pt idx="2">
                  <c:v>8.853883188067817</c:v>
                </c:pt>
                <c:pt idx="3">
                  <c:v>7.672299347210231</c:v>
                </c:pt>
                <c:pt idx="4">
                  <c:v>6.8794834205001285</c:v>
                </c:pt>
                <c:pt idx="5">
                  <c:v>6.3460353467192574</c:v>
                </c:pt>
                <c:pt idx="6">
                  <c:v>5.9941059268062933</c:v>
                </c:pt>
                <c:pt idx="7">
                  <c:v>5.7745811046541737</c:v>
                </c:pt>
                <c:pt idx="8">
                  <c:v>5.6552337001835777</c:v>
                </c:pt>
                <c:pt idx="9">
                  <c:v>5.6142064497789974</c:v>
                </c:pt>
                <c:pt idx="10">
                  <c:v>5.6362510943734856</c:v>
                </c:pt>
                <c:pt idx="11">
                  <c:v>5.7104676857524685</c:v>
                </c:pt>
                <c:pt idx="12">
                  <c:v>5.7308308915300694</c:v>
                </c:pt>
                <c:pt idx="13">
                  <c:v>5.7529036652691712</c:v>
                </c:pt>
                <c:pt idx="14">
                  <c:v>5.7766364221886555</c:v>
                </c:pt>
                <c:pt idx="15">
                  <c:v>5.8019823474290169</c:v>
                </c:pt>
                <c:pt idx="16">
                  <c:v>5.8288972124246472</c:v>
                </c:pt>
                <c:pt idx="17">
                  <c:v>5.8573392053230613</c:v>
                </c:pt>
                <c:pt idx="18">
                  <c:v>5.8872687742361522</c:v>
                </c:pt>
                <c:pt idx="19">
                  <c:v>5.9186484822257182</c:v>
                </c:pt>
                <c:pt idx="20">
                  <c:v>5.9514428730300448</c:v>
                </c:pt>
                <c:pt idx="21">
                  <c:v>5.9856183466316253</c:v>
                </c:pt>
                <c:pt idx="22">
                  <c:v>6.0211430438505795</c:v>
                </c:pt>
                <c:pt idx="23">
                  <c:v>6.0579867392229163</c:v>
                </c:pt>
                <c:pt idx="24">
                  <c:v>6.0961207414909877</c:v>
                </c:pt>
                <c:pt idx="25">
                  <c:v>6.1355178010942257</c:v>
                </c:pt>
                <c:pt idx="26">
                  <c:v>6.1761520241027332</c:v>
                </c:pt>
                <c:pt idx="27">
                  <c:v>6.2179987920862105</c:v>
                </c:pt>
                <c:pt idx="28">
                  <c:v>6.2610346874547762</c:v>
                </c:pt>
                <c:pt idx="29">
                  <c:v>6.305237423849027</c:v>
                </c:pt>
                <c:pt idx="30">
                  <c:v>6.3505857811924464</c:v>
                </c:pt>
                <c:pt idx="31">
                  <c:v>6.3970595450531436</c:v>
                </c:pt>
                <c:pt idx="32">
                  <c:v>6.4446394499906896</c:v>
                </c:pt>
                <c:pt idx="33">
                  <c:v>6.4841674271469811</c:v>
                </c:pt>
                <c:pt idx="34">
                  <c:v>6.4362272535870835</c:v>
                </c:pt>
                <c:pt idx="35">
                  <c:v>6.3902045150122522</c:v>
                </c:pt>
                <c:pt idx="36">
                  <c:v>6.3460353467192574</c:v>
                </c:pt>
                <c:pt idx="37">
                  <c:v>6.3036587477750707</c:v>
                </c:pt>
                <c:pt idx="38">
                  <c:v>6.2630164282897125</c:v>
                </c:pt>
                <c:pt idx="39">
                  <c:v>6.224052666107835</c:v>
                </c:pt>
                <c:pt idx="40">
                  <c:v>6.1867141722611061</c:v>
                </c:pt>
                <c:pt idx="41">
                  <c:v>6.150949964574556</c:v>
                </c:pt>
                <c:pt idx="42">
                  <c:v>6.1167112488670226</c:v>
                </c:pt>
                <c:pt idx="43">
                  <c:v>6.0839513072286131</c:v>
                </c:pt>
                <c:pt idx="44">
                  <c:v>6.052625392897597</c:v>
                </c:pt>
                <c:pt idx="45">
                  <c:v>6.0226906312947035</c:v>
                </c:pt>
                <c:pt idx="46">
                  <c:v>5.9941059268062933</c:v>
                </c:pt>
                <c:pt idx="47">
                  <c:v>5.9668318749377347</c:v>
                </c:pt>
                <c:pt idx="48">
                  <c:v>5.9408306794864449</c:v>
                </c:pt>
                <c:pt idx="49">
                  <c:v>5.9160660744092226</c:v>
                </c:pt>
                <c:pt idx="50">
                  <c:v>5.8925032500825729</c:v>
                </c:pt>
                <c:pt idx="51">
                  <c:v>5.8701087836756169</c:v>
                </c:pt>
                <c:pt idx="52">
                  <c:v>5.848850573375894</c:v>
                </c:pt>
                <c:pt idx="53">
                  <c:v>5.8286977762260648</c:v>
                </c:pt>
                <c:pt idx="54">
                  <c:v>5.8096207493467658</c:v>
                </c:pt>
                <c:pt idx="55">
                  <c:v>5.7915909943365786</c:v>
                </c:pt>
                <c:pt idx="56">
                  <c:v>5.7745811046541737</c:v>
                </c:pt>
                <c:pt idx="57">
                  <c:v>5.7585647158013051</c:v>
                </c:pt>
                <c:pt idx="58">
                  <c:v>5.7435164581375826</c:v>
                </c:pt>
                <c:pt idx="59">
                  <c:v>5.7294119121692484</c:v>
                </c:pt>
                <c:pt idx="60">
                  <c:v>5.7162275661648492</c:v>
                </c:pt>
                <c:pt idx="61">
                  <c:v>5.7039407759604073</c:v>
                </c:pt>
                <c:pt idx="62">
                  <c:v>5.6925297268258559</c:v>
                </c:pt>
                <c:pt idx="63">
                  <c:v>5.6819733972726452</c:v>
                </c:pt>
                <c:pt idx="64">
                  <c:v>5.6722515246906022</c:v>
                </c:pt>
                <c:pt idx="65">
                  <c:v>5.6633445727089669</c:v>
                </c:pt>
                <c:pt idx="66">
                  <c:v>5.6552337001835777</c:v>
                </c:pt>
                <c:pt idx="67">
                  <c:v>5.6479007317181358</c:v>
                </c:pt>
                <c:pt idx="68">
                  <c:v>5.6413281296335898</c:v>
                </c:pt>
                <c:pt idx="69">
                  <c:v>5.6354989673047085</c:v>
                </c:pt>
                <c:pt idx="70">
                  <c:v>5.6303969037883865</c:v>
                </c:pt>
                <c:pt idx="71">
                  <c:v>5.6260061596724746</c:v>
                </c:pt>
                <c:pt idx="72">
                  <c:v>5.6223114940785219</c:v>
                </c:pt>
                <c:pt idx="73">
                  <c:v>5.6192981827559541</c:v>
                </c:pt>
                <c:pt idx="74">
                  <c:v>5.6169519972087683</c:v>
                </c:pt>
                <c:pt idx="75">
                  <c:v>5.6152591847995783</c:v>
                </c:pt>
                <c:pt idx="76">
                  <c:v>5.6142064497789974</c:v>
                </c:pt>
                <c:pt idx="77">
                  <c:v>5.6137809351915058</c:v>
                </c:pt>
                <c:pt idx="78">
                  <c:v>5.6139702056119152</c:v>
                </c:pt>
                <c:pt idx="79">
                  <c:v>5.6147622306690161</c:v>
                </c:pt>
                <c:pt idx="80">
                  <c:v>5.6161453693156824</c:v>
                </c:pt>
                <c:pt idx="81">
                  <c:v>5.6181083548071369</c:v>
                </c:pt>
                <c:pt idx="82">
                  <c:v>5.6206402803510302</c:v>
                </c:pt>
                <c:pt idx="83">
                  <c:v>5.6237305853952995</c:v>
                </c:pt>
                <c:pt idx="84">
                  <c:v>5.6273690425215772</c:v>
                </c:pt>
                <c:pt idx="85">
                  <c:v>5.6315457449138249</c:v>
                </c:pt>
                <c:pt idx="86">
                  <c:v>5.6362510943734856</c:v>
                </c:pt>
                <c:pt idx="87">
                  <c:v>5.641475789854046</c:v>
                </c:pt>
                <c:pt idx="88">
                  <c:v>5.6472108164895527</c:v>
                </c:pt>
                <c:pt idx="89">
                  <c:v>5.6534474350927599</c:v>
                </c:pt>
                <c:pt idx="90">
                  <c:v>5.6601771721002763</c:v>
                </c:pt>
                <c:pt idx="91">
                  <c:v>5.6673918099428198</c:v>
                </c:pt>
                <c:pt idx="92">
                  <c:v>5.6832441428632885</c:v>
                </c:pt>
                <c:pt idx="93">
                  <c:v>5.7009434721321615</c:v>
                </c:pt>
                <c:pt idx="94">
                  <c:v>5.7204323800668098</c:v>
                </c:pt>
                <c:pt idx="95">
                  <c:v>5.7416567486269265</c:v>
                </c:pt>
                <c:pt idx="96">
                  <c:v>5.7645655344565148</c:v>
                </c:pt>
                <c:pt idx="97">
                  <c:v>5.7891105616175791</c:v>
                </c:pt>
                <c:pt idx="98">
                  <c:v>5.8152463304431592</c:v>
                </c:pt>
                <c:pt idx="99">
                  <c:v>5.8429298410927721</c:v>
                </c:pt>
                <c:pt idx="100">
                  <c:v>5.8721204305318775</c:v>
                </c:pt>
                <c:pt idx="101">
                  <c:v>5.9027796217806747</c:v>
                </c:pt>
                <c:pt idx="102">
                  <c:v>5.8774457963423741</c:v>
                </c:pt>
                <c:pt idx="103">
                  <c:v>5.8488505733758975</c:v>
                </c:pt>
                <c:pt idx="104">
                  <c:v>5.8222206675960386</c:v>
                </c:pt>
                <c:pt idx="105">
                  <c:v>5.7162275661648492</c:v>
                </c:pt>
                <c:pt idx="106">
                  <c:v>5.6202278021138676</c:v>
                </c:pt>
                <c:pt idx="107">
                  <c:v>5.615158161540406</c:v>
                </c:pt>
                <c:pt idx="108">
                  <c:v>5.6362510943734856</c:v>
                </c:pt>
                <c:pt idx="109">
                  <c:v>5.6804722226350064</c:v>
                </c:pt>
                <c:pt idx="110">
                  <c:v>5.7453592416527686</c:v>
                </c:pt>
                <c:pt idx="111">
                  <c:v>5.7039407759604108</c:v>
                </c:pt>
                <c:pt idx="112">
                  <c:v>5.6552337001835769</c:v>
                </c:pt>
                <c:pt idx="113">
                  <c:v>5.6260061596724826</c:v>
                </c:pt>
                <c:pt idx="114">
                  <c:v>5.6142064497789947</c:v>
                </c:pt>
                <c:pt idx="115">
                  <c:v>5.6181083548071404</c:v>
                </c:pt>
                <c:pt idx="116">
                  <c:v>5.6362510943734856</c:v>
                </c:pt>
                <c:pt idx="117">
                  <c:v>5.6673918099428198</c:v>
                </c:pt>
                <c:pt idx="118">
                  <c:v>5.6925297268258515</c:v>
                </c:pt>
                <c:pt idx="119">
                  <c:v>5.6552337001835733</c:v>
                </c:pt>
                <c:pt idx="120">
                  <c:v>5.6139702056119161</c:v>
                </c:pt>
                <c:pt idx="121">
                  <c:v>5.66017717210027</c:v>
                </c:pt>
                <c:pt idx="122">
                  <c:v>5.6202278021138694</c:v>
                </c:pt>
                <c:pt idx="123">
                  <c:v>5.6226390795839833</c:v>
                </c:pt>
                <c:pt idx="124">
                  <c:v>5.6362868135867492</c:v>
                </c:pt>
                <c:pt idx="125">
                  <c:v>5.6137874818685871</c:v>
                </c:pt>
                <c:pt idx="126">
                  <c:v>5.6137718289587264</c:v>
                </c:pt>
                <c:pt idx="127">
                  <c:v>5.6137718289587264</c:v>
                </c:pt>
                <c:pt idx="128">
                  <c:v>5.6137718289587264</c:v>
                </c:pt>
                <c:pt idx="129">
                  <c:v>5.6137718289587264</c:v>
                </c:pt>
                <c:pt idx="130">
                  <c:v>5.6137718289587264</c:v>
                </c:pt>
                <c:pt idx="131">
                  <c:v>5.6137718289587264</c:v>
                </c:pt>
                <c:pt idx="132">
                  <c:v>5.6137718289587264</c:v>
                </c:pt>
                <c:pt idx="133">
                  <c:v>5.6137718289587264</c:v>
                </c:pt>
                <c:pt idx="134">
                  <c:v>5.6137718289587264</c:v>
                </c:pt>
                <c:pt idx="135">
                  <c:v>5.6137718289587264</c:v>
                </c:pt>
              </c:numCache>
            </c:numRef>
          </c:yVal>
          <c:smooth val="0"/>
          <c:extLst>
            <c:ext xmlns:c16="http://schemas.microsoft.com/office/drawing/2014/chart" uri="{C3380CC4-5D6E-409C-BE32-E72D297353CC}">
              <c16:uniqueId val="{00000007-F697-4071-806B-3AAEAC12EDE9}"/>
            </c:ext>
          </c:extLst>
        </c:ser>
        <c:ser>
          <c:idx val="10"/>
          <c:order val="8"/>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GENERAL!$BT$14:$BT$149</c:f>
              <c:numCache>
                <c:formatCode>0.00</c:formatCode>
                <c:ptCount val="136"/>
                <c:pt idx="0">
                  <c:v>13.539868239226491</c:v>
                </c:pt>
                <c:pt idx="1">
                  <c:v>10.697708438968652</c:v>
                </c:pt>
                <c:pt idx="2">
                  <c:v>8.9063885229202668</c:v>
                </c:pt>
                <c:pt idx="3">
                  <c:v>7.7328649032758072</c:v>
                </c:pt>
                <c:pt idx="4">
                  <c:v>6.9490574590980136</c:v>
                </c:pt>
                <c:pt idx="5">
                  <c:v>6.4255661291686375</c:v>
                </c:pt>
                <c:pt idx="6">
                  <c:v>6.0845417144263694</c:v>
                </c:pt>
                <c:pt idx="7">
                  <c:v>5.8768701587641328</c:v>
                </c:pt>
                <c:pt idx="8">
                  <c:v>5.7703242821026048</c:v>
                </c:pt>
                <c:pt idx="9">
                  <c:v>5.7430468208262848</c:v>
                </c:pt>
                <c:pt idx="10">
                  <c:v>5.7797895158682282</c:v>
                </c:pt>
                <c:pt idx="11">
                  <c:v>5.8696524190138533</c:v>
                </c:pt>
                <c:pt idx="12">
                  <c:v>5.8932586785030852</c:v>
                </c:pt>
                <c:pt idx="13">
                  <c:v>5.9186124364065833</c:v>
                </c:pt>
                <c:pt idx="14">
                  <c:v>5.9456641079432364</c:v>
                </c:pt>
                <c:pt idx="15">
                  <c:v>5.9743668782535311</c:v>
                </c:pt>
                <c:pt idx="16">
                  <c:v>6.0046765187718627</c:v>
                </c:pt>
                <c:pt idx="17">
                  <c:v>6.0365512176457523</c:v>
                </c:pt>
                <c:pt idx="18">
                  <c:v>6.0699514229870752</c:v>
                </c:pt>
                <c:pt idx="19">
                  <c:v>6.1048396978576456</c:v>
                </c:pt>
                <c:pt idx="20">
                  <c:v>6.1411805859957429</c:v>
                </c:pt>
                <c:pt idx="21">
                  <c:v>6.1789404873838647</c:v>
                </c:pt>
                <c:pt idx="22">
                  <c:v>6.2180875428421301</c:v>
                </c:pt>
                <c:pt idx="23">
                  <c:v>6.2585915269065406</c:v>
                </c:pt>
                <c:pt idx="24">
                  <c:v>6.300423748319453</c:v>
                </c:pt>
                <c:pt idx="25">
                  <c:v>6.3435569575203017</c:v>
                </c:pt>
                <c:pt idx="26">
                  <c:v>6.3879652605791906</c:v>
                </c:pt>
                <c:pt idx="27">
                  <c:v>6.4336240390658119</c:v>
                </c:pt>
                <c:pt idx="28">
                  <c:v>6.4805098753902897</c:v>
                </c:pt>
                <c:pt idx="29">
                  <c:v>6.5286004831932223</c:v>
                </c:pt>
                <c:pt idx="30">
                  <c:v>6.5778746423980898</c:v>
                </c:pt>
                <c:pt idx="31">
                  <c:v>6.6283121385730022</c:v>
                </c:pt>
                <c:pt idx="32">
                  <c:v>6.6095262205759964</c:v>
                </c:pt>
                <c:pt idx="33">
                  <c:v>6.560611619002402</c:v>
                </c:pt>
                <c:pt idx="34">
                  <c:v>6.5136908263606355</c:v>
                </c:pt>
                <c:pt idx="35">
                  <c:v>6.4686969513171224</c:v>
                </c:pt>
                <c:pt idx="36">
                  <c:v>6.4255661291686375</c:v>
                </c:pt>
                <c:pt idx="37">
                  <c:v>6.3842373589821557</c:v>
                </c:pt>
                <c:pt idx="38">
                  <c:v>6.3446523508676966</c:v>
                </c:pt>
                <c:pt idx="39">
                  <c:v>6.3067553826699099</c:v>
                </c:pt>
                <c:pt idx="40">
                  <c:v>6.2704931654204739</c:v>
                </c:pt>
                <c:pt idx="41">
                  <c:v>6.235814716944386</c:v>
                </c:pt>
                <c:pt idx="42">
                  <c:v>6.2026712430605171</c:v>
                </c:pt>
                <c:pt idx="43">
                  <c:v>6.1710160258589637</c:v>
                </c:pt>
                <c:pt idx="44">
                  <c:v>6.1408043185779997</c:v>
                </c:pt>
                <c:pt idx="45">
                  <c:v>6.11199324663834</c:v>
                </c:pt>
                <c:pt idx="46">
                  <c:v>6.0845417144263694</c:v>
                </c:pt>
                <c:pt idx="47">
                  <c:v>6.058410317447434</c:v>
                </c:pt>
                <c:pt idx="48">
                  <c:v>6.0335612594989581</c:v>
                </c:pt>
                <c:pt idx="49">
                  <c:v>6.0099582745377464</c:v>
                </c:pt>
                <c:pt idx="50">
                  <c:v>5.9875665529402973</c:v>
                </c:pt>
                <c:pt idx="51">
                  <c:v>5.9663526718757325</c:v>
                </c:pt>
                <c:pt idx="52">
                  <c:v>5.946284529531594</c:v>
                </c:pt>
                <c:pt idx="53">
                  <c:v>5.9273312829505409</c:v>
                </c:pt>
                <c:pt idx="54">
                  <c:v>5.9094632892532033</c:v>
                </c:pt>
                <c:pt idx="55">
                  <c:v>5.8926520500381843</c:v>
                </c:pt>
                <c:pt idx="56">
                  <c:v>5.8768701587641328</c:v>
                </c:pt>
                <c:pt idx="57">
                  <c:v>5.8620912509328011</c:v>
                </c:pt>
                <c:pt idx="58">
                  <c:v>5.8482899569038205</c:v>
                </c:pt>
                <c:pt idx="59">
                  <c:v>5.8354418571834117</c:v>
                </c:pt>
                <c:pt idx="60">
                  <c:v>5.8235234400401268</c:v>
                </c:pt>
                <c:pt idx="61">
                  <c:v>5.8125120613100014</c:v>
                </c:pt>
                <c:pt idx="62">
                  <c:v>5.8023859062629537</c:v>
                </c:pt>
                <c:pt idx="63">
                  <c:v>5.7931239534104373</c:v>
                </c:pt>
                <c:pt idx="64">
                  <c:v>5.7847059401422785</c:v>
                </c:pt>
                <c:pt idx="65">
                  <c:v>5.7771123300877241</c:v>
                </c:pt>
                <c:pt idx="66">
                  <c:v>5.7703242821026048</c:v>
                </c:pt>
                <c:pt idx="67">
                  <c:v>5.764323620790627</c:v>
                </c:pt>
                <c:pt idx="68">
                  <c:v>5.7590928084727331</c:v>
                </c:pt>
                <c:pt idx="69">
                  <c:v>5.754614918523699</c:v>
                </c:pt>
                <c:pt idx="70">
                  <c:v>5.7508736100004167</c:v>
                </c:pt>
                <c:pt idx="71">
                  <c:v>5.7478531034907325</c:v>
                </c:pt>
                <c:pt idx="72">
                  <c:v>5.7455381581162035</c:v>
                </c:pt>
                <c:pt idx="73">
                  <c:v>5.7439140496262455</c:v>
                </c:pt>
                <c:pt idx="74">
                  <c:v>5.7429665495248718</c:v>
                </c:pt>
                <c:pt idx="75">
                  <c:v>5.7426819051746785</c:v>
                </c:pt>
                <c:pt idx="76">
                  <c:v>5.7430468208262848</c:v>
                </c:pt>
                <c:pt idx="77">
                  <c:v>5.7440484395241791</c:v>
                </c:pt>
                <c:pt idx="78">
                  <c:v>5.7456743258431633</c:v>
                </c:pt>
                <c:pt idx="79">
                  <c:v>5.7479124494120253</c:v>
                </c:pt>
                <c:pt idx="80">
                  <c:v>5.7507511691836486</c:v>
                </c:pt>
                <c:pt idx="81">
                  <c:v>5.7541792184132552</c:v>
                </c:pt>
                <c:pt idx="82">
                  <c:v>5.7581856903084851</c:v>
                </c:pt>
                <c:pt idx="83">
                  <c:v>5.7627600243172887</c:v>
                </c:pt>
                <c:pt idx="84">
                  <c:v>5.7678919930212906</c:v>
                </c:pt>
                <c:pt idx="85">
                  <c:v>5.7735716896044513</c:v>
                </c:pt>
                <c:pt idx="86">
                  <c:v>5.7797895158682282</c:v>
                </c:pt>
                <c:pt idx="87">
                  <c:v>5.7865361707660874</c:v>
                </c:pt>
                <c:pt idx="88">
                  <c:v>5.7938026394320863</c:v>
                </c:pt>
                <c:pt idx="89">
                  <c:v>5.801580182678979</c:v>
                </c:pt>
                <c:pt idx="90">
                  <c:v>5.8098603269433715</c:v>
                </c:pt>
                <c:pt idx="91">
                  <c:v>5.8186348546559845</c:v>
                </c:pt>
                <c:pt idx="92">
                  <c:v>5.8376354151561634</c:v>
                </c:pt>
                <c:pt idx="93">
                  <c:v>5.8585209024575207</c:v>
                </c:pt>
                <c:pt idx="94">
                  <c:v>5.8812338988774098</c:v>
                </c:pt>
                <c:pt idx="95">
                  <c:v>5.9057202863755407</c:v>
                </c:pt>
                <c:pt idx="96">
                  <c:v>5.9319290215959137</c:v>
                </c:pt>
                <c:pt idx="97">
                  <c:v>5.95981192860053</c:v>
                </c:pt>
                <c:pt idx="98">
                  <c:v>5.9893235077224292</c:v>
                </c:pt>
                <c:pt idx="99">
                  <c:v>6.0204207591211238</c:v>
                </c:pt>
                <c:pt idx="100">
                  <c:v>6.0335612594989581</c:v>
                </c:pt>
                <c:pt idx="101">
                  <c:v>6.0023614609178875</c:v>
                </c:pt>
                <c:pt idx="102">
                  <c:v>5.9732951024713437</c:v>
                </c:pt>
                <c:pt idx="103">
                  <c:v>5.9462845295315976</c:v>
                </c:pt>
                <c:pt idx="104">
                  <c:v>5.9212561317574828</c:v>
                </c:pt>
                <c:pt idx="105">
                  <c:v>5.8235234400401268</c:v>
                </c:pt>
                <c:pt idx="106">
                  <c:v>5.7443795477496007</c:v>
                </c:pt>
                <c:pt idx="107">
                  <c:v>5.7487925203680463</c:v>
                </c:pt>
                <c:pt idx="108">
                  <c:v>5.7797895158682291</c:v>
                </c:pt>
                <c:pt idx="109">
                  <c:v>5.8343361562720419</c:v>
                </c:pt>
                <c:pt idx="110">
                  <c:v>5.8768701587641266</c:v>
                </c:pt>
                <c:pt idx="111">
                  <c:v>5.8125120613100014</c:v>
                </c:pt>
                <c:pt idx="112">
                  <c:v>5.7703242821026084</c:v>
                </c:pt>
                <c:pt idx="113">
                  <c:v>5.7478531034907432</c:v>
                </c:pt>
                <c:pt idx="114">
                  <c:v>5.743046820826283</c:v>
                </c:pt>
                <c:pt idx="115">
                  <c:v>5.7541792184132561</c:v>
                </c:pt>
                <c:pt idx="116">
                  <c:v>5.7797895158682255</c:v>
                </c:pt>
                <c:pt idx="117">
                  <c:v>5.8186348546559854</c:v>
                </c:pt>
                <c:pt idx="118">
                  <c:v>5.8023859062629501</c:v>
                </c:pt>
                <c:pt idx="119">
                  <c:v>5.7703242821025995</c:v>
                </c:pt>
                <c:pt idx="120">
                  <c:v>5.7456743258431642</c:v>
                </c:pt>
                <c:pt idx="121">
                  <c:v>5.7961165145897597</c:v>
                </c:pt>
                <c:pt idx="122">
                  <c:v>5.7443795477496042</c:v>
                </c:pt>
                <c:pt idx="123">
                  <c:v>5.7611727885607724</c:v>
                </c:pt>
                <c:pt idx="124">
                  <c:v>5.7552091453261776</c:v>
                </c:pt>
                <c:pt idx="125">
                  <c:v>5.7446695175929108</c:v>
                </c:pt>
                <c:pt idx="126">
                  <c:v>5.7441984890029332</c:v>
                </c:pt>
                <c:pt idx="127">
                  <c:v>5.7433565939930542</c:v>
                </c:pt>
                <c:pt idx="128">
                  <c:v>5.7441984890029332</c:v>
                </c:pt>
                <c:pt idx="129">
                  <c:v>5.7441984890029332</c:v>
                </c:pt>
                <c:pt idx="130">
                  <c:v>5.7441984890029332</c:v>
                </c:pt>
                <c:pt idx="131">
                  <c:v>5.7441984890029332</c:v>
                </c:pt>
                <c:pt idx="132">
                  <c:v>5.7441984890029332</c:v>
                </c:pt>
                <c:pt idx="133">
                  <c:v>5.7441984890029332</c:v>
                </c:pt>
                <c:pt idx="134">
                  <c:v>5.7441984890029332</c:v>
                </c:pt>
                <c:pt idx="135">
                  <c:v>5.7441984890029332</c:v>
                </c:pt>
              </c:numCache>
            </c:numRef>
          </c:yVal>
          <c:smooth val="0"/>
          <c:extLst>
            <c:ext xmlns:c16="http://schemas.microsoft.com/office/drawing/2014/chart" uri="{C3380CC4-5D6E-409C-BE32-E72D297353CC}">
              <c16:uniqueId val="{00000008-F697-4071-806B-3AAEAC12EDE9}"/>
            </c:ext>
          </c:extLst>
        </c:ser>
        <c:ser>
          <c:idx val="11"/>
          <c:order val="9"/>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GENERAL!$BU$14:$BU$149</c:f>
              <c:numCache>
                <c:formatCode>0.00</c:formatCode>
                <c:ptCount val="136"/>
                <c:pt idx="0">
                  <c:v>13.604233652609453</c:v>
                </c:pt>
                <c:pt idx="1">
                  <c:v>10.771561909086572</c:v>
                </c:pt>
                <c:pt idx="2">
                  <c:v>8.9911897508092853</c:v>
                </c:pt>
                <c:pt idx="3">
                  <c:v>7.8300735899720708</c:v>
                </c:pt>
                <c:pt idx="4">
                  <c:v>7.0601333056376729</c:v>
                </c:pt>
                <c:pt idx="5">
                  <c:v>6.5519688365878368</c:v>
                </c:pt>
                <c:pt idx="6">
                  <c:v>6.2277309837612584</c:v>
                </c:pt>
                <c:pt idx="7">
                  <c:v>6.0383056910508612</c:v>
                </c:pt>
                <c:pt idx="8">
                  <c:v>5.9514657783773188</c:v>
                </c:pt>
                <c:pt idx="9">
                  <c:v>5.9453539821251296</c:v>
                </c:pt>
                <c:pt idx="10">
                  <c:v>6.0047220432273507</c:v>
                </c:pt>
                <c:pt idx="11">
                  <c:v>6.1186700134693996</c:v>
                </c:pt>
                <c:pt idx="12">
                  <c:v>6.1472684505022519</c:v>
                </c:pt>
                <c:pt idx="13">
                  <c:v>6.177672773990821</c:v>
                </c:pt>
                <c:pt idx="14">
                  <c:v>6.2098333991539878</c:v>
                </c:pt>
                <c:pt idx="15">
                  <c:v>6.243703511132245</c:v>
                </c:pt>
                <c:pt idx="16">
                  <c:v>6.2792388813599826</c:v>
                </c:pt>
                <c:pt idx="17">
                  <c:v>6.3163976979847227</c:v>
                </c:pt>
                <c:pt idx="18">
                  <c:v>6.3551404091183477</c:v>
                </c:pt>
                <c:pt idx="19">
                  <c:v>6.3954295778226591</c:v>
                </c:pt>
                <c:pt idx="20">
                  <c:v>6.4372297478359464</c:v>
                </c:pt>
                <c:pt idx="21">
                  <c:v>6.4805073191407034</c:v>
                </c:pt>
                <c:pt idx="22">
                  <c:v>6.5252304325570476</c:v>
                </c:pt>
                <c:pt idx="23">
                  <c:v>6.5713688626209885</c:v>
                </c:pt>
                <c:pt idx="24">
                  <c:v>6.618893918074872</c:v>
                </c:pt>
                <c:pt idx="25">
                  <c:v>6.6677783493581435</c:v>
                </c:pt>
                <c:pt idx="26">
                  <c:v>6.7179962625408978</c:v>
                </c:pt>
                <c:pt idx="27">
                  <c:v>6.7695230391928352</c:v>
                </c:pt>
                <c:pt idx="28">
                  <c:v>6.8223352617240662</c:v>
                </c:pt>
                <c:pt idx="29">
                  <c:v>6.8764106437751993</c:v>
                </c:pt>
                <c:pt idx="30">
                  <c:v>6.8306520301364531</c:v>
                </c:pt>
                <c:pt idx="31">
                  <c:v>6.7790615371640639</c:v>
                </c:pt>
                <c:pt idx="32">
                  <c:v>6.7296230195190434</c:v>
                </c:pt>
                <c:pt idx="33">
                  <c:v>6.6822629995489429</c:v>
                </c:pt>
                <c:pt idx="34">
                  <c:v>6.6369113855210324</c:v>
                </c:pt>
                <c:pt idx="35">
                  <c:v>6.5935012861017377</c:v>
                </c:pt>
                <c:pt idx="36">
                  <c:v>6.5519688365878368</c:v>
                </c:pt>
                <c:pt idx="37">
                  <c:v>6.5122530360463022</c:v>
                </c:pt>
                <c:pt idx="38">
                  <c:v>6.4742955945871445</c:v>
                </c:pt>
                <c:pt idx="39">
                  <c:v>6.4380407900550258</c:v>
                </c:pt>
                <c:pt idx="40">
                  <c:v>6.4034353334816059</c:v>
                </c:pt>
                <c:pt idx="41">
                  <c:v>6.3704282426919185</c:v>
                </c:pt>
                <c:pt idx="42">
                  <c:v>6.3389707235047981</c:v>
                </c:pt>
                <c:pt idx="43">
                  <c:v>6.3090160580103509</c:v>
                </c:pt>
                <c:pt idx="44">
                  <c:v>6.2805194994468563</c:v>
                </c:pt>
                <c:pt idx="45">
                  <c:v>6.2534381732350379</c:v>
                </c:pt>
                <c:pt idx="46">
                  <c:v>6.2277309837612584</c:v>
                </c:pt>
                <c:pt idx="47">
                  <c:v>6.2033585265308799</c:v>
                </c:pt>
                <c:pt idx="48">
                  <c:v>6.1802830053413249</c:v>
                </c:pt>
                <c:pt idx="49">
                  <c:v>6.1584681541493866</c:v>
                </c:pt>
                <c:pt idx="50">
                  <c:v>6.1378791633315828</c:v>
                </c:pt>
                <c:pt idx="51">
                  <c:v>6.1184826100570175</c:v>
                </c:pt>
                <c:pt idx="52">
                  <c:v>6.1002463925132471</c:v>
                </c:pt>
                <c:pt idx="53">
                  <c:v>6.0831396677429197</c:v>
                </c:pt>
                <c:pt idx="54">
                  <c:v>6.0671327928666736</c:v>
                </c:pt>
                <c:pt idx="55">
                  <c:v>6.0521972694831012</c:v>
                </c:pt>
                <c:pt idx="56">
                  <c:v>6.0383056910508612</c:v>
                </c:pt>
                <c:pt idx="57">
                  <c:v>6.0254316930717016</c:v>
                </c:pt>
                <c:pt idx="58">
                  <c:v>6.0135499059052488</c:v>
                </c:pt>
                <c:pt idx="59">
                  <c:v>6.00263591005774</c:v>
                </c:pt>
                <c:pt idx="60">
                  <c:v>5.9926661937977093</c:v>
                </c:pt>
                <c:pt idx="61">
                  <c:v>5.9836181129612029</c:v>
                </c:pt>
                <c:pt idx="62">
                  <c:v>5.9754698528181329</c:v>
                </c:pt>
                <c:pt idx="63">
                  <c:v>5.9682003918799582</c:v>
                </c:pt>
                <c:pt idx="64">
                  <c:v>5.9617894675365006</c:v>
                </c:pt>
                <c:pt idx="65">
                  <c:v>5.9562175434170062</c:v>
                </c:pt>
                <c:pt idx="66">
                  <c:v>5.9514657783773188</c:v>
                </c:pt>
                <c:pt idx="67">
                  <c:v>5.9475159970211244</c:v>
                </c:pt>
                <c:pt idx="68">
                  <c:v>5.9443506616693815</c:v>
                </c:pt>
                <c:pt idx="69">
                  <c:v>5.9419528456968562</c:v>
                </c:pt>
                <c:pt idx="70">
                  <c:v>5.9403062081604405</c:v>
                </c:pt>
                <c:pt idx="71">
                  <c:v>5.9393949696479931</c:v>
                </c:pt>
                <c:pt idx="72">
                  <c:v>5.9392038892810488</c:v>
                </c:pt>
                <c:pt idx="73">
                  <c:v>5.9397182428090556</c:v>
                </c:pt>
                <c:pt idx="74">
                  <c:v>5.9409238017359955</c:v>
                </c:pt>
                <c:pt idx="75">
                  <c:v>5.9428068134244816</c:v>
                </c:pt>
                <c:pt idx="76">
                  <c:v>5.9453539821251296</c:v>
                </c:pt>
                <c:pt idx="77">
                  <c:v>5.948552450882425</c:v>
                </c:pt>
                <c:pt idx="78">
                  <c:v>5.9523897842711664</c:v>
                </c:pt>
                <c:pt idx="79">
                  <c:v>5.9568539519201531</c:v>
                </c:pt>
                <c:pt idx="80">
                  <c:v>5.9619333127822651</c:v>
                </c:pt>
                <c:pt idx="81">
                  <c:v>5.9676166001127156</c:v>
                </c:pt>
                <c:pt idx="82">
                  <c:v>5.9738929071191533</c:v>
                </c:pt>
                <c:pt idx="83">
                  <c:v>5.9807516732495314</c:v>
                </c:pt>
                <c:pt idx="84">
                  <c:v>5.9881826710854691</c:v>
                </c:pt>
                <c:pt idx="85">
                  <c:v>5.9961759938109207</c:v>
                </c:pt>
                <c:pt idx="86">
                  <c:v>6.0047220432273507</c:v>
                </c:pt>
                <c:pt idx="87">
                  <c:v>6.0138115182882244</c:v>
                </c:pt>
                <c:pt idx="88">
                  <c:v>6.0234354041276008</c:v>
                </c:pt>
                <c:pt idx="89">
                  <c:v>6.0335849615582342</c:v>
                </c:pt>
                <c:pt idx="90">
                  <c:v>6.0442517170167278</c:v>
                </c:pt>
                <c:pt idx="91">
                  <c:v>6.055427452933797</c:v>
                </c:pt>
                <c:pt idx="92">
                  <c:v>6.0792742208739856</c:v>
                </c:pt>
                <c:pt idx="93">
                  <c:v>6.1050643036567989</c:v>
                </c:pt>
                <c:pt idx="94">
                  <c:v>6.1327402835995928</c:v>
                </c:pt>
                <c:pt idx="95">
                  <c:v>6.1622480426620667</c:v>
                </c:pt>
                <c:pt idx="96">
                  <c:v>6.1935365374882281</c:v>
                </c:pt>
                <c:pt idx="97">
                  <c:v>6.2265575921400806</c:v>
                </c:pt>
                <c:pt idx="98">
                  <c:v>6.2447184080989357</c:v>
                </c:pt>
                <c:pt idx="99">
                  <c:v>6.2113367406730005</c:v>
                </c:pt>
                <c:pt idx="100">
                  <c:v>6.1802830053413249</c:v>
                </c:pt>
                <c:pt idx="101">
                  <c:v>6.1514706288993759</c:v>
                </c:pt>
                <c:pt idx="102">
                  <c:v>6.1248176428325891</c:v>
                </c:pt>
                <c:pt idx="103">
                  <c:v>6.1002463925132506</c:v>
                </c:pt>
                <c:pt idx="104">
                  <c:v>6.0776832676001842</c:v>
                </c:pt>
                <c:pt idx="105">
                  <c:v>5.9926661937977093</c:v>
                </c:pt>
                <c:pt idx="106">
                  <c:v>5.9394692983697208</c:v>
                </c:pt>
                <c:pt idx="107">
                  <c:v>5.958479281349633</c:v>
                </c:pt>
                <c:pt idx="108">
                  <c:v>6.0047220432273507</c:v>
                </c:pt>
                <c:pt idx="109">
                  <c:v>6.0751632060247678</c:v>
                </c:pt>
                <c:pt idx="110">
                  <c:v>6.0383056910508524</c:v>
                </c:pt>
                <c:pt idx="111">
                  <c:v>5.9836181129612029</c:v>
                </c:pt>
                <c:pt idx="112">
                  <c:v>5.9514657783773188</c:v>
                </c:pt>
                <c:pt idx="113">
                  <c:v>5.939394969648002</c:v>
                </c:pt>
                <c:pt idx="114">
                  <c:v>5.945353982125126</c:v>
                </c:pt>
                <c:pt idx="115">
                  <c:v>5.9676166001127209</c:v>
                </c:pt>
                <c:pt idx="116">
                  <c:v>6.0047220432273463</c:v>
                </c:pt>
                <c:pt idx="117">
                  <c:v>6.0135499059052488</c:v>
                </c:pt>
                <c:pt idx="118">
                  <c:v>5.9754698528181285</c:v>
                </c:pt>
                <c:pt idx="119">
                  <c:v>5.9514657783773099</c:v>
                </c:pt>
                <c:pt idx="120">
                  <c:v>5.9523897842711664</c:v>
                </c:pt>
                <c:pt idx="121">
                  <c:v>5.9705271671977913</c:v>
                </c:pt>
                <c:pt idx="122">
                  <c:v>5.9394692983697253</c:v>
                </c:pt>
                <c:pt idx="123">
                  <c:v>5.9784013382291157</c:v>
                </c:pt>
                <c:pt idx="124">
                  <c:v>5.942249025379609</c:v>
                </c:pt>
                <c:pt idx="125">
                  <c:v>5.9501195045920294</c:v>
                </c:pt>
                <c:pt idx="126">
                  <c:v>5.93981134141006</c:v>
                </c:pt>
                <c:pt idx="127">
                  <c:v>5.93981134141006</c:v>
                </c:pt>
                <c:pt idx="128">
                  <c:v>5.93981134141006</c:v>
                </c:pt>
                <c:pt idx="129">
                  <c:v>5.93981134141006</c:v>
                </c:pt>
                <c:pt idx="130">
                  <c:v>5.93981134141006</c:v>
                </c:pt>
                <c:pt idx="131">
                  <c:v>5.93981134141006</c:v>
                </c:pt>
                <c:pt idx="132">
                  <c:v>5.93981134141006</c:v>
                </c:pt>
                <c:pt idx="133">
                  <c:v>5.93981134141006</c:v>
                </c:pt>
                <c:pt idx="134">
                  <c:v>5.93981134141006</c:v>
                </c:pt>
                <c:pt idx="135">
                  <c:v>5.93981134141006</c:v>
                </c:pt>
              </c:numCache>
            </c:numRef>
          </c:yVal>
          <c:smooth val="0"/>
          <c:extLst>
            <c:ext xmlns:c16="http://schemas.microsoft.com/office/drawing/2014/chart" uri="{C3380CC4-5D6E-409C-BE32-E72D297353CC}">
              <c16:uniqueId val="{00000009-F697-4071-806B-3AAEAC12EDE9}"/>
            </c:ext>
          </c:extLst>
        </c:ser>
        <c:ser>
          <c:idx val="12"/>
          <c:order val="10"/>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GENERAL!$BV$14:$BV$149</c:f>
              <c:numCache>
                <c:formatCode>0.00</c:formatCode>
                <c:ptCount val="136"/>
                <c:pt idx="0">
                  <c:v>13.654539706284702</c:v>
                </c:pt>
                <c:pt idx="1">
                  <c:v>10.828826153749196</c:v>
                </c:pt>
                <c:pt idx="2">
                  <c:v>9.0564826773804015</c:v>
                </c:pt>
                <c:pt idx="3">
                  <c:v>7.9044656893728247</c:v>
                </c:pt>
                <c:pt idx="4">
                  <c:v>7.1446950687892112</c:v>
                </c:pt>
                <c:pt idx="5">
                  <c:v>6.6477707544112876</c:v>
                </c:pt>
                <c:pt idx="6">
                  <c:v>6.3358435471777472</c:v>
                </c:pt>
                <c:pt idx="7">
                  <c:v>6.1597993909815258</c:v>
                </c:pt>
                <c:pt idx="8">
                  <c:v>6.0874111057432971</c:v>
                </c:pt>
                <c:pt idx="9">
                  <c:v>6.0968214278475603</c:v>
                </c:pt>
                <c:pt idx="10">
                  <c:v>6.1727820982273522</c:v>
                </c:pt>
                <c:pt idx="11">
                  <c:v>6.3043931686681196</c:v>
                </c:pt>
                <c:pt idx="12">
                  <c:v>6.3366526846512539</c:v>
                </c:pt>
                <c:pt idx="13">
                  <c:v>6.3707609067269413</c:v>
                </c:pt>
                <c:pt idx="14">
                  <c:v>6.4066682501140821</c:v>
                </c:pt>
                <c:pt idx="15">
                  <c:v>6.4443278999531541</c:v>
                </c:pt>
                <c:pt idx="16">
                  <c:v>6.4836956276785553</c:v>
                </c:pt>
                <c:pt idx="17">
                  <c:v>6.5247296214377979</c:v>
                </c:pt>
                <c:pt idx="18">
                  <c:v>6.567390329342774</c:v>
                </c:pt>
                <c:pt idx="19">
                  <c:v>6.6116403144552844</c:v>
                </c:pt>
                <c:pt idx="20">
                  <c:v>6.657444120513615</c:v>
                </c:pt>
                <c:pt idx="21">
                  <c:v>6.7047681475002605</c:v>
                </c:pt>
                <c:pt idx="22">
                  <c:v>6.7535805362353285</c:v>
                </c:pt>
                <c:pt idx="23">
                  <c:v>6.8038510612548508</c:v>
                </c:pt>
                <c:pt idx="24">
                  <c:v>6.8555510313011565</c:v>
                </c:pt>
                <c:pt idx="25">
                  <c:v>6.9086531968136979</c:v>
                </c:pt>
                <c:pt idx="26">
                  <c:v>6.963131663862562</c:v>
                </c:pt>
                <c:pt idx="27">
                  <c:v>7.0189618140174588</c:v>
                </c:pt>
                <c:pt idx="28">
                  <c:v>7.0273251398881342</c:v>
                </c:pt>
                <c:pt idx="29">
                  <c:v>6.9722929682042087</c:v>
                </c:pt>
                <c:pt idx="30">
                  <c:v>6.9195813962462127</c:v>
                </c:pt>
                <c:pt idx="31">
                  <c:v>6.869109566286415</c:v>
                </c:pt>
                <c:pt idx="32">
                  <c:v>6.8208004165631877</c:v>
                </c:pt>
                <c:pt idx="33">
                  <c:v>6.7745804694241025</c:v>
                </c:pt>
                <c:pt idx="34">
                  <c:v>6.7303796331364047</c:v>
                </c:pt>
                <c:pt idx="35">
                  <c:v>6.6881310163665484</c:v>
                </c:pt>
                <c:pt idx="36">
                  <c:v>6.6477707544112876</c:v>
                </c:pt>
                <c:pt idx="37">
                  <c:v>6.6092378463376011</c:v>
                </c:pt>
                <c:pt idx="38">
                  <c:v>6.5724740022555075</c:v>
                </c:pt>
                <c:pt idx="39">
                  <c:v>6.5374235000096688</c:v>
                </c:pt>
                <c:pt idx="40">
                  <c:v>6.5040330506317385</c:v>
                </c:pt>
                <c:pt idx="41">
                  <c:v>6.47225167194674</c:v>
                </c:pt>
                <c:pt idx="42">
                  <c:v>6.4420305697735296</c:v>
                </c:pt>
                <c:pt idx="43">
                  <c:v>6.4133230262022076</c:v>
                </c:pt>
                <c:pt idx="44">
                  <c:v>6.386084294471047</c:v>
                </c:pt>
                <c:pt idx="45">
                  <c:v>6.3602715000007732</c:v>
                </c:pt>
                <c:pt idx="46">
                  <c:v>6.3358435471777472</c:v>
                </c:pt>
                <c:pt idx="47">
                  <c:v>6.3127610315073381</c:v>
                </c:pt>
                <c:pt idx="48">
                  <c:v>6.290986156786964</c:v>
                </c:pt>
                <c:pt idx="49">
                  <c:v>6.2704826569734138</c:v>
                </c:pt>
                <c:pt idx="50">
                  <c:v>6.2512157224432103</c:v>
                </c:pt>
                <c:pt idx="51">
                  <c:v>6.2331519303654579</c:v>
                </c:pt>
                <c:pt idx="52">
                  <c:v>6.2162591789277011</c:v>
                </c:pt>
                <c:pt idx="53">
                  <c:v>6.2005066251726237</c:v>
                </c:pt>
                <c:pt idx="54">
                  <c:v>6.1858646262208214</c:v>
                </c:pt>
                <c:pt idx="55">
                  <c:v>6.1723046836708999</c:v>
                </c:pt>
                <c:pt idx="56">
                  <c:v>6.1597993909815258</c:v>
                </c:pt>
                <c:pt idx="57">
                  <c:v>6.1483223836544498</c:v>
                </c:pt>
                <c:pt idx="58">
                  <c:v>6.1378482920492861</c:v>
                </c:pt>
                <c:pt idx="59">
                  <c:v>6.1283526966722777</c:v>
                </c:pt>
                <c:pt idx="60">
                  <c:v>6.1198120857919669</c:v>
                </c:pt>
                <c:pt idx="61">
                  <c:v>6.1122038152443796</c:v>
                </c:pt>
                <c:pt idx="62">
                  <c:v>6.1055060702994544</c:v>
                </c:pt>
                <c:pt idx="63">
                  <c:v>6.0996978294686235</c:v>
                </c:pt>
                <c:pt idx="64">
                  <c:v>6.0947588301417275</c:v>
                </c:pt>
                <c:pt idx="65">
                  <c:v>6.0906695359480025</c:v>
                </c:pt>
                <c:pt idx="66">
                  <c:v>6.0874111057432971</c:v>
                </c:pt>
                <c:pt idx="67">
                  <c:v>6.0849653641313015</c:v>
                </c:pt>
                <c:pt idx="68">
                  <c:v>6.0833147734329671</c:v>
                </c:pt>
                <c:pt idx="69">
                  <c:v>6.0824424070230538</c:v>
                </c:pt>
                <c:pt idx="70">
                  <c:v>6.0823319239584599</c:v>
                </c:pt>
                <c:pt idx="71">
                  <c:v>6.0829675448270484</c:v>
                </c:pt>
                <c:pt idx="72">
                  <c:v>6.0843340287503631</c:v>
                </c:pt>
                <c:pt idx="73">
                  <c:v>6.0864166514778306</c:v>
                </c:pt>
                <c:pt idx="74">
                  <c:v>6.0892011845134437</c:v>
                </c:pt>
                <c:pt idx="75">
                  <c:v>6.0926738752198109</c:v>
                </c:pt>
                <c:pt idx="76">
                  <c:v>6.0968214278475603</c:v>
                </c:pt>
                <c:pt idx="77">
                  <c:v>6.101630985441159</c:v>
                </c:pt>
                <c:pt idx="78">
                  <c:v>6.1070901125754178</c:v>
                </c:pt>
                <c:pt idx="79">
                  <c:v>6.1131867788791387</c:v>
                </c:pt>
                <c:pt idx="80">
                  <c:v>6.1199093433051921</c:v>
                </c:pt>
                <c:pt idx="81">
                  <c:v>6.1272465391087927</c:v>
                </c:pt>
                <c:pt idx="82">
                  <c:v>6.1351874594975966</c:v>
                </c:pt>
                <c:pt idx="83">
                  <c:v>6.1437215439195452</c:v>
                </c:pt>
                <c:pt idx="84">
                  <c:v>6.1528385649562694</c:v>
                </c:pt>
                <c:pt idx="85">
                  <c:v>6.1625286157917181</c:v>
                </c:pt>
                <c:pt idx="86">
                  <c:v>6.1727820982273522</c:v>
                </c:pt>
                <c:pt idx="87">
                  <c:v>6.1835897112166505</c:v>
                </c:pt>
                <c:pt idx="88">
                  <c:v>6.1949424398936612</c:v>
                </c:pt>
                <c:pt idx="89">
                  <c:v>6.2068315450711289</c:v>
                </c:pt>
                <c:pt idx="90">
                  <c:v>6.219248553185686</c:v>
                </c:pt>
                <c:pt idx="91">
                  <c:v>6.2321852466680214</c:v>
                </c:pt>
                <c:pt idx="92">
                  <c:v>6.259586044466376</c:v>
                </c:pt>
                <c:pt idx="93">
                  <c:v>6.288972976744196</c:v>
                </c:pt>
                <c:pt idx="94">
                  <c:v>6.3202886258188462</c:v>
                </c:pt>
                <c:pt idx="95">
                  <c:v>6.3534788736500234</c:v>
                </c:pt>
                <c:pt idx="96">
                  <c:v>6.3884926768817376</c:v>
                </c:pt>
                <c:pt idx="97">
                  <c:v>6.386084294471047</c:v>
                </c:pt>
                <c:pt idx="98">
                  <c:v>6.3519769576472322</c:v>
                </c:pt>
                <c:pt idx="99">
                  <c:v>6.3203080756951158</c:v>
                </c:pt>
                <c:pt idx="100">
                  <c:v>6.290986156786964</c:v>
                </c:pt>
                <c:pt idx="101">
                  <c:v>6.2639246277182403</c:v>
                </c:pt>
                <c:pt idx="102">
                  <c:v>6.2390415199743963</c:v>
                </c:pt>
                <c:pt idx="103">
                  <c:v>6.2162591789277073</c:v>
                </c:pt>
                <c:pt idx="104">
                  <c:v>6.1955039942370123</c:v>
                </c:pt>
                <c:pt idx="105">
                  <c:v>6.1198120857919669</c:v>
                </c:pt>
                <c:pt idx="106">
                  <c:v>6.0856437612043139</c:v>
                </c:pt>
                <c:pt idx="107">
                  <c:v>6.1153586533955737</c:v>
                </c:pt>
                <c:pt idx="108">
                  <c:v>6.1727820982273522</c:v>
                </c:pt>
                <c:pt idx="109">
                  <c:v>6.2331519303654721</c:v>
                </c:pt>
                <c:pt idx="110">
                  <c:v>6.1597993909815196</c:v>
                </c:pt>
                <c:pt idx="111">
                  <c:v>6.1122038152443867</c:v>
                </c:pt>
                <c:pt idx="112">
                  <c:v>6.087411105743298</c:v>
                </c:pt>
                <c:pt idx="113">
                  <c:v>6.0829675448270617</c:v>
                </c:pt>
                <c:pt idx="114">
                  <c:v>6.0968214278475541</c:v>
                </c:pt>
                <c:pt idx="115">
                  <c:v>6.1272465391087989</c:v>
                </c:pt>
                <c:pt idx="116">
                  <c:v>6.1727820982273522</c:v>
                </c:pt>
                <c:pt idx="117">
                  <c:v>6.1378482920492923</c:v>
                </c:pt>
                <c:pt idx="118">
                  <c:v>6.1055060702994481</c:v>
                </c:pt>
                <c:pt idx="119">
                  <c:v>6.0874111057432918</c:v>
                </c:pt>
                <c:pt idx="120">
                  <c:v>6.1070901125754187</c:v>
                </c:pt>
                <c:pt idx="121">
                  <c:v>6.1015363419829844</c:v>
                </c:pt>
                <c:pt idx="122">
                  <c:v>6.085643761204321</c:v>
                </c:pt>
                <c:pt idx="123">
                  <c:v>6.1175441266632493</c:v>
                </c:pt>
                <c:pt idx="124">
                  <c:v>6.0825200099371095</c:v>
                </c:pt>
                <c:pt idx="125">
                  <c:v>6.1038917828079127</c:v>
                </c:pt>
                <c:pt idx="126">
                  <c:v>6.082523228672593</c:v>
                </c:pt>
                <c:pt idx="127">
                  <c:v>6.082523228672593</c:v>
                </c:pt>
                <c:pt idx="128">
                  <c:v>6.082523228672593</c:v>
                </c:pt>
                <c:pt idx="129">
                  <c:v>6.082523228672593</c:v>
                </c:pt>
                <c:pt idx="130">
                  <c:v>6.082523228672593</c:v>
                </c:pt>
                <c:pt idx="131">
                  <c:v>6.082523228672593</c:v>
                </c:pt>
                <c:pt idx="132">
                  <c:v>6.082523228672593</c:v>
                </c:pt>
                <c:pt idx="133">
                  <c:v>6.082523228672593</c:v>
                </c:pt>
                <c:pt idx="134">
                  <c:v>6.082523228672593</c:v>
                </c:pt>
                <c:pt idx="135">
                  <c:v>6.082523228672593</c:v>
                </c:pt>
              </c:numCache>
            </c:numRef>
          </c:yVal>
          <c:smooth val="0"/>
          <c:extLst>
            <c:ext xmlns:c16="http://schemas.microsoft.com/office/drawing/2014/chart" uri="{C3380CC4-5D6E-409C-BE32-E72D297353CC}">
              <c16:uniqueId val="{0000000A-F697-4071-806B-3AAEAC12EDE9}"/>
            </c:ext>
          </c:extLst>
        </c:ser>
        <c:ser>
          <c:idx val="13"/>
          <c:order val="11"/>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GENERAL!$BW$14:$BW$149</c:f>
              <c:numCache>
                <c:formatCode>0.00</c:formatCode>
                <c:ptCount val="136"/>
                <c:pt idx="0">
                  <c:v>13.741913564867975</c:v>
                </c:pt>
                <c:pt idx="1">
                  <c:v>10.927498752510369</c:v>
                </c:pt>
                <c:pt idx="2">
                  <c:v>9.1681922840391668</c:v>
                </c:pt>
                <c:pt idx="3">
                  <c:v>8.030950571648841</c:v>
                </c:pt>
                <c:pt idx="4">
                  <c:v>7.2876934944021574</c:v>
                </c:pt>
                <c:pt idx="5">
                  <c:v>6.8090209910808497</c:v>
                </c:pt>
                <c:pt idx="6">
                  <c:v>6.5170838626236023</c:v>
                </c:pt>
                <c:pt idx="7">
                  <c:v>6.3627680529233475</c:v>
                </c:pt>
                <c:pt idx="8">
                  <c:v>6.3138463819007695</c:v>
                </c:pt>
                <c:pt idx="9">
                  <c:v>6.3484615859403393</c:v>
                </c:pt>
                <c:pt idx="10">
                  <c:v>6.4513654059751415</c:v>
                </c:pt>
                <c:pt idx="11">
                  <c:v>6.6116578937905794</c:v>
                </c:pt>
                <c:pt idx="12">
                  <c:v>6.6498622853750087</c:v>
                </c:pt>
                <c:pt idx="13">
                  <c:v>6.6899849137607843</c:v>
                </c:pt>
                <c:pt idx="14">
                  <c:v>6.7319761941667888</c:v>
                </c:pt>
                <c:pt idx="15">
                  <c:v>6.7757893117335231</c:v>
                </c:pt>
                <c:pt idx="16">
                  <c:v>6.8213800378953628</c:v>
                </c:pt>
                <c:pt idx="17">
                  <c:v>6.8687065607998354</c:v>
                </c:pt>
                <c:pt idx="18">
                  <c:v>6.9177293285588366</c:v>
                </c:pt>
                <c:pt idx="19">
                  <c:v>6.968410904234144</c:v>
                </c:pt>
                <c:pt idx="20">
                  <c:v>7.0207158315640745</c:v>
                </c:pt>
                <c:pt idx="21">
                  <c:v>7.0746105105310946</c:v>
                </c:pt>
                <c:pt idx="22">
                  <c:v>7.1300630819553366</c:v>
                </c:pt>
                <c:pt idx="23">
                  <c:v>7.1870433203728101</c:v>
                </c:pt>
                <c:pt idx="24">
                  <c:v>7.2455225345258532</c:v>
                </c:pt>
                <c:pt idx="25">
                  <c:v>7.3054734748539287</c:v>
                </c:pt>
                <c:pt idx="26">
                  <c:v>7.2876934944021574</c:v>
                </c:pt>
                <c:pt idx="27">
                  <c:v>7.2295081762751092</c:v>
                </c:pt>
                <c:pt idx="28">
                  <c:v>7.1738348662948379</c:v>
                </c:pt>
                <c:pt idx="29">
                  <c:v>7.1205844190235714</c:v>
                </c:pt>
                <c:pt idx="30">
                  <c:v>7.06967195415546</c:v>
                </c:pt>
                <c:pt idx="31">
                  <c:v>7.0210166139627121</c:v>
                </c:pt>
                <c:pt idx="32">
                  <c:v>6.974541336683755</c:v>
                </c:pt>
                <c:pt idx="33">
                  <c:v>6.9301726446661167</c:v>
                </c:pt>
                <c:pt idx="34">
                  <c:v>6.8878404461770764</c:v>
                </c:pt>
                <c:pt idx="35">
                  <c:v>6.8474778498830622</c:v>
                </c:pt>
                <c:pt idx="36">
                  <c:v>6.8090209910808497</c:v>
                </c:pt>
                <c:pt idx="37">
                  <c:v>6.7724088688374078</c:v>
                </c:pt>
                <c:pt idx="38">
                  <c:v>6.7375831932627568</c:v>
                </c:pt>
                <c:pt idx="39">
                  <c:v>6.7044882422015508</c:v>
                </c:pt>
                <c:pt idx="40">
                  <c:v>6.6730707266854559</c:v>
                </c:pt>
                <c:pt idx="41">
                  <c:v>6.6432796645394943</c:v>
                </c:pt>
                <c:pt idx="42">
                  <c:v>6.6150662615825091</c:v>
                </c:pt>
                <c:pt idx="43">
                  <c:v>6.5883837999046095</c:v>
                </c:pt>
                <c:pt idx="44">
                  <c:v>6.5631875327440641</c:v>
                </c:pt>
                <c:pt idx="45">
                  <c:v>6.5394345855216072</c:v>
                </c:pt>
                <c:pt idx="46">
                  <c:v>6.5170838626236023</c:v>
                </c:pt>
                <c:pt idx="47">
                  <c:v>6.4960959595554</c:v>
                </c:pt>
                <c:pt idx="48">
                  <c:v>6.4764330801144343</c:v>
                </c:pt>
                <c:pt idx="49">
                  <c:v>6.4580589582574861</c:v>
                </c:pt>
                <c:pt idx="50">
                  <c:v>6.4409387843610926</c:v>
                </c:pt>
                <c:pt idx="51">
                  <c:v>6.4250391355943313</c:v>
                </c:pt>
                <c:pt idx="52">
                  <c:v>6.4103279101447797</c:v>
                </c:pt>
                <c:pt idx="53">
                  <c:v>6.3967742650550852</c:v>
                </c:pt>
                <c:pt idx="54">
                  <c:v>6.3843485574458656</c:v>
                </c:pt>
                <c:pt idx="55">
                  <c:v>6.3730222889157453</c:v>
                </c:pt>
                <c:pt idx="56">
                  <c:v>6.3627680529233475</c:v>
                </c:pt>
                <c:pt idx="57">
                  <c:v>6.3535594849704484</c:v>
                </c:pt>
                <c:pt idx="58">
                  <c:v>6.3453712154166624</c:v>
                </c:pt>
                <c:pt idx="59">
                  <c:v>6.3381788247682245</c:v>
                </c:pt>
                <c:pt idx="60">
                  <c:v>6.3319588012936832</c:v>
                </c:pt>
                <c:pt idx="61">
                  <c:v>6.3266885008290679</c:v>
                </c:pt>
                <c:pt idx="62">
                  <c:v>6.3223461086443038</c:v>
                </c:pt>
                <c:pt idx="63">
                  <c:v>6.3189106032508331</c:v>
                </c:pt>
                <c:pt idx="64">
                  <c:v>6.3163617220384962</c:v>
                </c:pt>
                <c:pt idx="65">
                  <c:v>6.3146799286365169</c:v>
                </c:pt>
                <c:pt idx="66">
                  <c:v>6.3138463819007695</c:v>
                </c:pt>
                <c:pt idx="67">
                  <c:v>6.3138429064349086</c:v>
                </c:pt>
                <c:pt idx="68">
                  <c:v>6.3146519645599195</c:v>
                </c:pt>
                <c:pt idx="69">
                  <c:v>6.3162566296505558</c:v>
                </c:pt>
                <c:pt idx="70">
                  <c:v>6.3186405607636917</c:v>
                </c:pt>
                <c:pt idx="71">
                  <c:v>6.321787978487218</c:v>
                </c:pt>
                <c:pt idx="72">
                  <c:v>6.3256836419426472</c:v>
                </c:pt>
                <c:pt idx="73">
                  <c:v>6.3303128268794522</c:v>
                </c:pt>
                <c:pt idx="74">
                  <c:v>6.3356613048015973</c:v>
                </c:pt>
                <c:pt idx="75">
                  <c:v>6.3417153230716758</c:v>
                </c:pt>
                <c:pt idx="76">
                  <c:v>6.3484615859403393</c:v>
                </c:pt>
                <c:pt idx="77">
                  <c:v>6.3558872364520616</c:v>
                </c:pt>
                <c:pt idx="78">
                  <c:v>6.3639798391816305</c:v>
                </c:pt>
                <c:pt idx="79">
                  <c:v>6.3727273637578605</c:v>
                </c:pt>
                <c:pt idx="80">
                  <c:v>6.3821181691336157</c:v>
                </c:pt>
                <c:pt idx="81">
                  <c:v>6.3921409885641234</c:v>
                </c:pt>
                <c:pt idx="82">
                  <c:v>6.4027849152570093</c:v>
                </c:pt>
                <c:pt idx="83">
                  <c:v>6.4140393886602682</c:v>
                </c:pt>
                <c:pt idx="84">
                  <c:v>6.4258941813554822</c:v>
                </c:pt>
                <c:pt idx="85">
                  <c:v>6.4383393865266125</c:v>
                </c:pt>
                <c:pt idx="86">
                  <c:v>6.4513654059751415</c:v>
                </c:pt>
                <c:pt idx="87">
                  <c:v>6.4649629386545193</c:v>
                </c:pt>
                <c:pt idx="88">
                  <c:v>6.4791229696988086</c:v>
                </c:pt>
                <c:pt idx="89">
                  <c:v>6.4938367599207556</c:v>
                </c:pt>
                <c:pt idx="90">
                  <c:v>6.5090958357569724</c:v>
                </c:pt>
                <c:pt idx="91">
                  <c:v>6.5248919796381779</c:v>
                </c:pt>
                <c:pt idx="92">
                  <c:v>6.5580638262658626</c:v>
                </c:pt>
                <c:pt idx="93">
                  <c:v>6.5932913380818059</c:v>
                </c:pt>
                <c:pt idx="94">
                  <c:v>6.6305170974033585</c:v>
                </c:pt>
                <c:pt idx="95">
                  <c:v>6.6337022501639682</c:v>
                </c:pt>
                <c:pt idx="96">
                  <c:v>6.597110650803697</c:v>
                </c:pt>
                <c:pt idx="97">
                  <c:v>6.5631875327440641</c:v>
                </c:pt>
                <c:pt idx="98">
                  <c:v>6.5318305217345012</c:v>
                </c:pt>
                <c:pt idx="99">
                  <c:v>6.5029428681338626</c:v>
                </c:pt>
                <c:pt idx="100">
                  <c:v>6.4764330801144343</c:v>
                </c:pt>
                <c:pt idx="101">
                  <c:v>6.4522145844716743</c:v>
                </c:pt>
                <c:pt idx="102">
                  <c:v>6.4302054126910333</c:v>
                </c:pt>
                <c:pt idx="103">
                  <c:v>6.4103279101447868</c:v>
                </c:pt>
                <c:pt idx="104">
                  <c:v>6.3925084664917593</c:v>
                </c:pt>
                <c:pt idx="105">
                  <c:v>6.3319588012936832</c:v>
                </c:pt>
                <c:pt idx="106">
                  <c:v>6.3286891511275813</c:v>
                </c:pt>
                <c:pt idx="107">
                  <c:v>6.3757867205156185</c:v>
                </c:pt>
                <c:pt idx="108">
                  <c:v>6.4513654059751415</c:v>
                </c:pt>
                <c:pt idx="109">
                  <c:v>6.4250391355943464</c:v>
                </c:pt>
                <c:pt idx="110">
                  <c:v>6.3627680529233395</c:v>
                </c:pt>
                <c:pt idx="111">
                  <c:v>6.3266885008290679</c:v>
                </c:pt>
                <c:pt idx="112">
                  <c:v>6.3138463819007695</c:v>
                </c:pt>
                <c:pt idx="113">
                  <c:v>6.3217879784872339</c:v>
                </c:pt>
                <c:pt idx="114">
                  <c:v>6.3484615859403313</c:v>
                </c:pt>
                <c:pt idx="115">
                  <c:v>6.3921409885641243</c:v>
                </c:pt>
                <c:pt idx="116">
                  <c:v>6.3843485574458656</c:v>
                </c:pt>
                <c:pt idx="117">
                  <c:v>6.3453712154166624</c:v>
                </c:pt>
                <c:pt idx="118">
                  <c:v>6.3223461086442967</c:v>
                </c:pt>
                <c:pt idx="119">
                  <c:v>6.3138463819007544</c:v>
                </c:pt>
                <c:pt idx="120">
                  <c:v>6.3639798391816305</c:v>
                </c:pt>
                <c:pt idx="121">
                  <c:v>6.3199562725441654</c:v>
                </c:pt>
                <c:pt idx="122">
                  <c:v>6.3286891511275885</c:v>
                </c:pt>
                <c:pt idx="123">
                  <c:v>6.3303570598746681</c:v>
                </c:pt>
                <c:pt idx="124">
                  <c:v>6.3159793066761267</c:v>
                </c:pt>
                <c:pt idx="125">
                  <c:v>6.3168525298232749</c:v>
                </c:pt>
                <c:pt idx="126">
                  <c:v>6.3138463819007544</c:v>
                </c:pt>
                <c:pt idx="127">
                  <c:v>6.3168525298232749</c:v>
                </c:pt>
                <c:pt idx="128">
                  <c:v>6.3168525298232749</c:v>
                </c:pt>
                <c:pt idx="129">
                  <c:v>6.3168525298232749</c:v>
                </c:pt>
                <c:pt idx="130">
                  <c:v>6.3168525298232749</c:v>
                </c:pt>
                <c:pt idx="131">
                  <c:v>6.3168525298232749</c:v>
                </c:pt>
                <c:pt idx="132">
                  <c:v>6.3168525298232749</c:v>
                </c:pt>
                <c:pt idx="133">
                  <c:v>6.3168525298232749</c:v>
                </c:pt>
                <c:pt idx="134">
                  <c:v>6.3168525298232749</c:v>
                </c:pt>
                <c:pt idx="135">
                  <c:v>6.3168525298232749</c:v>
                </c:pt>
              </c:numCache>
            </c:numRef>
          </c:yVal>
          <c:smooth val="0"/>
          <c:extLst>
            <c:ext xmlns:c16="http://schemas.microsoft.com/office/drawing/2014/chart" uri="{C3380CC4-5D6E-409C-BE32-E72D297353CC}">
              <c16:uniqueId val="{0000000B-F697-4071-806B-3AAEAC12EDE9}"/>
            </c:ext>
          </c:extLst>
        </c:ser>
        <c:ser>
          <c:idx val="14"/>
          <c:order val="12"/>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GENERAL!$BX$14:$BX$149</c:f>
              <c:numCache>
                <c:formatCode>0.00</c:formatCode>
                <c:ptCount val="136"/>
                <c:pt idx="0">
                  <c:v>13.797689965375376</c:v>
                </c:pt>
                <c:pt idx="1">
                  <c:v>10.990044632275414</c:v>
                </c:pt>
                <c:pt idx="2">
                  <c:v>9.2385491014092</c:v>
                </c:pt>
                <c:pt idx="3">
                  <c:v>8.1101597849712075</c:v>
                </c:pt>
                <c:pt idx="4">
                  <c:v>7.3767965620241789</c:v>
                </c:pt>
                <c:pt idx="5">
                  <c:v>6.9090593713498638</c:v>
                </c:pt>
                <c:pt idx="6">
                  <c:v>6.6290990138869299</c:v>
                </c:pt>
                <c:pt idx="7">
                  <c:v>6.4878014335283227</c:v>
                </c:pt>
                <c:pt idx="8">
                  <c:v>6.4529394501947195</c:v>
                </c:pt>
                <c:pt idx="9">
                  <c:v>6.502655800270615</c:v>
                </c:pt>
                <c:pt idx="10">
                  <c:v>6.6217022246890478</c:v>
                </c:pt>
                <c:pt idx="11">
                  <c:v>6.799178775235462</c:v>
                </c:pt>
                <c:pt idx="12">
                  <c:v>6.8409449543677692</c:v>
                </c:pt>
                <c:pt idx="13">
                  <c:v>6.8846710286353101</c:v>
                </c:pt>
                <c:pt idx="14">
                  <c:v>6.9303074132569789</c:v>
                </c:pt>
                <c:pt idx="15">
                  <c:v>6.9778072933732727</c:v>
                </c:pt>
                <c:pt idx="16">
                  <c:v>7.0271264404185674</c:v>
                </c:pt>
                <c:pt idx="17">
                  <c:v>7.0782230425403796</c:v>
                </c:pt>
                <c:pt idx="18">
                  <c:v>7.1310575478506095</c:v>
                </c:pt>
                <c:pt idx="19">
                  <c:v>7.1855925194110473</c:v>
                </c:pt>
                <c:pt idx="20">
                  <c:v>7.2417925009600026</c:v>
                </c:pt>
                <c:pt idx="21">
                  <c:v>7.2996238924799313</c:v>
                </c:pt>
                <c:pt idx="22">
                  <c:v>7.3590548347909737</c:v>
                </c:pt>
                <c:pt idx="23">
                  <c:v>7.4200551024291581</c:v>
                </c:pt>
                <c:pt idx="24">
                  <c:v>7.4825960041367958</c:v>
                </c:pt>
                <c:pt idx="25">
                  <c:v>7.436551307601837</c:v>
                </c:pt>
                <c:pt idx="26">
                  <c:v>7.3767965620241789</c:v>
                </c:pt>
                <c:pt idx="27">
                  <c:v>7.3196579095361933</c:v>
                </c:pt>
                <c:pt idx="28">
                  <c:v>7.2650416797784594</c:v>
                </c:pt>
                <c:pt idx="29">
                  <c:v>7.2128587273132112</c:v>
                </c:pt>
                <c:pt idx="30">
                  <c:v>7.1630241718345813</c:v>
                </c:pt>
                <c:pt idx="31">
                  <c:v>7.1154571556148101</c:v>
                </c:pt>
                <c:pt idx="32">
                  <c:v>7.070080616892283</c:v>
                </c:pt>
                <c:pt idx="33">
                  <c:v>7.0268210780145521</c:v>
                </c:pt>
                <c:pt idx="34">
                  <c:v>6.9856084472488922</c:v>
                </c:pt>
                <c:pt idx="35">
                  <c:v>6.9463758332617367</c:v>
                </c:pt>
                <c:pt idx="36">
                  <c:v>6.9090593713498638</c:v>
                </c:pt>
                <c:pt idx="37">
                  <c:v>6.8735980605802194</c:v>
                </c:pt>
                <c:pt idx="38">
                  <c:v>6.8399336110628397</c:v>
                </c:pt>
                <c:pt idx="39">
                  <c:v>6.8080103006423771</c:v>
                </c:pt>
                <c:pt idx="40">
                  <c:v>6.7777748403505109</c:v>
                </c:pt>
                <c:pt idx="41">
                  <c:v>6.7491762480122377</c:v>
                </c:pt>
                <c:pt idx="42">
                  <c:v>6.7221657294464325</c:v>
                </c:pt>
                <c:pt idx="43">
                  <c:v>6.6966965667431637</c:v>
                </c:pt>
                <c:pt idx="44">
                  <c:v>6.6727240131407353</c:v>
                </c:pt>
                <c:pt idx="45">
                  <c:v>6.6502051940598674</c:v>
                </c:pt>
                <c:pt idx="46">
                  <c:v>6.6290990138869299</c:v>
                </c:pt>
                <c:pt idx="47">
                  <c:v>6.6093660681272581</c:v>
                </c:pt>
                <c:pt idx="48">
                  <c:v>6.5909685605783057</c:v>
                </c:pt>
                <c:pt idx="49">
                  <c:v>6.5738702251968322</c:v>
                </c:pt>
                <c:pt idx="50">
                  <c:v>6.558036252359396</c:v>
                </c:pt>
                <c:pt idx="51">
                  <c:v>6.5434332192350668</c:v>
                </c:pt>
                <c:pt idx="52">
                  <c:v>6.5300290240114052</c:v>
                </c:pt>
                <c:pt idx="53">
                  <c:v>6.5177928237310914</c:v>
                </c:pt>
                <c:pt idx="54">
                  <c:v>6.5066949755147236</c:v>
                </c:pt>
                <c:pt idx="55">
                  <c:v>6.4967069809609166</c:v>
                </c:pt>
                <c:pt idx="56">
                  <c:v>6.4878014335283227</c:v>
                </c:pt>
                <c:pt idx="57">
                  <c:v>6.4799519687186864</c:v>
                </c:pt>
                <c:pt idx="58">
                  <c:v>6.4731332168916396</c:v>
                </c:pt>
                <c:pt idx="59">
                  <c:v>6.4673207585534254</c:v>
                </c:pt>
                <c:pt idx="60">
                  <c:v>6.4624910819725718</c:v>
                </c:pt>
                <c:pt idx="61">
                  <c:v>6.4586215429851102</c:v>
                </c:pt>
                <c:pt idx="62">
                  <c:v>6.4556903268609833</c:v>
                </c:pt>
                <c:pt idx="63">
                  <c:v>6.453676412111621</c:v>
                </c:pt>
                <c:pt idx="64">
                  <c:v>6.4525595361268646</c:v>
                </c:pt>
                <c:pt idx="65">
                  <c:v>6.452320162535937</c:v>
                </c:pt>
                <c:pt idx="66">
                  <c:v>6.4529394501947195</c:v>
                </c:pt>
                <c:pt idx="67">
                  <c:v>6.4543992237068721</c:v>
                </c:pt>
                <c:pt idx="68">
                  <c:v>6.456681945393357</c:v>
                </c:pt>
                <c:pt idx="69">
                  <c:v>6.4597706886289261</c:v>
                </c:pt>
                <c:pt idx="70">
                  <c:v>6.4636491124704794</c:v>
                </c:pt>
                <c:pt idx="71">
                  <c:v>6.468301437505902</c:v>
                </c:pt>
                <c:pt idx="72">
                  <c:v>6.4737124228567176</c:v>
                </c:pt>
                <c:pt idx="73">
                  <c:v>6.4798673442723551</c:v>
                </c:pt>
                <c:pt idx="74">
                  <c:v>6.4867519732568102</c:v>
                </c:pt>
                <c:pt idx="75">
                  <c:v>6.494352557172685</c:v>
                </c:pt>
                <c:pt idx="76">
                  <c:v>6.502655800270615</c:v>
                </c:pt>
                <c:pt idx="77">
                  <c:v>6.511648845595059</c:v>
                </c:pt>
                <c:pt idx="78">
                  <c:v>6.5213192577208314</c:v>
                </c:pt>
                <c:pt idx="79">
                  <c:v>6.531655006276746</c:v>
                </c:pt>
                <c:pt idx="80">
                  <c:v>6.5426444502156578</c:v>
                </c:pt>
                <c:pt idx="81">
                  <c:v>6.5542763227927878</c:v>
                </c:pt>
                <c:pt idx="82">
                  <c:v>6.5665397172157904</c:v>
                </c:pt>
                <c:pt idx="83">
                  <c:v>6.5794240729326177</c:v>
                </c:pt>
                <c:pt idx="84">
                  <c:v>6.5929191625248817</c:v>
                </c:pt>
                <c:pt idx="85">
                  <c:v>6.6070150791765272</c:v>
                </c:pt>
                <c:pt idx="86">
                  <c:v>6.6217022246890478</c:v>
                </c:pt>
                <c:pt idx="87">
                  <c:v>6.6369712980158928</c:v>
                </c:pt>
                <c:pt idx="88">
                  <c:v>6.6528132842911285</c:v>
                </c:pt>
                <c:pt idx="89">
                  <c:v>6.6692194443274833</c:v>
                </c:pt>
                <c:pt idx="90">
                  <c:v>6.686181304561595</c:v>
                </c:pt>
                <c:pt idx="91">
                  <c:v>6.7036906474241631</c:v>
                </c:pt>
                <c:pt idx="92">
                  <c:v>6.7403201357649891</c:v>
                </c:pt>
                <c:pt idx="93">
                  <c:v>6.7790469476279558</c:v>
                </c:pt>
                <c:pt idx="94">
                  <c:v>6.7777748403505012</c:v>
                </c:pt>
                <c:pt idx="95">
                  <c:v>6.7399986379244998</c:v>
                </c:pt>
                <c:pt idx="96">
                  <c:v>6.7050178274747703</c:v>
                </c:pt>
                <c:pt idx="97">
                  <c:v>6.6727240131407353</c:v>
                </c:pt>
                <c:pt idx="98">
                  <c:v>6.643014820671846</c:v>
                </c:pt>
                <c:pt idx="99">
                  <c:v>6.6157935004269346</c:v>
                </c:pt>
                <c:pt idx="100">
                  <c:v>6.5909685605783057</c:v>
                </c:pt>
                <c:pt idx="101">
                  <c:v>6.5684534279214013</c:v>
                </c:pt>
                <c:pt idx="102">
                  <c:v>6.5481661339416828</c:v>
                </c:pt>
                <c:pt idx="103">
                  <c:v>6.5300290240114149</c:v>
                </c:pt>
                <c:pt idx="104">
                  <c:v>6.5139684877894428</c:v>
                </c:pt>
                <c:pt idx="105">
                  <c:v>6.4624910819725718</c:v>
                </c:pt>
                <c:pt idx="106">
                  <c:v>6.4777339325182623</c:v>
                </c:pt>
                <c:pt idx="107">
                  <c:v>6.5352460853796188</c:v>
                </c:pt>
                <c:pt idx="108">
                  <c:v>6.6217022246890478</c:v>
                </c:pt>
                <c:pt idx="109">
                  <c:v>6.5434332192350864</c:v>
                </c:pt>
                <c:pt idx="110">
                  <c:v>6.4878014335283147</c:v>
                </c:pt>
                <c:pt idx="111">
                  <c:v>6.4586215429851102</c:v>
                </c:pt>
                <c:pt idx="112">
                  <c:v>6.4529394501947195</c:v>
                </c:pt>
                <c:pt idx="113">
                  <c:v>6.4683014375059216</c:v>
                </c:pt>
                <c:pt idx="114">
                  <c:v>6.5026558002706052</c:v>
                </c:pt>
                <c:pt idx="115">
                  <c:v>6.554276322792802</c:v>
                </c:pt>
                <c:pt idx="116">
                  <c:v>6.5066949755147245</c:v>
                </c:pt>
                <c:pt idx="117">
                  <c:v>6.4731332168916502</c:v>
                </c:pt>
                <c:pt idx="118">
                  <c:v>6.4556903268609735</c:v>
                </c:pt>
                <c:pt idx="119">
                  <c:v>6.4529394501947097</c:v>
                </c:pt>
                <c:pt idx="120">
                  <c:v>6.5213192577208314</c:v>
                </c:pt>
                <c:pt idx="121">
                  <c:v>6.4542470606809719</c:v>
                </c:pt>
                <c:pt idx="122">
                  <c:v>6.4777339325182721</c:v>
                </c:pt>
                <c:pt idx="123">
                  <c:v>6.4612884954058556</c:v>
                </c:pt>
                <c:pt idx="124">
                  <c:v>6.4592807168633781</c:v>
                </c:pt>
                <c:pt idx="125">
                  <c:v>6.4527312205019998</c:v>
                </c:pt>
                <c:pt idx="126">
                  <c:v>6.4527312205019998</c:v>
                </c:pt>
                <c:pt idx="127">
                  <c:v>6.4527312205019998</c:v>
                </c:pt>
                <c:pt idx="128">
                  <c:v>6.4527312205019998</c:v>
                </c:pt>
                <c:pt idx="129">
                  <c:v>6.4527312205019998</c:v>
                </c:pt>
                <c:pt idx="130">
                  <c:v>6.4527312205019998</c:v>
                </c:pt>
                <c:pt idx="131">
                  <c:v>6.4527312205019998</c:v>
                </c:pt>
                <c:pt idx="132">
                  <c:v>6.4527312205019998</c:v>
                </c:pt>
                <c:pt idx="133">
                  <c:v>6.4527312205019998</c:v>
                </c:pt>
                <c:pt idx="134">
                  <c:v>6.4527312205019998</c:v>
                </c:pt>
                <c:pt idx="135">
                  <c:v>6.4527312205019998</c:v>
                </c:pt>
              </c:numCache>
            </c:numRef>
          </c:yVal>
          <c:smooth val="0"/>
          <c:extLst>
            <c:ext xmlns:c16="http://schemas.microsoft.com/office/drawing/2014/chart" uri="{C3380CC4-5D6E-409C-BE32-E72D297353CC}">
              <c16:uniqueId val="{0000000C-F697-4071-806B-3AAEAC12EDE9}"/>
            </c:ext>
          </c:extLst>
        </c:ser>
        <c:ser>
          <c:idx val="15"/>
          <c:order val="13"/>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GENERAL!$BY$14:$BY$149</c:f>
              <c:numCache>
                <c:formatCode>0.00</c:formatCode>
                <c:ptCount val="136"/>
                <c:pt idx="0">
                  <c:v>13.886074591408869</c:v>
                </c:pt>
                <c:pt idx="1">
                  <c:v>11.088561975766641</c:v>
                </c:pt>
                <c:pt idx="2">
                  <c:v>9.3487580419669971</c:v>
                </c:pt>
                <c:pt idx="3">
                  <c:v>8.2336192022044692</c:v>
                </c:pt>
                <c:pt idx="4">
                  <c:v>7.5150653355417543</c:v>
                </c:pt>
                <c:pt idx="5">
                  <c:v>7.0636963807606516</c:v>
                </c:pt>
                <c:pt idx="6">
                  <c:v>6.801663138799805</c:v>
                </c:pt>
                <c:pt idx="7">
                  <c:v>6.6798515535521643</c:v>
                </c:pt>
                <c:pt idx="8">
                  <c:v>6.6660344449384112</c:v>
                </c:pt>
                <c:pt idx="9">
                  <c:v>6.738354549343021</c:v>
                </c:pt>
                <c:pt idx="10">
                  <c:v>6.8815636076990581</c:v>
                </c:pt>
                <c:pt idx="11">
                  <c:v>7.0847616717919477</c:v>
                </c:pt>
                <c:pt idx="12">
                  <c:v>7.1318592191866053</c:v>
                </c:pt>
                <c:pt idx="13">
                  <c:v>7.180979016900868</c:v>
                </c:pt>
                <c:pt idx="14">
                  <c:v>7.232071480153607</c:v>
                </c:pt>
                <c:pt idx="15">
                  <c:v>7.2850897940853265</c:v>
                </c:pt>
                <c:pt idx="16">
                  <c:v>7.3399897301303971</c:v>
                </c:pt>
                <c:pt idx="17">
                  <c:v>7.3967294764363523</c:v>
                </c:pt>
                <c:pt idx="18">
                  <c:v>7.4552694811150753</c:v>
                </c:pt>
                <c:pt idx="19">
                  <c:v>7.5155723072283429</c:v>
                </c:pt>
                <c:pt idx="20">
                  <c:v>7.577602498514513</c:v>
                </c:pt>
                <c:pt idx="21">
                  <c:v>7.6413264549560003</c:v>
                </c:pt>
                <c:pt idx="22">
                  <c:v>7.706712317372947</c:v>
                </c:pt>
                <c:pt idx="23">
                  <c:v>7.6979703591828477</c:v>
                </c:pt>
                <c:pt idx="24">
                  <c:v>7.6342028118824512</c:v>
                </c:pt>
                <c:pt idx="25">
                  <c:v>7.5732689959085642</c:v>
                </c:pt>
                <c:pt idx="26">
                  <c:v>7.5150653355417543</c:v>
                </c:pt>
                <c:pt idx="27">
                  <c:v>7.4594933570607038</c:v>
                </c:pt>
                <c:pt idx="28">
                  <c:v>7.406459390105967</c:v>
                </c:pt>
                <c:pt idx="29">
                  <c:v>7.3558742892398348</c:v>
                </c:pt>
                <c:pt idx="30">
                  <c:v>7.3076531741564033</c:v>
                </c:pt>
                <c:pt idx="31">
                  <c:v>7.261715187127896</c:v>
                </c:pt>
                <c:pt idx="32">
                  <c:v>7.2179832663927366</c:v>
                </c:pt>
                <c:pt idx="33">
                  <c:v>7.1763839342984523</c:v>
                </c:pt>
                <c:pt idx="34">
                  <c:v>7.1368470991123303</c:v>
                </c:pt>
                <c:pt idx="35">
                  <c:v>7.0993058695007916</c:v>
                </c:pt>
                <c:pt idx="36">
                  <c:v>7.0636963807606516</c:v>
                </c:pt>
                <c:pt idx="37">
                  <c:v>7.02995763195882</c:v>
                </c:pt>
                <c:pt idx="38">
                  <c:v>6.9980313332053488</c:v>
                </c:pt>
                <c:pt idx="39">
                  <c:v>6.9678617623448798</c:v>
                </c:pt>
                <c:pt idx="40">
                  <c:v>6.9393956304090842</c:v>
                </c:pt>
                <c:pt idx="41">
                  <c:v>6.9125819552229659</c:v>
                </c:pt>
                <c:pt idx="42">
                  <c:v>6.887371942605415</c:v>
                </c:pt>
                <c:pt idx="43">
                  <c:v>6.8637188746464899</c:v>
                </c:pt>
                <c:pt idx="44">
                  <c:v>6.8415780045844867</c:v>
                </c:pt>
                <c:pt idx="45">
                  <c:v>6.8209064578401524</c:v>
                </c:pt>
                <c:pt idx="46">
                  <c:v>6.801663138799805</c:v>
                </c:pt>
                <c:pt idx="47">
                  <c:v>6.7838086429688342</c:v>
                </c:pt>
                <c:pt idx="48">
                  <c:v>6.7673051741446644</c:v>
                </c:pt>
                <c:pt idx="49">
                  <c:v>6.7521164662840674</c:v>
                </c:pt>
                <c:pt idx="50">
                  <c:v>6.7382077097635866</c:v>
                </c:pt>
                <c:pt idx="51">
                  <c:v>6.7255454817523121</c:v>
                </c:pt>
                <c:pt idx="52">
                  <c:v>6.7140976804377992</c:v>
                </c:pt>
                <c:pt idx="53">
                  <c:v>6.7038334628627174</c:v>
                </c:pt>
                <c:pt idx="54">
                  <c:v>6.6947231861476704</c:v>
                </c:pt>
                <c:pt idx="55">
                  <c:v>6.6867383518912691</c:v>
                </c:pt>
                <c:pt idx="56">
                  <c:v>6.6798515535521643</c:v>
                </c:pt>
                <c:pt idx="57">
                  <c:v>6.6740364266321155</c:v>
                </c:pt>
                <c:pt idx="58">
                  <c:v>6.6692676014907413</c:v>
                </c:pt>
                <c:pt idx="59">
                  <c:v>6.665520658634291</c:v>
                </c:pt>
                <c:pt idx="60">
                  <c:v>6.6627720863312874</c:v>
                </c:pt>
                <c:pt idx="61">
                  <c:v>6.660999240417766</c:v>
                </c:pt>
                <c:pt idx="62">
                  <c:v>6.6601803061636664</c:v>
                </c:pt>
                <c:pt idx="63">
                  <c:v>6.6602942620804297</c:v>
                </c:pt>
                <c:pt idx="64">
                  <c:v>6.6613208455578707</c:v>
                </c:pt>
                <c:pt idx="65">
                  <c:v>6.6632405202252523</c:v>
                </c:pt>
                <c:pt idx="66">
                  <c:v>6.6660344449384112</c:v>
                </c:pt>
                <c:pt idx="67">
                  <c:v>6.6696844443010237</c:v>
                </c:pt>
                <c:pt idx="68">
                  <c:v>6.6741729806340713</c:v>
                </c:pt>
                <c:pt idx="69">
                  <c:v>6.679483127312297</c:v>
                </c:pt>
                <c:pt idx="70">
                  <c:v>6.6855985433925982</c:v>
                </c:pt>
                <c:pt idx="71">
                  <c:v>6.6925034494628441</c:v>
                </c:pt>
                <c:pt idx="72">
                  <c:v>6.7001826046445654</c:v>
                </c:pt>
                <c:pt idx="73">
                  <c:v>6.708621284687208</c:v>
                </c:pt>
                <c:pt idx="74">
                  <c:v>6.7178052610947683</c:v>
                </c:pt>
                <c:pt idx="75">
                  <c:v>6.7277207812298281</c:v>
                </c:pt>
                <c:pt idx="76">
                  <c:v>6.738354549343021</c:v>
                </c:pt>
                <c:pt idx="77">
                  <c:v>6.7496937084788371</c:v>
                </c:pt>
                <c:pt idx="78">
                  <c:v>6.7617258232120498</c:v>
                </c:pt>
                <c:pt idx="79">
                  <c:v>6.7744388631715013</c:v>
                </c:pt>
                <c:pt idx="80">
                  <c:v>6.7878211873100414</c:v>
                </c:pt>
                <c:pt idx="81">
                  <c:v>6.8018615288828883</c:v>
                </c:pt>
                <c:pt idx="82">
                  <c:v>6.8165489810976823</c:v>
                </c:pt>
                <c:pt idx="83">
                  <c:v>6.8318729834024099</c:v>
                </c:pt>
                <c:pt idx="84">
                  <c:v>6.8478233083786577</c:v>
                </c:pt>
                <c:pt idx="85">
                  <c:v>6.8643900492103711</c:v>
                </c:pt>
                <c:pt idx="86">
                  <c:v>6.8815636076990581</c:v>
                </c:pt>
                <c:pt idx="87">
                  <c:v>6.8993346827981501</c:v>
                </c:pt>
                <c:pt idx="88">
                  <c:v>6.9176942596417268</c:v>
                </c:pt>
                <c:pt idx="89">
                  <c:v>6.9366335990425068</c:v>
                </c:pt>
                <c:pt idx="90">
                  <c:v>6.9561442274371252</c:v>
                </c:pt>
                <c:pt idx="91">
                  <c:v>6.9762179272562976</c:v>
                </c:pt>
                <c:pt idx="92">
                  <c:v>7.0180228958985973</c:v>
                </c:pt>
                <c:pt idx="93">
                  <c:v>6.9777264320644097</c:v>
                </c:pt>
                <c:pt idx="94">
                  <c:v>6.9393956304090683</c:v>
                </c:pt>
                <c:pt idx="95">
                  <c:v>6.9040027816961871</c:v>
                </c:pt>
                <c:pt idx="96">
                  <c:v>6.8714330383748594</c:v>
                </c:pt>
                <c:pt idx="97">
                  <c:v>6.8415780045844867</c:v>
                </c:pt>
                <c:pt idx="98">
                  <c:v>6.8143353060745318</c:v>
                </c:pt>
                <c:pt idx="99">
                  <c:v>6.7896081932038266</c:v>
                </c:pt>
                <c:pt idx="100">
                  <c:v>6.7673051741446644</c:v>
                </c:pt>
                <c:pt idx="101">
                  <c:v>6.7473396756925093</c:v>
                </c:pt>
                <c:pt idx="102">
                  <c:v>6.7296297293327925</c:v>
                </c:pt>
                <c:pt idx="103">
                  <c:v>6.7140976804378063</c:v>
                </c:pt>
                <c:pt idx="104">
                  <c:v>6.7006699186663825</c:v>
                </c:pt>
                <c:pt idx="105">
                  <c:v>6.6627720863312874</c:v>
                </c:pt>
                <c:pt idx="106">
                  <c:v>6.7057248879690041</c:v>
                </c:pt>
                <c:pt idx="107">
                  <c:v>6.7788258369191308</c:v>
                </c:pt>
                <c:pt idx="108">
                  <c:v>6.8016631387997899</c:v>
                </c:pt>
                <c:pt idx="109">
                  <c:v>6.7255454817523352</c:v>
                </c:pt>
                <c:pt idx="110">
                  <c:v>6.6798515535521492</c:v>
                </c:pt>
                <c:pt idx="111">
                  <c:v>6.660999240417774</c:v>
                </c:pt>
                <c:pt idx="112">
                  <c:v>6.6660344449384112</c:v>
                </c:pt>
                <c:pt idx="113">
                  <c:v>6.6925034494628601</c:v>
                </c:pt>
                <c:pt idx="114">
                  <c:v>6.7383545493430139</c:v>
                </c:pt>
                <c:pt idx="115">
                  <c:v>6.7382077097635786</c:v>
                </c:pt>
                <c:pt idx="116">
                  <c:v>6.6947231861476704</c:v>
                </c:pt>
                <c:pt idx="117">
                  <c:v>6.6692676014907493</c:v>
                </c:pt>
                <c:pt idx="118">
                  <c:v>6.6601803061636584</c:v>
                </c:pt>
                <c:pt idx="119">
                  <c:v>6.666034444938397</c:v>
                </c:pt>
                <c:pt idx="120">
                  <c:v>6.7071252132937875</c:v>
                </c:pt>
                <c:pt idx="121">
                  <c:v>6.6601538883392788</c:v>
                </c:pt>
                <c:pt idx="122">
                  <c:v>6.7057248879690121</c:v>
                </c:pt>
                <c:pt idx="123">
                  <c:v>6.6621669642350776</c:v>
                </c:pt>
                <c:pt idx="124">
                  <c:v>6.6786748577817256</c:v>
                </c:pt>
                <c:pt idx="125">
                  <c:v>6.6610148584281781</c:v>
                </c:pt>
                <c:pt idx="126">
                  <c:v>6.6610148584281781</c:v>
                </c:pt>
                <c:pt idx="127">
                  <c:v>6.6610148584281781</c:v>
                </c:pt>
                <c:pt idx="128">
                  <c:v>6.6610148584281781</c:v>
                </c:pt>
                <c:pt idx="129">
                  <c:v>6.6610148584281781</c:v>
                </c:pt>
                <c:pt idx="130">
                  <c:v>6.6610148584281781</c:v>
                </c:pt>
                <c:pt idx="131">
                  <c:v>6.6610148584281781</c:v>
                </c:pt>
                <c:pt idx="132">
                  <c:v>6.6610148584281781</c:v>
                </c:pt>
                <c:pt idx="133">
                  <c:v>6.6610148584281781</c:v>
                </c:pt>
                <c:pt idx="134">
                  <c:v>6.6610148584281781</c:v>
                </c:pt>
                <c:pt idx="135">
                  <c:v>6.6610148584281781</c:v>
                </c:pt>
              </c:numCache>
            </c:numRef>
          </c:yVal>
          <c:smooth val="0"/>
          <c:extLst>
            <c:ext xmlns:c16="http://schemas.microsoft.com/office/drawing/2014/chart" uri="{C3380CC4-5D6E-409C-BE32-E72D297353CC}">
              <c16:uniqueId val="{0000000D-F697-4071-806B-3AAEAC12EDE9}"/>
            </c:ext>
          </c:extLst>
        </c:ser>
        <c:ser>
          <c:idx val="16"/>
          <c:order val="14"/>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GENERAL!$BZ$14:$BZ$149</c:f>
              <c:numCache>
                <c:formatCode>0.00</c:formatCode>
                <c:ptCount val="136"/>
                <c:pt idx="0">
                  <c:v>14.04594549736707</c:v>
                </c:pt>
                <c:pt idx="1">
                  <c:v>11.265236790016148</c:v>
                </c:pt>
                <c:pt idx="2">
                  <c:v>9.5448219811680737</c:v>
                </c:pt>
                <c:pt idx="3">
                  <c:v>8.4516574830173177</c:v>
                </c:pt>
                <c:pt idx="4">
                  <c:v>7.7576631746266136</c:v>
                </c:pt>
                <c:pt idx="5">
                  <c:v>7.3334389947776923</c:v>
                </c:pt>
                <c:pt idx="6">
                  <c:v>7.101135744409282</c:v>
                </c:pt>
                <c:pt idx="7">
                  <c:v>7.0116393674142374</c:v>
                </c:pt>
                <c:pt idx="8">
                  <c:v>7.0327226837133008</c:v>
                </c:pt>
                <c:pt idx="9">
                  <c:v>7.1425284296909721</c:v>
                </c:pt>
                <c:pt idx="10">
                  <c:v>7.3258083462802315</c:v>
                </c:pt>
                <c:pt idx="11">
                  <c:v>7.5716624852665726</c:v>
                </c:pt>
                <c:pt idx="12">
                  <c:v>7.6276014736391593</c:v>
                </c:pt>
                <c:pt idx="13">
                  <c:v>7.6856661209977402</c:v>
                </c:pt>
                <c:pt idx="14">
                  <c:v>7.7458068425612092</c:v>
                </c:pt>
                <c:pt idx="15">
                  <c:v>7.8079768234700762</c:v>
                </c:pt>
                <c:pt idx="16">
                  <c:v>7.8721318351586875</c:v>
                </c:pt>
                <c:pt idx="17">
                  <c:v>7.9382300657746061</c:v>
                </c:pt>
                <c:pt idx="18">
                  <c:v>8.0062319634296983</c:v>
                </c:pt>
                <c:pt idx="19">
                  <c:v>8.0761000911857366</c:v>
                </c:pt>
                <c:pt idx="20">
                  <c:v>8.1349464535673768</c:v>
                </c:pt>
                <c:pt idx="21">
                  <c:v>8.0644433153871766</c:v>
                </c:pt>
                <c:pt idx="22">
                  <c:v>7.9971444258289806</c:v>
                </c:pt>
                <c:pt idx="23">
                  <c:v>7.9329288830367801</c:v>
                </c:pt>
                <c:pt idx="24">
                  <c:v>7.8716819219800866</c:v>
                </c:pt>
                <c:pt idx="25">
                  <c:v>7.8132945444165127</c:v>
                </c:pt>
                <c:pt idx="26">
                  <c:v>7.7576631746266136</c:v>
                </c:pt>
                <c:pt idx="27">
                  <c:v>7.7046893388890716</c:v>
                </c:pt>
                <c:pt idx="28">
                  <c:v>7.6542793668444551</c:v>
                </c:pt>
                <c:pt idx="29">
                  <c:v>7.6063441130550062</c:v>
                </c:pt>
                <c:pt idx="30">
                  <c:v>7.5607986972148939</c:v>
                </c:pt>
                <c:pt idx="31">
                  <c:v>7.5175622615963071</c:v>
                </c:pt>
                <c:pt idx="32">
                  <c:v>7.4765577444376783</c:v>
                </c:pt>
                <c:pt idx="33">
                  <c:v>7.4377116680865276</c:v>
                </c:pt>
                <c:pt idx="34">
                  <c:v>7.4009539408101173</c:v>
                </c:pt>
                <c:pt idx="35">
                  <c:v>7.3662176712749119</c:v>
                </c:pt>
                <c:pt idx="36">
                  <c:v>7.3334389947776923</c:v>
                </c:pt>
                <c:pt idx="37">
                  <c:v>7.3025569103853991</c:v>
                </c:pt>
                <c:pt idx="38">
                  <c:v>7.2735131282080481</c:v>
                </c:pt>
                <c:pt idx="39">
                  <c:v>7.2462519260903342</c:v>
                </c:pt>
                <c:pt idx="40">
                  <c:v>7.2207200150638906</c:v>
                </c:pt>
                <c:pt idx="41">
                  <c:v>7.1968664129536943</c:v>
                </c:pt>
                <c:pt idx="42">
                  <c:v>7.1746423255786747</c:v>
                </c:pt>
                <c:pt idx="43">
                  <c:v>7.1540010350288981</c:v>
                </c:pt>
                <c:pt idx="44">
                  <c:v>7.1348977945426348</c:v>
                </c:pt>
                <c:pt idx="45">
                  <c:v>7.117289729540639</c:v>
                </c:pt>
                <c:pt idx="46">
                  <c:v>7.101135744409282</c:v>
                </c:pt>
                <c:pt idx="47">
                  <c:v>7.0863964346538495</c:v>
                </c:pt>
                <c:pt idx="48">
                  <c:v>7.0730340040718449</c:v>
                </c:pt>
                <c:pt idx="49">
                  <c:v>7.0610121866199771</c:v>
                </c:pt>
                <c:pt idx="50">
                  <c:v>7.0502961726748685</c:v>
                </c:pt>
                <c:pt idx="51">
                  <c:v>7.0408525394055541</c:v>
                </c:pt>
                <c:pt idx="52">
                  <c:v>7.0326491849996078</c:v>
                </c:pt>
                <c:pt idx="53">
                  <c:v>7.0256552664996992</c:v>
                </c:pt>
                <c:pt idx="54">
                  <c:v>7.019841141026399</c:v>
                </c:pt>
                <c:pt idx="55">
                  <c:v>7.0151783101783671</c:v>
                </c:pt>
                <c:pt idx="56">
                  <c:v>7.0116393674142374</c:v>
                </c:pt>
                <c:pt idx="57">
                  <c:v>7.0091979482357498</c:v>
                </c:pt>
                <c:pt idx="58">
                  <c:v>7.0078286830025664</c:v>
                </c:pt>
                <c:pt idx="59">
                  <c:v>7.0075071522208887</c:v>
                </c:pt>
                <c:pt idx="60">
                  <c:v>7.0082098441592589</c:v>
                </c:pt>
                <c:pt idx="61">
                  <c:v>7.009914114653732</c:v>
                </c:pt>
                <c:pt idx="62">
                  <c:v>7.0125981489742095</c:v>
                </c:pt>
                <c:pt idx="63">
                  <c:v>7.0162409256321503</c:v>
                </c:pt>
                <c:pt idx="64">
                  <c:v>7.0208221820173806</c:v>
                </c:pt>
                <c:pt idx="65">
                  <c:v>7.0263223817591518</c:v>
                </c:pt>
                <c:pt idx="66">
                  <c:v>7.0327226837133008</c:v>
                </c:pt>
                <c:pt idx="67">
                  <c:v>7.0400049124835054</c:v>
                </c:pt>
                <c:pt idx="68">
                  <c:v>7.0481515303907809</c:v>
                </c:pt>
                <c:pt idx="69">
                  <c:v>7.0571456108097914</c:v>
                </c:pt>
                <c:pt idx="70">
                  <c:v>7.066970812797484</c:v>
                </c:pt>
                <c:pt idx="71">
                  <c:v>7.0776113569417145</c:v>
                </c:pt>
                <c:pt idx="72">
                  <c:v>7.0890520023640509</c:v>
                </c:pt>
                <c:pt idx="73">
                  <c:v>7.1012780248139213</c:v>
                </c:pt>
                <c:pt idx="74">
                  <c:v>7.1142751957952797</c:v>
                </c:pt>
                <c:pt idx="75">
                  <c:v>7.1280297626707485</c:v>
                </c:pt>
                <c:pt idx="76">
                  <c:v>7.1425284296909721</c:v>
                </c:pt>
                <c:pt idx="77">
                  <c:v>7.1577583399003766</c:v>
                </c:pt>
                <c:pt idx="78">
                  <c:v>7.1737070578738305</c:v>
                </c:pt>
                <c:pt idx="79">
                  <c:v>7.1903625532400977</c:v>
                </c:pt>
                <c:pt idx="80">
                  <c:v>7.2077131849520581</c:v>
                </c:pt>
                <c:pt idx="81">
                  <c:v>7.2257476862649268</c:v>
                </c:pt>
                <c:pt idx="82">
                  <c:v>7.2444551503863392</c:v>
                </c:pt>
                <c:pt idx="83">
                  <c:v>7.2638250167642875</c:v>
                </c:pt>
                <c:pt idx="84">
                  <c:v>7.2838470579803731</c:v>
                </c:pt>
                <c:pt idx="85">
                  <c:v>7.3045113672185309</c:v>
                </c:pt>
                <c:pt idx="86">
                  <c:v>7.3258083462802315</c:v>
                </c:pt>
                <c:pt idx="87">
                  <c:v>7.3477286941189623</c:v>
                </c:pt>
                <c:pt idx="88">
                  <c:v>7.3702633958687889</c:v>
                </c:pt>
                <c:pt idx="89">
                  <c:v>7.3775758240809717</c:v>
                </c:pt>
                <c:pt idx="90">
                  <c:v>7.3550770052471028</c:v>
                </c:pt>
                <c:pt idx="91">
                  <c:v>7.333438994777719</c:v>
                </c:pt>
                <c:pt idx="92">
                  <c:v>7.2926741970753364</c:v>
                </c:pt>
                <c:pt idx="93">
                  <c:v>7.2551442670992978</c:v>
                </c:pt>
                <c:pt idx="94">
                  <c:v>7.220720015063864</c:v>
                </c:pt>
                <c:pt idx="95">
                  <c:v>7.1892796753781152</c:v>
                </c:pt>
                <c:pt idx="96">
                  <c:v>7.1607084004912673</c:v>
                </c:pt>
                <c:pt idx="97">
                  <c:v>7.1348977945426348</c:v>
                </c:pt>
                <c:pt idx="98">
                  <c:v>7.1117454832817346</c:v>
                </c:pt>
                <c:pt idx="99">
                  <c:v>7.0911547170673614</c:v>
                </c:pt>
                <c:pt idx="100">
                  <c:v>7.0730340040718449</c:v>
                </c:pt>
                <c:pt idx="101">
                  <c:v>7.0572967710905763</c:v>
                </c:pt>
                <c:pt idx="102">
                  <c:v>7.0438610496090783</c:v>
                </c:pt>
                <c:pt idx="103">
                  <c:v>7.0326491849996078</c:v>
                </c:pt>
                <c:pt idx="104">
                  <c:v>7.0235875669209875</c:v>
                </c:pt>
                <c:pt idx="105">
                  <c:v>7.0082098441592589</c:v>
                </c:pt>
                <c:pt idx="106">
                  <c:v>7.097116308163681</c:v>
                </c:pt>
                <c:pt idx="107">
                  <c:v>7.1960694237159144</c:v>
                </c:pt>
                <c:pt idx="108">
                  <c:v>7.1011357444092686</c:v>
                </c:pt>
                <c:pt idx="109">
                  <c:v>7.0408525394055799</c:v>
                </c:pt>
                <c:pt idx="110">
                  <c:v>7.0116393674142117</c:v>
                </c:pt>
                <c:pt idx="111">
                  <c:v>7.009914114653732</c:v>
                </c:pt>
                <c:pt idx="112">
                  <c:v>7.0327226837133141</c:v>
                </c:pt>
                <c:pt idx="113">
                  <c:v>7.0776113569417536</c:v>
                </c:pt>
                <c:pt idx="114">
                  <c:v>7.1011357444092686</c:v>
                </c:pt>
                <c:pt idx="115">
                  <c:v>7.0502961726748419</c:v>
                </c:pt>
                <c:pt idx="116">
                  <c:v>7.0198411410264114</c:v>
                </c:pt>
                <c:pt idx="117">
                  <c:v>7.0078286830025798</c:v>
                </c:pt>
                <c:pt idx="118">
                  <c:v>7.0125981489742095</c:v>
                </c:pt>
                <c:pt idx="119">
                  <c:v>7.0327226837133008</c:v>
                </c:pt>
                <c:pt idx="120">
                  <c:v>7.0278540447760642</c:v>
                </c:pt>
                <c:pt idx="121">
                  <c:v>7.0149214058476694</c:v>
                </c:pt>
                <c:pt idx="122">
                  <c:v>7.0348682628826413</c:v>
                </c:pt>
                <c:pt idx="123">
                  <c:v>7.0085955459177045</c:v>
                </c:pt>
                <c:pt idx="124">
                  <c:v>7.0089933164582288</c:v>
                </c:pt>
                <c:pt idx="125">
                  <c:v>7.007538441082775</c:v>
                </c:pt>
                <c:pt idx="126">
                  <c:v>7.0089933164582288</c:v>
                </c:pt>
                <c:pt idx="127">
                  <c:v>7.0089933164582288</c:v>
                </c:pt>
                <c:pt idx="128">
                  <c:v>7.0089933164582288</c:v>
                </c:pt>
                <c:pt idx="129">
                  <c:v>7.0089933164582288</c:v>
                </c:pt>
                <c:pt idx="130">
                  <c:v>7.0089933164582288</c:v>
                </c:pt>
                <c:pt idx="131">
                  <c:v>7.0089933164582288</c:v>
                </c:pt>
                <c:pt idx="132">
                  <c:v>7.0089933164582288</c:v>
                </c:pt>
                <c:pt idx="133">
                  <c:v>7.0089933164582288</c:v>
                </c:pt>
                <c:pt idx="134">
                  <c:v>7.0089933164582288</c:v>
                </c:pt>
                <c:pt idx="135">
                  <c:v>7.0089933164582288</c:v>
                </c:pt>
              </c:numCache>
            </c:numRef>
          </c:yVal>
          <c:smooth val="0"/>
          <c:extLst>
            <c:ext xmlns:c16="http://schemas.microsoft.com/office/drawing/2014/chart" uri="{C3380CC4-5D6E-409C-BE32-E72D297353CC}">
              <c16:uniqueId val="{0000000E-F697-4071-806B-3AAEAC12EDE9}"/>
            </c:ext>
          </c:extLst>
        </c:ser>
        <c:ser>
          <c:idx val="0"/>
          <c:order val="15"/>
          <c:spPr>
            <a:ln w="19050" cap="rnd">
              <a:solidFill>
                <a:schemeClr val="tx1"/>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GENERAL!$BI$14:$BI$149</c:f>
              <c:numCache>
                <c:formatCode>0.00</c:formatCode>
                <c:ptCount val="136"/>
                <c:pt idx="0">
                  <c:v>13.201111111111111</c:v>
                </c:pt>
                <c:pt idx="1">
                  <c:v>10.28576530612245</c:v>
                </c:pt>
                <c:pt idx="2">
                  <c:v>8.41</c:v>
                </c:pt>
                <c:pt idx="3">
                  <c:v>7.1407716049382728</c:v>
                </c:pt>
                <c:pt idx="4">
                  <c:v>6.25</c:v>
                </c:pt>
                <c:pt idx="5">
                  <c:v>5.608285123966942</c:v>
                </c:pt>
                <c:pt idx="6">
                  <c:v>5.1377777777777771</c:v>
                </c:pt>
                <c:pt idx="7">
                  <c:v>4.7893639053254429</c:v>
                </c:pt>
                <c:pt idx="8">
                  <c:v>4.5308163265306121</c:v>
                </c:pt>
                <c:pt idx="9">
                  <c:v>4.3402777777777768</c:v>
                </c:pt>
                <c:pt idx="10">
                  <c:v>4.2024999999999997</c:v>
                </c:pt>
                <c:pt idx="11">
                  <c:v>4.106583044982699</c:v>
                </c:pt>
                <c:pt idx="12">
                  <c:v>4.0916822065981622</c:v>
                </c:pt>
                <c:pt idx="13">
                  <c:v>4.0780784912141632</c:v>
                </c:pt>
                <c:pt idx="14">
                  <c:v>4.0657223140495873</c:v>
                </c:pt>
                <c:pt idx="15">
                  <c:v>4.0545668602449174</c:v>
                </c:pt>
                <c:pt idx="16">
                  <c:v>4.0445679012345677</c:v>
                </c:pt>
                <c:pt idx="17">
                  <c:v>4.0356836251660422</c:v>
                </c:pt>
                <c:pt idx="18">
                  <c:v>4.0278744801512278</c:v>
                </c:pt>
                <c:pt idx="19">
                  <c:v>4.021103029251937</c:v>
                </c:pt>
                <c:pt idx="20">
                  <c:v>4.0153338162064278</c:v>
                </c:pt>
                <c:pt idx="21">
                  <c:v>4.0105332409972299</c:v>
                </c:pt>
                <c:pt idx="22">
                  <c:v>4.0066694444444453</c:v>
                </c:pt>
                <c:pt idx="23">
                  <c:v>4.0037122010840687</c:v>
                </c:pt>
                <c:pt idx="24">
                  <c:v>4.0016328196584769</c:v>
                </c:pt>
                <c:pt idx="25">
                  <c:v>4.0004040506070808</c:v>
                </c:pt>
                <c:pt idx="26">
                  <c:v>4</c:v>
                </c:pt>
                <c:pt idx="27">
                  <c:v>4.0003960494069197</c:v>
                </c:pt>
                <c:pt idx="28">
                  <c:v>4.0015687812379861</c:v>
                </c:pt>
                <c:pt idx="29">
                  <c:v>4.0034959091337532</c:v>
                </c:pt>
                <c:pt idx="30">
                  <c:v>4.0061562130177526</c:v>
                </c:pt>
                <c:pt idx="31">
                  <c:v>4.0095294784580497</c:v>
                </c:pt>
                <c:pt idx="32">
                  <c:v>4.013596440014239</c:v>
                </c:pt>
                <c:pt idx="33">
                  <c:v>4.0183387282732115</c:v>
                </c:pt>
                <c:pt idx="34">
                  <c:v>4.0237388203017819</c:v>
                </c:pt>
                <c:pt idx="35">
                  <c:v>4.029779993266561</c:v>
                </c:pt>
                <c:pt idx="36">
                  <c:v>4.0364462809917363</c:v>
                </c:pt>
                <c:pt idx="37">
                  <c:v>4.0437224332440547</c:v>
                </c:pt>
                <c:pt idx="38">
                  <c:v>4.0515938775510207</c:v>
                </c:pt>
                <c:pt idx="39">
                  <c:v>4.0600466833737956</c:v>
                </c:pt>
                <c:pt idx="40">
                  <c:v>4.0690675284702973</c:v>
                </c:pt>
                <c:pt idx="41">
                  <c:v>4.0786436672967854</c:v>
                </c:pt>
                <c:pt idx="42">
                  <c:v>4.088762901307966</c:v>
                </c:pt>
                <c:pt idx="43">
                  <c:v>4.0994135510263714</c:v>
                </c:pt>
                <c:pt idx="44">
                  <c:v>4.1105844297615635</c:v>
                </c:pt>
                <c:pt idx="45">
                  <c:v>4.1222648188687243</c:v>
                </c:pt>
                <c:pt idx="46">
                  <c:v>4.1344444444444441</c:v>
                </c:pt>
                <c:pt idx="47">
                  <c:v>4.1471134553650701</c:v>
                </c:pt>
                <c:pt idx="48">
                  <c:v>4.1602624025799528</c:v>
                </c:pt>
                <c:pt idx="49">
                  <c:v>4.1738822195782932</c:v>
                </c:pt>
                <c:pt idx="50">
                  <c:v>4.1879642039542144</c:v>
                </c:pt>
                <c:pt idx="51">
                  <c:v>4.2024999999999997</c:v>
                </c:pt>
                <c:pt idx="52">
                  <c:v>4.2174815822625353</c:v>
                </c:pt>
                <c:pt idx="53">
                  <c:v>4.2329012400024801</c:v>
                </c:pt>
                <c:pt idx="54">
                  <c:v>4.2487515625000007</c:v>
                </c:pt>
                <c:pt idx="55">
                  <c:v>4.2650254251547386</c:v>
                </c:pt>
                <c:pt idx="56">
                  <c:v>4.2817159763313599</c:v>
                </c:pt>
                <c:pt idx="57">
                  <c:v>4.2988166249053084</c:v>
                </c:pt>
                <c:pt idx="58">
                  <c:v>4.3163210284664828</c:v>
                </c:pt>
                <c:pt idx="59">
                  <c:v>4.3342230821414445</c:v>
                </c:pt>
                <c:pt idx="60">
                  <c:v>4.3525169079973258</c:v>
                </c:pt>
                <c:pt idx="61">
                  <c:v>4.3711968449931424</c:v>
                </c:pt>
                <c:pt idx="62">
                  <c:v>4.3902574394463665</c:v>
                </c:pt>
                <c:pt idx="63">
                  <c:v>4.4096934359848694</c:v>
                </c:pt>
                <c:pt idx="64">
                  <c:v>4.4294997689561013</c:v>
                </c:pt>
                <c:pt idx="65">
                  <c:v>4.4496715542673781</c:v>
                </c:pt>
                <c:pt idx="66">
                  <c:v>4.4702040816326534</c:v>
                </c:pt>
                <c:pt idx="67">
                  <c:v>4.4910928072028566</c:v>
                </c:pt>
                <c:pt idx="68">
                  <c:v>4.4878333862328894</c:v>
                </c:pt>
                <c:pt idx="69">
                  <c:v>4.4673108721697883</c:v>
                </c:pt>
                <c:pt idx="70">
                  <c:v>4.4474123456790133</c:v>
                </c:pt>
                <c:pt idx="71">
                  <c:v>4.4281220273483957</c:v>
                </c:pt>
                <c:pt idx="72">
                  <c:v>4.4094246762994942</c:v>
                </c:pt>
                <c:pt idx="73">
                  <c:v>4.3913055682817346</c:v>
                </c:pt>
                <c:pt idx="74">
                  <c:v>4.373750474799122</c:v>
                </c:pt>
                <c:pt idx="75">
                  <c:v>4.3567456432142695</c:v>
                </c:pt>
                <c:pt idx="76">
                  <c:v>4.3402777777777768</c:v>
                </c:pt>
                <c:pt idx="77">
                  <c:v>4.3243340215341428</c:v>
                </c:pt>
                <c:pt idx="78">
                  <c:v>4.3089019390581713</c:v>
                </c:pt>
                <c:pt idx="79">
                  <c:v>4.2939694999786404</c:v>
                </c:pt>
                <c:pt idx="80">
                  <c:v>4.2795250632484398</c:v>
                </c:pt>
                <c:pt idx="81">
                  <c:v>4.2655573621227889</c:v>
                </c:pt>
                <c:pt idx="82">
                  <c:v>4.2520554898093366</c:v>
                </c:pt>
                <c:pt idx="83">
                  <c:v>4.2390088857560135</c:v>
                </c:pt>
                <c:pt idx="84">
                  <c:v>4.2264073225444623</c:v>
                </c:pt>
                <c:pt idx="85">
                  <c:v>4.2142408933586495</c:v>
                </c:pt>
                <c:pt idx="86">
                  <c:v>4.2024999999999997</c:v>
                </c:pt>
                <c:pt idx="87">
                  <c:v>4.1911753414220128</c:v>
                </c:pt>
                <c:pt idx="88">
                  <c:v>4.1802579027587248</c:v>
                </c:pt>
                <c:pt idx="89">
                  <c:v>4.1697389448229139</c:v>
                </c:pt>
                <c:pt idx="90">
                  <c:v>4.1596099940511602</c:v>
                </c:pt>
                <c:pt idx="91">
                  <c:v>4.1498628328741969</c:v>
                </c:pt>
                <c:pt idx="92">
                  <c:v>4.1314822340349249</c:v>
                </c:pt>
                <c:pt idx="93">
                  <c:v>4.1145361865831029</c:v>
                </c:pt>
                <c:pt idx="94">
                  <c:v>4.0989672728360862</c:v>
                </c:pt>
                <c:pt idx="95">
                  <c:v>4.0847213747535838</c:v>
                </c:pt>
                <c:pt idx="96">
                  <c:v>4.0717474489795915</c:v>
                </c:pt>
                <c:pt idx="97">
                  <c:v>4.0599973195761114</c:v>
                </c:pt>
                <c:pt idx="98">
                  <c:v>4.0494254868761885</c:v>
                </c:pt>
                <c:pt idx="99">
                  <c:v>4.0399889510393461</c:v>
                </c:pt>
                <c:pt idx="100">
                  <c:v>4.031647049031025</c:v>
                </c:pt>
                <c:pt idx="101">
                  <c:v>4.024361303871439</c:v>
                </c:pt>
                <c:pt idx="102">
                  <c:v>4.0180952851096681</c:v>
                </c:pt>
                <c:pt idx="103">
                  <c:v>4.0128144795778384</c:v>
                </c:pt>
                <c:pt idx="104">
                  <c:v>4.0084861715687614</c:v>
                </c:pt>
                <c:pt idx="105">
                  <c:v>4.000099503106358</c:v>
                </c:pt>
                <c:pt idx="106">
                  <c:v>4.0364462809917363</c:v>
                </c:pt>
                <c:pt idx="107">
                  <c:v>4.0786436672967854</c:v>
                </c:pt>
                <c:pt idx="108">
                  <c:v>4.1344444444444441</c:v>
                </c:pt>
                <c:pt idx="109">
                  <c:v>4.1344444444444441</c:v>
                </c:pt>
                <c:pt idx="110">
                  <c:v>4.0824720578566733</c:v>
                </c:pt>
                <c:pt idx="111">
                  <c:v>4.0445679012345677</c:v>
                </c:pt>
                <c:pt idx="112">
                  <c:v>4.01907029478458</c:v>
                </c:pt>
                <c:pt idx="113">
                  <c:v>4.0045990223279162</c:v>
                </c:pt>
                <c:pt idx="114">
                  <c:v>4</c:v>
                </c:pt>
                <c:pt idx="115">
                  <c:v>4.0043022314718462</c:v>
                </c:pt>
                <c:pt idx="116">
                  <c:v>4.0166840277777789</c:v>
                </c:pt>
                <c:pt idx="117">
                  <c:v>4.0364462809917363</c:v>
                </c:pt>
                <c:pt idx="118">
                  <c:v>4.0629911572472128</c:v>
                </c:pt>
                <c:pt idx="119">
                  <c:v>4.0717474489795915</c:v>
                </c:pt>
                <c:pt idx="120">
                  <c:v>4.0105332409972299</c:v>
                </c:pt>
                <c:pt idx="121">
                  <c:v>4.0024393961927416</c:v>
                </c:pt>
                <c:pt idx="122">
                  <c:v>4.0364462809917363</c:v>
                </c:pt>
                <c:pt idx="123">
                  <c:v>4.0153338162064278</c:v>
                </c:pt>
                <c:pt idx="124">
                  <c:v>4</c:v>
                </c:pt>
                <c:pt idx="125">
                  <c:v>4.013596440014239</c:v>
                </c:pt>
                <c:pt idx="126">
                  <c:v>4.01907029478458</c:v>
                </c:pt>
                <c:pt idx="127">
                  <c:v>4.0011300233010951</c:v>
                </c:pt>
                <c:pt idx="128">
                  <c:v>4.0043022314718462</c:v>
                </c:pt>
                <c:pt idx="129">
                  <c:v>4.0220082115686511</c:v>
                </c:pt>
                <c:pt idx="130">
                  <c:v>4.0033620507026342</c:v>
                </c:pt>
                <c:pt idx="131">
                  <c:v>4.0008048694581975</c:v>
                </c:pt>
                <c:pt idx="132">
                  <c:v>4.0123647530597335</c:v>
                </c:pt>
                <c:pt idx="133">
                  <c:v>4.0058462904790009</c:v>
                </c:pt>
                <c:pt idx="134">
                  <c:v>4</c:v>
                </c:pt>
                <c:pt idx="135">
                  <c:v>4.0054235239149376</c:v>
                </c:pt>
              </c:numCache>
            </c:numRef>
          </c:yVal>
          <c:smooth val="0"/>
          <c:extLst>
            <c:ext xmlns:c16="http://schemas.microsoft.com/office/drawing/2014/chart" uri="{C3380CC4-5D6E-409C-BE32-E72D297353CC}">
              <c16:uniqueId val="{0000000F-F697-4071-806B-3AAEAC12EDE9}"/>
            </c:ext>
          </c:extLst>
        </c:ser>
        <c:ser>
          <c:idx val="1"/>
          <c:order val="16"/>
          <c:spPr>
            <a:ln w="19050" cap="rnd">
              <a:solidFill>
                <a:srgbClr val="FF0000"/>
              </a:solidFill>
              <a:round/>
            </a:ln>
            <a:effectLst/>
          </c:spPr>
          <c:marker>
            <c:symbol val="none"/>
          </c:marker>
          <c:xVal>
            <c:numRef>
              <c:f>GENERAL!$W$23:$W$25</c:f>
              <c:numCache>
                <c:formatCode>0.0</c:formatCode>
                <c:ptCount val="3"/>
                <c:pt idx="0">
                  <c:v>1.5</c:v>
                </c:pt>
                <c:pt idx="1">
                  <c:v>1.5</c:v>
                </c:pt>
                <c:pt idx="2">
                  <c:v>0</c:v>
                </c:pt>
              </c:numCache>
            </c:numRef>
          </c:xVal>
          <c:yVal>
            <c:numRef>
              <c:f>GENERAL!$X$23:$X$25</c:f>
              <c:numCache>
                <c:formatCode>0.0</c:formatCode>
                <c:ptCount val="3"/>
                <c:pt idx="0">
                  <c:v>0</c:v>
                </c:pt>
                <c:pt idx="1">
                  <c:v>4.3402777777777768</c:v>
                </c:pt>
                <c:pt idx="2">
                  <c:v>4.3402777777777768</c:v>
                </c:pt>
              </c:numCache>
            </c:numRef>
          </c:yVal>
          <c:smooth val="0"/>
          <c:extLst>
            <c:ext xmlns:c16="http://schemas.microsoft.com/office/drawing/2014/chart" uri="{C3380CC4-5D6E-409C-BE32-E72D297353CC}">
              <c16:uniqueId val="{00000011-F697-4071-806B-3AAEAC12EDE9}"/>
            </c:ext>
          </c:extLst>
        </c:ser>
        <c:dLbls>
          <c:showLegendKey val="0"/>
          <c:showVal val="0"/>
          <c:showCatName val="0"/>
          <c:showSerName val="0"/>
          <c:showPercent val="0"/>
          <c:showBubbleSize val="0"/>
        </c:dLbls>
        <c:axId val="633361936"/>
        <c:axId val="633362264"/>
      </c:scatterChart>
      <c:valAx>
        <c:axId val="633361936"/>
        <c:scaling>
          <c:orientation val="minMax"/>
          <c:max val="7.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9"/>
          <c:min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Plate Compression Buckling, k</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5" Type="http://schemas.openxmlformats.org/officeDocument/2006/relationships/chart" Target="../charts/chart3.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21722" y="431384"/>
          <a:ext cx="2818063" cy="1221317"/>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7</xdr:col>
      <xdr:colOff>373517</xdr:colOff>
      <xdr:row>37</xdr:row>
      <xdr:rowOff>53009</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234158</xdr:colOff>
      <xdr:row>15</xdr:row>
      <xdr:rowOff>119295</xdr:rowOff>
    </xdr:from>
    <xdr:to>
      <xdr:col>5</xdr:col>
      <xdr:colOff>14160</xdr:colOff>
      <xdr:row>22</xdr:row>
      <xdr:rowOff>134666</xdr:rowOff>
    </xdr:to>
    <xdr:grpSp>
      <xdr:nvGrpSpPr>
        <xdr:cNvPr id="29" name="Group 28"/>
        <xdr:cNvGrpSpPr/>
      </xdr:nvGrpSpPr>
      <xdr:grpSpPr>
        <a:xfrm>
          <a:off x="234158" y="2723347"/>
          <a:ext cx="2861132" cy="1241197"/>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489337</xdr:colOff>
      <xdr:row>37</xdr:row>
      <xdr:rowOff>12448</xdr:rowOff>
    </xdr:from>
    <xdr:to>
      <xdr:col>7</xdr:col>
      <xdr:colOff>405517</xdr:colOff>
      <xdr:row>50</xdr:row>
      <xdr:rowOff>121921</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46769"/>
          <a:ext cx="2490757" cy="621250"/>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5649" name="Object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3" name="Group 2"/>
        <xdr:cNvGrpSpPr/>
      </xdr:nvGrpSpPr>
      <xdr:grpSpPr>
        <a:xfrm>
          <a:off x="15856488" y="220523"/>
          <a:ext cx="2831466" cy="1242190"/>
          <a:chOff x="1306286" y="737667"/>
          <a:chExt cx="7891502" cy="3442447"/>
        </a:xfrm>
      </xdr:grpSpPr>
      <xdr:grpSp>
        <xdr:nvGrpSpPr>
          <xdr:cNvPr id="4" name="Group 3"/>
          <xdr:cNvGrpSpPr/>
        </xdr:nvGrpSpPr>
        <xdr:grpSpPr>
          <a:xfrm>
            <a:off x="2612571" y="1306286"/>
            <a:ext cx="5486400" cy="2612572"/>
            <a:chOff x="2599765" y="1299882"/>
            <a:chExt cx="5459506" cy="2599766"/>
          </a:xfrm>
        </xdr:grpSpPr>
        <xdr:cxnSp macro="">
          <xdr:nvCxnSpPr>
            <xdr:cNvPr id="16" name="Straight Connector 15"/>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 name="Straight Connector 4"/>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2" name="TextBox 11"/>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3" name="TextBox 12"/>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4" name="Straight Connector 13"/>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42</xdr:row>
      <xdr:rowOff>107013</xdr:rowOff>
    </xdr:from>
    <xdr:to>
      <xdr:col>9</xdr:col>
      <xdr:colOff>396896</xdr:colOff>
      <xdr:row>44</xdr:row>
      <xdr:rowOff>5699</xdr:rowOff>
    </xdr:to>
    <xdr:sp macro="" textlink="">
      <xdr:nvSpPr>
        <xdr:cNvPr id="25" name="TextBox 24"/>
        <xdr:cNvSpPr txBox="1"/>
      </xdr:nvSpPr>
      <xdr:spPr>
        <a:xfrm>
          <a:off x="5652864" y="7655295"/>
          <a:ext cx="311114" cy="257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29</xdr:row>
          <xdr:rowOff>144780</xdr:rowOff>
        </xdr:from>
        <xdr:to>
          <xdr:col>5</xdr:col>
          <xdr:colOff>99060</xdr:colOff>
          <xdr:row>29</xdr:row>
          <xdr:rowOff>144780</xdr:rowOff>
        </xdr:to>
        <xdr:sp macro="" textlink="">
          <xdr:nvSpPr>
            <xdr:cNvPr id="155650" name="Object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28" name="Group 27"/>
        <xdr:cNvGrpSpPr/>
      </xdr:nvGrpSpPr>
      <xdr:grpSpPr>
        <a:xfrm>
          <a:off x="40822" y="1267641"/>
          <a:ext cx="2494733" cy="630195"/>
          <a:chOff x="40822" y="1267641"/>
          <a:chExt cx="2570933" cy="630195"/>
        </a:xfrm>
      </xdr:grpSpPr>
      <xdr:pic>
        <xdr:nvPicPr>
          <xdr:cNvPr id="29" name="Picture 2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28</xdr:row>
      <xdr:rowOff>64097</xdr:rowOff>
    </xdr:from>
    <xdr:to>
      <xdr:col>10</xdr:col>
      <xdr:colOff>264</xdr:colOff>
      <xdr:row>49</xdr:row>
      <xdr:rowOff>167640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326899</xdr:colOff>
      <xdr:row>36</xdr:row>
      <xdr:rowOff>37189</xdr:rowOff>
    </xdr:from>
    <xdr:to>
      <xdr:col>10</xdr:col>
      <xdr:colOff>219862</xdr:colOff>
      <xdr:row>49</xdr:row>
      <xdr:rowOff>12768</xdr:rowOff>
    </xdr:to>
    <xdr:grpSp>
      <xdr:nvGrpSpPr>
        <xdr:cNvPr id="31" name="Group 30"/>
        <xdr:cNvGrpSpPr/>
      </xdr:nvGrpSpPr>
      <xdr:grpSpPr>
        <a:xfrm>
          <a:off x="5881879" y="6377029"/>
          <a:ext cx="510183" cy="2253959"/>
          <a:chOff x="5906639" y="6929368"/>
          <a:chExt cx="509853" cy="2005511"/>
        </a:xfrm>
      </xdr:grpSpPr>
      <xdr:sp macro="" textlink="">
        <xdr:nvSpPr>
          <xdr:cNvPr id="32" name="TextBox 31"/>
          <xdr:cNvSpPr txBox="1"/>
        </xdr:nvSpPr>
        <xdr:spPr>
          <a:xfrm>
            <a:off x="5906639" y="8741300"/>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0</a:t>
            </a:r>
            <a:r>
              <a:rPr lang="en-US" sz="800">
                <a:solidFill>
                  <a:schemeClr val="bg1">
                    <a:lumMod val="65000"/>
                  </a:schemeClr>
                </a:solidFill>
              </a:rPr>
              <a:t>.0</a:t>
            </a:r>
          </a:p>
        </xdr:txBody>
      </xdr:sp>
      <xdr:sp macro="" textlink="">
        <xdr:nvSpPr>
          <xdr:cNvPr id="33" name="TextBox 32"/>
          <xdr:cNvSpPr txBox="1"/>
        </xdr:nvSpPr>
        <xdr:spPr>
          <a:xfrm>
            <a:off x="5906639" y="8614925"/>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0.5</a:t>
            </a:r>
          </a:p>
        </xdr:txBody>
      </xdr:sp>
      <xdr:sp macro="" textlink="">
        <xdr:nvSpPr>
          <xdr:cNvPr id="34" name="TextBox 33"/>
          <xdr:cNvSpPr txBox="1"/>
        </xdr:nvSpPr>
        <xdr:spPr>
          <a:xfrm>
            <a:off x="5906639" y="8510737"/>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1.0</a:t>
            </a:r>
          </a:p>
        </xdr:txBody>
      </xdr:sp>
      <xdr:sp macro="" textlink="">
        <xdr:nvSpPr>
          <xdr:cNvPr id="35" name="TextBox 34"/>
          <xdr:cNvSpPr txBox="1"/>
        </xdr:nvSpPr>
        <xdr:spPr>
          <a:xfrm>
            <a:off x="5906639" y="8351856"/>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2.0</a:t>
            </a:r>
          </a:p>
        </xdr:txBody>
      </xdr:sp>
      <xdr:sp macro="" textlink="">
        <xdr:nvSpPr>
          <xdr:cNvPr id="36" name="TextBox 35"/>
          <xdr:cNvSpPr txBox="1"/>
        </xdr:nvSpPr>
        <xdr:spPr>
          <a:xfrm>
            <a:off x="5906639" y="8147939"/>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4.0</a:t>
            </a:r>
          </a:p>
        </xdr:txBody>
      </xdr:sp>
      <xdr:sp macro="" textlink="">
        <xdr:nvSpPr>
          <xdr:cNvPr id="37" name="TextBox 36"/>
          <xdr:cNvSpPr txBox="1"/>
        </xdr:nvSpPr>
        <xdr:spPr>
          <a:xfrm>
            <a:off x="5906639" y="7981219"/>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6.0</a:t>
            </a:r>
          </a:p>
        </xdr:txBody>
      </xdr:sp>
      <xdr:sp macro="" textlink="">
        <xdr:nvSpPr>
          <xdr:cNvPr id="38" name="TextBox 37"/>
          <xdr:cNvSpPr txBox="1"/>
        </xdr:nvSpPr>
        <xdr:spPr>
          <a:xfrm>
            <a:off x="5906639" y="7858038"/>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8.0</a:t>
            </a:r>
          </a:p>
        </xdr:txBody>
      </xdr:sp>
      <xdr:sp macro="" textlink="">
        <xdr:nvSpPr>
          <xdr:cNvPr id="39" name="TextBox 38"/>
          <xdr:cNvSpPr txBox="1"/>
        </xdr:nvSpPr>
        <xdr:spPr>
          <a:xfrm>
            <a:off x="5906639" y="7700885"/>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a:t>
            </a:r>
            <a:r>
              <a:rPr lang="en-US" sz="800">
                <a:solidFill>
                  <a:schemeClr val="bg1">
                    <a:lumMod val="65000"/>
                  </a:schemeClr>
                </a:solidFill>
              </a:rPr>
              <a:t>= 12.0</a:t>
            </a:r>
          </a:p>
        </xdr:txBody>
      </xdr:sp>
      <xdr:sp macro="" textlink="">
        <xdr:nvSpPr>
          <xdr:cNvPr id="40" name="TextBox 39"/>
          <xdr:cNvSpPr txBox="1"/>
        </xdr:nvSpPr>
        <xdr:spPr>
          <a:xfrm>
            <a:off x="5906639" y="7580010"/>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16.0</a:t>
            </a:r>
          </a:p>
        </xdr:txBody>
      </xdr:sp>
      <xdr:sp macro="" textlink="">
        <xdr:nvSpPr>
          <xdr:cNvPr id="41" name="TextBox 40"/>
          <xdr:cNvSpPr txBox="1"/>
        </xdr:nvSpPr>
        <xdr:spPr>
          <a:xfrm>
            <a:off x="5906639" y="7497651"/>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20.</a:t>
            </a:r>
            <a:r>
              <a:rPr lang="el-GR" sz="800">
                <a:solidFill>
                  <a:schemeClr val="bg1">
                    <a:lumMod val="65000"/>
                  </a:schemeClr>
                </a:solidFill>
              </a:rPr>
              <a:t>0</a:t>
            </a:r>
            <a:endParaRPr lang="en-US" sz="800">
              <a:solidFill>
                <a:schemeClr val="bg1">
                  <a:lumMod val="65000"/>
                </a:schemeClr>
              </a:solidFill>
            </a:endParaRPr>
          </a:p>
        </xdr:txBody>
      </xdr:sp>
      <xdr:sp macro="" textlink="">
        <xdr:nvSpPr>
          <xdr:cNvPr id="42" name="TextBox 41"/>
          <xdr:cNvSpPr txBox="1"/>
        </xdr:nvSpPr>
        <xdr:spPr>
          <a:xfrm>
            <a:off x="5906639" y="7353108"/>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30.0</a:t>
            </a:r>
          </a:p>
        </xdr:txBody>
      </xdr:sp>
      <xdr:sp macro="" textlink="">
        <xdr:nvSpPr>
          <xdr:cNvPr id="43" name="TextBox 42"/>
          <xdr:cNvSpPr txBox="1"/>
        </xdr:nvSpPr>
        <xdr:spPr>
          <a:xfrm>
            <a:off x="5906639" y="7262961"/>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40.0</a:t>
            </a:r>
          </a:p>
        </xdr:txBody>
      </xdr:sp>
      <xdr:sp macro="" textlink="">
        <xdr:nvSpPr>
          <xdr:cNvPr id="44" name="TextBox 43"/>
          <xdr:cNvSpPr txBox="1"/>
        </xdr:nvSpPr>
        <xdr:spPr>
          <a:xfrm>
            <a:off x="5906639" y="7136367"/>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70.0</a:t>
            </a:r>
          </a:p>
        </xdr:txBody>
      </xdr:sp>
      <xdr:sp macro="" textlink="">
        <xdr:nvSpPr>
          <xdr:cNvPr id="45" name="TextBox 44"/>
          <xdr:cNvSpPr txBox="1"/>
        </xdr:nvSpPr>
        <xdr:spPr>
          <a:xfrm>
            <a:off x="5906639" y="6929368"/>
            <a:ext cx="415187"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endParaRPr lang="en-US" sz="800">
              <a:solidFill>
                <a:schemeClr val="bg1">
                  <a:lumMod val="65000"/>
                </a:schemeClr>
              </a:solidFill>
            </a:endParaRPr>
          </a:p>
        </xdr:txBody>
      </xdr:sp>
      <xdr:sp macro="" textlink="">
        <xdr:nvSpPr>
          <xdr:cNvPr id="46" name="TextBox 45"/>
          <xdr:cNvSpPr txBox="1"/>
        </xdr:nvSpPr>
        <xdr:spPr>
          <a:xfrm>
            <a:off x="5906654" y="7771978"/>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10.0</a:t>
            </a:r>
          </a:p>
        </xdr:txBody>
      </xdr:sp>
    </xdr:grpSp>
    <xdr:clientData/>
  </xdr:twoCellAnchor>
  <xdr:twoCellAnchor>
    <xdr:from>
      <xdr:col>3</xdr:col>
      <xdr:colOff>457200</xdr:colOff>
      <xdr:row>30</xdr:row>
      <xdr:rowOff>53496</xdr:rowOff>
    </xdr:from>
    <xdr:to>
      <xdr:col>9</xdr:col>
      <xdr:colOff>304801</xdr:colOff>
      <xdr:row>34</xdr:row>
      <xdr:rowOff>105374</xdr:rowOff>
    </xdr:to>
    <xdr:pic>
      <xdr:nvPicPr>
        <xdr:cNvPr id="47" name="Picture 4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12894" y="5450249"/>
          <a:ext cx="3558989" cy="769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228857</xdr:colOff>
      <xdr:row>15</xdr:row>
      <xdr:rowOff>163027</xdr:rowOff>
    </xdr:from>
    <xdr:to>
      <xdr:col>5</xdr:col>
      <xdr:colOff>8859</xdr:colOff>
      <xdr:row>23</xdr:row>
      <xdr:rowOff>3138</xdr:rowOff>
    </xdr:to>
    <xdr:grpSp>
      <xdr:nvGrpSpPr>
        <xdr:cNvPr id="48" name="Group 47"/>
        <xdr:cNvGrpSpPr/>
      </xdr:nvGrpSpPr>
      <xdr:grpSpPr>
        <a:xfrm>
          <a:off x="228857" y="2807167"/>
          <a:ext cx="2866102" cy="1257431"/>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1" name="Straight Connector 60"/>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Straight Connector 67"/>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56" name="TextBox 55"/>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57" name="TextBox 56"/>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58" name="TextBox 57"/>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59" name="Straight Connector 58"/>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403412</xdr:colOff>
      <xdr:row>24</xdr:row>
      <xdr:rowOff>47022</xdr:rowOff>
    </xdr:from>
    <xdr:to>
      <xdr:col>3</xdr:col>
      <xdr:colOff>98612</xdr:colOff>
      <xdr:row>26</xdr:row>
      <xdr:rowOff>3587</xdr:rowOff>
    </xdr:to>
    <xdr:pic>
      <xdr:nvPicPr>
        <xdr:cNvPr id="71" name="Picture 70"/>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1977" y="4547304"/>
          <a:ext cx="932329" cy="31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abbottaerospace.com/wpdm-package/aa-sm-007-070" TargetMode="External"/><Relationship Id="rId7" Type="http://schemas.openxmlformats.org/officeDocument/2006/relationships/vmlDrawing" Target="../drawings/vmlDrawing2.vml"/><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11" Type="http://schemas.openxmlformats.org/officeDocument/2006/relationships/oleObject" Target="../embeddings/oleObject3.bin"/><Relationship Id="rId5" Type="http://schemas.openxmlformats.org/officeDocument/2006/relationships/printerSettings" Target="../printerSettings/printerSettings2.bin"/><Relationship Id="rId10" Type="http://schemas.openxmlformats.org/officeDocument/2006/relationships/oleObject" Target="../embeddings/oleObject2.bin"/><Relationship Id="rId4" Type="http://schemas.openxmlformats.org/officeDocument/2006/relationships/hyperlink" Target="http://www.abbottaerospace.com/wpdm-package/aa-sm-007-023" TargetMode="External"/><Relationship Id="rId9" Type="http://schemas.openxmlformats.org/officeDocument/2006/relationships/image" Target="../media/image4.emf"/></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abbottaerospace.com/wpdm-package/aa-sm-007-070" TargetMode="External"/><Relationship Id="rId7" Type="http://schemas.openxmlformats.org/officeDocument/2006/relationships/drawing" Target="../drawings/drawing3.xml"/><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3.bin"/><Relationship Id="rId11" Type="http://schemas.openxmlformats.org/officeDocument/2006/relationships/oleObject" Target="../embeddings/oleObject5.bin"/><Relationship Id="rId5" Type="http://schemas.openxmlformats.org/officeDocument/2006/relationships/hyperlink" Target="http://www.abbottaerospace.com/wpdm-package/analysis-and-design-of-composite-and-metallic-flight-vehicle-structures" TargetMode="External"/><Relationship Id="rId10" Type="http://schemas.openxmlformats.org/officeDocument/2006/relationships/image" Target="../media/image4.emf"/><Relationship Id="rId4" Type="http://schemas.openxmlformats.org/officeDocument/2006/relationships/hyperlink" Target="http://www.abbottaerospace.com/wpdm-package/aa-sm-007-023" TargetMode="External"/><Relationship Id="rId9"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9"/>
    <col min="3" max="3" width="10.6640625" style="59" bestFit="1" customWidth="1"/>
    <col min="4" max="11" width="9.109375" style="59"/>
    <col min="12" max="12" width="5.44140625" style="42" customWidth="1"/>
    <col min="13" max="17" width="5.33203125" style="48" customWidth="1"/>
    <col min="18" max="19" width="5.33203125" style="49" customWidth="1"/>
    <col min="20" max="25" width="9.109375" style="62"/>
    <col min="26" max="16384" width="9.109375" style="59"/>
  </cols>
  <sheetData>
    <row r="1" spans="1:25" s="42" customFormat="1" ht="13.8" x14ac:dyDescent="0.3">
      <c r="A1" s="38"/>
      <c r="B1" s="39" t="s">
        <v>7</v>
      </c>
      <c r="C1" s="40" t="s">
        <v>5</v>
      </c>
      <c r="D1" s="38"/>
      <c r="E1" s="38"/>
      <c r="F1" s="39" t="s">
        <v>20</v>
      </c>
      <c r="G1" s="41"/>
      <c r="H1" s="38"/>
      <c r="I1" s="38"/>
      <c r="J1" s="38"/>
      <c r="K1" s="38"/>
      <c r="M1" s="43"/>
      <c r="N1" s="43"/>
      <c r="O1" s="43"/>
      <c r="P1" s="43"/>
      <c r="Q1" s="43"/>
      <c r="R1" s="43"/>
      <c r="S1" s="43"/>
      <c r="T1" s="44"/>
      <c r="U1" s="44"/>
      <c r="V1" s="44"/>
      <c r="W1" s="45"/>
      <c r="X1" s="46"/>
      <c r="Y1" s="44"/>
    </row>
    <row r="2" spans="1:25" s="42" customFormat="1" ht="13.8" x14ac:dyDescent="0.3">
      <c r="A2" s="38"/>
      <c r="B2" s="39" t="s">
        <v>8</v>
      </c>
      <c r="C2" s="40" t="s">
        <v>9</v>
      </c>
      <c r="D2" s="38"/>
      <c r="E2" s="38"/>
      <c r="F2" s="39" t="s">
        <v>10</v>
      </c>
      <c r="G2" s="40"/>
      <c r="H2" s="38"/>
      <c r="I2" s="38"/>
      <c r="J2" s="38"/>
      <c r="K2" s="38"/>
      <c r="M2" s="43"/>
      <c r="N2" s="43"/>
      <c r="O2" s="43"/>
      <c r="P2" s="43"/>
      <c r="Q2" s="43"/>
      <c r="R2" s="43"/>
      <c r="S2" s="43"/>
      <c r="T2" s="44"/>
      <c r="U2" s="44"/>
      <c r="V2" s="44"/>
      <c r="W2" s="45"/>
      <c r="X2" s="46"/>
      <c r="Y2" s="44"/>
    </row>
    <row r="3" spans="1:25" s="42" customFormat="1" ht="13.8" x14ac:dyDescent="0.3">
      <c r="A3" s="38"/>
      <c r="B3" s="39" t="s">
        <v>0</v>
      </c>
      <c r="C3" s="47"/>
      <c r="D3" s="38"/>
      <c r="E3" s="38"/>
      <c r="F3" s="39" t="s">
        <v>1</v>
      </c>
      <c r="G3" s="40"/>
      <c r="H3" s="38"/>
      <c r="I3" s="38"/>
      <c r="J3" s="38"/>
      <c r="K3" s="38"/>
      <c r="M3" s="43"/>
      <c r="N3" s="43"/>
      <c r="O3" s="43"/>
      <c r="P3" s="43"/>
      <c r="Q3" s="43"/>
      <c r="R3" s="43"/>
      <c r="S3" s="43"/>
      <c r="T3" s="44"/>
      <c r="U3" s="44"/>
      <c r="V3" s="44"/>
      <c r="W3" s="45"/>
      <c r="X3" s="46"/>
      <c r="Y3" s="44"/>
    </row>
    <row r="4" spans="1:25" s="42" customFormat="1" ht="13.8" x14ac:dyDescent="0.3">
      <c r="A4" s="38"/>
      <c r="B4" s="39" t="s">
        <v>22</v>
      </c>
      <c r="C4" s="41"/>
      <c r="D4" s="38"/>
      <c r="E4" s="38"/>
      <c r="F4" s="39" t="s">
        <v>23</v>
      </c>
      <c r="G4" s="40" t="s">
        <v>24</v>
      </c>
      <c r="H4" s="38"/>
      <c r="I4" s="38"/>
      <c r="J4" s="38"/>
      <c r="K4" s="38"/>
      <c r="M4" s="43"/>
      <c r="N4" s="43"/>
      <c r="O4" s="43"/>
      <c r="P4" s="43"/>
      <c r="Q4" s="48"/>
      <c r="R4" s="49"/>
      <c r="S4" s="49"/>
      <c r="T4" s="44"/>
      <c r="U4" s="44"/>
      <c r="V4" s="44"/>
      <c r="W4" s="45"/>
      <c r="X4" s="46"/>
      <c r="Y4" s="44"/>
    </row>
    <row r="5" spans="1:25" s="42" customFormat="1" ht="13.8" x14ac:dyDescent="0.3">
      <c r="A5" s="38"/>
      <c r="B5" s="39" t="s">
        <v>25</v>
      </c>
      <c r="C5" s="41"/>
      <c r="D5" s="38"/>
      <c r="E5" s="39"/>
      <c r="F5" s="38"/>
      <c r="G5" s="38"/>
      <c r="H5" s="38"/>
      <c r="I5" s="38"/>
      <c r="J5" s="38"/>
      <c r="K5" s="38"/>
      <c r="M5" s="43"/>
      <c r="N5" s="43"/>
      <c r="O5" s="43"/>
      <c r="P5" s="43"/>
      <c r="Q5" s="48"/>
      <c r="R5" s="49"/>
      <c r="S5" s="49"/>
      <c r="T5" s="44"/>
      <c r="U5" s="44"/>
      <c r="V5" s="44"/>
      <c r="W5" s="45"/>
      <c r="X5" s="46"/>
      <c r="Y5" s="44"/>
    </row>
    <row r="6" spans="1:25" s="42" customFormat="1" ht="13.8" x14ac:dyDescent="0.3">
      <c r="A6" s="38"/>
      <c r="B6" s="38" t="s">
        <v>11</v>
      </c>
      <c r="C6" s="50"/>
      <c r="D6" s="38"/>
      <c r="E6" s="38"/>
      <c r="F6" s="38"/>
      <c r="G6" s="38"/>
      <c r="H6" s="38"/>
      <c r="I6" s="38"/>
      <c r="J6" s="38"/>
      <c r="K6" s="38"/>
      <c r="M6" s="43"/>
      <c r="N6" s="43"/>
      <c r="O6" s="43"/>
      <c r="P6" s="43"/>
      <c r="Q6" s="48"/>
      <c r="R6" s="49"/>
      <c r="S6" s="49"/>
      <c r="T6" s="44"/>
      <c r="U6" s="44"/>
      <c r="V6" s="44"/>
      <c r="W6" s="45"/>
      <c r="X6" s="46"/>
      <c r="Y6" s="44"/>
    </row>
    <row r="7" spans="1:25" s="42" customFormat="1" ht="13.8" x14ac:dyDescent="0.3">
      <c r="A7" s="38"/>
      <c r="B7" s="38"/>
      <c r="C7" s="38"/>
      <c r="D7" s="38"/>
      <c r="E7" s="38"/>
      <c r="F7" s="38"/>
      <c r="G7" s="38"/>
      <c r="H7" s="38"/>
      <c r="I7" s="38"/>
      <c r="J7" s="38"/>
      <c r="K7" s="38"/>
      <c r="M7" s="43"/>
      <c r="N7" s="43"/>
      <c r="O7" s="43"/>
      <c r="P7" s="43"/>
      <c r="Q7" s="48"/>
      <c r="R7" s="49"/>
      <c r="S7" s="49"/>
      <c r="T7" s="44"/>
      <c r="U7" s="44"/>
      <c r="V7" s="44"/>
      <c r="W7" s="45"/>
      <c r="X7" s="46"/>
      <c r="Y7" s="44"/>
    </row>
    <row r="8" spans="1:25" s="42" customFormat="1" ht="13.8" x14ac:dyDescent="0.3">
      <c r="A8" s="51"/>
      <c r="E8" s="52"/>
      <c r="F8" s="53"/>
      <c r="H8" s="54"/>
      <c r="I8" s="52"/>
      <c r="J8" s="55"/>
      <c r="K8" s="56"/>
      <c r="L8" s="57"/>
      <c r="M8" s="43"/>
      <c r="N8" s="43"/>
      <c r="O8" s="43"/>
      <c r="P8" s="43"/>
      <c r="Q8" s="48"/>
      <c r="R8" s="49"/>
      <c r="S8" s="49"/>
      <c r="T8" s="44"/>
      <c r="U8" s="44"/>
      <c r="V8" s="44"/>
      <c r="W8" s="44"/>
      <c r="X8" s="44"/>
      <c r="Y8" s="44"/>
    </row>
    <row r="9" spans="1:25" s="42" customFormat="1" ht="13.8" x14ac:dyDescent="0.3">
      <c r="E9" s="52"/>
      <c r="F9" s="54"/>
      <c r="H9" s="54"/>
      <c r="I9" s="52"/>
      <c r="J9" s="56"/>
      <c r="K9" s="56"/>
      <c r="L9" s="57"/>
      <c r="M9" s="43"/>
      <c r="N9" s="43"/>
      <c r="O9" s="43"/>
      <c r="P9" s="43"/>
      <c r="Q9" s="48"/>
      <c r="R9" s="49"/>
      <c r="S9" s="49"/>
      <c r="T9" s="44"/>
      <c r="U9" s="44"/>
      <c r="V9" s="44"/>
      <c r="W9" s="44"/>
      <c r="X9" s="44"/>
      <c r="Y9" s="44"/>
    </row>
    <row r="10" spans="1:25" s="42" customFormat="1" ht="13.8" x14ac:dyDescent="0.3">
      <c r="E10" s="52"/>
      <c r="F10" s="54"/>
      <c r="H10" s="54"/>
      <c r="I10" s="52"/>
      <c r="J10" s="53"/>
      <c r="K10" s="54"/>
      <c r="L10" s="57"/>
      <c r="M10" s="43"/>
      <c r="N10" s="43"/>
      <c r="O10" s="43"/>
      <c r="P10" s="43"/>
      <c r="Q10" s="48"/>
      <c r="R10" s="49"/>
      <c r="S10" s="49"/>
      <c r="T10" s="44"/>
      <c r="U10" s="44"/>
      <c r="V10" s="44"/>
      <c r="W10" s="44"/>
      <c r="X10" s="44"/>
      <c r="Y10" s="44"/>
    </row>
    <row r="11" spans="1:25" s="42" customFormat="1" ht="13.8" x14ac:dyDescent="0.3">
      <c r="E11" s="52"/>
      <c r="F11" s="54"/>
      <c r="I11" s="58"/>
      <c r="J11" s="53"/>
      <c r="M11" s="43"/>
      <c r="N11" s="43"/>
      <c r="O11" s="43"/>
      <c r="P11" s="43"/>
      <c r="Q11" s="43"/>
      <c r="R11" s="43"/>
      <c r="S11" s="43"/>
      <c r="T11" s="44"/>
      <c r="U11" s="44"/>
      <c r="V11" s="44"/>
      <c r="W11" s="44"/>
      <c r="X11" s="44"/>
      <c r="Y11" s="44"/>
    </row>
    <row r="12" spans="1:25" x14ac:dyDescent="0.3">
      <c r="C12" s="60" t="str">
        <f>G4</f>
        <v>IMPORTANT INFORMATION</v>
      </c>
      <c r="M12" s="43"/>
      <c r="N12" s="43"/>
      <c r="O12" s="43"/>
      <c r="P12" s="43"/>
      <c r="Q12" s="61"/>
      <c r="R12" s="61"/>
      <c r="S12" s="61"/>
    </row>
    <row r="13" spans="1:25" s="42" customFormat="1" ht="13.8" x14ac:dyDescent="0.3">
      <c r="M13" s="43"/>
      <c r="N13" s="43"/>
      <c r="O13" s="43"/>
      <c r="P13" s="43"/>
      <c r="Q13" s="43"/>
      <c r="R13" s="43"/>
      <c r="S13" s="43"/>
      <c r="T13" s="44"/>
      <c r="U13" s="44"/>
      <c r="V13" s="44"/>
      <c r="W13" s="44"/>
      <c r="X13" s="44"/>
      <c r="Y13" s="44"/>
    </row>
    <row r="14" spans="1:25" s="42" customFormat="1" ht="13.8" x14ac:dyDescent="0.3">
      <c r="B14" s="63" t="s">
        <v>27</v>
      </c>
      <c r="M14" s="43"/>
      <c r="N14" s="43"/>
      <c r="O14" s="43"/>
      <c r="P14" s="43"/>
      <c r="Q14" s="43"/>
      <c r="R14" s="43"/>
      <c r="S14" s="43"/>
      <c r="T14" s="44"/>
      <c r="U14" s="44"/>
      <c r="V14" s="44"/>
      <c r="W14" s="44"/>
      <c r="X14" s="44"/>
      <c r="Y14" s="44"/>
    </row>
    <row r="15" spans="1:25" s="42" customFormat="1" ht="13.8" x14ac:dyDescent="0.3">
      <c r="A15" s="64"/>
      <c r="K15" s="64"/>
      <c r="M15" s="48"/>
      <c r="N15" s="48"/>
      <c r="O15" s="48"/>
      <c r="P15" s="48"/>
      <c r="Q15" s="48"/>
      <c r="R15" s="49"/>
      <c r="S15" s="49"/>
      <c r="T15" s="44"/>
      <c r="U15" s="44"/>
      <c r="V15" s="44"/>
      <c r="W15" s="44"/>
      <c r="X15" s="44"/>
      <c r="Y15" s="44"/>
    </row>
    <row r="16" spans="1:25" s="42" customFormat="1" ht="12.75" customHeight="1" x14ac:dyDescent="0.3">
      <c r="B16" s="148" t="s">
        <v>46</v>
      </c>
      <c r="C16" s="148"/>
      <c r="D16" s="148"/>
      <c r="E16" s="148"/>
      <c r="F16" s="148"/>
      <c r="G16" s="148"/>
      <c r="H16" s="148"/>
      <c r="I16" s="148"/>
      <c r="J16" s="148"/>
      <c r="M16" s="48"/>
      <c r="N16" s="48"/>
      <c r="O16" s="48"/>
      <c r="P16" s="48"/>
      <c r="Q16" s="48"/>
      <c r="R16" s="49"/>
      <c r="S16" s="49"/>
      <c r="T16" s="44"/>
      <c r="U16" s="44"/>
      <c r="V16" s="44"/>
      <c r="W16" s="44"/>
      <c r="X16" s="44"/>
      <c r="Y16" s="44"/>
    </row>
    <row r="17" spans="1:25" s="42" customFormat="1" ht="13.8" x14ac:dyDescent="0.3">
      <c r="B17" s="148"/>
      <c r="C17" s="148"/>
      <c r="D17" s="148"/>
      <c r="E17" s="148"/>
      <c r="F17" s="148"/>
      <c r="G17" s="148"/>
      <c r="H17" s="148"/>
      <c r="I17" s="148"/>
      <c r="J17" s="148"/>
      <c r="M17" s="48"/>
      <c r="N17" s="48"/>
      <c r="O17" s="48"/>
      <c r="P17" s="48"/>
      <c r="Q17" s="48"/>
      <c r="R17" s="49"/>
      <c r="S17" s="49"/>
      <c r="T17" s="44"/>
      <c r="U17" s="44"/>
      <c r="V17" s="44"/>
      <c r="W17" s="44"/>
      <c r="X17" s="44"/>
      <c r="Y17" s="44"/>
    </row>
    <row r="18" spans="1:25" s="42" customFormat="1" ht="13.8" x14ac:dyDescent="0.3">
      <c r="B18" s="148"/>
      <c r="C18" s="148"/>
      <c r="D18" s="148"/>
      <c r="E18" s="148"/>
      <c r="F18" s="148"/>
      <c r="G18" s="148"/>
      <c r="H18" s="148"/>
      <c r="I18" s="148"/>
      <c r="J18" s="148"/>
      <c r="M18" s="48"/>
      <c r="N18" s="48"/>
      <c r="O18" s="48"/>
      <c r="P18" s="48"/>
      <c r="Q18" s="48"/>
      <c r="R18" s="49"/>
      <c r="S18" s="49"/>
      <c r="T18" s="44"/>
      <c r="U18" s="44"/>
      <c r="V18" s="44"/>
      <c r="W18" s="44"/>
      <c r="X18" s="44"/>
      <c r="Y18" s="44"/>
    </row>
    <row r="19" spans="1:25" s="42" customFormat="1" ht="13.8" x14ac:dyDescent="0.3">
      <c r="B19" s="148"/>
      <c r="C19" s="148"/>
      <c r="D19" s="148"/>
      <c r="E19" s="148"/>
      <c r="F19" s="148"/>
      <c r="G19" s="148"/>
      <c r="H19" s="148"/>
      <c r="I19" s="148"/>
      <c r="J19" s="148"/>
      <c r="M19" s="48"/>
      <c r="N19" s="48"/>
      <c r="O19" s="48"/>
      <c r="P19" s="48"/>
      <c r="Q19" s="48"/>
      <c r="R19" s="49"/>
      <c r="S19" s="49"/>
      <c r="T19" s="44"/>
      <c r="U19" s="44"/>
      <c r="V19" s="44"/>
      <c r="W19" s="44"/>
      <c r="X19" s="44"/>
      <c r="Y19" s="44"/>
    </row>
    <row r="20" spans="1:25" s="42" customFormat="1" ht="12.75" customHeight="1" x14ac:dyDescent="0.3">
      <c r="A20" s="64"/>
      <c r="B20" s="66" t="s">
        <v>44</v>
      </c>
      <c r="C20" s="64"/>
      <c r="D20" s="64"/>
      <c r="E20" s="64"/>
      <c r="F20" s="64"/>
      <c r="G20" s="64"/>
      <c r="H20" s="64"/>
      <c r="I20" s="64"/>
      <c r="J20" s="64"/>
      <c r="K20" s="64"/>
      <c r="M20" s="48"/>
      <c r="N20" s="48"/>
      <c r="O20" s="48"/>
      <c r="P20" s="48"/>
      <c r="Q20" s="48"/>
      <c r="R20" s="49"/>
      <c r="S20" s="49"/>
      <c r="T20" s="44"/>
      <c r="U20" s="44"/>
      <c r="V20" s="44"/>
      <c r="W20" s="44"/>
      <c r="X20" s="44"/>
      <c r="Y20" s="44"/>
    </row>
    <row r="21" spans="1:25" s="42" customFormat="1" ht="13.8" x14ac:dyDescent="0.3">
      <c r="A21" s="64"/>
      <c r="B21" s="66"/>
      <c r="C21" s="64"/>
      <c r="D21" s="64"/>
      <c r="E21" s="64"/>
      <c r="F21" s="64"/>
      <c r="G21" s="64"/>
      <c r="H21" s="64"/>
      <c r="I21" s="64"/>
      <c r="J21" s="64"/>
      <c r="K21" s="64"/>
      <c r="M21" s="48"/>
      <c r="N21" s="48"/>
      <c r="O21" s="48"/>
      <c r="P21" s="48"/>
      <c r="Q21" s="48"/>
      <c r="R21" s="49"/>
      <c r="S21" s="49"/>
      <c r="T21" s="44"/>
      <c r="U21" s="44"/>
      <c r="V21" s="44"/>
      <c r="W21" s="44"/>
      <c r="X21" s="44"/>
      <c r="Y21" s="44"/>
    </row>
    <row r="22" spans="1:25" s="42" customFormat="1" ht="13.8" x14ac:dyDescent="0.3">
      <c r="A22" s="64"/>
      <c r="B22" s="148" t="s">
        <v>47</v>
      </c>
      <c r="C22" s="148"/>
      <c r="D22" s="148"/>
      <c r="E22" s="148"/>
      <c r="F22" s="148"/>
      <c r="G22" s="148"/>
      <c r="H22" s="148"/>
      <c r="I22" s="148"/>
      <c r="J22" s="148"/>
      <c r="K22" s="64"/>
      <c r="M22" s="48"/>
      <c r="N22" s="48"/>
      <c r="O22" s="48"/>
      <c r="P22" s="48"/>
      <c r="Q22" s="48"/>
      <c r="R22" s="49"/>
      <c r="S22" s="49"/>
      <c r="T22" s="44"/>
      <c r="U22" s="44"/>
      <c r="V22" s="44"/>
      <c r="W22" s="44"/>
      <c r="X22" s="44"/>
      <c r="Y22" s="44"/>
    </row>
    <row r="23" spans="1:25" s="42" customFormat="1" ht="13.8" x14ac:dyDescent="0.3">
      <c r="A23" s="64"/>
      <c r="B23" s="148"/>
      <c r="C23" s="148"/>
      <c r="D23" s="148"/>
      <c r="E23" s="148"/>
      <c r="F23" s="148"/>
      <c r="G23" s="148"/>
      <c r="H23" s="148"/>
      <c r="I23" s="148"/>
      <c r="J23" s="148"/>
      <c r="K23" s="64"/>
      <c r="M23" s="48"/>
      <c r="N23" s="48"/>
      <c r="O23" s="48"/>
      <c r="P23" s="48"/>
      <c r="Q23" s="48"/>
      <c r="R23" s="49"/>
      <c r="S23" s="65"/>
      <c r="T23" s="44"/>
      <c r="U23" s="44"/>
      <c r="V23" s="44"/>
      <c r="W23" s="44"/>
      <c r="X23" s="44"/>
      <c r="Y23" s="44"/>
    </row>
    <row r="24" spans="1:25" s="42" customFormat="1" ht="13.8" x14ac:dyDescent="0.3">
      <c r="A24" s="64"/>
      <c r="B24" s="148"/>
      <c r="C24" s="148"/>
      <c r="D24" s="148"/>
      <c r="E24" s="148"/>
      <c r="F24" s="148"/>
      <c r="G24" s="148"/>
      <c r="H24" s="148"/>
      <c r="I24" s="148"/>
      <c r="J24" s="148"/>
      <c r="K24" s="64"/>
      <c r="M24" s="48"/>
      <c r="N24" s="48"/>
      <c r="O24" s="48"/>
      <c r="P24" s="48"/>
      <c r="Q24" s="48"/>
      <c r="R24" s="49"/>
      <c r="S24" s="65"/>
      <c r="T24" s="44"/>
      <c r="U24" s="44"/>
      <c r="V24" s="44"/>
      <c r="W24" s="44"/>
      <c r="X24" s="44"/>
      <c r="Y24" s="44"/>
    </row>
    <row r="25" spans="1:25" s="42" customFormat="1" ht="12.75" customHeight="1" x14ac:dyDescent="0.3">
      <c r="A25" s="64"/>
      <c r="B25" s="108"/>
      <c r="C25" s="108"/>
      <c r="D25" s="108"/>
      <c r="E25" s="108"/>
      <c r="F25" s="110" t="s">
        <v>70</v>
      </c>
      <c r="G25" s="108"/>
      <c r="H25" s="108"/>
      <c r="I25" s="108"/>
      <c r="J25" s="108"/>
      <c r="K25" s="64"/>
      <c r="M25" s="48"/>
      <c r="N25" s="48"/>
      <c r="O25" s="48"/>
      <c r="P25" s="48"/>
      <c r="Q25" s="48"/>
      <c r="R25" s="49"/>
      <c r="S25" s="49"/>
      <c r="T25" s="44"/>
      <c r="U25" s="44"/>
      <c r="V25" s="44"/>
      <c r="W25" s="44"/>
      <c r="X25" s="44"/>
      <c r="Y25" s="44"/>
    </row>
    <row r="26" spans="1:25" s="42" customFormat="1" ht="13.8" x14ac:dyDescent="0.3">
      <c r="A26" s="64"/>
      <c r="B26" s="148" t="s">
        <v>48</v>
      </c>
      <c r="C26" s="148"/>
      <c r="D26" s="148"/>
      <c r="E26" s="148"/>
      <c r="F26" s="148"/>
      <c r="G26" s="148"/>
      <c r="H26" s="148"/>
      <c r="I26" s="148"/>
      <c r="J26" s="148"/>
      <c r="K26" s="64"/>
      <c r="M26" s="48"/>
      <c r="N26" s="48"/>
      <c r="O26" s="48"/>
      <c r="P26" s="48"/>
      <c r="Q26" s="48"/>
      <c r="R26" s="49"/>
      <c r="S26" s="49"/>
      <c r="T26" s="44"/>
      <c r="U26" s="44"/>
      <c r="V26" s="44"/>
      <c r="W26" s="44"/>
      <c r="X26" s="44"/>
      <c r="Y26" s="44"/>
    </row>
    <row r="27" spans="1:25" s="42" customFormat="1" ht="13.8" x14ac:dyDescent="0.3">
      <c r="A27" s="64"/>
      <c r="B27" s="148"/>
      <c r="C27" s="148"/>
      <c r="D27" s="148"/>
      <c r="E27" s="148"/>
      <c r="F27" s="148"/>
      <c r="G27" s="148"/>
      <c r="H27" s="148"/>
      <c r="I27" s="148"/>
      <c r="J27" s="148"/>
      <c r="K27" s="64"/>
      <c r="M27" s="48"/>
      <c r="N27" s="48"/>
      <c r="O27" s="48"/>
      <c r="P27" s="48"/>
      <c r="Q27" s="48"/>
      <c r="R27" s="49"/>
      <c r="S27" s="49"/>
      <c r="T27" s="44"/>
      <c r="U27" s="44"/>
      <c r="V27" s="44"/>
      <c r="W27" s="44"/>
      <c r="X27" s="44"/>
      <c r="Y27" s="44"/>
    </row>
    <row r="28" spans="1:25" s="42" customFormat="1" ht="13.8" x14ac:dyDescent="0.3">
      <c r="A28" s="64"/>
      <c r="B28" s="108"/>
      <c r="C28" s="108"/>
      <c r="D28" s="108"/>
      <c r="E28" s="108"/>
      <c r="F28" s="108"/>
      <c r="G28" s="108"/>
      <c r="H28" s="108"/>
      <c r="I28" s="108"/>
      <c r="J28" s="108"/>
      <c r="K28" s="64"/>
      <c r="M28" s="48"/>
      <c r="N28" s="48"/>
      <c r="O28" s="48"/>
      <c r="P28" s="48"/>
      <c r="Q28" s="48"/>
      <c r="R28" s="49"/>
      <c r="S28" s="49"/>
      <c r="T28" s="44"/>
      <c r="U28" s="44"/>
      <c r="V28" s="44"/>
      <c r="W28" s="44"/>
      <c r="X28" s="44"/>
      <c r="Y28" s="44"/>
    </row>
    <row r="29" spans="1:25" s="42" customFormat="1" ht="13.8" x14ac:dyDescent="0.3">
      <c r="A29" s="64"/>
      <c r="B29" s="148" t="s">
        <v>49</v>
      </c>
      <c r="C29" s="148"/>
      <c r="D29" s="148"/>
      <c r="E29" s="148"/>
      <c r="F29" s="148"/>
      <c r="G29" s="148"/>
      <c r="H29" s="148"/>
      <c r="I29" s="148"/>
      <c r="J29" s="148"/>
      <c r="K29" s="64"/>
      <c r="M29" s="48"/>
      <c r="N29" s="48"/>
      <c r="O29" s="48"/>
      <c r="P29" s="48"/>
      <c r="Q29" s="48"/>
      <c r="R29" s="49"/>
      <c r="S29" s="49"/>
      <c r="T29" s="44"/>
      <c r="U29" s="44"/>
      <c r="V29" s="44"/>
      <c r="W29" s="44"/>
      <c r="X29" s="44"/>
      <c r="Y29" s="44"/>
    </row>
    <row r="30" spans="1:25" s="42" customFormat="1" ht="13.8" x14ac:dyDescent="0.3">
      <c r="A30" s="64"/>
      <c r="B30" s="148"/>
      <c r="C30" s="148"/>
      <c r="D30" s="148"/>
      <c r="E30" s="148"/>
      <c r="F30" s="148"/>
      <c r="G30" s="148"/>
      <c r="H30" s="148"/>
      <c r="I30" s="148"/>
      <c r="J30" s="148"/>
      <c r="K30" s="64"/>
      <c r="M30" s="48"/>
      <c r="N30" s="48"/>
      <c r="O30" s="48"/>
      <c r="P30" s="48"/>
      <c r="Q30" s="48"/>
      <c r="R30" s="49"/>
      <c r="S30" s="49"/>
      <c r="T30" s="44"/>
      <c r="U30" s="44"/>
      <c r="V30" s="44"/>
      <c r="W30" s="44"/>
      <c r="X30" s="44"/>
      <c r="Y30" s="44"/>
    </row>
    <row r="31" spans="1:25" s="42" customFormat="1" ht="12.75" customHeight="1" x14ac:dyDescent="0.3">
      <c r="A31" s="64"/>
      <c r="B31" s="148"/>
      <c r="C31" s="148"/>
      <c r="D31" s="148"/>
      <c r="E31" s="148"/>
      <c r="F31" s="148"/>
      <c r="G31" s="148"/>
      <c r="H31" s="148"/>
      <c r="I31" s="148"/>
      <c r="J31" s="148"/>
      <c r="K31" s="64"/>
      <c r="M31" s="48"/>
      <c r="N31" s="48"/>
      <c r="O31" s="48"/>
      <c r="P31" s="48"/>
      <c r="Q31" s="48"/>
      <c r="R31" s="49"/>
      <c r="S31" s="49"/>
      <c r="T31" s="44"/>
      <c r="U31" s="44"/>
      <c r="V31" s="44"/>
      <c r="W31" s="44"/>
      <c r="X31" s="44"/>
      <c r="Y31" s="44"/>
    </row>
    <row r="32" spans="1:25" s="42" customFormat="1" ht="13.8" x14ac:dyDescent="0.3">
      <c r="A32" s="64"/>
      <c r="B32" s="148"/>
      <c r="C32" s="148"/>
      <c r="D32" s="148"/>
      <c r="E32" s="148"/>
      <c r="F32" s="148"/>
      <c r="G32" s="148"/>
      <c r="H32" s="148"/>
      <c r="I32" s="148"/>
      <c r="J32" s="148"/>
      <c r="K32" s="64"/>
      <c r="M32" s="48"/>
      <c r="N32" s="48"/>
      <c r="O32" s="48"/>
      <c r="P32" s="48"/>
      <c r="Q32" s="48"/>
      <c r="R32" s="49"/>
      <c r="S32" s="49"/>
      <c r="T32" s="44"/>
      <c r="U32" s="44"/>
      <c r="V32" s="44"/>
      <c r="W32" s="44"/>
      <c r="X32" s="44"/>
      <c r="Y32" s="44"/>
    </row>
    <row r="33" spans="1:25" s="42" customFormat="1" ht="12.75" customHeight="1" x14ac:dyDescent="0.3">
      <c r="A33" s="64"/>
      <c r="B33" s="148"/>
      <c r="C33" s="148"/>
      <c r="D33" s="148"/>
      <c r="E33" s="148"/>
      <c r="F33" s="148"/>
      <c r="G33" s="148"/>
      <c r="H33" s="148"/>
      <c r="I33" s="148"/>
      <c r="J33" s="148"/>
      <c r="K33" s="64"/>
      <c r="M33" s="48"/>
      <c r="N33" s="48"/>
      <c r="O33" s="48"/>
      <c r="P33" s="48"/>
      <c r="Q33" s="48"/>
      <c r="R33" s="49"/>
      <c r="S33" s="49"/>
      <c r="T33" s="44"/>
      <c r="U33" s="44"/>
      <c r="V33" s="44"/>
      <c r="W33" s="44"/>
      <c r="X33" s="44"/>
      <c r="Y33" s="44"/>
    </row>
    <row r="34" spans="1:25" s="42" customFormat="1" ht="13.8" x14ac:dyDescent="0.3">
      <c r="A34" s="64"/>
      <c r="B34" s="108"/>
      <c r="C34" s="108"/>
      <c r="D34" s="150" t="s">
        <v>28</v>
      </c>
      <c r="E34" s="150"/>
      <c r="F34" s="150"/>
      <c r="G34" s="150"/>
      <c r="H34" s="150"/>
      <c r="I34" s="108"/>
      <c r="J34" s="108"/>
      <c r="K34" s="64"/>
      <c r="M34" s="48"/>
      <c r="N34" s="48"/>
      <c r="O34" s="48"/>
      <c r="P34" s="48"/>
      <c r="Q34" s="48"/>
      <c r="R34" s="49"/>
      <c r="S34" s="65"/>
      <c r="T34" s="44"/>
      <c r="U34" s="44"/>
      <c r="V34" s="44"/>
      <c r="W34" s="44"/>
      <c r="X34" s="44"/>
      <c r="Y34" s="44"/>
    </row>
    <row r="35" spans="1:25" s="42" customFormat="1" ht="13.8" x14ac:dyDescent="0.3">
      <c r="A35" s="64"/>
      <c r="B35" s="64"/>
      <c r="C35" s="64"/>
      <c r="I35" s="64"/>
      <c r="J35" s="64"/>
      <c r="K35" s="64"/>
      <c r="M35" s="48"/>
      <c r="N35" s="48"/>
      <c r="O35" s="48"/>
      <c r="P35" s="48"/>
      <c r="Q35" s="48"/>
      <c r="R35" s="49"/>
      <c r="S35" s="65"/>
      <c r="T35" s="44"/>
      <c r="U35" s="44"/>
      <c r="V35" s="44"/>
      <c r="W35" s="44"/>
      <c r="X35" s="44"/>
      <c r="Y35" s="44"/>
    </row>
    <row r="36" spans="1:25" s="42" customFormat="1" ht="12.75" customHeight="1" x14ac:dyDescent="0.3">
      <c r="A36" s="64"/>
      <c r="B36" s="66" t="s">
        <v>29</v>
      </c>
      <c r="C36" s="64"/>
      <c r="D36" s="64"/>
      <c r="E36" s="64"/>
      <c r="F36" s="109"/>
      <c r="G36" s="64"/>
      <c r="H36" s="64"/>
      <c r="I36" s="64"/>
      <c r="J36" s="64"/>
      <c r="K36" s="64"/>
      <c r="M36" s="48"/>
      <c r="N36" s="48"/>
      <c r="O36" s="48"/>
      <c r="P36" s="48"/>
      <c r="Q36" s="48"/>
      <c r="R36" s="49"/>
      <c r="S36" s="49"/>
      <c r="T36" s="44"/>
      <c r="U36" s="44"/>
      <c r="V36" s="44"/>
      <c r="W36" s="44"/>
      <c r="X36" s="44"/>
      <c r="Y36" s="44"/>
    </row>
    <row r="37" spans="1:25" s="42" customFormat="1" ht="13.8" x14ac:dyDescent="0.3">
      <c r="A37" s="64"/>
      <c r="B37" s="66"/>
      <c r="C37" s="64"/>
      <c r="D37" s="64"/>
      <c r="E37" s="64"/>
      <c r="F37" s="109"/>
      <c r="G37" s="64"/>
      <c r="H37" s="64"/>
      <c r="I37" s="64"/>
      <c r="J37" s="64"/>
      <c r="K37" s="64"/>
      <c r="M37" s="48"/>
      <c r="N37" s="48"/>
      <c r="O37" s="48"/>
      <c r="P37" s="48"/>
      <c r="Q37" s="48"/>
      <c r="R37" s="49"/>
      <c r="S37" s="49"/>
      <c r="T37" s="44"/>
      <c r="U37" s="44"/>
      <c r="V37" s="44"/>
      <c r="W37" s="44"/>
      <c r="X37" s="44"/>
      <c r="Y37" s="44"/>
    </row>
    <row r="38" spans="1:25" s="42" customFormat="1" ht="13.8" x14ac:dyDescent="0.3">
      <c r="A38" s="64"/>
      <c r="B38" s="148" t="s">
        <v>50</v>
      </c>
      <c r="C38" s="148"/>
      <c r="D38" s="148"/>
      <c r="E38" s="148"/>
      <c r="F38" s="148"/>
      <c r="G38" s="148"/>
      <c r="H38" s="148"/>
      <c r="I38" s="148"/>
      <c r="J38" s="148"/>
      <c r="K38" s="64"/>
      <c r="M38" s="48"/>
      <c r="N38" s="48"/>
      <c r="O38" s="48"/>
      <c r="P38" s="48"/>
      <c r="Q38" s="48"/>
      <c r="R38" s="49"/>
      <c r="S38" s="49"/>
      <c r="T38" s="44"/>
      <c r="U38" s="44"/>
      <c r="V38" s="44"/>
      <c r="W38" s="44"/>
      <c r="X38" s="44"/>
      <c r="Y38" s="44"/>
    </row>
    <row r="39" spans="1:25" s="42" customFormat="1" ht="13.8" x14ac:dyDescent="0.3">
      <c r="A39" s="64"/>
      <c r="B39" s="148"/>
      <c r="C39" s="148"/>
      <c r="D39" s="148"/>
      <c r="E39" s="148"/>
      <c r="F39" s="148"/>
      <c r="G39" s="148"/>
      <c r="H39" s="148"/>
      <c r="I39" s="148"/>
      <c r="J39" s="148"/>
      <c r="K39" s="64"/>
      <c r="M39" s="48"/>
      <c r="N39" s="48"/>
      <c r="O39" s="48"/>
      <c r="P39" s="48"/>
      <c r="Q39" s="48"/>
      <c r="R39" s="49"/>
      <c r="S39" s="49"/>
      <c r="T39" s="44"/>
      <c r="U39" s="44"/>
      <c r="V39" s="44"/>
      <c r="W39" s="44"/>
      <c r="X39" s="44"/>
      <c r="Y39" s="44"/>
    </row>
    <row r="40" spans="1:25" s="42" customFormat="1" ht="13.8" x14ac:dyDescent="0.3">
      <c r="A40" s="64"/>
      <c r="B40" s="108"/>
      <c r="C40" s="108"/>
      <c r="D40" s="108"/>
      <c r="E40" s="108"/>
      <c r="F40" s="108"/>
      <c r="G40" s="108"/>
      <c r="H40" s="108"/>
      <c r="I40" s="108"/>
      <c r="J40" s="108"/>
      <c r="K40" s="64"/>
      <c r="M40" s="48"/>
      <c r="N40" s="48"/>
      <c r="O40" s="48"/>
      <c r="P40" s="48"/>
      <c r="Q40" s="48"/>
      <c r="R40" s="49"/>
      <c r="S40" s="49"/>
      <c r="T40" s="44"/>
      <c r="U40" s="44"/>
      <c r="V40" s="44"/>
      <c r="W40" s="44"/>
      <c r="X40" s="44"/>
      <c r="Y40" s="44"/>
    </row>
    <row r="41" spans="1:25" s="42" customFormat="1" ht="13.8" x14ac:dyDescent="0.3">
      <c r="A41" s="64"/>
      <c r="B41" s="148" t="s">
        <v>51</v>
      </c>
      <c r="C41" s="148"/>
      <c r="D41" s="148"/>
      <c r="E41" s="148"/>
      <c r="F41" s="148"/>
      <c r="G41" s="148"/>
      <c r="H41" s="148"/>
      <c r="I41" s="148"/>
      <c r="J41" s="148"/>
      <c r="K41" s="64"/>
      <c r="M41" s="48"/>
      <c r="N41" s="48"/>
      <c r="O41" s="48"/>
      <c r="P41" s="48"/>
      <c r="Q41" s="48"/>
      <c r="R41" s="49"/>
      <c r="S41" s="49"/>
      <c r="T41" s="44"/>
      <c r="U41" s="44"/>
      <c r="V41" s="44"/>
      <c r="W41" s="44"/>
      <c r="X41" s="44"/>
      <c r="Y41" s="44"/>
    </row>
    <row r="42" spans="1:25" s="42" customFormat="1" ht="13.8" x14ac:dyDescent="0.3">
      <c r="A42" s="64"/>
      <c r="B42" s="148"/>
      <c r="C42" s="148"/>
      <c r="D42" s="148"/>
      <c r="E42" s="148"/>
      <c r="F42" s="148"/>
      <c r="G42" s="148"/>
      <c r="H42" s="148"/>
      <c r="I42" s="148"/>
      <c r="J42" s="148"/>
      <c r="K42" s="64"/>
      <c r="M42" s="48"/>
      <c r="N42" s="48"/>
      <c r="O42" s="48"/>
      <c r="P42" s="48"/>
      <c r="Q42" s="48"/>
      <c r="R42" s="49"/>
      <c r="S42" s="49"/>
      <c r="T42" s="44"/>
      <c r="U42" s="44"/>
      <c r="V42" s="44"/>
      <c r="W42" s="44"/>
      <c r="X42" s="44"/>
      <c r="Y42" s="44"/>
    </row>
    <row r="43" spans="1:25" s="42" customFormat="1" ht="13.8" x14ac:dyDescent="0.3">
      <c r="A43" s="64"/>
      <c r="B43" s="148"/>
      <c r="C43" s="148"/>
      <c r="D43" s="148"/>
      <c r="E43" s="148"/>
      <c r="F43" s="148"/>
      <c r="G43" s="148"/>
      <c r="H43" s="148"/>
      <c r="I43" s="148"/>
      <c r="J43" s="148"/>
      <c r="K43" s="64"/>
      <c r="M43" s="48"/>
      <c r="N43" s="48"/>
      <c r="O43" s="48"/>
      <c r="P43" s="48"/>
      <c r="Q43" s="48"/>
      <c r="R43" s="49"/>
      <c r="S43" s="49"/>
      <c r="T43" s="44"/>
      <c r="U43" s="44"/>
      <c r="V43" s="44"/>
      <c r="W43" s="44"/>
      <c r="X43" s="44"/>
      <c r="Y43" s="44"/>
    </row>
    <row r="44" spans="1:25" s="42" customFormat="1" ht="13.8" x14ac:dyDescent="0.3">
      <c r="A44" s="64"/>
      <c r="B44" s="108"/>
      <c r="C44" s="108"/>
      <c r="D44" s="108"/>
      <c r="E44" s="108"/>
      <c r="F44" s="108"/>
      <c r="G44" s="108"/>
      <c r="H44" s="108"/>
      <c r="I44" s="108"/>
      <c r="J44" s="108"/>
      <c r="K44" s="64"/>
      <c r="M44" s="48"/>
      <c r="N44" s="48"/>
      <c r="O44" s="48"/>
      <c r="P44" s="48"/>
      <c r="Q44" s="48"/>
      <c r="R44" s="49"/>
      <c r="S44" s="49"/>
      <c r="T44" s="44"/>
      <c r="U44" s="44"/>
      <c r="V44" s="44"/>
      <c r="W44" s="44"/>
      <c r="X44" s="44"/>
      <c r="Y44" s="44"/>
    </row>
    <row r="45" spans="1:25" s="42" customFormat="1" ht="12.75" customHeight="1" x14ac:dyDescent="0.3">
      <c r="A45" s="64"/>
      <c r="B45" s="148" t="s">
        <v>45</v>
      </c>
      <c r="C45" s="148"/>
      <c r="D45" s="148"/>
      <c r="E45" s="148"/>
      <c r="F45" s="148"/>
      <c r="G45" s="148"/>
      <c r="H45" s="148"/>
      <c r="I45" s="148"/>
      <c r="J45" s="148"/>
      <c r="K45" s="64"/>
      <c r="M45" s="48"/>
      <c r="N45" s="48"/>
      <c r="O45" s="48"/>
      <c r="P45" s="48"/>
      <c r="Q45" s="48"/>
      <c r="R45" s="49"/>
      <c r="S45" s="49"/>
      <c r="T45" s="44"/>
      <c r="U45" s="44"/>
      <c r="V45" s="44"/>
      <c r="W45" s="44"/>
      <c r="X45" s="44"/>
      <c r="Y45" s="44"/>
    </row>
    <row r="46" spans="1:25" s="42" customFormat="1" ht="13.8" x14ac:dyDescent="0.3">
      <c r="A46" s="64"/>
      <c r="B46" s="148"/>
      <c r="C46" s="148"/>
      <c r="D46" s="148"/>
      <c r="E46" s="148"/>
      <c r="F46" s="148"/>
      <c r="G46" s="148"/>
      <c r="H46" s="148"/>
      <c r="I46" s="148"/>
      <c r="J46" s="148"/>
      <c r="K46" s="64"/>
      <c r="M46" s="48"/>
      <c r="N46" s="48"/>
      <c r="O46" s="48"/>
      <c r="P46" s="48"/>
      <c r="Q46" s="48"/>
      <c r="R46" s="49"/>
      <c r="S46" s="49"/>
      <c r="T46" s="44"/>
      <c r="U46" s="44"/>
      <c r="V46" s="44"/>
      <c r="W46" s="44"/>
      <c r="X46" s="44"/>
      <c r="Y46" s="44"/>
    </row>
    <row r="47" spans="1:25" s="42" customFormat="1" ht="13.8" x14ac:dyDescent="0.3">
      <c r="A47" s="64"/>
      <c r="B47" s="148"/>
      <c r="C47" s="148"/>
      <c r="D47" s="148"/>
      <c r="E47" s="148"/>
      <c r="F47" s="148"/>
      <c r="G47" s="148"/>
      <c r="H47" s="148"/>
      <c r="I47" s="148"/>
      <c r="J47" s="148"/>
      <c r="K47" s="64"/>
      <c r="M47" s="48"/>
      <c r="N47" s="48"/>
      <c r="O47" s="48"/>
      <c r="P47" s="48"/>
      <c r="Q47" s="48"/>
      <c r="R47" s="49"/>
      <c r="S47" s="49"/>
      <c r="T47" s="44"/>
      <c r="U47" s="44"/>
      <c r="V47" s="44"/>
      <c r="W47" s="44"/>
      <c r="X47" s="44"/>
      <c r="Y47" s="44"/>
    </row>
    <row r="48" spans="1:25" s="42" customFormat="1" ht="12.75" customHeight="1" x14ac:dyDescent="0.3">
      <c r="A48" s="64"/>
      <c r="B48" s="148"/>
      <c r="C48" s="148"/>
      <c r="D48" s="148"/>
      <c r="E48" s="148"/>
      <c r="F48" s="148"/>
      <c r="G48" s="148"/>
      <c r="H48" s="148"/>
      <c r="I48" s="148"/>
      <c r="J48" s="148"/>
      <c r="K48" s="64"/>
      <c r="M48" s="48"/>
      <c r="N48" s="48"/>
      <c r="O48" s="48"/>
      <c r="P48" s="48"/>
      <c r="Q48" s="48"/>
      <c r="R48" s="49"/>
      <c r="S48" s="49"/>
      <c r="T48" s="44"/>
      <c r="U48" s="44"/>
      <c r="V48" s="44"/>
      <c r="W48" s="44"/>
      <c r="X48" s="44"/>
      <c r="Y48" s="44"/>
    </row>
    <row r="49" spans="1:25" s="42" customFormat="1" ht="13.8" x14ac:dyDescent="0.3">
      <c r="A49" s="64"/>
      <c r="B49" s="64" t="s">
        <v>52</v>
      </c>
      <c r="C49" s="64"/>
      <c r="D49" s="64"/>
      <c r="E49" s="64"/>
      <c r="F49" s="64"/>
      <c r="G49" s="64"/>
      <c r="H49" s="64"/>
      <c r="I49" s="64"/>
      <c r="J49" s="64"/>
      <c r="K49" s="64"/>
      <c r="M49" s="48"/>
      <c r="N49" s="48"/>
      <c r="O49" s="48"/>
      <c r="P49" s="48"/>
      <c r="Q49" s="48"/>
      <c r="R49" s="49"/>
      <c r="S49" s="49"/>
      <c r="T49" s="44"/>
      <c r="U49" s="44"/>
      <c r="V49" s="44"/>
      <c r="W49" s="44"/>
      <c r="X49" s="44"/>
      <c r="Y49" s="44"/>
    </row>
    <row r="50" spans="1:25" s="42" customFormat="1" ht="13.8" x14ac:dyDescent="0.3">
      <c r="A50" s="64"/>
      <c r="B50" s="64"/>
      <c r="C50" s="64"/>
      <c r="D50" s="64"/>
      <c r="F50" s="110" t="s">
        <v>71</v>
      </c>
      <c r="G50" s="109"/>
      <c r="H50" s="64"/>
      <c r="I50" s="64"/>
      <c r="J50" s="64"/>
      <c r="K50" s="64"/>
      <c r="M50" s="48"/>
      <c r="N50" s="48"/>
      <c r="O50" s="48"/>
      <c r="P50" s="48"/>
      <c r="Q50" s="48"/>
      <c r="R50" s="49"/>
      <c r="S50" s="49"/>
      <c r="T50" s="44"/>
      <c r="U50" s="44"/>
      <c r="V50" s="44"/>
      <c r="W50" s="44"/>
      <c r="X50" s="44"/>
      <c r="Y50" s="44"/>
    </row>
    <row r="51" spans="1:25" s="42" customFormat="1" ht="13.8" x14ac:dyDescent="0.3">
      <c r="A51" s="64"/>
      <c r="B51" s="64"/>
      <c r="C51" s="64"/>
      <c r="D51" s="64"/>
      <c r="E51" s="64"/>
      <c r="F51" s="64"/>
      <c r="G51" s="64"/>
      <c r="H51" s="64"/>
      <c r="I51" s="64"/>
      <c r="J51" s="64"/>
      <c r="K51" s="64"/>
      <c r="M51" s="48"/>
      <c r="N51" s="48"/>
      <c r="O51" s="48"/>
      <c r="P51" s="48"/>
      <c r="Q51" s="48"/>
      <c r="R51" s="49"/>
      <c r="S51" s="49"/>
      <c r="T51" s="44"/>
      <c r="U51" s="44"/>
      <c r="V51" s="44"/>
      <c r="W51" s="44"/>
      <c r="X51" s="44"/>
      <c r="Y51" s="44"/>
    </row>
    <row r="52" spans="1:25" s="42" customFormat="1" ht="12.75" customHeight="1" x14ac:dyDescent="0.3">
      <c r="A52" s="64"/>
      <c r="B52" s="66" t="s">
        <v>53</v>
      </c>
      <c r="C52" s="64"/>
      <c r="D52" s="64"/>
      <c r="E52" s="64"/>
      <c r="F52" s="64"/>
      <c r="G52" s="64"/>
      <c r="H52" s="64"/>
      <c r="I52" s="64"/>
      <c r="J52" s="64"/>
      <c r="K52" s="64"/>
      <c r="M52" s="48"/>
      <c r="N52" s="48"/>
      <c r="O52" s="48"/>
      <c r="P52" s="48"/>
      <c r="Q52" s="48"/>
      <c r="R52" s="49"/>
      <c r="S52" s="49"/>
      <c r="T52" s="44"/>
      <c r="U52" s="44"/>
      <c r="V52" s="44"/>
      <c r="W52" s="44"/>
      <c r="X52" s="44"/>
      <c r="Y52" s="44"/>
    </row>
    <row r="53" spans="1:25" s="42" customFormat="1" ht="13.8" x14ac:dyDescent="0.3">
      <c r="A53" s="64"/>
      <c r="B53" s="64"/>
      <c r="C53" s="64"/>
      <c r="D53" s="64"/>
      <c r="E53" s="64"/>
      <c r="F53" s="64"/>
      <c r="G53" s="64"/>
      <c r="H53" s="64"/>
      <c r="I53" s="64"/>
      <c r="J53" s="64"/>
      <c r="K53" s="64"/>
      <c r="M53" s="48"/>
      <c r="N53" s="48"/>
      <c r="O53" s="48"/>
      <c r="P53" s="48"/>
      <c r="Q53" s="48"/>
      <c r="R53" s="49"/>
      <c r="S53" s="49"/>
      <c r="T53" s="44"/>
      <c r="U53" s="44"/>
      <c r="V53" s="44"/>
      <c r="W53" s="44"/>
      <c r="X53" s="44"/>
      <c r="Y53" s="44"/>
    </row>
    <row r="54" spans="1:25" s="42" customFormat="1" ht="13.8" x14ac:dyDescent="0.3">
      <c r="A54" s="64"/>
      <c r="B54" s="149" t="s">
        <v>54</v>
      </c>
      <c r="C54" s="149"/>
      <c r="D54" s="149"/>
      <c r="E54" s="149"/>
      <c r="F54" s="149"/>
      <c r="G54" s="149"/>
      <c r="H54" s="149"/>
      <c r="I54" s="149"/>
      <c r="J54" s="149"/>
      <c r="K54" s="64"/>
      <c r="M54" s="48"/>
      <c r="N54" s="48"/>
      <c r="O54" s="48"/>
      <c r="P54" s="48"/>
      <c r="Q54" s="48"/>
      <c r="R54" s="49"/>
      <c r="S54" s="49"/>
      <c r="T54" s="44"/>
      <c r="U54" s="44"/>
      <c r="V54" s="44"/>
      <c r="W54" s="44"/>
      <c r="X54" s="44"/>
      <c r="Y54" s="44"/>
    </row>
    <row r="55" spans="1:25" s="42" customFormat="1" ht="13.8" x14ac:dyDescent="0.3">
      <c r="A55" s="64"/>
      <c r="B55" s="149"/>
      <c r="C55" s="149"/>
      <c r="D55" s="149"/>
      <c r="E55" s="149"/>
      <c r="F55" s="149"/>
      <c r="G55" s="149"/>
      <c r="H55" s="149"/>
      <c r="I55" s="149"/>
      <c r="J55" s="149"/>
      <c r="K55" s="64"/>
      <c r="M55" s="48"/>
      <c r="N55" s="48"/>
      <c r="O55" s="48"/>
      <c r="P55" s="48"/>
      <c r="Q55" s="48"/>
      <c r="R55" s="49"/>
      <c r="S55" s="49"/>
      <c r="T55" s="44"/>
      <c r="U55" s="44"/>
      <c r="V55" s="44"/>
      <c r="W55" s="44"/>
      <c r="X55" s="44"/>
      <c r="Y55" s="44"/>
    </row>
    <row r="56" spans="1:25" s="42" customFormat="1" ht="13.8" x14ac:dyDescent="0.3">
      <c r="A56" s="64"/>
      <c r="B56" s="149"/>
      <c r="C56" s="149"/>
      <c r="D56" s="149"/>
      <c r="E56" s="149"/>
      <c r="F56" s="149"/>
      <c r="G56" s="149"/>
      <c r="H56" s="149"/>
      <c r="I56" s="149"/>
      <c r="J56" s="149"/>
      <c r="K56" s="64"/>
      <c r="M56" s="48"/>
      <c r="N56" s="48"/>
      <c r="O56"/>
      <c r="P56" s="48"/>
      <c r="Q56" s="48"/>
      <c r="R56" s="49"/>
      <c r="S56" s="49"/>
      <c r="T56" s="44"/>
      <c r="U56" s="44"/>
      <c r="V56" s="44"/>
      <c r="W56" s="44"/>
      <c r="X56" s="44"/>
      <c r="Y56" s="44"/>
    </row>
    <row r="57" spans="1:25" s="42" customFormat="1" ht="13.8" x14ac:dyDescent="0.3">
      <c r="A57" s="64"/>
      <c r="B57" s="64"/>
      <c r="C57" s="64"/>
      <c r="D57" s="64"/>
      <c r="F57" s="109"/>
      <c r="G57" s="64"/>
      <c r="H57" s="64"/>
      <c r="I57" s="64"/>
      <c r="J57" s="64"/>
      <c r="K57" s="64"/>
      <c r="M57" s="48"/>
      <c r="N57" s="48"/>
      <c r="O57" s="48"/>
      <c r="P57" s="48"/>
      <c r="Q57" s="48"/>
      <c r="R57" s="49"/>
      <c r="S57" s="49"/>
      <c r="T57" s="44"/>
      <c r="U57" s="44"/>
      <c r="V57" s="44"/>
      <c r="W57" s="44"/>
      <c r="X57" s="44"/>
      <c r="Y57" s="44"/>
    </row>
    <row r="58" spans="1:25" s="42" customFormat="1" ht="13.8" x14ac:dyDescent="0.3">
      <c r="A58" s="64"/>
      <c r="B58" s="64"/>
      <c r="C58" s="64"/>
      <c r="D58" s="64"/>
      <c r="E58" s="64"/>
      <c r="F58" s="64"/>
      <c r="G58" s="64"/>
      <c r="H58" s="64"/>
      <c r="I58" s="64"/>
      <c r="J58" s="64"/>
      <c r="K58" s="64"/>
      <c r="M58" s="48"/>
      <c r="N58" s="48"/>
      <c r="O58" s="48"/>
      <c r="P58" s="48"/>
      <c r="Q58" s="48"/>
      <c r="R58" s="49"/>
      <c r="S58" s="49"/>
      <c r="T58" s="44"/>
      <c r="U58" s="44"/>
      <c r="V58" s="44"/>
      <c r="W58" s="44"/>
      <c r="X58" s="44"/>
      <c r="Y58" s="44"/>
    </row>
    <row r="59" spans="1:25" s="42" customFormat="1" ht="13.8" x14ac:dyDescent="0.3">
      <c r="K59" s="64"/>
      <c r="M59" s="48"/>
      <c r="N59" s="48"/>
      <c r="O59" s="111"/>
      <c r="P59" s="48"/>
      <c r="Q59" s="48"/>
      <c r="R59" s="49"/>
      <c r="S59" s="49"/>
      <c r="T59" s="44"/>
      <c r="U59" s="44"/>
      <c r="V59" s="44"/>
      <c r="W59" s="44"/>
      <c r="X59" s="44"/>
      <c r="Y59" s="44"/>
    </row>
    <row r="60" spans="1:25" s="42" customFormat="1" ht="13.8" x14ac:dyDescent="0.3">
      <c r="A60" s="64"/>
      <c r="B60" s="64" t="s">
        <v>55</v>
      </c>
      <c r="C60" s="64"/>
      <c r="D60" s="64"/>
      <c r="E60" s="64"/>
      <c r="F60" s="64"/>
      <c r="G60" s="64"/>
      <c r="H60" s="64"/>
      <c r="I60" s="64"/>
      <c r="J60" s="64"/>
      <c r="K60" s="64"/>
      <c r="M60" s="48"/>
      <c r="N60" s="48"/>
      <c r="O60" s="48"/>
      <c r="P60" s="48"/>
      <c r="Q60" s="48"/>
      <c r="R60" s="49"/>
      <c r="S60" s="49"/>
      <c r="T60" s="44"/>
      <c r="U60" s="44"/>
      <c r="V60" s="44"/>
      <c r="W60" s="44"/>
      <c r="X60" s="44"/>
      <c r="Y60" s="44"/>
    </row>
    <row r="61" spans="1:25" s="42" customFormat="1" ht="13.8" x14ac:dyDescent="0.3">
      <c r="A61" s="64"/>
      <c r="C61" s="64"/>
      <c r="D61" s="64"/>
      <c r="F61" s="110" t="s">
        <v>72</v>
      </c>
      <c r="G61" s="67"/>
      <c r="H61" s="64"/>
      <c r="I61" s="64"/>
      <c r="J61" s="64"/>
      <c r="K61" s="64"/>
      <c r="M61" s="48"/>
      <c r="N61" s="48"/>
      <c r="O61" s="48"/>
      <c r="P61" s="48"/>
      <c r="Q61" s="48"/>
      <c r="R61" s="49"/>
      <c r="S61" s="49"/>
      <c r="T61" s="44"/>
      <c r="U61" s="44"/>
      <c r="V61" s="44"/>
      <c r="W61" s="44"/>
      <c r="X61" s="44"/>
      <c r="Y61" s="44"/>
    </row>
    <row r="62" spans="1:25" s="42" customFormat="1" ht="13.8" x14ac:dyDescent="0.3">
      <c r="A62" s="64"/>
      <c r="B62" s="64"/>
      <c r="C62" s="64"/>
      <c r="D62" s="64"/>
      <c r="E62" s="64"/>
      <c r="F62" s="64"/>
      <c r="G62" s="64"/>
      <c r="H62" s="64"/>
      <c r="I62" s="64"/>
      <c r="J62" s="64"/>
      <c r="K62" s="64"/>
      <c r="M62" s="48"/>
      <c r="N62" s="48"/>
      <c r="O62" s="48"/>
      <c r="P62" s="48"/>
      <c r="Q62" s="48"/>
      <c r="R62" s="49"/>
      <c r="S62" s="49"/>
      <c r="T62" s="44"/>
      <c r="U62" s="44"/>
      <c r="V62" s="44"/>
      <c r="W62" s="44"/>
      <c r="X62" s="44"/>
      <c r="Y62" s="4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05"/>
  <sheetViews>
    <sheetView view="pageBreakPreview" topLeftCell="A37" zoomScale="115" zoomScaleNormal="85" zoomScaleSheetLayoutView="115" workbookViewId="0">
      <selection activeCell="B56" sqref="B56:F57"/>
    </sheetView>
  </sheetViews>
  <sheetFormatPr defaultColWidth="9.109375" defaultRowHeight="13.8" x14ac:dyDescent="0.3"/>
  <cols>
    <col min="1" max="11" width="9" style="2" customWidth="1"/>
    <col min="12" max="12" width="4" style="4" customWidth="1"/>
    <col min="13" max="15" width="4" style="12" customWidth="1"/>
    <col min="16" max="16" width="4" style="34"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2" customFormat="1" x14ac:dyDescent="0.3">
      <c r="A1" s="38"/>
      <c r="B1" s="39" t="s">
        <v>7</v>
      </c>
      <c r="C1" s="40" t="s">
        <v>5</v>
      </c>
      <c r="D1" s="38"/>
      <c r="E1" s="38"/>
      <c r="F1" s="39" t="s">
        <v>20</v>
      </c>
      <c r="G1" s="41">
        <f>X1</f>
        <v>1</v>
      </c>
      <c r="H1" s="38"/>
      <c r="I1" s="38"/>
      <c r="J1" s="38"/>
      <c r="K1" s="38"/>
      <c r="M1" s="89" t="s">
        <v>30</v>
      </c>
      <c r="N1" s="89" t="s">
        <v>31</v>
      </c>
      <c r="O1" s="89" t="s">
        <v>32</v>
      </c>
      <c r="P1" s="89" t="s">
        <v>32</v>
      </c>
      <c r="Q1" s="89" t="s">
        <v>32</v>
      </c>
      <c r="R1" s="89" t="s">
        <v>33</v>
      </c>
      <c r="S1" s="104" t="s">
        <v>34</v>
      </c>
      <c r="T1" s="88" t="s">
        <v>35</v>
      </c>
      <c r="W1" s="52" t="s">
        <v>36</v>
      </c>
      <c r="X1" s="53">
        <f>SUM(M:M)</f>
        <v>1</v>
      </c>
    </row>
    <row r="2" spans="1:103" s="42" customFormat="1" x14ac:dyDescent="0.3">
      <c r="A2" s="38"/>
      <c r="B2" s="39" t="s">
        <v>8</v>
      </c>
      <c r="C2" s="40" t="s">
        <v>9</v>
      </c>
      <c r="D2" s="38"/>
      <c r="E2" s="38"/>
      <c r="F2" s="39" t="s">
        <v>10</v>
      </c>
      <c r="G2" s="40" t="s">
        <v>68</v>
      </c>
      <c r="H2" s="38"/>
      <c r="I2" s="38"/>
      <c r="J2" s="38"/>
      <c r="K2" s="38"/>
      <c r="M2" s="78" t="s">
        <v>37</v>
      </c>
      <c r="N2" s="78" t="s">
        <v>37</v>
      </c>
      <c r="O2" s="78" t="s">
        <v>31</v>
      </c>
      <c r="P2" s="78" t="s">
        <v>31</v>
      </c>
      <c r="Q2" s="78" t="s">
        <v>31</v>
      </c>
      <c r="R2" s="78" t="s">
        <v>37</v>
      </c>
      <c r="S2" s="100" t="s">
        <v>37</v>
      </c>
      <c r="T2" s="77"/>
      <c r="W2" s="52" t="s">
        <v>38</v>
      </c>
      <c r="X2" s="53">
        <f>SUM(N:N)</f>
        <v>0</v>
      </c>
    </row>
    <row r="3" spans="1:103" s="42" customFormat="1" x14ac:dyDescent="0.3">
      <c r="A3" s="38"/>
      <c r="B3" s="39" t="s">
        <v>0</v>
      </c>
      <c r="C3" s="47" t="s">
        <v>21</v>
      </c>
      <c r="D3" s="38"/>
      <c r="E3" s="38"/>
      <c r="F3" s="39" t="s">
        <v>1</v>
      </c>
      <c r="G3" s="40" t="s">
        <v>94</v>
      </c>
      <c r="H3" s="38"/>
      <c r="I3" s="38"/>
      <c r="J3" s="38"/>
      <c r="K3" s="38"/>
      <c r="M3" s="78"/>
      <c r="N3" s="78"/>
      <c r="O3" s="78"/>
      <c r="P3" s="78"/>
      <c r="Q3" s="78"/>
      <c r="R3" s="78"/>
      <c r="S3" s="100"/>
      <c r="T3" s="77"/>
      <c r="W3" s="52" t="s">
        <v>39</v>
      </c>
      <c r="X3" s="53">
        <f>SUM(O:O)</f>
        <v>0</v>
      </c>
    </row>
    <row r="4" spans="1:103" s="42" customFormat="1" x14ac:dyDescent="0.3">
      <c r="A4" s="38"/>
      <c r="B4" s="39" t="s">
        <v>22</v>
      </c>
      <c r="C4" s="41"/>
      <c r="D4" s="38"/>
      <c r="E4" s="38"/>
      <c r="F4" s="39" t="s">
        <v>23</v>
      </c>
      <c r="G4" s="40" t="s">
        <v>61</v>
      </c>
      <c r="H4" s="38"/>
      <c r="I4" s="38"/>
      <c r="J4" s="38"/>
      <c r="K4" s="38"/>
      <c r="M4" s="78"/>
      <c r="N4" s="78"/>
      <c r="O4" s="78"/>
      <c r="P4" s="78"/>
      <c r="Q4" s="103"/>
      <c r="R4" s="102"/>
      <c r="S4" s="101"/>
      <c r="T4" s="77"/>
      <c r="W4" s="52" t="s">
        <v>39</v>
      </c>
      <c r="X4" s="53">
        <f>SUM(P:P)</f>
        <v>0</v>
      </c>
      <c r="AE4" s="2"/>
      <c r="AF4" s="8"/>
      <c r="AG4" s="69"/>
      <c r="AH4" s="73"/>
      <c r="AI4" s="73"/>
      <c r="AJ4" s="73"/>
      <c r="AK4" s="73"/>
    </row>
    <row r="5" spans="1:103" s="42" customFormat="1" x14ac:dyDescent="0.3">
      <c r="A5" s="38"/>
      <c r="B5" s="39" t="s">
        <v>25</v>
      </c>
      <c r="C5" s="41" t="s">
        <v>40</v>
      </c>
      <c r="D5" s="38"/>
      <c r="E5" s="39"/>
      <c r="F5" s="38"/>
      <c r="G5" s="38"/>
      <c r="H5" s="38"/>
      <c r="I5" s="38"/>
      <c r="J5" s="38"/>
      <c r="K5" s="38"/>
      <c r="M5" s="78"/>
      <c r="N5" s="78"/>
      <c r="O5" s="78"/>
      <c r="P5" s="78"/>
      <c r="Q5" s="103"/>
      <c r="R5" s="102"/>
      <c r="S5" s="101"/>
      <c r="T5" s="77"/>
      <c r="W5" s="52" t="s">
        <v>39</v>
      </c>
      <c r="X5" s="53">
        <f>SUM(Q:Q)</f>
        <v>0</v>
      </c>
      <c r="AE5" s="2"/>
      <c r="AF5" s="8"/>
      <c r="AG5" s="69"/>
      <c r="AH5" s="73"/>
      <c r="AI5" s="73"/>
      <c r="AJ5" s="73"/>
      <c r="AK5" s="73"/>
    </row>
    <row r="6" spans="1:103" s="42" customFormat="1" x14ac:dyDescent="0.3">
      <c r="A6" s="38"/>
      <c r="B6" s="38" t="s">
        <v>11</v>
      </c>
      <c r="C6" s="50"/>
      <c r="D6" s="38"/>
      <c r="E6" s="38"/>
      <c r="F6" s="38"/>
      <c r="G6" s="38"/>
      <c r="H6" s="38"/>
      <c r="I6" s="38"/>
      <c r="J6" s="38"/>
      <c r="K6" s="38"/>
      <c r="M6" s="78"/>
      <c r="N6" s="78"/>
      <c r="O6" s="78"/>
      <c r="P6" s="78"/>
      <c r="Q6" s="103"/>
      <c r="R6" s="102"/>
      <c r="S6" s="101"/>
      <c r="T6" s="77"/>
      <c r="W6" s="52" t="s">
        <v>41</v>
      </c>
      <c r="X6" s="53">
        <f>SUM(R:R)</f>
        <v>0</v>
      </c>
      <c r="AE6" s="2"/>
      <c r="AF6" s="8"/>
      <c r="AG6" s="69"/>
      <c r="AH6" s="73"/>
      <c r="AI6" s="73"/>
      <c r="AJ6" s="73"/>
      <c r="AK6" s="73"/>
    </row>
    <row r="7" spans="1:103" s="42" customFormat="1" x14ac:dyDescent="0.3">
      <c r="A7" s="38"/>
      <c r="B7" s="38"/>
      <c r="C7" s="38"/>
      <c r="D7" s="38"/>
      <c r="E7" s="38"/>
      <c r="F7" s="38"/>
      <c r="G7" s="38"/>
      <c r="H7" s="38"/>
      <c r="I7" s="38"/>
      <c r="J7" s="38"/>
      <c r="K7" s="38"/>
      <c r="M7" s="78"/>
      <c r="N7" s="78"/>
      <c r="O7" s="78"/>
      <c r="P7" s="78"/>
      <c r="Q7" s="103"/>
      <c r="R7" s="102"/>
      <c r="S7" s="101"/>
      <c r="T7" s="77"/>
      <c r="W7" s="52" t="s">
        <v>42</v>
      </c>
      <c r="X7" s="53">
        <f>SUM(S:S)</f>
        <v>0</v>
      </c>
      <c r="AE7" s="2"/>
      <c r="AF7" s="8"/>
      <c r="AG7" s="69"/>
      <c r="AH7" s="73"/>
      <c r="AI7" s="73"/>
      <c r="AJ7" s="73"/>
      <c r="AK7" s="73"/>
    </row>
    <row r="8" spans="1:103" s="4" customFormat="1" x14ac:dyDescent="0.3">
      <c r="A8" s="51"/>
      <c r="B8" s="42"/>
      <c r="C8" s="42"/>
      <c r="D8" s="42"/>
      <c r="E8" s="52" t="s">
        <v>7</v>
      </c>
      <c r="F8" s="53" t="str">
        <f>$C$1</f>
        <v>R. Abbott</v>
      </c>
      <c r="G8" s="42"/>
      <c r="H8" s="54"/>
      <c r="I8" s="52" t="s">
        <v>12</v>
      </c>
      <c r="J8" s="55" t="str">
        <f>$G$2</f>
        <v>AA-SM-007-022</v>
      </c>
      <c r="K8" s="56"/>
      <c r="L8" s="57"/>
      <c r="M8" s="78"/>
      <c r="N8" s="78"/>
      <c r="O8" s="78"/>
      <c r="P8" s="100"/>
      <c r="Q8" s="12"/>
      <c r="R8" s="12"/>
      <c r="S8" s="12"/>
      <c r="T8" s="12"/>
      <c r="AE8" s="2"/>
      <c r="AF8" s="8"/>
      <c r="AG8" s="69"/>
      <c r="AH8" s="73"/>
      <c r="AI8" s="73"/>
      <c r="AJ8" s="73"/>
      <c r="AK8" s="73"/>
    </row>
    <row r="9" spans="1:103" s="5" customFormat="1" x14ac:dyDescent="0.3">
      <c r="A9" s="42"/>
      <c r="B9" s="42"/>
      <c r="C9" s="42"/>
      <c r="D9" s="42"/>
      <c r="E9" s="52" t="s">
        <v>8</v>
      </c>
      <c r="F9" s="54" t="str">
        <f>$C$2</f>
        <v xml:space="preserve"> </v>
      </c>
      <c r="G9" s="42"/>
      <c r="H9" s="54"/>
      <c r="I9" s="52" t="s">
        <v>13</v>
      </c>
      <c r="J9" s="56" t="str">
        <f>$G$3</f>
        <v>B</v>
      </c>
      <c r="K9" s="56"/>
      <c r="L9" s="57"/>
      <c r="M9" s="78">
        <v>1</v>
      </c>
      <c r="N9" s="78"/>
      <c r="O9" s="78"/>
      <c r="P9" s="100"/>
      <c r="Q9" s="35"/>
      <c r="R9" s="35"/>
      <c r="S9" s="35"/>
      <c r="T9" s="35"/>
      <c r="X9" s="6"/>
      <c r="Y9" s="6"/>
      <c r="Z9" s="6"/>
      <c r="AA9" s="6"/>
      <c r="AB9" s="4"/>
      <c r="AC9" s="4"/>
      <c r="AD9" s="7"/>
      <c r="AE9" s="2"/>
      <c r="AF9" s="8"/>
      <c r="AG9" s="69"/>
      <c r="AH9" s="73"/>
      <c r="AI9" s="73"/>
      <c r="AJ9" s="73"/>
      <c r="AK9" s="73"/>
      <c r="AT9" s="18"/>
      <c r="BF9" s="18"/>
      <c r="BR9" s="18"/>
      <c r="CD9" s="18"/>
      <c r="CP9" s="18"/>
    </row>
    <row r="10" spans="1:103" s="4" customFormat="1" x14ac:dyDescent="0.3">
      <c r="A10" s="42"/>
      <c r="B10" s="42"/>
      <c r="C10" s="42"/>
      <c r="D10" s="42"/>
      <c r="E10" s="52" t="s">
        <v>0</v>
      </c>
      <c r="F10" s="54" t="str">
        <f>$C$3</f>
        <v>20/10/2013</v>
      </c>
      <c r="G10" s="42"/>
      <c r="H10" s="54"/>
      <c r="I10" s="52" t="s">
        <v>14</v>
      </c>
      <c r="J10" s="53" t="str">
        <f>L10&amp;" of "&amp;$G$1</f>
        <v>1 of 1</v>
      </c>
      <c r="K10" s="54"/>
      <c r="L10" s="57">
        <f>SUM($M$1:M9)</f>
        <v>1</v>
      </c>
      <c r="M10" s="78"/>
      <c r="N10" s="78"/>
      <c r="O10" s="78"/>
      <c r="P10" s="100"/>
      <c r="Q10" s="12"/>
      <c r="R10" s="12"/>
      <c r="S10" s="12"/>
      <c r="T10" s="12"/>
      <c r="X10" s="8"/>
      <c r="Y10" s="9"/>
      <c r="Z10" s="9"/>
      <c r="AA10" s="9"/>
      <c r="AB10" s="10"/>
      <c r="AC10" s="10"/>
      <c r="AD10" s="10"/>
      <c r="AE10" s="2"/>
      <c r="AF10" s="8"/>
      <c r="AG10" s="69"/>
      <c r="AH10" s="73"/>
      <c r="AI10" s="73"/>
      <c r="AJ10" s="73"/>
      <c r="AK10" s="73"/>
      <c r="AT10" s="18"/>
      <c r="BF10" s="18"/>
      <c r="BR10" s="18"/>
      <c r="CD10" s="18"/>
      <c r="CP10" s="18"/>
    </row>
    <row r="11" spans="1:103" x14ac:dyDescent="0.3">
      <c r="A11" s="42"/>
      <c r="B11" s="42"/>
      <c r="C11" s="42"/>
      <c r="D11" s="42"/>
      <c r="E11" s="52" t="s">
        <v>26</v>
      </c>
      <c r="F11" s="54" t="str">
        <f>$C$5</f>
        <v>STANDARD SPREADSHEET METHOD</v>
      </c>
      <c r="G11" s="42"/>
      <c r="H11" s="42"/>
      <c r="I11" s="58"/>
      <c r="J11" s="53"/>
      <c r="K11" s="42"/>
      <c r="L11" s="42"/>
      <c r="M11" s="78"/>
      <c r="N11" s="78"/>
      <c r="O11" s="78"/>
      <c r="P11" s="100"/>
      <c r="V11" s="8"/>
      <c r="W11" s="9"/>
      <c r="X11" s="9"/>
      <c r="Y11" s="9"/>
      <c r="Z11" s="10"/>
      <c r="AA11" s="10"/>
      <c r="AB11" s="10"/>
      <c r="AD11" s="8"/>
      <c r="AE11" s="69"/>
      <c r="AF11" s="73"/>
      <c r="AG11" s="73"/>
      <c r="AH11" s="73"/>
      <c r="AI11" s="73"/>
      <c r="AP11" s="2"/>
      <c r="AT11" s="33"/>
      <c r="BF11" s="33"/>
      <c r="BR11" s="33"/>
      <c r="CD11" s="33"/>
      <c r="CP11" s="33"/>
    </row>
    <row r="12" spans="1:103" ht="15.6" x14ac:dyDescent="0.3">
      <c r="B12" s="60" t="str">
        <f>$G$4</f>
        <v>COMPRESSION BUCKLING OF FLAT ISOTROPIC PLATES - SIMPLE</v>
      </c>
      <c r="E12" s="11"/>
      <c r="F12" s="11"/>
      <c r="G12" s="11"/>
      <c r="H12" s="11"/>
      <c r="I12" s="11"/>
      <c r="J12" s="11"/>
      <c r="K12" s="11"/>
      <c r="V12" s="8"/>
      <c r="W12" s="9"/>
      <c r="AA12" s="10"/>
      <c r="AB12" s="10"/>
      <c r="AD12" s="8"/>
      <c r="AE12" s="69"/>
      <c r="AF12" s="73"/>
      <c r="AG12" s="73"/>
      <c r="AH12" s="73"/>
      <c r="AI12" s="73"/>
      <c r="AP12" s="2"/>
    </row>
    <row r="13" spans="1:103" ht="13.5" customHeight="1" x14ac:dyDescent="0.3">
      <c r="A13" s="120"/>
      <c r="B13" s="147" t="s">
        <v>90</v>
      </c>
      <c r="E13" s="11"/>
      <c r="F13" s="11"/>
      <c r="G13" s="11"/>
      <c r="H13" s="11"/>
      <c r="I13" s="11"/>
      <c r="J13" s="11"/>
      <c r="K13" s="11"/>
      <c r="Y13" s="8">
        <v>0.4</v>
      </c>
      <c r="Z13" s="69">
        <f t="shared" ref="Z13:Z58" si="0">IF(Y13&lt;SQRT(2),(1/Y13+Y13/1)^2,IF(Y13&lt;SQRT(6),(2/Y13+Y13/2)^2,IF(Y13&lt;SQRT(12),(3/Y13+Y13/3)^2,IF(Y13&lt;SQRT(20),(4/Y13+Y13/4)^2,IF(Y13&lt;SQRT(30),(5/Y13+Y13/5)^2,4)))))</f>
        <v>8.41</v>
      </c>
      <c r="AA13" s="9"/>
      <c r="AB13" s="99">
        <f>AB14</f>
        <v>3</v>
      </c>
      <c r="AC13" s="69">
        <v>0</v>
      </c>
      <c r="AD13" s="8"/>
      <c r="AE13" s="69"/>
      <c r="AF13" s="73"/>
      <c r="AG13" s="73"/>
      <c r="AH13" s="73"/>
      <c r="AI13" s="73"/>
      <c r="AP13" s="2"/>
      <c r="AQ13" s="14"/>
      <c r="BE13" s="14"/>
      <c r="BQ13" s="14"/>
      <c r="CC13" s="14"/>
      <c r="CO13" s="14"/>
    </row>
    <row r="14" spans="1:103" x14ac:dyDescent="0.3">
      <c r="A14" s="11"/>
      <c r="B14" s="152" t="s">
        <v>91</v>
      </c>
      <c r="C14" s="152"/>
      <c r="D14" s="152"/>
      <c r="E14" s="152"/>
      <c r="F14" s="152"/>
      <c r="G14" s="152"/>
      <c r="H14" s="152"/>
      <c r="I14" s="152"/>
      <c r="J14" s="152"/>
      <c r="K14" s="152"/>
      <c r="W14" s="69"/>
      <c r="Y14" s="8">
        <v>0.5</v>
      </c>
      <c r="Z14" s="69">
        <f t="shared" si="0"/>
        <v>6.25</v>
      </c>
      <c r="AA14" s="9"/>
      <c r="AB14" s="99">
        <f>G24</f>
        <v>3</v>
      </c>
      <c r="AC14" s="69">
        <f>IF(AB14&lt;SQRT(2),(1/AB14+AB14/1)^2,IF(AB14&lt;SQRT(6),(2/AB14+AB14/2)^2,IF(AB14&lt;SQRT(12),(3/AB14+AB14/3)^2,IF(AB14&lt;SQRT(20),(4/AB14+AB14/4)^2,IF(AB14&lt;SQRT(30),(5/AB14+AB14/5)^2,4)))))</f>
        <v>4</v>
      </c>
      <c r="AF14" s="73"/>
      <c r="AG14" s="73"/>
      <c r="AH14" s="73"/>
      <c r="AI14" s="73"/>
      <c r="AP14" s="2"/>
      <c r="AQ14" s="9"/>
      <c r="BE14" s="9"/>
      <c r="BQ14" s="9"/>
      <c r="CC14" s="9"/>
      <c r="CO14" s="9"/>
    </row>
    <row r="15" spans="1:103" x14ac:dyDescent="0.3">
      <c r="A15" s="11"/>
      <c r="B15" s="151" t="s">
        <v>83</v>
      </c>
      <c r="C15" s="151"/>
      <c r="D15" s="151"/>
      <c r="E15" s="15"/>
      <c r="V15" s="73"/>
      <c r="W15" s="16"/>
      <c r="Y15" s="8">
        <v>0.6</v>
      </c>
      <c r="Z15" s="69">
        <f t="shared" si="0"/>
        <v>5.1377777777777771</v>
      </c>
      <c r="AA15" s="9"/>
      <c r="AB15" s="10">
        <v>0</v>
      </c>
      <c r="AC15" s="69">
        <f>AC14</f>
        <v>4</v>
      </c>
      <c r="AF15" s="73"/>
      <c r="AG15" s="73"/>
      <c r="AH15" s="73"/>
      <c r="AI15" s="73"/>
      <c r="AJ15" s="73"/>
      <c r="AK15" s="73"/>
      <c r="AL15" s="73"/>
      <c r="AM15" s="73"/>
      <c r="AO15" s="95"/>
      <c r="AP15" s="2"/>
      <c r="AQ15" s="9"/>
      <c r="AT15" s="73"/>
      <c r="AU15" s="73"/>
      <c r="AV15" s="73"/>
      <c r="AW15" s="73"/>
      <c r="AX15" s="73"/>
      <c r="AY15" s="73"/>
      <c r="AZ15" s="73"/>
      <c r="BA15" s="73"/>
      <c r="BB15" s="73"/>
      <c r="BC15" s="69"/>
      <c r="BE15" s="9"/>
      <c r="BF15" s="73"/>
      <c r="BG15" s="73"/>
      <c r="BH15" s="73"/>
      <c r="BI15" s="73"/>
      <c r="BJ15" s="73"/>
      <c r="BK15" s="73"/>
      <c r="BL15" s="73"/>
      <c r="BM15" s="73"/>
      <c r="BN15" s="73"/>
      <c r="BO15" s="69"/>
      <c r="BQ15" s="9"/>
      <c r="BR15" s="73"/>
      <c r="BS15" s="73"/>
      <c r="BT15" s="73"/>
      <c r="BU15" s="73"/>
      <c r="BV15" s="73"/>
      <c r="BW15" s="73"/>
      <c r="BX15" s="73"/>
      <c r="BY15" s="73"/>
      <c r="BZ15" s="73"/>
      <c r="CA15" s="69"/>
      <c r="CC15" s="9"/>
      <c r="CD15" s="73"/>
      <c r="CE15" s="73"/>
      <c r="CF15" s="73"/>
      <c r="CG15" s="73"/>
      <c r="CH15" s="73"/>
      <c r="CI15" s="73"/>
      <c r="CJ15" s="73"/>
      <c r="CK15" s="73"/>
      <c r="CL15" s="73"/>
      <c r="CM15" s="69"/>
      <c r="CO15" s="9"/>
      <c r="CP15" s="73"/>
      <c r="CQ15" s="73"/>
      <c r="CR15" s="73"/>
      <c r="CS15" s="73"/>
      <c r="CT15" s="73"/>
      <c r="CU15" s="73"/>
      <c r="CV15" s="73"/>
      <c r="CW15" s="73"/>
      <c r="CX15" s="73"/>
      <c r="CY15" s="69"/>
    </row>
    <row r="16" spans="1:103" x14ac:dyDescent="0.3">
      <c r="A16" s="11"/>
      <c r="B16" s="11"/>
      <c r="C16" s="11"/>
      <c r="D16" s="11"/>
      <c r="E16" s="11"/>
      <c r="F16" s="13" t="s">
        <v>16</v>
      </c>
      <c r="G16" s="19">
        <v>30</v>
      </c>
      <c r="H16" s="11" t="s">
        <v>56</v>
      </c>
      <c r="I16" s="98"/>
      <c r="J16" s="98"/>
      <c r="K16" s="98"/>
      <c r="V16" s="73"/>
      <c r="W16" s="16"/>
      <c r="Y16" s="8">
        <v>0.7</v>
      </c>
      <c r="Z16" s="69">
        <f t="shared" si="0"/>
        <v>4.5308163265306121</v>
      </c>
      <c r="AA16" s="9"/>
      <c r="AB16" s="10"/>
      <c r="AF16" s="73"/>
      <c r="AG16" s="73"/>
      <c r="AH16" s="73"/>
      <c r="AI16" s="73"/>
      <c r="AJ16" s="73"/>
      <c r="AK16" s="73"/>
      <c r="AL16" s="73"/>
      <c r="AM16" s="73"/>
      <c r="AO16" s="95"/>
      <c r="AP16" s="2"/>
      <c r="AQ16" s="9"/>
      <c r="AT16" s="73"/>
      <c r="AU16" s="73"/>
      <c r="AV16" s="73"/>
      <c r="AW16" s="73"/>
      <c r="AX16" s="73"/>
      <c r="AY16" s="73"/>
      <c r="AZ16" s="73"/>
      <c r="BA16" s="73"/>
      <c r="BB16" s="73"/>
      <c r="BC16" s="69"/>
      <c r="BE16" s="9"/>
      <c r="BF16" s="73"/>
      <c r="BG16" s="73"/>
      <c r="BH16" s="73"/>
      <c r="BI16" s="73"/>
      <c r="BJ16" s="73"/>
      <c r="BK16" s="73"/>
      <c r="BL16" s="73"/>
      <c r="BM16" s="73"/>
      <c r="BN16" s="73"/>
      <c r="BO16" s="69"/>
      <c r="BQ16" s="9"/>
      <c r="BR16" s="73"/>
      <c r="BS16" s="73"/>
      <c r="BT16" s="73"/>
      <c r="BU16" s="73"/>
      <c r="BV16" s="73"/>
      <c r="BW16" s="73"/>
      <c r="BX16" s="73"/>
      <c r="BY16" s="73"/>
      <c r="BZ16" s="73"/>
      <c r="CA16" s="69"/>
      <c r="CC16" s="9"/>
      <c r="CD16" s="73"/>
      <c r="CE16" s="73"/>
      <c r="CF16" s="73"/>
      <c r="CG16" s="73"/>
      <c r="CH16" s="73"/>
      <c r="CI16" s="73"/>
      <c r="CJ16" s="73"/>
      <c r="CK16" s="73"/>
      <c r="CL16" s="73"/>
      <c r="CM16" s="69"/>
      <c r="CO16" s="9"/>
      <c r="CP16" s="73"/>
      <c r="CQ16" s="73"/>
      <c r="CR16" s="73"/>
      <c r="CS16" s="73"/>
      <c r="CT16" s="73"/>
      <c r="CU16" s="73"/>
      <c r="CV16" s="73"/>
      <c r="CW16" s="73"/>
      <c r="CX16" s="73"/>
      <c r="CY16" s="69"/>
    </row>
    <row r="17" spans="1:103" x14ac:dyDescent="0.3">
      <c r="A17" s="11"/>
      <c r="B17" s="11"/>
      <c r="C17" s="11"/>
      <c r="D17" s="11"/>
      <c r="E17" s="11"/>
      <c r="F17" s="1" t="s">
        <v>2</v>
      </c>
      <c r="G17" s="19">
        <v>10</v>
      </c>
      <c r="H17" s="11" t="s">
        <v>60</v>
      </c>
      <c r="I17" s="98"/>
      <c r="J17" s="98"/>
      <c r="K17" s="98"/>
      <c r="V17" s="73"/>
      <c r="W17" s="16"/>
      <c r="Y17" s="8">
        <v>0.8</v>
      </c>
      <c r="Z17" s="69">
        <f t="shared" si="0"/>
        <v>4.2024999999999997</v>
      </c>
      <c r="AA17" s="9"/>
      <c r="AB17" s="10"/>
      <c r="AF17" s="73"/>
      <c r="AG17" s="73"/>
      <c r="AH17" s="73"/>
      <c r="AI17" s="73"/>
      <c r="AJ17" s="73"/>
      <c r="AK17" s="73"/>
      <c r="AL17" s="73"/>
      <c r="AM17" s="73"/>
      <c r="AO17" s="95"/>
      <c r="AP17" s="2"/>
      <c r="AQ17" s="9"/>
      <c r="AT17" s="73"/>
      <c r="AU17" s="73"/>
      <c r="AV17" s="73"/>
      <c r="AW17" s="73"/>
      <c r="AX17" s="73"/>
      <c r="AY17" s="73"/>
      <c r="AZ17" s="73"/>
      <c r="BA17" s="73"/>
      <c r="BB17" s="73"/>
      <c r="BC17" s="69"/>
      <c r="BE17" s="9"/>
      <c r="BF17" s="73"/>
      <c r="BG17" s="73"/>
      <c r="BH17" s="73"/>
      <c r="BI17" s="73"/>
      <c r="BJ17" s="73"/>
      <c r="BK17" s="73"/>
      <c r="BL17" s="73"/>
      <c r="BM17" s="73"/>
      <c r="BN17" s="73"/>
      <c r="BO17" s="69"/>
      <c r="BQ17" s="9"/>
      <c r="BR17" s="73"/>
      <c r="BS17" s="73"/>
      <c r="BT17" s="73"/>
      <c r="BU17" s="73"/>
      <c r="BV17" s="73"/>
      <c r="BW17" s="73"/>
      <c r="BX17" s="73"/>
      <c r="BY17" s="73"/>
      <c r="BZ17" s="73"/>
      <c r="CA17" s="69"/>
      <c r="CC17" s="9"/>
      <c r="CD17" s="73"/>
      <c r="CE17" s="73"/>
      <c r="CF17" s="73"/>
      <c r="CG17" s="73"/>
      <c r="CH17" s="73"/>
      <c r="CI17" s="73"/>
      <c r="CJ17" s="73"/>
      <c r="CK17" s="73"/>
      <c r="CL17" s="73"/>
      <c r="CM17" s="69"/>
      <c r="CO17" s="9"/>
      <c r="CP17" s="73"/>
      <c r="CQ17" s="73"/>
      <c r="CR17" s="73"/>
      <c r="CS17" s="73"/>
      <c r="CT17" s="73"/>
      <c r="CU17" s="73"/>
      <c r="CV17" s="73"/>
      <c r="CW17" s="73"/>
      <c r="CX17" s="73"/>
      <c r="CY17" s="69"/>
    </row>
    <row r="18" spans="1:103" x14ac:dyDescent="0.3">
      <c r="A18" s="11"/>
      <c r="D18" s="11"/>
      <c r="E18" s="11"/>
      <c r="F18" s="13" t="s">
        <v>19</v>
      </c>
      <c r="G18" s="19">
        <v>0.06</v>
      </c>
      <c r="H18" s="11" t="s">
        <v>56</v>
      </c>
      <c r="I18" s="11" t="s">
        <v>3</v>
      </c>
      <c r="V18" s="73"/>
      <c r="W18" s="16"/>
      <c r="Y18" s="8">
        <v>0.9</v>
      </c>
      <c r="Z18" s="69">
        <f t="shared" si="0"/>
        <v>4.0445679012345677</v>
      </c>
      <c r="AA18" s="9"/>
      <c r="AB18" s="10"/>
      <c r="AF18" s="73"/>
      <c r="AG18" s="73"/>
      <c r="AH18" s="73"/>
      <c r="AI18" s="73"/>
      <c r="AJ18" s="73"/>
      <c r="AK18" s="73"/>
      <c r="AL18" s="73"/>
      <c r="AM18" s="73"/>
      <c r="AO18" s="95"/>
      <c r="AP18" s="2"/>
      <c r="AQ18" s="9"/>
      <c r="AT18" s="73"/>
      <c r="AU18" s="73"/>
      <c r="AV18" s="73"/>
      <c r="AW18" s="73"/>
      <c r="AX18" s="73"/>
      <c r="AY18" s="73"/>
      <c r="AZ18" s="73"/>
      <c r="BA18" s="73"/>
      <c r="BB18" s="73"/>
      <c r="BC18" s="69"/>
      <c r="BE18" s="9"/>
      <c r="BF18" s="73"/>
      <c r="BG18" s="73"/>
      <c r="BH18" s="73"/>
      <c r="BI18" s="73"/>
      <c r="BJ18" s="73"/>
      <c r="BK18" s="73"/>
      <c r="BL18" s="73"/>
      <c r="BM18" s="73"/>
      <c r="BN18" s="73"/>
      <c r="BO18" s="69"/>
      <c r="BQ18" s="9"/>
      <c r="BR18" s="73"/>
      <c r="BS18" s="73"/>
      <c r="BT18" s="73"/>
      <c r="BU18" s="73"/>
      <c r="BV18" s="73"/>
      <c r="BW18" s="73"/>
      <c r="BX18" s="73"/>
      <c r="BY18" s="73"/>
      <c r="BZ18" s="73"/>
      <c r="CA18" s="69"/>
      <c r="CC18" s="9"/>
      <c r="CD18" s="73"/>
      <c r="CE18" s="73"/>
      <c r="CF18" s="73"/>
      <c r="CG18" s="73"/>
      <c r="CH18" s="73"/>
      <c r="CI18" s="73"/>
      <c r="CJ18" s="73"/>
      <c r="CK18" s="73"/>
      <c r="CL18" s="73"/>
      <c r="CM18" s="69"/>
      <c r="CO18" s="9"/>
      <c r="CP18" s="73"/>
      <c r="CQ18" s="73"/>
      <c r="CR18" s="73"/>
      <c r="CS18" s="73"/>
      <c r="CT18" s="73"/>
      <c r="CU18" s="73"/>
      <c r="CV18" s="73"/>
      <c r="CW18" s="73"/>
      <c r="CX18" s="73"/>
      <c r="CY18" s="69"/>
    </row>
    <row r="19" spans="1:103" ht="15" x14ac:dyDescent="0.35">
      <c r="A19" s="11"/>
      <c r="B19" s="11"/>
      <c r="C19" s="11"/>
      <c r="D19" s="11"/>
      <c r="E19" s="11"/>
      <c r="F19" s="13" t="s">
        <v>18</v>
      </c>
      <c r="G19" s="107">
        <v>3500</v>
      </c>
      <c r="H19" s="11" t="s">
        <v>57</v>
      </c>
      <c r="I19" s="11" t="s">
        <v>73</v>
      </c>
      <c r="K19" s="11"/>
      <c r="V19" s="73"/>
      <c r="W19" s="16"/>
      <c r="Y19" s="8">
        <v>1</v>
      </c>
      <c r="Z19" s="69">
        <f t="shared" si="0"/>
        <v>4</v>
      </c>
      <c r="AA19" s="4"/>
      <c r="AB19" s="7"/>
      <c r="AF19" s="73"/>
      <c r="AG19" s="16"/>
      <c r="AH19" s="16"/>
      <c r="AI19" s="73"/>
      <c r="AJ19" s="16"/>
      <c r="AK19" s="8"/>
      <c r="AL19" s="9"/>
      <c r="AM19" s="9"/>
      <c r="AN19" s="9"/>
      <c r="AO19" s="10"/>
      <c r="AP19" s="81"/>
      <c r="AQ19" s="9"/>
      <c r="AT19" s="73"/>
      <c r="AU19" s="73"/>
      <c r="AV19" s="73"/>
      <c r="AW19" s="73"/>
      <c r="AX19" s="73"/>
      <c r="AY19" s="73"/>
      <c r="AZ19" s="73"/>
      <c r="BA19" s="73"/>
      <c r="BB19" s="73"/>
      <c r="BC19" s="69"/>
      <c r="BE19" s="9"/>
      <c r="BF19" s="73"/>
      <c r="BG19" s="73"/>
      <c r="BH19" s="73"/>
      <c r="BI19" s="73"/>
      <c r="BJ19" s="73"/>
      <c r="BK19" s="73"/>
      <c r="BL19" s="73"/>
      <c r="BM19" s="73"/>
      <c r="BN19" s="73"/>
      <c r="BO19" s="69"/>
      <c r="BQ19" s="9"/>
      <c r="BR19" s="73"/>
      <c r="BS19" s="73"/>
      <c r="BT19" s="73"/>
      <c r="BU19" s="73"/>
      <c r="BV19" s="73"/>
      <c r="BW19" s="73"/>
      <c r="BX19" s="73"/>
      <c r="BY19" s="73"/>
      <c r="BZ19" s="73"/>
      <c r="CA19" s="69"/>
      <c r="CC19" s="9"/>
      <c r="CD19" s="73"/>
      <c r="CE19" s="73"/>
      <c r="CF19" s="73"/>
      <c r="CG19" s="73"/>
      <c r="CH19" s="73"/>
      <c r="CI19" s="73"/>
      <c r="CJ19" s="73"/>
      <c r="CK19" s="73"/>
      <c r="CL19" s="73"/>
      <c r="CM19" s="69"/>
      <c r="CO19" s="9"/>
      <c r="CP19" s="73"/>
      <c r="CQ19" s="73"/>
      <c r="CR19" s="73"/>
      <c r="CS19" s="73"/>
      <c r="CT19" s="73"/>
      <c r="CU19" s="73"/>
      <c r="CV19" s="73"/>
      <c r="CW19" s="73"/>
      <c r="CX19" s="73"/>
      <c r="CY19" s="69"/>
    </row>
    <row r="20" spans="1:103" x14ac:dyDescent="0.3">
      <c r="A20" s="11"/>
      <c r="B20" s="11"/>
      <c r="C20" s="11"/>
      <c r="D20" s="11"/>
      <c r="E20" s="11"/>
      <c r="K20" s="11"/>
      <c r="V20" s="73"/>
      <c r="W20" s="16"/>
      <c r="Y20" s="8">
        <f t="shared" ref="Y20:Y26" si="1">Y19+$X$27/8</f>
        <v>1.051776695296637</v>
      </c>
      <c r="Z20" s="69">
        <f t="shared" si="0"/>
        <v>4.0102019162320879</v>
      </c>
      <c r="AA20" s="4"/>
      <c r="AB20" s="7"/>
      <c r="AE20" s="16"/>
      <c r="AF20" s="73"/>
      <c r="AG20" s="16"/>
      <c r="AH20" s="8"/>
      <c r="AI20" s="9"/>
      <c r="AJ20" s="9"/>
      <c r="AK20" s="9"/>
      <c r="AL20" s="10"/>
      <c r="AP20" s="81"/>
      <c r="AQ20" s="9"/>
      <c r="AT20" s="73"/>
      <c r="AU20" s="73"/>
      <c r="AV20" s="73"/>
      <c r="AW20" s="73"/>
      <c r="AX20" s="73"/>
      <c r="AY20" s="73"/>
      <c r="AZ20" s="73"/>
      <c r="BA20" s="73"/>
      <c r="BB20" s="73"/>
      <c r="BC20" s="69"/>
      <c r="BE20" s="9"/>
      <c r="BF20" s="73"/>
      <c r="BG20" s="73"/>
      <c r="BH20" s="73"/>
      <c r="BI20" s="73"/>
      <c r="BJ20" s="73"/>
      <c r="BK20" s="73"/>
      <c r="BL20" s="73"/>
      <c r="BM20" s="73"/>
      <c r="BN20" s="73"/>
      <c r="BO20" s="69"/>
      <c r="BQ20" s="9"/>
      <c r="BR20" s="73"/>
      <c r="BS20" s="73"/>
      <c r="BT20" s="73"/>
      <c r="BU20" s="73"/>
      <c r="BV20" s="73"/>
      <c r="BW20" s="73"/>
      <c r="BX20" s="73"/>
      <c r="BY20" s="73"/>
      <c r="BZ20" s="73"/>
      <c r="CA20" s="69"/>
      <c r="CC20" s="9"/>
      <c r="CD20" s="73"/>
      <c r="CE20" s="73"/>
      <c r="CF20" s="73"/>
      <c r="CG20" s="73"/>
      <c r="CH20" s="73"/>
      <c r="CI20" s="73"/>
      <c r="CJ20" s="73"/>
      <c r="CK20" s="73"/>
      <c r="CL20" s="73"/>
      <c r="CM20" s="69"/>
      <c r="CO20" s="9"/>
      <c r="CP20" s="73"/>
      <c r="CQ20" s="73"/>
      <c r="CR20" s="73"/>
      <c r="CS20" s="73"/>
      <c r="CT20" s="73"/>
      <c r="CU20" s="73"/>
      <c r="CV20" s="73"/>
      <c r="CW20" s="73"/>
      <c r="CX20" s="73"/>
      <c r="CY20" s="69"/>
    </row>
    <row r="21" spans="1:103" x14ac:dyDescent="0.3">
      <c r="E21" s="83"/>
      <c r="F21" s="146" t="s">
        <v>89</v>
      </c>
      <c r="G21" s="92"/>
      <c r="H21" s="82"/>
      <c r="I21" s="82"/>
      <c r="J21" s="87"/>
      <c r="K21" s="87"/>
      <c r="V21" s="73"/>
      <c r="W21" s="16"/>
      <c r="Y21" s="8">
        <f t="shared" si="1"/>
        <v>1.103553390593274</v>
      </c>
      <c r="Z21" s="69">
        <f t="shared" si="0"/>
        <v>4.0389626983834397</v>
      </c>
      <c r="AA21" s="4"/>
      <c r="AB21" s="7"/>
      <c r="AE21" s="16"/>
      <c r="AF21" s="73"/>
      <c r="AG21" s="16"/>
      <c r="AH21" s="76"/>
      <c r="AI21" s="17"/>
      <c r="AJ21" s="4"/>
      <c r="AK21" s="4"/>
      <c r="AL21" s="7"/>
      <c r="AP21" s="81"/>
      <c r="AQ21" s="9"/>
      <c r="AT21" s="73"/>
      <c r="AU21" s="73"/>
      <c r="AV21" s="73"/>
      <c r="AW21" s="73"/>
      <c r="AX21" s="73"/>
      <c r="AY21" s="73"/>
      <c r="AZ21" s="73"/>
      <c r="BA21" s="73"/>
      <c r="BB21" s="73"/>
      <c r="BC21" s="69"/>
      <c r="BE21" s="9"/>
      <c r="BF21" s="73"/>
      <c r="BG21" s="73"/>
      <c r="BH21" s="73"/>
      <c r="BI21" s="73"/>
      <c r="BJ21" s="73"/>
      <c r="BK21" s="73"/>
      <c r="BL21" s="73"/>
      <c r="BM21" s="73"/>
      <c r="BN21" s="73"/>
      <c r="BO21" s="69"/>
      <c r="BQ21" s="9"/>
      <c r="BR21" s="73"/>
      <c r="BS21" s="73"/>
      <c r="BT21" s="73"/>
      <c r="BU21" s="73"/>
      <c r="BV21" s="73"/>
      <c r="BW21" s="73"/>
      <c r="BX21" s="73"/>
      <c r="BY21" s="73"/>
      <c r="BZ21" s="73"/>
      <c r="CA21" s="69"/>
      <c r="CC21" s="9"/>
      <c r="CD21" s="73"/>
      <c r="CE21" s="73"/>
      <c r="CF21" s="73"/>
      <c r="CG21" s="73"/>
      <c r="CH21" s="73"/>
      <c r="CI21" s="73"/>
      <c r="CJ21" s="73"/>
      <c r="CK21" s="73"/>
      <c r="CL21" s="73"/>
      <c r="CM21" s="69"/>
      <c r="CO21" s="9"/>
      <c r="CP21" s="73"/>
      <c r="CQ21" s="73"/>
      <c r="CR21" s="73"/>
      <c r="CS21" s="73"/>
      <c r="CT21" s="73"/>
      <c r="CU21" s="73"/>
      <c r="CV21" s="73"/>
      <c r="CW21" s="73"/>
      <c r="CX21" s="73"/>
      <c r="CY21" s="69"/>
    </row>
    <row r="22" spans="1:103" x14ac:dyDescent="0.3">
      <c r="E22" s="83"/>
      <c r="F22" s="151" t="s">
        <v>88</v>
      </c>
      <c r="G22" s="151"/>
      <c r="I22" s="83"/>
      <c r="J22" s="86"/>
      <c r="K22" s="82"/>
      <c r="V22" s="73"/>
      <c r="W22" s="16"/>
      <c r="Y22" s="8">
        <f t="shared" si="1"/>
        <v>1.1553300858899109</v>
      </c>
      <c r="Z22" s="69">
        <f t="shared" si="0"/>
        <v>4.0839704694778476</v>
      </c>
      <c r="AA22" s="4"/>
      <c r="AB22" s="9"/>
      <c r="AC22" s="16"/>
      <c r="AD22" s="73"/>
      <c r="AE22" s="16"/>
      <c r="AF22" s="8"/>
      <c r="AG22" s="17"/>
      <c r="AJ22" s="18"/>
      <c r="AK22" s="4"/>
      <c r="AL22" s="7"/>
      <c r="AP22" s="79"/>
      <c r="AQ22" s="9"/>
      <c r="AT22" s="73"/>
      <c r="AU22" s="73"/>
      <c r="AV22" s="73"/>
      <c r="AW22" s="73"/>
      <c r="AX22" s="73"/>
      <c r="AY22" s="73"/>
      <c r="AZ22" s="73"/>
      <c r="BA22" s="73"/>
      <c r="BB22" s="73"/>
      <c r="BC22" s="69"/>
      <c r="BE22" s="9"/>
      <c r="BF22" s="73"/>
      <c r="BG22" s="73"/>
      <c r="BH22" s="73"/>
      <c r="BI22" s="73"/>
      <c r="BJ22" s="73"/>
      <c r="BK22" s="73"/>
      <c r="BL22" s="73"/>
      <c r="BM22" s="73"/>
      <c r="BN22" s="73"/>
      <c r="BO22" s="69"/>
      <c r="BQ22" s="9"/>
      <c r="BR22" s="73"/>
      <c r="BS22" s="73"/>
      <c r="BT22" s="73"/>
      <c r="BU22" s="73"/>
      <c r="BV22" s="73"/>
      <c r="BW22" s="73"/>
      <c r="BX22" s="73"/>
      <c r="BY22" s="73"/>
      <c r="BZ22" s="73"/>
      <c r="CA22" s="69"/>
      <c r="CC22" s="9"/>
      <c r="CD22" s="73"/>
      <c r="CE22" s="73"/>
      <c r="CF22" s="73"/>
      <c r="CG22" s="73"/>
      <c r="CH22" s="73"/>
      <c r="CI22" s="73"/>
      <c r="CJ22" s="73"/>
      <c r="CK22" s="73"/>
      <c r="CL22" s="73"/>
      <c r="CM22" s="69"/>
      <c r="CO22" s="9"/>
      <c r="CP22" s="73"/>
      <c r="CQ22" s="73"/>
      <c r="CR22" s="73"/>
      <c r="CS22" s="73"/>
      <c r="CT22" s="73"/>
      <c r="CU22" s="73"/>
      <c r="CV22" s="73"/>
      <c r="CW22" s="73"/>
      <c r="CX22" s="73"/>
      <c r="CY22" s="69"/>
    </row>
    <row r="23" spans="1:103" x14ac:dyDescent="0.3">
      <c r="A23" s="11"/>
      <c r="E23" s="83"/>
      <c r="F23" s="52" t="s">
        <v>64</v>
      </c>
      <c r="G23" s="105">
        <v>56</v>
      </c>
      <c r="I23" s="83"/>
      <c r="J23" s="86"/>
      <c r="K23" s="64"/>
      <c r="V23" s="73"/>
      <c r="W23" s="16"/>
      <c r="Y23" s="8">
        <f t="shared" si="1"/>
        <v>1.2071067811865479</v>
      </c>
      <c r="Z23" s="69">
        <f t="shared" si="0"/>
        <v>4.1433982822017876</v>
      </c>
      <c r="AA23" s="4"/>
      <c r="AB23" s="9"/>
      <c r="AC23" s="16"/>
      <c r="AD23" s="73"/>
      <c r="AE23" s="16"/>
      <c r="AF23" s="8"/>
      <c r="AG23" s="17"/>
      <c r="AJ23" s="18"/>
      <c r="AK23" s="4"/>
      <c r="AL23" s="7"/>
      <c r="AP23" s="81"/>
      <c r="AQ23" s="9"/>
      <c r="AT23" s="73"/>
      <c r="AU23" s="73"/>
      <c r="AV23" s="73"/>
      <c r="AW23" s="73"/>
      <c r="AX23" s="73"/>
      <c r="AY23" s="73"/>
      <c r="AZ23" s="73"/>
      <c r="BA23" s="73"/>
      <c r="BB23" s="73"/>
      <c r="BC23" s="69"/>
      <c r="BE23" s="9"/>
      <c r="BF23" s="73"/>
      <c r="BG23" s="73"/>
      <c r="BH23" s="73"/>
      <c r="BI23" s="73"/>
      <c r="BJ23" s="73"/>
      <c r="BK23" s="73"/>
      <c r="BL23" s="73"/>
      <c r="BM23" s="73"/>
      <c r="BN23" s="73"/>
      <c r="BO23" s="69"/>
      <c r="BQ23" s="9"/>
      <c r="BR23" s="73"/>
      <c r="BS23" s="73"/>
      <c r="BT23" s="73"/>
      <c r="BU23" s="73"/>
      <c r="BV23" s="73"/>
      <c r="BW23" s="73"/>
      <c r="BX23" s="73"/>
      <c r="BY23" s="73"/>
      <c r="BZ23" s="73"/>
      <c r="CA23" s="69"/>
      <c r="CC23" s="9"/>
      <c r="CD23" s="73"/>
      <c r="CE23" s="73"/>
      <c r="CF23" s="73"/>
      <c r="CG23" s="73"/>
      <c r="CH23" s="73"/>
      <c r="CI23" s="73"/>
      <c r="CJ23" s="73"/>
      <c r="CK23" s="73"/>
      <c r="CL23" s="73"/>
      <c r="CM23" s="69"/>
      <c r="CO23" s="9"/>
      <c r="CP23" s="73"/>
      <c r="CQ23" s="73"/>
      <c r="CR23" s="73"/>
      <c r="CS23" s="73"/>
      <c r="CT23" s="73"/>
      <c r="CU23" s="73"/>
      <c r="CV23" s="73"/>
      <c r="CW23" s="73"/>
      <c r="CX23" s="73"/>
      <c r="CY23" s="69"/>
    </row>
    <row r="24" spans="1:103" x14ac:dyDescent="0.3">
      <c r="A24" s="11"/>
      <c r="B24" s="13" t="s">
        <v>17</v>
      </c>
      <c r="C24" s="21">
        <v>16000000</v>
      </c>
      <c r="D24" s="11" t="s">
        <v>57</v>
      </c>
      <c r="F24" s="13" t="s">
        <v>58</v>
      </c>
      <c r="G24" s="22">
        <f>G16/G17</f>
        <v>3</v>
      </c>
      <c r="H24" s="11" t="s">
        <v>4</v>
      </c>
      <c r="J24" s="94"/>
      <c r="K24" s="82"/>
      <c r="V24" s="73"/>
      <c r="W24" s="16"/>
      <c r="Y24" s="8">
        <f t="shared" si="1"/>
        <v>1.2588834764831849</v>
      </c>
      <c r="Z24" s="69">
        <f t="shared" si="0"/>
        <v>4.2157869888279809</v>
      </c>
      <c r="AC24" s="2">
        <v>0</v>
      </c>
      <c r="AD24" s="2">
        <v>4</v>
      </c>
      <c r="AE24" s="2">
        <f t="shared" ref="AE24:AE41" si="2">AD24/4</f>
        <v>1</v>
      </c>
      <c r="AF24" s="2">
        <f t="shared" ref="AF24:AF41" si="3">AC24</f>
        <v>0</v>
      </c>
      <c r="AG24" s="4"/>
      <c r="AH24" s="2">
        <f>MATCH(G23,AC24:AC41)</f>
        <v>14</v>
      </c>
      <c r="AI24" s="2">
        <f>INDEX(AC24:AC41,AH24)</f>
        <v>40</v>
      </c>
      <c r="AJ24" s="18">
        <f>INDEX(AE24:AE41,AH24)</f>
        <v>1.605</v>
      </c>
      <c r="AK24" s="4"/>
      <c r="AL24" s="9"/>
      <c r="AP24" s="80"/>
      <c r="AQ24" s="9"/>
      <c r="AT24" s="73"/>
      <c r="AU24" s="73"/>
      <c r="AV24" s="73"/>
      <c r="AW24" s="73"/>
      <c r="AX24" s="73"/>
      <c r="AY24" s="73"/>
      <c r="AZ24" s="73"/>
      <c r="BA24" s="73"/>
      <c r="BB24" s="73"/>
      <c r="BC24" s="69"/>
      <c r="BE24" s="9"/>
      <c r="BF24" s="73"/>
      <c r="BG24" s="73"/>
      <c r="BH24" s="73"/>
      <c r="BI24" s="73"/>
      <c r="BJ24" s="73"/>
      <c r="BK24" s="73"/>
      <c r="BL24" s="73"/>
      <c r="BM24" s="73"/>
      <c r="BN24" s="73"/>
      <c r="BO24" s="69"/>
      <c r="BQ24" s="9"/>
      <c r="BR24" s="73"/>
      <c r="BS24" s="73"/>
      <c r="BT24" s="73"/>
      <c r="BU24" s="73"/>
      <c r="BV24" s="73"/>
      <c r="BW24" s="73"/>
      <c r="BX24" s="73"/>
      <c r="BY24" s="73"/>
      <c r="BZ24" s="73"/>
      <c r="CA24" s="69"/>
      <c r="CC24" s="9"/>
      <c r="CD24" s="73"/>
      <c r="CE24" s="73"/>
      <c r="CF24" s="73"/>
      <c r="CG24" s="73"/>
      <c r="CH24" s="73"/>
      <c r="CI24" s="73"/>
      <c r="CJ24" s="73"/>
      <c r="CK24" s="73"/>
      <c r="CL24" s="73"/>
      <c r="CM24" s="69"/>
      <c r="CO24" s="9"/>
      <c r="CP24" s="73"/>
      <c r="CQ24" s="73"/>
      <c r="CR24" s="73"/>
      <c r="CS24" s="73"/>
      <c r="CT24" s="73"/>
      <c r="CU24" s="73"/>
      <c r="CV24" s="73"/>
      <c r="CW24" s="73"/>
      <c r="CX24" s="73"/>
      <c r="CY24" s="69"/>
    </row>
    <row r="25" spans="1:103" x14ac:dyDescent="0.3">
      <c r="A25" s="11"/>
      <c r="B25" s="1" t="s">
        <v>15</v>
      </c>
      <c r="C25" s="21">
        <v>0.31</v>
      </c>
      <c r="D25" s="11"/>
      <c r="E25" s="33"/>
      <c r="F25" s="71"/>
      <c r="J25" s="86"/>
      <c r="K25" s="82"/>
      <c r="V25" s="73"/>
      <c r="W25" s="16"/>
      <c r="Y25" s="8">
        <f t="shared" si="1"/>
        <v>1.3106601717798219</v>
      </c>
      <c r="Z25" s="69">
        <f t="shared" si="0"/>
        <v>4.2999598367971181</v>
      </c>
      <c r="AC25" s="2">
        <v>0.5</v>
      </c>
      <c r="AD25" s="2">
        <v>4.2</v>
      </c>
      <c r="AE25" s="2">
        <f t="shared" si="2"/>
        <v>1.05</v>
      </c>
      <c r="AF25" s="2">
        <f t="shared" si="3"/>
        <v>0.5</v>
      </c>
      <c r="AG25" s="17"/>
      <c r="AH25" s="2">
        <f>AH24+1</f>
        <v>15</v>
      </c>
      <c r="AI25" s="2">
        <f>INDEX(AC24:AC41,AH25)</f>
        <v>70</v>
      </c>
      <c r="AJ25" s="18">
        <f>INDEX(AE24:AE41,AH25)</f>
        <v>1.6575</v>
      </c>
      <c r="AK25" s="4"/>
      <c r="AL25" s="9"/>
      <c r="AP25" s="80"/>
      <c r="AQ25" s="9"/>
      <c r="AT25" s="73"/>
      <c r="AU25" s="73"/>
      <c r="AV25" s="73"/>
      <c r="AW25" s="73"/>
      <c r="AX25" s="73"/>
      <c r="AY25" s="73"/>
      <c r="AZ25" s="73"/>
      <c r="BA25" s="73"/>
      <c r="BB25" s="73"/>
      <c r="BC25" s="69"/>
      <c r="BE25" s="9"/>
      <c r="BF25" s="73"/>
      <c r="BG25" s="73"/>
      <c r="BH25" s="73"/>
      <c r="BI25" s="73"/>
      <c r="BJ25" s="73"/>
      <c r="BK25" s="73"/>
      <c r="BL25" s="73"/>
      <c r="BM25" s="73"/>
      <c r="BN25" s="73"/>
      <c r="BO25" s="69"/>
      <c r="BQ25" s="9"/>
      <c r="BR25" s="73"/>
      <c r="BS25" s="73"/>
      <c r="BT25" s="73"/>
      <c r="BU25" s="73"/>
      <c r="BV25" s="73"/>
      <c r="BW25" s="73"/>
      <c r="BX25" s="73"/>
      <c r="BY25" s="73"/>
      <c r="BZ25" s="73"/>
      <c r="CA25" s="69"/>
      <c r="CC25" s="9"/>
      <c r="CD25" s="73"/>
      <c r="CE25" s="73"/>
      <c r="CF25" s="73"/>
      <c r="CG25" s="73"/>
      <c r="CH25" s="73"/>
      <c r="CI25" s="73"/>
      <c r="CJ25" s="73"/>
      <c r="CK25" s="73"/>
      <c r="CL25" s="73"/>
      <c r="CM25" s="69"/>
      <c r="CO25" s="9"/>
      <c r="CP25" s="73"/>
      <c r="CQ25" s="73"/>
      <c r="CR25" s="73"/>
      <c r="CS25" s="73"/>
      <c r="CT25" s="73"/>
      <c r="CU25" s="73"/>
      <c r="CV25" s="73"/>
      <c r="CW25" s="73"/>
      <c r="CX25" s="73"/>
      <c r="CY25" s="69"/>
    </row>
    <row r="26" spans="1:103" x14ac:dyDescent="0.3">
      <c r="A26" s="11"/>
      <c r="B26" s="83"/>
      <c r="C26" s="92"/>
      <c r="D26" s="87"/>
      <c r="E26" s="13"/>
      <c r="F26" s="72"/>
      <c r="J26" s="91"/>
      <c r="K26" s="82"/>
      <c r="V26" s="73"/>
      <c r="W26" s="16"/>
      <c r="Y26" s="8">
        <f t="shared" si="1"/>
        <v>1.3624368670764588</v>
      </c>
      <c r="Z26" s="69">
        <f t="shared" si="0"/>
        <v>4.3949593361350097</v>
      </c>
      <c r="AC26" s="2">
        <v>1</v>
      </c>
      <c r="AD26" s="2">
        <v>4.3600000000000003</v>
      </c>
      <c r="AE26" s="2">
        <f t="shared" si="2"/>
        <v>1.0900000000000001</v>
      </c>
      <c r="AF26" s="2">
        <f t="shared" si="3"/>
        <v>1</v>
      </c>
      <c r="AP26" s="80"/>
      <c r="AQ26" s="9"/>
      <c r="AT26" s="73"/>
      <c r="AU26" s="73"/>
      <c r="AV26" s="73"/>
      <c r="AW26" s="73"/>
      <c r="AX26" s="73"/>
      <c r="AY26" s="73"/>
      <c r="AZ26" s="73"/>
      <c r="BA26" s="73"/>
      <c r="BB26" s="73"/>
      <c r="BC26" s="69"/>
      <c r="BE26" s="9"/>
      <c r="BF26" s="73"/>
      <c r="BG26" s="73"/>
      <c r="BH26" s="73"/>
      <c r="BI26" s="73"/>
      <c r="BJ26" s="73"/>
      <c r="BK26" s="73"/>
      <c r="BL26" s="73"/>
      <c r="BM26" s="73"/>
      <c r="BN26" s="73"/>
      <c r="BO26" s="69"/>
      <c r="BQ26" s="9"/>
      <c r="BR26" s="73"/>
      <c r="BS26" s="73"/>
      <c r="BT26" s="73"/>
      <c r="BU26" s="73"/>
      <c r="BV26" s="73"/>
      <c r="BW26" s="73"/>
      <c r="BX26" s="73"/>
      <c r="BY26" s="73"/>
      <c r="BZ26" s="73"/>
      <c r="CA26" s="69"/>
      <c r="CC26" s="9"/>
      <c r="CD26" s="73"/>
      <c r="CE26" s="73"/>
      <c r="CF26" s="73"/>
      <c r="CG26" s="73"/>
      <c r="CH26" s="73"/>
      <c r="CI26" s="73"/>
      <c r="CJ26" s="73"/>
      <c r="CK26" s="73"/>
      <c r="CL26" s="73"/>
      <c r="CM26" s="69"/>
      <c r="CO26" s="9"/>
      <c r="CP26" s="73"/>
      <c r="CQ26" s="73"/>
      <c r="CR26" s="73"/>
      <c r="CS26" s="73"/>
      <c r="CT26" s="73"/>
      <c r="CU26" s="73"/>
      <c r="CV26" s="73"/>
      <c r="CW26" s="73"/>
      <c r="CX26" s="73"/>
      <c r="CY26" s="69"/>
    </row>
    <row r="27" spans="1:103" x14ac:dyDescent="0.3">
      <c r="A27" s="11"/>
      <c r="B27" s="83"/>
      <c r="C27" s="92"/>
      <c r="D27" s="82"/>
      <c r="E27" s="13"/>
      <c r="G27" s="11"/>
      <c r="H27" s="11"/>
      <c r="J27" s="85"/>
      <c r="K27" s="82"/>
      <c r="V27" s="73"/>
      <c r="W27" s="16"/>
      <c r="X27" s="96">
        <f>Y27-Y19</f>
        <v>0.41421356237309515</v>
      </c>
      <c r="Y27" s="8">
        <f>SQRT(2)</f>
        <v>1.4142135623730951</v>
      </c>
      <c r="Z27" s="69">
        <f t="shared" si="0"/>
        <v>4.4999999999999991</v>
      </c>
      <c r="AC27" s="2">
        <v>2</v>
      </c>
      <c r="AD27" s="2">
        <v>4.5999999999999996</v>
      </c>
      <c r="AE27" s="2">
        <f t="shared" si="2"/>
        <v>1.1499999999999999</v>
      </c>
      <c r="AF27" s="2">
        <f t="shared" si="3"/>
        <v>2</v>
      </c>
      <c r="AG27" s="69"/>
      <c r="AP27" s="80"/>
      <c r="AQ27" s="9"/>
      <c r="AT27" s="73"/>
      <c r="AU27" s="73"/>
      <c r="AV27" s="73"/>
      <c r="AW27" s="73"/>
      <c r="AX27" s="73"/>
      <c r="AY27" s="73"/>
      <c r="AZ27" s="73"/>
      <c r="BA27" s="73"/>
      <c r="BB27" s="73"/>
      <c r="BC27" s="69"/>
      <c r="BE27" s="9"/>
      <c r="BF27" s="73"/>
      <c r="BG27" s="73"/>
      <c r="BH27" s="73"/>
      <c r="BI27" s="73"/>
      <c r="BJ27" s="73"/>
      <c r="BK27" s="73"/>
      <c r="BL27" s="73"/>
      <c r="BM27" s="73"/>
      <c r="BN27" s="73"/>
      <c r="BO27" s="69"/>
      <c r="BQ27" s="9"/>
      <c r="BR27" s="73"/>
      <c r="BS27" s="73"/>
      <c r="BT27" s="73"/>
      <c r="BU27" s="73"/>
      <c r="BV27" s="73"/>
      <c r="BW27" s="73"/>
      <c r="BX27" s="73"/>
      <c r="BY27" s="73"/>
      <c r="BZ27" s="73"/>
      <c r="CA27" s="69"/>
      <c r="CC27" s="9"/>
      <c r="CD27" s="73"/>
      <c r="CE27" s="73"/>
      <c r="CF27" s="73"/>
      <c r="CG27" s="73"/>
      <c r="CH27" s="73"/>
      <c r="CI27" s="73"/>
      <c r="CJ27" s="73"/>
      <c r="CK27" s="73"/>
      <c r="CL27" s="73"/>
      <c r="CM27" s="69"/>
      <c r="CO27" s="9"/>
      <c r="CP27" s="73"/>
      <c r="CQ27" s="73"/>
      <c r="CR27" s="73"/>
      <c r="CS27" s="73"/>
      <c r="CT27" s="73"/>
      <c r="CU27" s="73"/>
      <c r="CV27" s="73"/>
      <c r="CW27" s="73"/>
      <c r="CX27" s="73"/>
      <c r="CY27" s="69"/>
    </row>
    <row r="28" spans="1:103" ht="15" x14ac:dyDescent="0.35">
      <c r="E28" s="33"/>
      <c r="H28" s="13" t="s">
        <v>66</v>
      </c>
      <c r="I28" s="105">
        <f>AC14</f>
        <v>4</v>
      </c>
      <c r="V28" s="73"/>
      <c r="W28" s="16"/>
      <c r="Y28" s="8">
        <f>Y27+$X$33/6</f>
        <v>1.5118446353109127</v>
      </c>
      <c r="Z28" s="69">
        <f t="shared" si="0"/>
        <v>4.3214492404834193</v>
      </c>
      <c r="AC28" s="2">
        <v>3</v>
      </c>
      <c r="AD28" s="2">
        <v>4.8</v>
      </c>
      <c r="AE28" s="2">
        <f t="shared" si="2"/>
        <v>1.2</v>
      </c>
      <c r="AF28" s="2">
        <f t="shared" si="3"/>
        <v>3</v>
      </c>
      <c r="AI28" s="69">
        <f>G23</f>
        <v>56</v>
      </c>
      <c r="AJ28" s="2">
        <v>0</v>
      </c>
      <c r="AP28" s="80"/>
      <c r="AQ28" s="9"/>
      <c r="AT28" s="73"/>
      <c r="AU28" s="73"/>
      <c r="AV28" s="73"/>
      <c r="AW28" s="73"/>
      <c r="AX28" s="73"/>
      <c r="AY28" s="73"/>
      <c r="AZ28" s="73"/>
      <c r="BA28" s="73"/>
      <c r="BB28" s="73"/>
      <c r="BC28" s="69"/>
      <c r="BE28" s="9"/>
      <c r="BF28" s="73"/>
      <c r="BG28" s="73"/>
      <c r="BH28" s="73"/>
      <c r="BI28" s="73"/>
      <c r="BJ28" s="73"/>
      <c r="BK28" s="73"/>
      <c r="BL28" s="73"/>
      <c r="BM28" s="73"/>
      <c r="BN28" s="73"/>
      <c r="BO28" s="69"/>
      <c r="BQ28" s="9"/>
      <c r="BR28" s="73"/>
      <c r="BS28" s="73"/>
      <c r="BT28" s="73"/>
      <c r="BU28" s="73"/>
      <c r="BV28" s="73"/>
      <c r="BW28" s="73"/>
      <c r="BX28" s="73"/>
      <c r="BY28" s="73"/>
      <c r="BZ28" s="73"/>
      <c r="CA28" s="69"/>
      <c r="CC28" s="9"/>
      <c r="CD28" s="73"/>
      <c r="CE28" s="73"/>
      <c r="CF28" s="73"/>
      <c r="CG28" s="73"/>
      <c r="CH28" s="73"/>
      <c r="CI28" s="73"/>
      <c r="CJ28" s="73"/>
      <c r="CK28" s="73"/>
      <c r="CL28" s="73"/>
      <c r="CM28" s="69"/>
      <c r="CO28" s="9"/>
      <c r="CP28" s="73"/>
      <c r="CQ28" s="73"/>
      <c r="CR28" s="73"/>
      <c r="CS28" s="73"/>
      <c r="CT28" s="73"/>
      <c r="CU28" s="73"/>
      <c r="CV28" s="73"/>
      <c r="CW28" s="73"/>
      <c r="CX28" s="73"/>
      <c r="CY28" s="69"/>
    </row>
    <row r="29" spans="1:103" x14ac:dyDescent="0.3">
      <c r="B29" s="87"/>
      <c r="C29" s="82"/>
      <c r="D29" s="92"/>
      <c r="E29" s="82"/>
      <c r="F29" s="64"/>
      <c r="G29" s="83"/>
      <c r="H29" s="84"/>
      <c r="V29" s="73"/>
      <c r="W29" s="16"/>
      <c r="Y29" s="8">
        <f>Y28+$X$33/6</f>
        <v>1.6094757082487301</v>
      </c>
      <c r="Z29" s="69">
        <f t="shared" si="0"/>
        <v>4.1917588911449766</v>
      </c>
      <c r="AC29" s="2">
        <v>4</v>
      </c>
      <c r="AD29" s="2">
        <v>4.97</v>
      </c>
      <c r="AE29" s="2">
        <f t="shared" si="2"/>
        <v>1.2424999999999999</v>
      </c>
      <c r="AF29" s="2">
        <f t="shared" si="3"/>
        <v>4</v>
      </c>
      <c r="AI29" s="69">
        <f>AI28</f>
        <v>56</v>
      </c>
      <c r="AJ29" s="2">
        <f>IF(G23&gt;500,1.74,AJ25-(AJ25-AJ24)/(AI25-AI24)*(AI25-G23))</f>
        <v>1.633</v>
      </c>
      <c r="AP29" s="80"/>
      <c r="AQ29" s="9"/>
      <c r="AT29" s="73"/>
      <c r="AU29" s="73"/>
      <c r="AV29" s="73"/>
      <c r="AW29" s="73"/>
      <c r="AX29" s="73"/>
      <c r="AY29" s="73"/>
      <c r="AZ29" s="73"/>
      <c r="BA29" s="73"/>
      <c r="BB29" s="73"/>
      <c r="BC29" s="69"/>
      <c r="BE29" s="9"/>
      <c r="BF29" s="73"/>
      <c r="BG29" s="73"/>
      <c r="BH29" s="73"/>
      <c r="BI29" s="73"/>
      <c r="BJ29" s="73"/>
      <c r="BK29" s="73"/>
      <c r="BL29" s="73"/>
      <c r="BM29" s="73"/>
      <c r="BN29" s="73"/>
      <c r="BO29" s="69"/>
      <c r="BQ29" s="9"/>
      <c r="BR29" s="73"/>
      <c r="BS29" s="73"/>
      <c r="BT29" s="73"/>
      <c r="BU29" s="73"/>
      <c r="BV29" s="73"/>
      <c r="BW29" s="73"/>
      <c r="BX29" s="73"/>
      <c r="BY29" s="73"/>
      <c r="BZ29" s="73"/>
      <c r="CA29" s="69"/>
      <c r="CC29" s="9"/>
      <c r="CD29" s="73"/>
      <c r="CE29" s="73"/>
      <c r="CF29" s="73"/>
      <c r="CG29" s="73"/>
      <c r="CH29" s="73"/>
      <c r="CI29" s="73"/>
      <c r="CJ29" s="73"/>
      <c r="CK29" s="73"/>
      <c r="CL29" s="73"/>
      <c r="CM29" s="69"/>
      <c r="CO29" s="9"/>
      <c r="CP29" s="73"/>
      <c r="CQ29" s="73"/>
      <c r="CR29" s="73"/>
      <c r="CS29" s="73"/>
      <c r="CT29" s="73"/>
      <c r="CU29" s="73"/>
      <c r="CV29" s="73"/>
      <c r="CW29" s="73"/>
      <c r="CX29" s="73"/>
      <c r="CY29" s="69"/>
    </row>
    <row r="30" spans="1:103" x14ac:dyDescent="0.3">
      <c r="A30" s="11"/>
      <c r="B30" s="83"/>
      <c r="C30" s="90"/>
      <c r="D30" s="42"/>
      <c r="E30" s="42"/>
      <c r="F30" s="64"/>
      <c r="G30" s="42"/>
      <c r="V30" s="73"/>
      <c r="W30" s="16"/>
      <c r="Y30" s="8">
        <f>Y29+$X$33/6</f>
        <v>1.7071067811865475</v>
      </c>
      <c r="Z30" s="69">
        <f t="shared" si="0"/>
        <v>4.1011363926237534</v>
      </c>
      <c r="AC30" s="2">
        <v>6</v>
      </c>
      <c r="AD30" s="2">
        <v>5.25</v>
      </c>
      <c r="AE30" s="2">
        <f t="shared" si="2"/>
        <v>1.3125</v>
      </c>
      <c r="AF30" s="2">
        <f t="shared" si="3"/>
        <v>6</v>
      </c>
      <c r="AI30" s="2">
        <v>0.1</v>
      </c>
      <c r="AJ30" s="2">
        <f>AJ29</f>
        <v>1.633</v>
      </c>
      <c r="AP30" s="80"/>
      <c r="AQ30" s="9"/>
      <c r="AT30" s="73"/>
      <c r="AU30" s="73"/>
      <c r="AV30" s="73"/>
      <c r="AW30" s="73"/>
      <c r="AX30" s="73"/>
      <c r="AY30" s="73"/>
      <c r="AZ30" s="73"/>
      <c r="BA30" s="73"/>
      <c r="BB30" s="73"/>
      <c r="BC30" s="69"/>
      <c r="BE30" s="9"/>
      <c r="BF30" s="73"/>
      <c r="BG30" s="73"/>
      <c r="BH30" s="73"/>
      <c r="BI30" s="73"/>
      <c r="BJ30" s="73"/>
      <c r="BK30" s="73"/>
      <c r="BL30" s="73"/>
      <c r="BM30" s="73"/>
      <c r="BN30" s="73"/>
      <c r="BO30" s="69"/>
      <c r="BQ30" s="9"/>
      <c r="BR30" s="73"/>
      <c r="BS30" s="73"/>
      <c r="BT30" s="73"/>
      <c r="BU30" s="73"/>
      <c r="BV30" s="73"/>
      <c r="BW30" s="73"/>
      <c r="BX30" s="73"/>
      <c r="BY30" s="73"/>
      <c r="BZ30" s="73"/>
      <c r="CA30" s="69"/>
      <c r="CC30" s="9"/>
      <c r="CD30" s="73"/>
      <c r="CE30" s="73"/>
      <c r="CF30" s="73"/>
      <c r="CG30" s="73"/>
      <c r="CH30" s="73"/>
      <c r="CI30" s="73"/>
      <c r="CJ30" s="73"/>
      <c r="CK30" s="73"/>
      <c r="CL30" s="73"/>
      <c r="CM30" s="69"/>
      <c r="CO30" s="9"/>
      <c r="CP30" s="73"/>
      <c r="CQ30" s="73"/>
      <c r="CR30" s="73"/>
      <c r="CS30" s="73"/>
      <c r="CT30" s="73"/>
      <c r="CU30" s="73"/>
      <c r="CV30" s="73"/>
      <c r="CW30" s="73"/>
      <c r="CX30" s="73"/>
      <c r="CY30" s="69"/>
    </row>
    <row r="31" spans="1:103" x14ac:dyDescent="0.3">
      <c r="A31" s="11"/>
      <c r="B31" s="83"/>
      <c r="C31" s="87"/>
      <c r="D31" s="92"/>
      <c r="E31" s="82"/>
      <c r="F31" s="64"/>
      <c r="G31" s="64"/>
      <c r="V31" s="73"/>
      <c r="W31" s="16"/>
      <c r="Y31" s="8">
        <f>Y30+$X$33/6</f>
        <v>1.8047378541243648</v>
      </c>
      <c r="Z31" s="69">
        <f t="shared" si="0"/>
        <v>4.0423640378566841</v>
      </c>
      <c r="AA31" s="23"/>
      <c r="AC31" s="2">
        <v>8</v>
      </c>
      <c r="AD31" s="2">
        <v>5.46</v>
      </c>
      <c r="AE31" s="2">
        <f t="shared" si="2"/>
        <v>1.365</v>
      </c>
      <c r="AF31" s="2">
        <f t="shared" si="3"/>
        <v>8</v>
      </c>
      <c r="AP31" s="80"/>
      <c r="AQ31" s="9"/>
      <c r="AT31" s="73"/>
      <c r="AU31" s="73"/>
      <c r="AV31" s="73"/>
      <c r="AW31" s="73"/>
      <c r="AX31" s="73"/>
      <c r="AY31" s="73"/>
      <c r="AZ31" s="73"/>
      <c r="BA31" s="73"/>
      <c r="BB31" s="73"/>
      <c r="BC31" s="69"/>
      <c r="BE31" s="9"/>
      <c r="BF31" s="73"/>
      <c r="BG31" s="73"/>
      <c r="BH31" s="73"/>
      <c r="BI31" s="73"/>
      <c r="BJ31" s="73"/>
      <c r="BK31" s="73"/>
      <c r="BL31" s="73"/>
      <c r="BM31" s="73"/>
      <c r="BN31" s="73"/>
      <c r="BO31" s="69"/>
      <c r="BQ31" s="9"/>
      <c r="BR31" s="73"/>
      <c r="BS31" s="73"/>
      <c r="BT31" s="73"/>
      <c r="BU31" s="73"/>
      <c r="BV31" s="73"/>
      <c r="BW31" s="73"/>
      <c r="BX31" s="73"/>
      <c r="BY31" s="73"/>
      <c r="BZ31" s="73"/>
      <c r="CA31" s="69"/>
      <c r="CC31" s="9"/>
      <c r="CD31" s="73"/>
      <c r="CE31" s="73"/>
      <c r="CF31" s="73"/>
      <c r="CG31" s="73"/>
      <c r="CH31" s="73"/>
      <c r="CI31" s="73"/>
      <c r="CJ31" s="73"/>
      <c r="CK31" s="73"/>
      <c r="CL31" s="73"/>
      <c r="CM31" s="69"/>
      <c r="CO31" s="9"/>
      <c r="CP31" s="73"/>
      <c r="CQ31" s="73"/>
      <c r="CR31" s="73"/>
      <c r="CS31" s="73"/>
      <c r="CT31" s="73"/>
      <c r="CU31" s="73"/>
      <c r="CV31" s="73"/>
      <c r="CW31" s="73"/>
      <c r="CX31" s="73"/>
      <c r="CY31" s="69"/>
    </row>
    <row r="32" spans="1:103" x14ac:dyDescent="0.3">
      <c r="B32" s="83"/>
      <c r="C32" s="93"/>
      <c r="D32" s="82"/>
      <c r="E32" s="82"/>
      <c r="F32" s="64"/>
      <c r="G32" s="42"/>
      <c r="H32" s="42"/>
      <c r="V32" s="73"/>
      <c r="W32" s="16"/>
      <c r="Y32" s="8">
        <f>Y31+$X$33/6</f>
        <v>1.9023689270621822</v>
      </c>
      <c r="Z32" s="69">
        <f t="shared" si="0"/>
        <v>4.0100272835343889</v>
      </c>
      <c r="AA32" s="23"/>
      <c r="AC32" s="2">
        <v>10</v>
      </c>
      <c r="AD32" s="2">
        <v>5.6</v>
      </c>
      <c r="AE32" s="2">
        <f t="shared" si="2"/>
        <v>1.4</v>
      </c>
      <c r="AF32" s="2">
        <f t="shared" si="3"/>
        <v>10</v>
      </c>
      <c r="AP32" s="80"/>
      <c r="AQ32" s="9"/>
      <c r="AT32" s="73"/>
      <c r="AU32" s="73"/>
      <c r="AV32" s="73"/>
      <c r="AW32" s="73"/>
      <c r="AX32" s="73"/>
      <c r="AY32" s="73"/>
      <c r="AZ32" s="73"/>
      <c r="BA32" s="73"/>
      <c r="BB32" s="73"/>
      <c r="BC32" s="69"/>
      <c r="BE32" s="9"/>
      <c r="BF32" s="73"/>
      <c r="BG32" s="73"/>
      <c r="BH32" s="73"/>
      <c r="BI32" s="73"/>
      <c r="BJ32" s="73"/>
      <c r="BK32" s="73"/>
      <c r="BL32" s="73"/>
      <c r="BM32" s="73"/>
      <c r="BN32" s="73"/>
      <c r="BO32" s="69"/>
      <c r="BQ32" s="9"/>
      <c r="BR32" s="73"/>
      <c r="BS32" s="73"/>
      <c r="BT32" s="73"/>
      <c r="BU32" s="73"/>
      <c r="BV32" s="73"/>
      <c r="BW32" s="73"/>
      <c r="BX32" s="73"/>
      <c r="BY32" s="73"/>
      <c r="BZ32" s="73"/>
      <c r="CA32" s="69"/>
      <c r="CC32" s="9"/>
      <c r="CD32" s="73"/>
      <c r="CE32" s="73"/>
      <c r="CF32" s="73"/>
      <c r="CG32" s="73"/>
      <c r="CH32" s="73"/>
      <c r="CI32" s="73"/>
      <c r="CJ32" s="73"/>
      <c r="CK32" s="73"/>
      <c r="CL32" s="73"/>
      <c r="CM32" s="69"/>
      <c r="CO32" s="9"/>
      <c r="CP32" s="73"/>
      <c r="CQ32" s="73"/>
      <c r="CR32" s="73"/>
      <c r="CS32" s="73"/>
      <c r="CT32" s="73"/>
      <c r="CU32" s="73"/>
      <c r="CV32" s="73"/>
      <c r="CW32" s="73"/>
      <c r="CX32" s="73"/>
      <c r="CY32" s="69"/>
    </row>
    <row r="33" spans="1:103" x14ac:dyDescent="0.3">
      <c r="V33" s="73"/>
      <c r="W33" s="16"/>
      <c r="X33" s="97">
        <f>Y33-Y27</f>
        <v>0.58578643762690485</v>
      </c>
      <c r="Y33" s="8">
        <v>2</v>
      </c>
      <c r="Z33" s="69">
        <f t="shared" si="0"/>
        <v>4</v>
      </c>
      <c r="AC33" s="2">
        <v>12</v>
      </c>
      <c r="AD33" s="2">
        <v>5.73</v>
      </c>
      <c r="AE33" s="2">
        <f t="shared" si="2"/>
        <v>1.4325000000000001</v>
      </c>
      <c r="AF33" s="2">
        <f t="shared" si="3"/>
        <v>12</v>
      </c>
      <c r="AG33" s="23"/>
      <c r="AJ33" s="23"/>
      <c r="AK33" s="23"/>
      <c r="AP33" s="80"/>
      <c r="AQ33" s="9"/>
      <c r="AT33" s="73"/>
      <c r="AU33" s="73"/>
      <c r="AV33" s="73"/>
      <c r="AW33" s="73"/>
      <c r="AX33" s="73"/>
      <c r="AY33" s="73"/>
      <c r="AZ33" s="73"/>
      <c r="BA33" s="73"/>
      <c r="BB33" s="73"/>
      <c r="BC33" s="69"/>
      <c r="BE33" s="9"/>
      <c r="BF33" s="73"/>
      <c r="BG33" s="73"/>
      <c r="BH33" s="73"/>
      <c r="BI33" s="73"/>
      <c r="BJ33" s="73"/>
      <c r="BK33" s="73"/>
      <c r="BL33" s="73"/>
      <c r="BM33" s="73"/>
      <c r="BN33" s="73"/>
      <c r="BO33" s="69"/>
      <c r="BQ33" s="9"/>
      <c r="BR33" s="73"/>
      <c r="BS33" s="73"/>
      <c r="BT33" s="73"/>
      <c r="BU33" s="73"/>
      <c r="BV33" s="73"/>
      <c r="BW33" s="73"/>
      <c r="BX33" s="73"/>
      <c r="BY33" s="73"/>
      <c r="BZ33" s="73"/>
      <c r="CA33" s="69"/>
      <c r="CC33" s="9"/>
      <c r="CD33" s="73"/>
      <c r="CE33" s="73"/>
      <c r="CF33" s="73"/>
      <c r="CG33" s="73"/>
      <c r="CH33" s="73"/>
      <c r="CI33" s="73"/>
      <c r="CJ33" s="73"/>
      <c r="CK33" s="73"/>
      <c r="CL33" s="73"/>
      <c r="CM33" s="69"/>
      <c r="CO33" s="9"/>
      <c r="CP33" s="73"/>
      <c r="CQ33" s="73"/>
      <c r="CR33" s="73"/>
      <c r="CS33" s="73"/>
      <c r="CT33" s="73"/>
      <c r="CU33" s="73"/>
      <c r="CV33" s="73"/>
      <c r="CW33" s="73"/>
      <c r="CX33" s="73"/>
      <c r="CY33" s="69"/>
    </row>
    <row r="34" spans="1:103" x14ac:dyDescent="0.3">
      <c r="V34" s="73"/>
      <c r="W34" s="16"/>
      <c r="Y34" s="8">
        <f>Y33+$X$39/6</f>
        <v>2.0749149571305296</v>
      </c>
      <c r="Z34" s="69">
        <f t="shared" si="0"/>
        <v>4.0054114490732395</v>
      </c>
      <c r="AA34" s="20"/>
      <c r="AC34" s="2">
        <v>16</v>
      </c>
      <c r="AD34" s="2">
        <v>5.93</v>
      </c>
      <c r="AE34" s="2">
        <f t="shared" si="2"/>
        <v>1.4824999999999999</v>
      </c>
      <c r="AF34" s="2">
        <f t="shared" si="3"/>
        <v>16</v>
      </c>
      <c r="AG34" s="23"/>
      <c r="AJ34" s="23"/>
      <c r="AK34" s="23"/>
      <c r="AP34" s="80"/>
      <c r="AQ34" s="9"/>
      <c r="AT34" s="73"/>
      <c r="AU34" s="73"/>
      <c r="AV34" s="73"/>
      <c r="AW34" s="73"/>
      <c r="AX34" s="73"/>
      <c r="AY34" s="73"/>
      <c r="AZ34" s="73"/>
      <c r="BA34" s="73"/>
      <c r="BB34" s="73"/>
      <c r="BC34" s="69"/>
      <c r="BE34" s="9"/>
      <c r="BF34" s="73"/>
      <c r="BG34" s="73"/>
      <c r="BH34" s="73"/>
      <c r="BI34" s="73"/>
      <c r="BJ34" s="73"/>
      <c r="BK34" s="73"/>
      <c r="BL34" s="73"/>
      <c r="BM34" s="73"/>
      <c r="BN34" s="73"/>
      <c r="BO34" s="69"/>
      <c r="BQ34" s="9"/>
      <c r="BR34" s="73"/>
      <c r="BS34" s="73"/>
      <c r="BT34" s="73"/>
      <c r="BU34" s="73"/>
      <c r="BV34" s="73"/>
      <c r="BW34" s="73"/>
      <c r="BX34" s="73"/>
      <c r="BY34" s="73"/>
      <c r="BZ34" s="73"/>
      <c r="CA34" s="69"/>
      <c r="CC34" s="9"/>
      <c r="CD34" s="73"/>
      <c r="CE34" s="73"/>
      <c r="CF34" s="73"/>
      <c r="CG34" s="73"/>
      <c r="CH34" s="73"/>
      <c r="CI34" s="73"/>
      <c r="CJ34" s="73"/>
      <c r="CK34" s="73"/>
      <c r="CL34" s="73"/>
      <c r="CM34" s="69"/>
      <c r="CO34" s="9"/>
      <c r="CP34" s="73"/>
      <c r="CQ34" s="73"/>
      <c r="CR34" s="73"/>
      <c r="CS34" s="73"/>
      <c r="CT34" s="73"/>
      <c r="CU34" s="73"/>
      <c r="CV34" s="73"/>
      <c r="CW34" s="73"/>
      <c r="CX34" s="73"/>
      <c r="CY34" s="69"/>
    </row>
    <row r="35" spans="1:103" x14ac:dyDescent="0.3">
      <c r="V35" s="73"/>
      <c r="W35" s="16"/>
      <c r="Y35" s="8">
        <f>Y34+$X$39/6</f>
        <v>2.1498299142610593</v>
      </c>
      <c r="Z35" s="69">
        <f t="shared" si="0"/>
        <v>4.0209117058473751</v>
      </c>
      <c r="AA35" s="20"/>
      <c r="AC35" s="2">
        <v>20</v>
      </c>
      <c r="AD35" s="2">
        <v>6.07</v>
      </c>
      <c r="AE35" s="2">
        <f t="shared" si="2"/>
        <v>1.5175000000000001</v>
      </c>
      <c r="AF35" s="2">
        <f t="shared" si="3"/>
        <v>20</v>
      </c>
      <c r="AJ35" s="23"/>
      <c r="AK35" s="23"/>
      <c r="AP35" s="80"/>
      <c r="AQ35" s="9"/>
      <c r="AT35" s="73"/>
      <c r="AU35" s="73"/>
      <c r="AV35" s="73"/>
      <c r="AW35" s="73"/>
      <c r="AX35" s="73"/>
      <c r="AY35" s="73"/>
      <c r="AZ35" s="73"/>
      <c r="BA35" s="73"/>
      <c r="BB35" s="73"/>
      <c r="BC35" s="69"/>
      <c r="BE35" s="9"/>
      <c r="BF35" s="73"/>
      <c r="BG35" s="73"/>
      <c r="BH35" s="73"/>
      <c r="BI35" s="73"/>
      <c r="BJ35" s="73"/>
      <c r="BK35" s="73"/>
      <c r="BL35" s="73"/>
      <c r="BM35" s="73"/>
      <c r="BN35" s="73"/>
      <c r="BO35" s="69"/>
      <c r="BQ35" s="9"/>
      <c r="BR35" s="73"/>
      <c r="BS35" s="73"/>
      <c r="BT35" s="73"/>
      <c r="BU35" s="73"/>
      <c r="BV35" s="73"/>
      <c r="BW35" s="73"/>
      <c r="BX35" s="73"/>
      <c r="BY35" s="73"/>
      <c r="BZ35" s="73"/>
      <c r="CA35" s="69"/>
      <c r="CC35" s="9"/>
      <c r="CD35" s="73"/>
      <c r="CE35" s="73"/>
      <c r="CF35" s="73"/>
      <c r="CG35" s="73"/>
      <c r="CH35" s="73"/>
      <c r="CI35" s="73"/>
      <c r="CJ35" s="73"/>
      <c r="CK35" s="73"/>
      <c r="CL35" s="73"/>
      <c r="CM35" s="69"/>
      <c r="CO35" s="9"/>
      <c r="CP35" s="73"/>
      <c r="CQ35" s="73"/>
      <c r="CR35" s="73"/>
      <c r="CS35" s="73"/>
      <c r="CT35" s="73"/>
      <c r="CU35" s="73"/>
      <c r="CV35" s="73"/>
      <c r="CW35" s="73"/>
      <c r="CX35" s="73"/>
      <c r="CY35" s="69"/>
    </row>
    <row r="36" spans="1:103" x14ac:dyDescent="0.3">
      <c r="A36" s="11"/>
      <c r="F36" s="11"/>
      <c r="V36" s="73"/>
      <c r="W36" s="16"/>
      <c r="Y36" s="8">
        <f>Y35+$X$39/6</f>
        <v>2.2247448713915889</v>
      </c>
      <c r="Z36" s="69">
        <f t="shared" si="0"/>
        <v>4.0455365511649442</v>
      </c>
      <c r="AA36" s="20"/>
      <c r="AB36" s="9"/>
      <c r="AC36" s="2">
        <v>30</v>
      </c>
      <c r="AD36" s="2">
        <v>6.298</v>
      </c>
      <c r="AE36" s="2">
        <f t="shared" si="2"/>
        <v>1.5745</v>
      </c>
      <c r="AF36" s="2">
        <f t="shared" si="3"/>
        <v>30</v>
      </c>
      <c r="AJ36" s="23"/>
      <c r="AK36" s="23"/>
      <c r="AP36" s="80"/>
      <c r="AQ36" s="9"/>
      <c r="AT36" s="73"/>
      <c r="AU36" s="73"/>
      <c r="AV36" s="73"/>
      <c r="AW36" s="73"/>
      <c r="AX36" s="73"/>
      <c r="AY36" s="73"/>
      <c r="AZ36" s="73"/>
      <c r="BA36" s="73"/>
      <c r="BB36" s="73"/>
      <c r="BC36" s="69"/>
      <c r="BE36" s="9"/>
      <c r="BF36" s="73"/>
      <c r="BG36" s="73"/>
      <c r="BH36" s="73"/>
      <c r="BI36" s="73"/>
      <c r="BJ36" s="73"/>
      <c r="BK36" s="73"/>
      <c r="BL36" s="73"/>
      <c r="BM36" s="73"/>
      <c r="BN36" s="73"/>
      <c r="BO36" s="69"/>
      <c r="BQ36" s="9"/>
      <c r="BR36" s="73"/>
      <c r="BS36" s="73"/>
      <c r="BT36" s="73"/>
      <c r="BU36" s="73"/>
      <c r="BV36" s="73"/>
      <c r="BW36" s="73"/>
      <c r="BX36" s="73"/>
      <c r="BY36" s="73"/>
      <c r="BZ36" s="73"/>
      <c r="CA36" s="69"/>
      <c r="CC36" s="9"/>
      <c r="CD36" s="73"/>
      <c r="CE36" s="73"/>
      <c r="CF36" s="73"/>
      <c r="CG36" s="73"/>
      <c r="CH36" s="73"/>
      <c r="CI36" s="73"/>
      <c r="CJ36" s="73"/>
      <c r="CK36" s="73"/>
      <c r="CL36" s="73"/>
      <c r="CM36" s="69"/>
      <c r="CO36" s="9"/>
      <c r="CP36" s="73"/>
      <c r="CQ36" s="73"/>
      <c r="CR36" s="73"/>
      <c r="CS36" s="73"/>
      <c r="CT36" s="73"/>
      <c r="CU36" s="73"/>
      <c r="CV36" s="73"/>
      <c r="CW36" s="73"/>
      <c r="CX36" s="73"/>
      <c r="CY36" s="69"/>
    </row>
    <row r="37" spans="1:103" x14ac:dyDescent="0.3">
      <c r="A37" s="11"/>
      <c r="F37" s="11"/>
      <c r="G37" s="25"/>
      <c r="I37" s="11"/>
      <c r="J37" s="11"/>
      <c r="K37" s="11"/>
      <c r="V37" s="73"/>
      <c r="W37" s="16"/>
      <c r="Y37" s="8">
        <f>Y36+$X$39/6</f>
        <v>2.2996598285221186</v>
      </c>
      <c r="Z37" s="69">
        <f t="shared" si="0"/>
        <v>4.0784762169257061</v>
      </c>
      <c r="AA37" s="20"/>
      <c r="AB37" s="7"/>
      <c r="AC37" s="2">
        <v>40</v>
      </c>
      <c r="AD37" s="2">
        <v>6.42</v>
      </c>
      <c r="AE37" s="2">
        <f t="shared" si="2"/>
        <v>1.605</v>
      </c>
      <c r="AF37" s="2">
        <f t="shared" si="3"/>
        <v>40</v>
      </c>
      <c r="AJ37" s="23"/>
      <c r="AK37" s="23"/>
      <c r="AP37" s="80"/>
      <c r="AQ37" s="9"/>
      <c r="AT37" s="73"/>
      <c r="AU37" s="73"/>
      <c r="AV37" s="73"/>
      <c r="AW37" s="73"/>
      <c r="AX37" s="73"/>
      <c r="AY37" s="73"/>
      <c r="AZ37" s="73"/>
      <c r="BA37" s="73"/>
      <c r="BB37" s="73"/>
      <c r="BC37" s="69"/>
      <c r="BE37" s="9"/>
      <c r="BF37" s="73"/>
      <c r="BG37" s="73"/>
      <c r="BH37" s="73"/>
      <c r="BI37" s="73"/>
      <c r="BJ37" s="73"/>
      <c r="BK37" s="73"/>
      <c r="BL37" s="73"/>
      <c r="BM37" s="73"/>
      <c r="BN37" s="73"/>
      <c r="BO37" s="69"/>
      <c r="BQ37" s="9"/>
      <c r="BR37" s="73"/>
      <c r="BS37" s="73"/>
      <c r="BT37" s="73"/>
      <c r="BU37" s="73"/>
      <c r="BV37" s="73"/>
      <c r="BW37" s="73"/>
      <c r="BX37" s="73"/>
      <c r="BY37" s="73"/>
      <c r="BZ37" s="73"/>
      <c r="CA37" s="69"/>
      <c r="CC37" s="9"/>
      <c r="CD37" s="73"/>
      <c r="CE37" s="73"/>
      <c r="CF37" s="73"/>
      <c r="CG37" s="73"/>
      <c r="CH37" s="73"/>
      <c r="CI37" s="73"/>
      <c r="CJ37" s="73"/>
      <c r="CK37" s="73"/>
      <c r="CL37" s="73"/>
      <c r="CM37" s="69"/>
      <c r="CO37" s="9"/>
      <c r="CP37" s="73"/>
      <c r="CQ37" s="73"/>
      <c r="CR37" s="73"/>
      <c r="CS37" s="73"/>
      <c r="CT37" s="73"/>
      <c r="CU37" s="73"/>
      <c r="CV37" s="73"/>
      <c r="CW37" s="73"/>
      <c r="CX37" s="73"/>
      <c r="CY37" s="69"/>
    </row>
    <row r="38" spans="1:103" x14ac:dyDescent="0.3">
      <c r="A38" s="11"/>
      <c r="G38" s="11"/>
      <c r="I38" s="11"/>
      <c r="J38" s="11"/>
      <c r="K38" s="11"/>
      <c r="V38" s="73"/>
      <c r="W38" s="16"/>
      <c r="Y38" s="8">
        <f>Y37+$X$39/6</f>
        <v>2.3745747856526482</v>
      </c>
      <c r="Z38" s="69">
        <f t="shared" si="0"/>
        <v>4.1190466215441601</v>
      </c>
      <c r="AA38" s="20"/>
      <c r="AB38" s="7"/>
      <c r="AC38" s="2">
        <v>70</v>
      </c>
      <c r="AD38" s="2">
        <v>6.63</v>
      </c>
      <c r="AE38" s="2">
        <f t="shared" si="2"/>
        <v>1.6575</v>
      </c>
      <c r="AF38" s="2">
        <f t="shared" si="3"/>
        <v>70</v>
      </c>
      <c r="AL38" s="9"/>
      <c r="AP38" s="80"/>
      <c r="AQ38" s="9"/>
      <c r="AT38" s="73"/>
      <c r="AU38" s="73"/>
      <c r="AV38" s="73"/>
      <c r="AW38" s="73"/>
      <c r="AX38" s="73"/>
      <c r="AY38" s="73"/>
      <c r="AZ38" s="73"/>
      <c r="BA38" s="73"/>
      <c r="BB38" s="73"/>
      <c r="BC38" s="69"/>
      <c r="BE38" s="9"/>
      <c r="BF38" s="73"/>
      <c r="BG38" s="73"/>
      <c r="BH38" s="73"/>
      <c r="BI38" s="73"/>
      <c r="BJ38" s="73"/>
      <c r="BK38" s="73"/>
      <c r="BL38" s="73"/>
      <c r="BM38" s="73"/>
      <c r="BN38" s="73"/>
      <c r="BO38" s="69"/>
      <c r="BQ38" s="9"/>
      <c r="BR38" s="73"/>
      <c r="BS38" s="73"/>
      <c r="BT38" s="73"/>
      <c r="BU38" s="73"/>
      <c r="BV38" s="73"/>
      <c r="BW38" s="73"/>
      <c r="BX38" s="73"/>
      <c r="BY38" s="73"/>
      <c r="BZ38" s="73"/>
      <c r="CA38" s="69"/>
      <c r="CC38" s="9"/>
      <c r="CD38" s="73"/>
      <c r="CE38" s="73"/>
      <c r="CF38" s="73"/>
      <c r="CG38" s="73"/>
      <c r="CH38" s="73"/>
      <c r="CI38" s="73"/>
      <c r="CJ38" s="73"/>
      <c r="CK38" s="73"/>
      <c r="CL38" s="73"/>
      <c r="CM38" s="69"/>
      <c r="CO38" s="9"/>
      <c r="CP38" s="73"/>
      <c r="CQ38" s="73"/>
      <c r="CR38" s="73"/>
      <c r="CS38" s="73"/>
      <c r="CT38" s="73"/>
      <c r="CU38" s="73"/>
      <c r="CV38" s="73"/>
      <c r="CW38" s="73"/>
      <c r="CX38" s="73"/>
      <c r="CY38" s="69"/>
    </row>
    <row r="39" spans="1:103" x14ac:dyDescent="0.3">
      <c r="A39" s="11"/>
      <c r="H39" s="25"/>
      <c r="I39" s="25"/>
      <c r="J39" s="25"/>
      <c r="K39" s="11"/>
      <c r="V39" s="73"/>
      <c r="W39" s="16"/>
      <c r="X39" s="96">
        <f>Y39-Y33</f>
        <v>0.44948974278317788</v>
      </c>
      <c r="Y39" s="8">
        <f>SQRT(6)</f>
        <v>2.4494897427831779</v>
      </c>
      <c r="Z39" s="69">
        <f t="shared" si="0"/>
        <v>4.166666666666667</v>
      </c>
      <c r="AA39" s="20"/>
      <c r="AB39" s="28"/>
      <c r="AC39" s="2">
        <v>100</v>
      </c>
      <c r="AD39" s="2">
        <v>6.72</v>
      </c>
      <c r="AE39" s="2">
        <f t="shared" si="2"/>
        <v>1.68</v>
      </c>
      <c r="AF39" s="2">
        <f t="shared" si="3"/>
        <v>100</v>
      </c>
      <c r="AL39" s="7"/>
      <c r="AP39" s="80"/>
      <c r="AQ39" s="9"/>
      <c r="AT39" s="73"/>
      <c r="AU39" s="73"/>
      <c r="AV39" s="73"/>
      <c r="AW39" s="73"/>
      <c r="AX39" s="73"/>
      <c r="AY39" s="73"/>
      <c r="AZ39" s="73"/>
      <c r="BA39" s="73"/>
      <c r="BB39" s="73"/>
      <c r="BC39" s="69"/>
      <c r="BE39" s="9"/>
      <c r="BF39" s="73"/>
      <c r="BG39" s="73"/>
      <c r="BH39" s="73"/>
      <c r="BI39" s="73"/>
      <c r="BJ39" s="73"/>
      <c r="BK39" s="73"/>
      <c r="BL39" s="73"/>
      <c r="BM39" s="73"/>
      <c r="BN39" s="73"/>
      <c r="BO39" s="69"/>
      <c r="BQ39" s="9"/>
      <c r="BR39" s="73"/>
      <c r="BS39" s="73"/>
      <c r="BT39" s="73"/>
      <c r="BU39" s="73"/>
      <c r="BV39" s="73"/>
      <c r="BW39" s="73"/>
      <c r="BX39" s="73"/>
      <c r="BY39" s="73"/>
      <c r="BZ39" s="73"/>
      <c r="CA39" s="69"/>
      <c r="CC39" s="9"/>
      <c r="CD39" s="73"/>
      <c r="CE39" s="73"/>
      <c r="CF39" s="73"/>
      <c r="CG39" s="73"/>
      <c r="CH39" s="73"/>
      <c r="CI39" s="73"/>
      <c r="CJ39" s="73"/>
      <c r="CK39" s="73"/>
      <c r="CL39" s="73"/>
      <c r="CM39" s="69"/>
      <c r="CO39" s="9"/>
      <c r="CP39" s="73"/>
      <c r="CQ39" s="73"/>
      <c r="CR39" s="73"/>
      <c r="CS39" s="73"/>
      <c r="CT39" s="73"/>
      <c r="CU39" s="73"/>
      <c r="CV39" s="73"/>
      <c r="CW39" s="73"/>
      <c r="CX39" s="73"/>
      <c r="CY39" s="69"/>
    </row>
    <row r="40" spans="1:103" x14ac:dyDescent="0.3">
      <c r="A40" s="11"/>
      <c r="V40" s="73"/>
      <c r="W40" s="16"/>
      <c r="Y40" s="8">
        <f>Y39+$X$44/6</f>
        <v>2.5412414523193148</v>
      </c>
      <c r="Z40" s="69">
        <f t="shared" si="0"/>
        <v>4.1111854904173599</v>
      </c>
      <c r="AA40" s="20"/>
      <c r="AB40" s="9"/>
      <c r="AC40" s="2">
        <v>200</v>
      </c>
      <c r="AD40" s="2">
        <v>6.85</v>
      </c>
      <c r="AE40" s="2">
        <f t="shared" si="2"/>
        <v>1.7124999999999999</v>
      </c>
      <c r="AF40" s="2">
        <f t="shared" si="3"/>
        <v>200</v>
      </c>
      <c r="AG40" s="26"/>
      <c r="AJ40" s="26"/>
      <c r="AK40" s="20"/>
      <c r="AL40" s="7"/>
      <c r="AP40" s="80"/>
      <c r="AQ40" s="9"/>
      <c r="AT40" s="73"/>
      <c r="AU40" s="73"/>
      <c r="AV40" s="73"/>
      <c r="AW40" s="73"/>
      <c r="AX40" s="73"/>
      <c r="AY40" s="73"/>
      <c r="AZ40" s="73"/>
      <c r="BA40" s="73"/>
      <c r="BB40" s="73"/>
      <c r="BC40" s="69"/>
      <c r="BE40" s="9"/>
      <c r="BF40" s="73"/>
      <c r="BG40" s="73"/>
      <c r="BH40" s="73"/>
      <c r="BI40" s="73"/>
      <c r="BJ40" s="73"/>
      <c r="BK40" s="73"/>
      <c r="BL40" s="73"/>
      <c r="BM40" s="73"/>
      <c r="BN40" s="73"/>
      <c r="BO40" s="69"/>
      <c r="BQ40" s="9"/>
      <c r="BR40" s="73"/>
      <c r="BS40" s="73"/>
      <c r="BT40" s="73"/>
      <c r="BU40" s="73"/>
      <c r="BV40" s="73"/>
      <c r="BW40" s="73"/>
      <c r="BX40" s="73"/>
      <c r="BY40" s="73"/>
      <c r="BZ40" s="73"/>
      <c r="CA40" s="69"/>
      <c r="CC40" s="9"/>
      <c r="CD40" s="73"/>
      <c r="CE40" s="73"/>
      <c r="CF40" s="73"/>
      <c r="CG40" s="73"/>
      <c r="CH40" s="73"/>
      <c r="CI40" s="73"/>
      <c r="CJ40" s="73"/>
      <c r="CK40" s="73"/>
      <c r="CL40" s="73"/>
      <c r="CM40" s="69"/>
      <c r="CO40" s="9"/>
      <c r="CP40" s="73"/>
      <c r="CQ40" s="73"/>
      <c r="CR40" s="73"/>
      <c r="CS40" s="73"/>
      <c r="CT40" s="73"/>
      <c r="CU40" s="73"/>
      <c r="CV40" s="73"/>
      <c r="CW40" s="73"/>
      <c r="CX40" s="73"/>
      <c r="CY40" s="69"/>
    </row>
    <row r="41" spans="1:103" x14ac:dyDescent="0.3">
      <c r="A41" s="11"/>
      <c r="B41" s="11"/>
      <c r="C41" s="11"/>
      <c r="D41" s="11"/>
      <c r="E41" s="11"/>
      <c r="F41" s="11"/>
      <c r="G41" s="11"/>
      <c r="V41" s="73"/>
      <c r="W41" s="16"/>
      <c r="Y41" s="8">
        <f>Y40+$X$44/6</f>
        <v>2.6329931618554516</v>
      </c>
      <c r="Z41" s="69">
        <f t="shared" si="0"/>
        <v>4.0684990878852894</v>
      </c>
      <c r="AA41" s="20"/>
      <c r="AB41" s="9"/>
      <c r="AC41" s="2">
        <v>500</v>
      </c>
      <c r="AD41" s="2">
        <v>6.96</v>
      </c>
      <c r="AE41" s="2">
        <f t="shared" si="2"/>
        <v>1.74</v>
      </c>
      <c r="AF41" s="2">
        <f t="shared" si="3"/>
        <v>500</v>
      </c>
      <c r="AG41" s="26"/>
      <c r="AJ41" s="27"/>
      <c r="AK41" s="20"/>
      <c r="AL41" s="28"/>
      <c r="AP41" s="80"/>
      <c r="AQ41" s="9"/>
      <c r="AT41" s="73"/>
      <c r="AU41" s="73"/>
      <c r="AV41" s="73"/>
      <c r="AW41" s="73"/>
      <c r="AX41" s="73"/>
      <c r="AY41" s="73"/>
      <c r="AZ41" s="73"/>
      <c r="BA41" s="73"/>
      <c r="BB41" s="73"/>
      <c r="BC41" s="69"/>
      <c r="BE41" s="9"/>
      <c r="BF41" s="73"/>
      <c r="BG41" s="73"/>
      <c r="BH41" s="73"/>
      <c r="BI41" s="73"/>
      <c r="BJ41" s="73"/>
      <c r="BK41" s="73"/>
      <c r="BL41" s="73"/>
      <c r="BM41" s="73"/>
      <c r="BN41" s="73"/>
      <c r="BO41" s="69"/>
      <c r="BQ41" s="9"/>
      <c r="BR41" s="73"/>
      <c r="BS41" s="73"/>
      <c r="BT41" s="73"/>
      <c r="BU41" s="73"/>
      <c r="BV41" s="73"/>
      <c r="BW41" s="73"/>
      <c r="BX41" s="73"/>
      <c r="BY41" s="73"/>
      <c r="BZ41" s="73"/>
      <c r="CA41" s="69"/>
      <c r="CC41" s="9"/>
      <c r="CD41" s="73"/>
      <c r="CE41" s="73"/>
      <c r="CF41" s="73"/>
      <c r="CG41" s="73"/>
      <c r="CH41" s="73"/>
      <c r="CI41" s="73"/>
      <c r="CJ41" s="73"/>
      <c r="CK41" s="73"/>
      <c r="CL41" s="73"/>
      <c r="CM41" s="69"/>
      <c r="CO41" s="9"/>
      <c r="CP41" s="73"/>
      <c r="CQ41" s="73"/>
      <c r="CR41" s="73"/>
      <c r="CS41" s="73"/>
      <c r="CT41" s="73"/>
      <c r="CU41" s="73"/>
      <c r="CV41" s="73"/>
      <c r="CW41" s="73"/>
      <c r="CX41" s="73"/>
      <c r="CY41" s="69"/>
    </row>
    <row r="42" spans="1:103" x14ac:dyDescent="0.3">
      <c r="A42" s="11"/>
      <c r="B42" s="11"/>
      <c r="C42" s="11"/>
      <c r="D42" s="11"/>
      <c r="E42" s="11"/>
      <c r="F42" s="11"/>
      <c r="G42" s="11"/>
      <c r="K42" s="11"/>
      <c r="V42" s="73"/>
      <c r="W42" s="16"/>
      <c r="Y42" s="8">
        <f>Y41+$X$44/6</f>
        <v>2.7247448713915885</v>
      </c>
      <c r="Z42" s="69">
        <f t="shared" si="0"/>
        <v>4.0371611303342556</v>
      </c>
      <c r="AA42" s="20"/>
      <c r="AB42" s="7"/>
      <c r="AC42" s="16"/>
      <c r="AD42" s="73"/>
      <c r="AE42" s="16"/>
      <c r="AF42" s="26"/>
      <c r="AG42" s="27"/>
      <c r="AJ42" s="27"/>
      <c r="AK42" s="20"/>
      <c r="AL42" s="9"/>
      <c r="AP42" s="80"/>
      <c r="AQ42" s="9"/>
      <c r="AT42" s="73"/>
      <c r="AU42" s="73"/>
      <c r="AV42" s="73"/>
      <c r="AW42" s="73"/>
      <c r="AX42" s="73"/>
      <c r="AY42" s="73"/>
      <c r="AZ42" s="73"/>
      <c r="BA42" s="73"/>
      <c r="BB42" s="73"/>
      <c r="BC42" s="69"/>
      <c r="BE42" s="9"/>
      <c r="BF42" s="73"/>
      <c r="BG42" s="73"/>
      <c r="BH42" s="73"/>
      <c r="BI42" s="73"/>
      <c r="BJ42" s="73"/>
      <c r="BK42" s="73"/>
      <c r="BL42" s="73"/>
      <c r="BM42" s="73"/>
      <c r="BN42" s="73"/>
      <c r="BO42" s="69"/>
      <c r="BQ42" s="9"/>
      <c r="BR42" s="73"/>
      <c r="BS42" s="73"/>
      <c r="BT42" s="73"/>
      <c r="BU42" s="73"/>
      <c r="BV42" s="73"/>
      <c r="BW42" s="73"/>
      <c r="BX42" s="73"/>
      <c r="BY42" s="73"/>
      <c r="BZ42" s="73"/>
      <c r="CA42" s="69"/>
      <c r="CC42" s="9"/>
      <c r="CD42" s="73"/>
      <c r="CE42" s="73"/>
      <c r="CF42" s="73"/>
      <c r="CG42" s="73"/>
      <c r="CH42" s="73"/>
      <c r="CI42" s="73"/>
      <c r="CJ42" s="73"/>
      <c r="CK42" s="73"/>
      <c r="CL42" s="73"/>
      <c r="CM42" s="69"/>
      <c r="CO42" s="9"/>
      <c r="CP42" s="73"/>
      <c r="CQ42" s="73"/>
      <c r="CR42" s="73"/>
      <c r="CS42" s="73"/>
      <c r="CT42" s="73"/>
      <c r="CU42" s="73"/>
      <c r="CV42" s="73"/>
      <c r="CW42" s="73"/>
      <c r="CX42" s="73"/>
      <c r="CY42" s="69"/>
    </row>
    <row r="43" spans="1:103" x14ac:dyDescent="0.3">
      <c r="A43" s="11"/>
      <c r="E43" s="11"/>
      <c r="H43" s="90"/>
      <c r="J43" s="11"/>
      <c r="K43" s="11"/>
      <c r="V43" s="73"/>
      <c r="W43" s="16"/>
      <c r="Y43" s="8">
        <f>Y42+$X$44/6</f>
        <v>2.8164965809277254</v>
      </c>
      <c r="Z43" s="69">
        <f t="shared" si="0"/>
        <v>4.0159569656138974</v>
      </c>
      <c r="AA43" s="20"/>
      <c r="AB43" s="7"/>
      <c r="AC43" s="16"/>
      <c r="AD43" s="73"/>
      <c r="AE43" s="16"/>
      <c r="AF43" s="26"/>
      <c r="AG43" s="27"/>
      <c r="AJ43" s="26"/>
      <c r="AK43" s="20"/>
      <c r="AL43" s="9"/>
      <c r="AP43" s="80"/>
      <c r="AQ43" s="9"/>
      <c r="AT43" s="73"/>
      <c r="AU43" s="73"/>
      <c r="AV43" s="73"/>
      <c r="AW43" s="73"/>
      <c r="AX43" s="73"/>
      <c r="AY43" s="73"/>
      <c r="AZ43" s="73"/>
      <c r="BA43" s="73"/>
      <c r="BB43" s="73"/>
      <c r="BC43" s="69"/>
      <c r="BE43" s="9"/>
      <c r="BF43" s="73"/>
      <c r="BG43" s="73"/>
      <c r="BH43" s="73"/>
      <c r="BI43" s="73"/>
      <c r="BJ43" s="73"/>
      <c r="BK43" s="73"/>
      <c r="BL43" s="73"/>
      <c r="BM43" s="73"/>
      <c r="BN43" s="73"/>
      <c r="BO43" s="69"/>
      <c r="BQ43" s="9"/>
      <c r="BR43" s="73"/>
      <c r="BS43" s="73"/>
      <c r="BT43" s="73"/>
      <c r="BU43" s="73"/>
      <c r="BV43" s="73"/>
      <c r="BW43" s="73"/>
      <c r="BX43" s="73"/>
      <c r="BY43" s="73"/>
      <c r="BZ43" s="73"/>
      <c r="CA43" s="69"/>
      <c r="CC43" s="9"/>
      <c r="CD43" s="73"/>
      <c r="CE43" s="73"/>
      <c r="CF43" s="73"/>
      <c r="CG43" s="73"/>
      <c r="CH43" s="73"/>
      <c r="CI43" s="73"/>
      <c r="CJ43" s="73"/>
      <c r="CK43" s="73"/>
      <c r="CL43" s="73"/>
      <c r="CM43" s="69"/>
      <c r="CO43" s="9"/>
      <c r="CP43" s="73"/>
      <c r="CQ43" s="73"/>
      <c r="CR43" s="73"/>
      <c r="CS43" s="73"/>
      <c r="CT43" s="73"/>
      <c r="CU43" s="73"/>
      <c r="CV43" s="73"/>
      <c r="CW43" s="73"/>
      <c r="CX43" s="73"/>
      <c r="CY43" s="69"/>
    </row>
    <row r="44" spans="1:103" x14ac:dyDescent="0.3">
      <c r="A44" s="11"/>
      <c r="V44" s="73"/>
      <c r="W44" s="16"/>
      <c r="X44" s="73">
        <f>Y44-Y39</f>
        <v>0.55051025721682212</v>
      </c>
      <c r="Y44" s="8">
        <v>3</v>
      </c>
      <c r="Z44" s="69">
        <f t="shared" si="0"/>
        <v>4</v>
      </c>
      <c r="AB44" s="7"/>
      <c r="AE44" s="16"/>
      <c r="AF44" s="73"/>
      <c r="AG44" s="16"/>
      <c r="AI44" s="27"/>
      <c r="AJ44" s="27"/>
      <c r="AK44" s="20"/>
      <c r="AL44" s="7"/>
      <c r="AP44" s="80"/>
      <c r="AQ44" s="9"/>
      <c r="AT44" s="73"/>
      <c r="AU44" s="73"/>
      <c r="AV44" s="73"/>
      <c r="AW44" s="73"/>
      <c r="AX44" s="73"/>
      <c r="AY44" s="73"/>
      <c r="AZ44" s="73"/>
      <c r="BA44" s="73"/>
      <c r="BB44" s="73"/>
      <c r="BC44" s="69"/>
      <c r="BE44" s="9"/>
      <c r="BF44" s="73"/>
      <c r="BG44" s="73"/>
      <c r="BH44" s="73"/>
      <c r="BI44" s="73"/>
      <c r="BJ44" s="73"/>
      <c r="BK44" s="73"/>
      <c r="BL44" s="73"/>
      <c r="BM44" s="73"/>
      <c r="BN44" s="73"/>
      <c r="BO44" s="69"/>
      <c r="BQ44" s="9"/>
      <c r="BR44" s="73"/>
      <c r="BS44" s="73"/>
      <c r="BT44" s="73"/>
      <c r="BU44" s="73"/>
      <c r="BV44" s="73"/>
      <c r="BW44" s="73"/>
      <c r="BX44" s="73"/>
      <c r="BY44" s="73"/>
      <c r="BZ44" s="73"/>
      <c r="CA44" s="69"/>
      <c r="CC44" s="9"/>
      <c r="CD44" s="73"/>
      <c r="CE44" s="73"/>
      <c r="CF44" s="73"/>
      <c r="CG44" s="73"/>
      <c r="CH44" s="73"/>
      <c r="CI44" s="73"/>
      <c r="CJ44" s="73"/>
      <c r="CK44" s="73"/>
      <c r="CL44" s="73"/>
      <c r="CM44" s="69"/>
      <c r="CO44" s="9"/>
      <c r="CP44" s="73"/>
      <c r="CQ44" s="73"/>
      <c r="CR44" s="73"/>
      <c r="CS44" s="73"/>
      <c r="CT44" s="73"/>
      <c r="CU44" s="73"/>
      <c r="CV44" s="73"/>
      <c r="CW44" s="73"/>
      <c r="CX44" s="73"/>
      <c r="CY44" s="69"/>
    </row>
    <row r="45" spans="1:103" ht="15" x14ac:dyDescent="0.35">
      <c r="A45" s="11"/>
      <c r="H45" s="33" t="s">
        <v>65</v>
      </c>
      <c r="I45" s="106">
        <f>AJ30</f>
        <v>1.633</v>
      </c>
      <c r="V45" s="73"/>
      <c r="W45" s="16"/>
      <c r="Y45" s="8">
        <v>3.2</v>
      </c>
      <c r="Z45" s="69">
        <f t="shared" si="0"/>
        <v>4.0166840277777771</v>
      </c>
      <c r="AB45" s="7"/>
      <c r="AE45" s="16"/>
      <c r="AF45" s="73"/>
      <c r="AG45" s="16"/>
      <c r="AH45" s="8"/>
      <c r="AI45" s="20"/>
      <c r="AJ45" s="20"/>
      <c r="AK45" s="20"/>
      <c r="AL45" s="7"/>
      <c r="AP45" s="80"/>
      <c r="AQ45" s="9"/>
      <c r="AT45" s="73"/>
      <c r="AU45" s="73"/>
      <c r="AV45" s="73"/>
      <c r="AW45" s="73"/>
      <c r="AX45" s="73"/>
      <c r="AY45" s="73"/>
      <c r="AZ45" s="73"/>
      <c r="BA45" s="73"/>
      <c r="BB45" s="73"/>
      <c r="BC45" s="69"/>
      <c r="BE45" s="9"/>
      <c r="BF45" s="73"/>
      <c r="BG45" s="73"/>
      <c r="BH45" s="73"/>
      <c r="BI45" s="73"/>
      <c r="BJ45" s="73"/>
      <c r="BK45" s="73"/>
      <c r="BL45" s="73"/>
      <c r="BM45" s="73"/>
      <c r="BN45" s="73"/>
      <c r="BO45" s="69"/>
      <c r="BQ45" s="9"/>
      <c r="BR45" s="73"/>
      <c r="BS45" s="73"/>
      <c r="BT45" s="73"/>
      <c r="BU45" s="73"/>
      <c r="BV45" s="73"/>
      <c r="BW45" s="73"/>
      <c r="BX45" s="73"/>
      <c r="BY45" s="73"/>
      <c r="BZ45" s="73"/>
      <c r="CA45" s="69"/>
      <c r="CC45" s="9"/>
      <c r="CD45" s="73"/>
      <c r="CE45" s="73"/>
      <c r="CF45" s="73"/>
      <c r="CG45" s="73"/>
      <c r="CH45" s="73"/>
      <c r="CI45" s="73"/>
      <c r="CJ45" s="73"/>
      <c r="CK45" s="73"/>
      <c r="CL45" s="73"/>
      <c r="CM45" s="69"/>
      <c r="CO45" s="9"/>
      <c r="CP45" s="73"/>
      <c r="CQ45" s="73"/>
      <c r="CR45" s="73"/>
      <c r="CS45" s="73"/>
      <c r="CT45" s="73"/>
      <c r="CU45" s="73"/>
      <c r="CV45" s="73"/>
      <c r="CW45" s="73"/>
      <c r="CX45" s="73"/>
      <c r="CY45" s="69"/>
    </row>
    <row r="46" spans="1:103" x14ac:dyDescent="0.3">
      <c r="A46" s="11"/>
      <c r="G46" s="11"/>
      <c r="H46" s="11"/>
      <c r="I46" s="11"/>
      <c r="J46" s="11"/>
      <c r="K46" s="11"/>
      <c r="V46" s="73"/>
      <c r="W46" s="16"/>
      <c r="Y46" s="8">
        <v>3.4</v>
      </c>
      <c r="Z46" s="69">
        <f t="shared" si="0"/>
        <v>4.0629911572472128</v>
      </c>
      <c r="AB46" s="7"/>
      <c r="AE46" s="16"/>
      <c r="AF46" s="73"/>
      <c r="AG46" s="16"/>
      <c r="AH46" s="8"/>
      <c r="AI46" s="20"/>
      <c r="AJ46" s="4"/>
      <c r="AK46" s="20"/>
      <c r="AL46" s="7"/>
      <c r="AP46" s="80"/>
      <c r="AQ46" s="9"/>
      <c r="AT46" s="73"/>
      <c r="AU46" s="73"/>
      <c r="AV46" s="73"/>
      <c r="AW46" s="73"/>
      <c r="AX46" s="73"/>
      <c r="AY46" s="73"/>
      <c r="AZ46" s="73"/>
      <c r="BA46" s="73"/>
      <c r="BB46" s="73"/>
      <c r="BC46" s="69"/>
      <c r="BE46" s="9"/>
      <c r="BF46" s="73"/>
      <c r="BG46" s="73"/>
      <c r="BH46" s="73"/>
      <c r="BI46" s="73"/>
      <c r="BJ46" s="73"/>
      <c r="BK46" s="73"/>
      <c r="BL46" s="73"/>
      <c r="BM46" s="73"/>
      <c r="BN46" s="73"/>
      <c r="BO46" s="69"/>
      <c r="BQ46" s="9"/>
      <c r="BR46" s="73"/>
      <c r="BS46" s="73"/>
      <c r="BT46" s="73"/>
      <c r="BU46" s="73"/>
      <c r="BV46" s="73"/>
      <c r="BW46" s="73"/>
      <c r="BX46" s="73"/>
      <c r="BY46" s="73"/>
      <c r="BZ46" s="73"/>
      <c r="CA46" s="69"/>
      <c r="CC46" s="9"/>
      <c r="CD46" s="73"/>
      <c r="CE46" s="73"/>
      <c r="CF46" s="73"/>
      <c r="CG46" s="73"/>
      <c r="CH46" s="73"/>
      <c r="CI46" s="73"/>
      <c r="CJ46" s="73"/>
      <c r="CK46" s="73"/>
      <c r="CL46" s="73"/>
      <c r="CM46" s="69"/>
      <c r="CO46" s="9"/>
      <c r="CP46" s="73"/>
      <c r="CQ46" s="73"/>
      <c r="CR46" s="73"/>
      <c r="CS46" s="73"/>
      <c r="CT46" s="73"/>
      <c r="CU46" s="73"/>
      <c r="CV46" s="73"/>
      <c r="CW46" s="73"/>
      <c r="CX46" s="73"/>
      <c r="CY46" s="69"/>
    </row>
    <row r="47" spans="1:103" x14ac:dyDescent="0.3">
      <c r="H47" s="33" t="s">
        <v>67</v>
      </c>
      <c r="I47" s="70" t="str">
        <f>[1]!xln(I48)</f>
        <v>1.63 × 4</v>
      </c>
      <c r="V47" s="73"/>
      <c r="W47" s="16"/>
      <c r="Y47" s="8">
        <v>3.6</v>
      </c>
      <c r="Z47" s="69">
        <f t="shared" si="0"/>
        <v>4.0445679012345677</v>
      </c>
      <c r="AB47" s="9"/>
      <c r="AE47" s="16"/>
      <c r="AF47" s="73"/>
      <c r="AG47" s="16"/>
      <c r="AH47" s="29"/>
      <c r="AI47" s="20"/>
      <c r="AJ47" s="4"/>
      <c r="AK47" s="20"/>
      <c r="AL47" s="7"/>
      <c r="AP47" s="80"/>
      <c r="AQ47" s="9"/>
      <c r="AT47" s="73"/>
      <c r="AU47" s="73"/>
      <c r="AV47" s="73"/>
      <c r="AW47" s="73"/>
      <c r="AX47" s="73"/>
      <c r="AY47" s="73"/>
      <c r="AZ47" s="73"/>
      <c r="BA47" s="73"/>
      <c r="BB47" s="73"/>
      <c r="BC47" s="69"/>
      <c r="BE47" s="9"/>
      <c r="BF47" s="73"/>
      <c r="BG47" s="73"/>
      <c r="BH47" s="73"/>
      <c r="BI47" s="73"/>
      <c r="BJ47" s="73"/>
      <c r="BK47" s="73"/>
      <c r="BL47" s="73"/>
      <c r="BM47" s="73"/>
      <c r="BN47" s="73"/>
      <c r="BO47" s="69"/>
      <c r="BQ47" s="9"/>
      <c r="BR47" s="73"/>
      <c r="BS47" s="73"/>
      <c r="BT47" s="73"/>
      <c r="BU47" s="73"/>
      <c r="BV47" s="73"/>
      <c r="BW47" s="73"/>
      <c r="BX47" s="73"/>
      <c r="BY47" s="73"/>
      <c r="BZ47" s="73"/>
      <c r="CA47" s="69"/>
      <c r="CC47" s="9"/>
      <c r="CD47" s="73"/>
      <c r="CE47" s="73"/>
      <c r="CF47" s="73"/>
      <c r="CG47" s="73"/>
      <c r="CH47" s="73"/>
      <c r="CI47" s="73"/>
      <c r="CJ47" s="73"/>
      <c r="CK47" s="73"/>
      <c r="CL47" s="73"/>
      <c r="CM47" s="69"/>
      <c r="CO47" s="9"/>
      <c r="CP47" s="73"/>
      <c r="CQ47" s="73"/>
      <c r="CR47" s="73"/>
      <c r="CS47" s="73"/>
      <c r="CT47" s="73"/>
      <c r="CU47" s="73"/>
      <c r="CV47" s="73"/>
      <c r="CW47" s="73"/>
      <c r="CX47" s="73"/>
      <c r="CY47" s="69"/>
    </row>
    <row r="48" spans="1:103" x14ac:dyDescent="0.3">
      <c r="H48" s="33" t="s">
        <v>67</v>
      </c>
      <c r="I48" s="106">
        <f>I45*I28</f>
        <v>6.532</v>
      </c>
      <c r="V48" s="73"/>
      <c r="W48" s="16"/>
      <c r="Y48" s="8">
        <v>3.8</v>
      </c>
      <c r="Z48" s="69">
        <f t="shared" si="0"/>
        <v>4.0105332409972299</v>
      </c>
      <c r="AA48" s="4"/>
      <c r="AB48" s="9"/>
      <c r="AE48" s="73"/>
      <c r="AF48" s="73"/>
      <c r="AG48" s="73"/>
      <c r="AH48" s="73"/>
      <c r="AI48" s="73"/>
      <c r="AJ48" s="73"/>
      <c r="AL48" s="95"/>
      <c r="AP48" s="80"/>
      <c r="AQ48" s="9"/>
      <c r="AT48" s="73"/>
      <c r="AU48" s="73"/>
      <c r="AV48" s="73"/>
      <c r="AW48" s="73"/>
      <c r="AX48" s="73"/>
      <c r="AY48" s="73"/>
      <c r="AZ48" s="73"/>
      <c r="BA48" s="73"/>
      <c r="BB48" s="73"/>
      <c r="BC48" s="69"/>
      <c r="BE48" s="9"/>
      <c r="BF48" s="73"/>
      <c r="BG48" s="73"/>
      <c r="BH48" s="73"/>
      <c r="BI48" s="73"/>
      <c r="BJ48" s="73"/>
      <c r="BK48" s="73"/>
      <c r="BL48" s="73"/>
      <c r="BM48" s="73"/>
      <c r="BN48" s="73"/>
      <c r="BO48" s="69"/>
      <c r="BQ48" s="9"/>
      <c r="BR48" s="73"/>
      <c r="BS48" s="73"/>
      <c r="BT48" s="73"/>
      <c r="BU48" s="73"/>
      <c r="BV48" s="73"/>
      <c r="BW48" s="73"/>
      <c r="BX48" s="73"/>
      <c r="BY48" s="73"/>
      <c r="BZ48" s="73"/>
      <c r="CA48" s="69"/>
      <c r="CC48" s="9"/>
      <c r="CD48" s="73"/>
      <c r="CE48" s="73"/>
      <c r="CF48" s="73"/>
      <c r="CG48" s="73"/>
      <c r="CH48" s="73"/>
      <c r="CI48" s="73"/>
      <c r="CJ48" s="73"/>
      <c r="CK48" s="73"/>
      <c r="CL48" s="73"/>
      <c r="CM48" s="69"/>
      <c r="CO48" s="9"/>
      <c r="CP48" s="73"/>
      <c r="CQ48" s="73"/>
      <c r="CR48" s="73"/>
      <c r="CS48" s="73"/>
      <c r="CT48" s="73"/>
      <c r="CU48" s="73"/>
      <c r="CV48" s="73"/>
      <c r="CW48" s="73"/>
      <c r="CX48" s="73"/>
      <c r="CY48" s="69"/>
    </row>
    <row r="49" spans="1:103" x14ac:dyDescent="0.3">
      <c r="V49" s="73"/>
      <c r="W49" s="16"/>
      <c r="Y49" s="8">
        <v>4</v>
      </c>
      <c r="Z49" s="69">
        <f t="shared" si="0"/>
        <v>4</v>
      </c>
      <c r="AA49" s="4"/>
      <c r="AB49" s="9"/>
      <c r="AE49" s="73"/>
      <c r="AF49" s="73"/>
      <c r="AG49" s="73"/>
      <c r="AH49" s="73"/>
      <c r="AI49" s="73"/>
      <c r="AJ49" s="73"/>
      <c r="AL49" s="95"/>
      <c r="AP49" s="80"/>
      <c r="AQ49" s="9"/>
      <c r="AT49" s="73"/>
      <c r="AU49" s="73"/>
      <c r="AV49" s="73"/>
      <c r="AW49" s="73"/>
      <c r="AX49" s="73"/>
      <c r="AY49" s="73"/>
      <c r="AZ49" s="73"/>
      <c r="BA49" s="73"/>
      <c r="BB49" s="73"/>
      <c r="BC49" s="69"/>
      <c r="BE49" s="9"/>
      <c r="BF49" s="73"/>
      <c r="BG49" s="73"/>
      <c r="BH49" s="73"/>
      <c r="BI49" s="73"/>
      <c r="BJ49" s="73"/>
      <c r="BK49" s="73"/>
      <c r="BL49" s="73"/>
      <c r="BM49" s="73"/>
      <c r="BN49" s="73"/>
      <c r="BO49" s="69"/>
      <c r="BQ49" s="9"/>
      <c r="BR49" s="73"/>
      <c r="BS49" s="73"/>
      <c r="BT49" s="73"/>
      <c r="BU49" s="73"/>
      <c r="BV49" s="73"/>
      <c r="BW49" s="73"/>
      <c r="BX49" s="73"/>
      <c r="BY49" s="73"/>
      <c r="BZ49" s="73"/>
      <c r="CA49" s="69"/>
      <c r="CC49" s="9"/>
      <c r="CD49" s="73"/>
      <c r="CE49" s="73"/>
      <c r="CF49" s="73"/>
      <c r="CG49" s="73"/>
      <c r="CH49" s="73"/>
      <c r="CI49" s="73"/>
      <c r="CJ49" s="73"/>
      <c r="CK49" s="73"/>
      <c r="CL49" s="73"/>
      <c r="CM49" s="69"/>
      <c r="CO49" s="9"/>
      <c r="CP49" s="73"/>
      <c r="CQ49" s="73"/>
      <c r="CR49" s="73"/>
      <c r="CS49" s="73"/>
      <c r="CT49" s="73"/>
      <c r="CU49" s="73"/>
      <c r="CV49" s="73"/>
      <c r="CW49" s="73"/>
      <c r="CX49" s="73"/>
      <c r="CY49" s="69"/>
    </row>
    <row r="50" spans="1:103" x14ac:dyDescent="0.3">
      <c r="A50" s="11"/>
      <c r="I50" s="11"/>
      <c r="J50" s="11"/>
      <c r="K50" s="11"/>
      <c r="V50" s="73"/>
      <c r="W50" s="16"/>
      <c r="Y50" s="8">
        <v>4.2</v>
      </c>
      <c r="Z50" s="69">
        <f t="shared" si="0"/>
        <v>4.0095294784580497</v>
      </c>
      <c r="AB50" s="30"/>
      <c r="AE50" s="73"/>
      <c r="AF50" s="73"/>
      <c r="AG50" s="73"/>
      <c r="AH50" s="73"/>
      <c r="AI50" s="73"/>
      <c r="AJ50" s="73"/>
      <c r="AL50" s="95"/>
      <c r="AP50" s="80"/>
      <c r="AQ50" s="9"/>
      <c r="AT50" s="73"/>
      <c r="AU50" s="73"/>
      <c r="AV50" s="73"/>
      <c r="AW50" s="73"/>
      <c r="AX50" s="73"/>
      <c r="AY50" s="73"/>
      <c r="AZ50" s="73"/>
      <c r="BA50" s="73"/>
      <c r="BB50" s="73"/>
      <c r="BC50" s="69"/>
      <c r="BE50" s="9"/>
      <c r="BF50" s="73"/>
      <c r="BG50" s="73"/>
      <c r="BH50" s="73"/>
      <c r="BI50" s="73"/>
      <c r="BJ50" s="73"/>
      <c r="BK50" s="73"/>
      <c r="BL50" s="73"/>
      <c r="BM50" s="73"/>
      <c r="BN50" s="73"/>
      <c r="BO50" s="69"/>
      <c r="BQ50" s="9"/>
      <c r="BR50" s="73"/>
      <c r="BS50" s="73"/>
      <c r="BT50" s="73"/>
      <c r="BU50" s="73"/>
      <c r="BV50" s="73"/>
      <c r="BW50" s="73"/>
      <c r="BX50" s="73"/>
      <c r="BY50" s="73"/>
      <c r="BZ50" s="73"/>
      <c r="CA50" s="69"/>
      <c r="CC50" s="9"/>
      <c r="CD50" s="73"/>
      <c r="CE50" s="73"/>
      <c r="CF50" s="73"/>
      <c r="CG50" s="73"/>
      <c r="CH50" s="73"/>
      <c r="CI50" s="73"/>
      <c r="CJ50" s="73"/>
      <c r="CK50" s="73"/>
      <c r="CL50" s="73"/>
      <c r="CM50" s="69"/>
      <c r="CO50" s="9"/>
      <c r="CP50" s="73"/>
      <c r="CQ50" s="73"/>
      <c r="CR50" s="73"/>
      <c r="CS50" s="73"/>
      <c r="CT50" s="73"/>
      <c r="CU50" s="73"/>
      <c r="CV50" s="73"/>
      <c r="CW50" s="73"/>
      <c r="CX50" s="73"/>
      <c r="CY50" s="69"/>
    </row>
    <row r="51" spans="1:103" x14ac:dyDescent="0.3">
      <c r="V51" s="73"/>
      <c r="W51" s="16"/>
      <c r="Y51" s="8">
        <v>4.4000000000000004</v>
      </c>
      <c r="Z51" s="69">
        <f t="shared" si="0"/>
        <v>4.0364462809917363</v>
      </c>
      <c r="AB51" s="7"/>
      <c r="AE51" s="73"/>
      <c r="AF51" s="73"/>
      <c r="AG51" s="73"/>
      <c r="AH51" s="73"/>
      <c r="AI51" s="73"/>
      <c r="AJ51" s="73"/>
      <c r="AL51" s="95"/>
      <c r="AP51" s="80"/>
      <c r="AQ51" s="9"/>
      <c r="AT51" s="73"/>
      <c r="AU51" s="73"/>
      <c r="AV51" s="73"/>
      <c r="AW51" s="73"/>
      <c r="AX51" s="73"/>
      <c r="AY51" s="73"/>
      <c r="AZ51" s="73"/>
      <c r="BA51" s="73"/>
      <c r="BB51" s="73"/>
      <c r="BC51" s="69"/>
      <c r="BE51" s="9"/>
      <c r="BF51" s="73"/>
      <c r="BG51" s="73"/>
      <c r="BH51" s="73"/>
      <c r="BI51" s="73"/>
      <c r="BJ51" s="73"/>
      <c r="BK51" s="73"/>
      <c r="BL51" s="73"/>
      <c r="BM51" s="73"/>
      <c r="BN51" s="73"/>
      <c r="BO51" s="69"/>
      <c r="BQ51" s="9"/>
      <c r="BR51" s="73"/>
      <c r="BS51" s="73"/>
      <c r="BT51" s="73"/>
      <c r="BU51" s="73"/>
      <c r="BV51" s="73"/>
      <c r="BW51" s="73"/>
      <c r="BX51" s="73"/>
      <c r="BY51" s="73"/>
      <c r="BZ51" s="73"/>
      <c r="CA51" s="69"/>
      <c r="CC51" s="9"/>
      <c r="CD51" s="73"/>
      <c r="CE51" s="73"/>
      <c r="CF51" s="73"/>
      <c r="CG51" s="73"/>
      <c r="CH51" s="73"/>
      <c r="CI51" s="73"/>
      <c r="CJ51" s="73"/>
      <c r="CK51" s="73"/>
      <c r="CL51" s="73"/>
      <c r="CM51" s="69"/>
      <c r="CO51" s="9"/>
      <c r="CP51" s="73"/>
      <c r="CQ51" s="73"/>
      <c r="CR51" s="73"/>
      <c r="CS51" s="73"/>
      <c r="CT51" s="73"/>
      <c r="CU51" s="73"/>
      <c r="CV51" s="73"/>
      <c r="CW51" s="73"/>
      <c r="CX51" s="73"/>
      <c r="CY51" s="69"/>
    </row>
    <row r="52" spans="1:103" ht="15" x14ac:dyDescent="0.35">
      <c r="A52" s="11"/>
      <c r="B52" s="13" t="s">
        <v>59</v>
      </c>
      <c r="C52" s="70" t="str">
        <f ca="1">[1]!xlv(C54)</f>
        <v>k × (π²) × E × ((t / b)²) / (12 × (1 - νₑ²))</v>
      </c>
      <c r="J52" s="70"/>
      <c r="K52" s="70"/>
      <c r="V52" s="73"/>
      <c r="W52" s="16"/>
      <c r="Y52" s="8">
        <v>4.5999999999999996</v>
      </c>
      <c r="Z52" s="69">
        <f t="shared" si="0"/>
        <v>4.0278744801512296</v>
      </c>
      <c r="AB52" s="7"/>
      <c r="AF52" s="73"/>
      <c r="AG52" s="73"/>
      <c r="AH52" s="73"/>
      <c r="AI52" s="73"/>
      <c r="AJ52" s="73"/>
      <c r="AK52" s="73"/>
      <c r="AL52" s="73"/>
      <c r="AM52" s="73"/>
      <c r="AO52" s="95"/>
      <c r="AP52" s="80"/>
      <c r="AQ52" s="9"/>
      <c r="AT52" s="73"/>
      <c r="AU52" s="73"/>
      <c r="AV52" s="73"/>
      <c r="AW52" s="73"/>
      <c r="AX52" s="73"/>
      <c r="AY52" s="73"/>
      <c r="AZ52" s="73"/>
      <c r="BA52" s="73"/>
      <c r="BB52" s="73"/>
      <c r="BC52" s="69"/>
      <c r="BE52" s="9"/>
      <c r="BF52" s="73"/>
      <c r="BG52" s="73"/>
      <c r="BH52" s="73"/>
      <c r="BI52" s="73"/>
      <c r="BJ52" s="73"/>
      <c r="BK52" s="73"/>
      <c r="BL52" s="73"/>
      <c r="BM52" s="73"/>
      <c r="BN52" s="73"/>
      <c r="BO52" s="69"/>
      <c r="BQ52" s="9"/>
      <c r="BR52" s="73"/>
      <c r="BS52" s="73"/>
      <c r="BT52" s="73"/>
      <c r="BU52" s="73"/>
      <c r="BV52" s="73"/>
      <c r="BW52" s="73"/>
      <c r="BX52" s="73"/>
      <c r="BY52" s="73"/>
      <c r="BZ52" s="73"/>
      <c r="CA52" s="69"/>
      <c r="CC52" s="9"/>
      <c r="CD52" s="73"/>
      <c r="CE52" s="73"/>
      <c r="CF52" s="73"/>
      <c r="CG52" s="73"/>
      <c r="CH52" s="73"/>
      <c r="CI52" s="73"/>
      <c r="CJ52" s="73"/>
      <c r="CK52" s="73"/>
      <c r="CL52" s="73"/>
      <c r="CM52" s="69"/>
      <c r="CO52" s="9"/>
      <c r="CP52" s="73"/>
      <c r="CQ52" s="73"/>
      <c r="CR52" s="73"/>
      <c r="CS52" s="73"/>
      <c r="CT52" s="73"/>
      <c r="CU52" s="73"/>
      <c r="CV52" s="73"/>
      <c r="CW52" s="73"/>
      <c r="CX52" s="73"/>
      <c r="CY52" s="69"/>
    </row>
    <row r="53" spans="1:103" x14ac:dyDescent="0.3">
      <c r="B53" s="33" t="s">
        <v>6</v>
      </c>
      <c r="C53" s="70" t="str">
        <f>[1]!xln(C54)</f>
        <v>6.53 × (π²) × (1.6E+07) × ((0.06 / 10)²) / (12 × (1 - 0.31²))</v>
      </c>
      <c r="D53" s="70"/>
      <c r="E53" s="11"/>
      <c r="I53" s="70"/>
      <c r="J53" s="70"/>
      <c r="K53" s="70"/>
      <c r="V53" s="73"/>
      <c r="W53" s="16"/>
      <c r="Y53" s="8">
        <v>4.8</v>
      </c>
      <c r="Z53" s="69">
        <f t="shared" si="0"/>
        <v>4.0066694444444453</v>
      </c>
      <c r="AF53" s="73"/>
      <c r="AG53" s="73"/>
      <c r="AH53" s="73"/>
      <c r="AI53" s="73"/>
      <c r="AJ53" s="73"/>
      <c r="AK53" s="73"/>
      <c r="AL53" s="73"/>
      <c r="AM53" s="73"/>
      <c r="AO53" s="95"/>
      <c r="AP53" s="57"/>
      <c r="AQ53" s="9"/>
      <c r="AT53" s="73"/>
      <c r="AU53" s="73"/>
      <c r="AV53" s="73"/>
      <c r="AW53" s="73"/>
      <c r="AX53" s="73"/>
      <c r="AY53" s="73"/>
      <c r="AZ53" s="73"/>
      <c r="BA53" s="73"/>
      <c r="BB53" s="73"/>
      <c r="BC53" s="69"/>
      <c r="BE53" s="9"/>
      <c r="BF53" s="73"/>
      <c r="BG53" s="73"/>
      <c r="BH53" s="73"/>
      <c r="BI53" s="73"/>
      <c r="BJ53" s="73"/>
      <c r="BK53" s="73"/>
      <c r="BL53" s="73"/>
      <c r="BM53" s="73"/>
      <c r="BN53" s="73"/>
      <c r="BO53" s="69"/>
      <c r="BQ53" s="9"/>
      <c r="BR53" s="73"/>
      <c r="BS53" s="73"/>
      <c r="BT53" s="73"/>
      <c r="BU53" s="73"/>
      <c r="BV53" s="73"/>
      <c r="BW53" s="73"/>
      <c r="BX53" s="73"/>
      <c r="BY53" s="73"/>
      <c r="BZ53" s="73"/>
      <c r="CA53" s="69"/>
      <c r="CC53" s="9"/>
      <c r="CD53" s="73"/>
      <c r="CE53" s="73"/>
      <c r="CF53" s="73"/>
      <c r="CG53" s="73"/>
      <c r="CH53" s="73"/>
      <c r="CI53" s="73"/>
      <c r="CJ53" s="73"/>
      <c r="CK53" s="73"/>
      <c r="CL53" s="73"/>
      <c r="CM53" s="69"/>
      <c r="CO53" s="9"/>
      <c r="CP53" s="73"/>
      <c r="CQ53" s="73"/>
      <c r="CR53" s="73"/>
      <c r="CS53" s="73"/>
      <c r="CT53" s="73"/>
      <c r="CU53" s="73"/>
      <c r="CV53" s="73"/>
      <c r="CW53" s="73"/>
      <c r="CX53" s="73"/>
      <c r="CY53" s="69"/>
    </row>
    <row r="54" spans="1:103" ht="15" x14ac:dyDescent="0.35">
      <c r="B54" s="13" t="s">
        <v>59</v>
      </c>
      <c r="C54" s="75">
        <f xml:space="preserve"> I48*(PI()^2)*C24*((G18/G17)^2)/(12*(1-C25^2))</f>
        <v>3423.4719388206145</v>
      </c>
      <c r="D54" s="11" t="s">
        <v>57</v>
      </c>
      <c r="E54" s="11"/>
      <c r="F54" s="11"/>
      <c r="V54" s="73"/>
      <c r="W54" s="74"/>
      <c r="Y54" s="8">
        <v>5</v>
      </c>
      <c r="Z54" s="69">
        <f t="shared" si="0"/>
        <v>4</v>
      </c>
      <c r="AF54" s="73"/>
      <c r="AG54" s="73"/>
      <c r="AH54" s="73"/>
      <c r="AI54" s="73"/>
      <c r="AJ54" s="73"/>
      <c r="AK54" s="73"/>
      <c r="AL54" s="73"/>
      <c r="AM54" s="73"/>
      <c r="AO54" s="95"/>
      <c r="AP54" s="2"/>
      <c r="AQ54" s="9"/>
      <c r="AT54" s="73"/>
      <c r="AU54" s="73"/>
      <c r="AV54" s="73"/>
      <c r="AW54" s="73"/>
      <c r="AX54" s="73"/>
      <c r="AY54" s="73"/>
      <c r="AZ54" s="73"/>
      <c r="BA54" s="73"/>
      <c r="BB54" s="73"/>
      <c r="BC54" s="69"/>
      <c r="BE54" s="9"/>
      <c r="BF54" s="73"/>
      <c r="BG54" s="73"/>
      <c r="BH54" s="73"/>
      <c r="BI54" s="73"/>
      <c r="BJ54" s="73"/>
      <c r="BK54" s="73"/>
      <c r="BL54" s="73"/>
      <c r="BM54" s="73"/>
      <c r="BN54" s="73"/>
      <c r="BO54" s="69"/>
      <c r="BQ54" s="9"/>
      <c r="BR54" s="73"/>
      <c r="BS54" s="73"/>
      <c r="BT54" s="73"/>
      <c r="BU54" s="73"/>
      <c r="BV54" s="73"/>
      <c r="BW54" s="73"/>
      <c r="BX54" s="73"/>
      <c r="BY54" s="73"/>
      <c r="BZ54" s="73"/>
      <c r="CA54" s="69"/>
      <c r="CC54" s="9"/>
      <c r="CD54" s="73"/>
      <c r="CE54" s="73"/>
      <c r="CF54" s="73"/>
      <c r="CG54" s="73"/>
      <c r="CH54" s="73"/>
      <c r="CI54" s="73"/>
      <c r="CJ54" s="73"/>
      <c r="CK54" s="73"/>
      <c r="CL54" s="73"/>
      <c r="CM54" s="69"/>
      <c r="CO54" s="9"/>
      <c r="CP54" s="73"/>
      <c r="CQ54" s="73"/>
      <c r="CR54" s="73"/>
      <c r="CS54" s="73"/>
      <c r="CT54" s="73"/>
      <c r="CU54" s="73"/>
      <c r="CV54" s="73"/>
      <c r="CW54" s="73"/>
      <c r="CX54" s="73"/>
      <c r="CY54" s="69"/>
    </row>
    <row r="55" spans="1:103" x14ac:dyDescent="0.3">
      <c r="F55" s="11"/>
      <c r="J55" s="33" t="str">
        <f>"M.S. = "&amp;[1]!xln(K55)&amp;" ="</f>
        <v>M.S. = 3423 / 3500 - 1 =</v>
      </c>
      <c r="K55" s="24">
        <f>C54/G19-1</f>
        <v>-2.1865160336967282E-2</v>
      </c>
      <c r="V55" s="73"/>
      <c r="W55" s="4"/>
      <c r="Y55" s="8">
        <v>5.2</v>
      </c>
      <c r="Z55" s="69">
        <f t="shared" si="0"/>
        <v>4.0061562130177526</v>
      </c>
      <c r="AF55" s="73"/>
      <c r="AG55" s="73"/>
      <c r="AH55" s="73"/>
      <c r="AI55" s="73"/>
      <c r="AJ55" s="73"/>
      <c r="AK55" s="73"/>
      <c r="AL55" s="73"/>
      <c r="AM55" s="73"/>
      <c r="AO55" s="95"/>
      <c r="AP55" s="2"/>
      <c r="AQ55" s="9"/>
      <c r="AT55" s="73"/>
      <c r="AU55" s="73"/>
      <c r="AV55" s="73"/>
      <c r="AW55" s="73"/>
      <c r="AX55" s="73"/>
      <c r="AY55" s="73"/>
      <c r="AZ55" s="73"/>
      <c r="BA55" s="73"/>
      <c r="BB55" s="73"/>
      <c r="BC55" s="69"/>
      <c r="BE55" s="9"/>
      <c r="BF55" s="73"/>
      <c r="BG55" s="73"/>
      <c r="BH55" s="73"/>
      <c r="BI55" s="73"/>
      <c r="BJ55" s="73"/>
      <c r="BK55" s="73"/>
      <c r="BL55" s="73"/>
      <c r="BM55" s="73"/>
      <c r="BN55" s="73"/>
      <c r="BO55" s="69"/>
      <c r="BQ55" s="9"/>
      <c r="BR55" s="73"/>
      <c r="BS55" s="73"/>
      <c r="BT55" s="73"/>
      <c r="BU55" s="73"/>
      <c r="BV55" s="73"/>
      <c r="BW55" s="73"/>
      <c r="BX55" s="73"/>
      <c r="BY55" s="73"/>
      <c r="BZ55" s="73"/>
      <c r="CA55" s="69"/>
      <c r="CC55" s="9"/>
      <c r="CD55" s="73"/>
      <c r="CE55" s="73"/>
      <c r="CF55" s="73"/>
      <c r="CG55" s="73"/>
      <c r="CH55" s="73"/>
      <c r="CI55" s="73"/>
      <c r="CJ55" s="73"/>
      <c r="CK55" s="73"/>
      <c r="CL55" s="73"/>
      <c r="CM55" s="69"/>
      <c r="CO55" s="9"/>
      <c r="CP55" s="73"/>
      <c r="CQ55" s="73"/>
      <c r="CR55" s="73"/>
      <c r="CS55" s="73"/>
      <c r="CT55" s="73"/>
      <c r="CU55" s="73"/>
      <c r="CV55" s="73"/>
      <c r="CW55" s="73"/>
      <c r="CX55" s="73"/>
      <c r="CY55" s="69"/>
    </row>
    <row r="56" spans="1:103" x14ac:dyDescent="0.3">
      <c r="A56" s="11"/>
      <c r="B56" s="2" t="s">
        <v>93</v>
      </c>
      <c r="V56" s="73"/>
      <c r="W56" s="4"/>
      <c r="Y56" s="8">
        <v>5.4</v>
      </c>
      <c r="Z56" s="69">
        <f t="shared" si="0"/>
        <v>4.0237388203017819</v>
      </c>
      <c r="AF56" s="73"/>
      <c r="AG56" s="73"/>
      <c r="AH56" s="73"/>
      <c r="AI56" s="73"/>
      <c r="AJ56" s="73"/>
      <c r="AK56" s="73"/>
      <c r="AL56" s="73"/>
      <c r="AM56" s="73"/>
      <c r="AO56" s="95"/>
      <c r="AP56" s="2"/>
      <c r="AQ56" s="9"/>
      <c r="AT56" s="73"/>
      <c r="AU56" s="73"/>
      <c r="AV56" s="73"/>
      <c r="AW56" s="73"/>
      <c r="AX56" s="73"/>
      <c r="AY56" s="73"/>
      <c r="AZ56" s="73"/>
      <c r="BA56" s="73"/>
      <c r="BB56" s="73"/>
      <c r="BC56" s="69"/>
      <c r="BE56" s="9"/>
      <c r="BF56" s="73"/>
      <c r="BG56" s="73"/>
      <c r="BH56" s="73"/>
      <c r="BI56" s="73"/>
      <c r="BJ56" s="73"/>
      <c r="BK56" s="73"/>
      <c r="BL56" s="73"/>
      <c r="BM56" s="73"/>
      <c r="BN56" s="73"/>
      <c r="BO56" s="69"/>
      <c r="BQ56" s="9"/>
      <c r="BR56" s="73"/>
      <c r="BS56" s="73"/>
      <c r="BT56" s="73"/>
      <c r="BU56" s="73"/>
      <c r="BV56" s="73"/>
      <c r="BW56" s="73"/>
      <c r="BX56" s="73"/>
      <c r="BY56" s="73"/>
      <c r="BZ56" s="73"/>
      <c r="CA56" s="69"/>
      <c r="CC56" s="9"/>
      <c r="CD56" s="73"/>
      <c r="CE56" s="73"/>
      <c r="CF56" s="73"/>
      <c r="CG56" s="73"/>
      <c r="CH56" s="73"/>
      <c r="CI56" s="73"/>
      <c r="CJ56" s="73"/>
      <c r="CK56" s="73"/>
      <c r="CL56" s="73"/>
      <c r="CM56" s="69"/>
      <c r="CO56" s="9"/>
      <c r="CP56" s="73"/>
      <c r="CQ56" s="73"/>
      <c r="CR56" s="73"/>
      <c r="CS56" s="73"/>
      <c r="CT56" s="73"/>
      <c r="CU56" s="73"/>
      <c r="CV56" s="73"/>
      <c r="CW56" s="73"/>
      <c r="CX56" s="73"/>
      <c r="CY56" s="69"/>
    </row>
    <row r="57" spans="1:103" x14ac:dyDescent="0.3">
      <c r="B57" s="151" t="s">
        <v>92</v>
      </c>
      <c r="C57" s="151"/>
      <c r="V57" s="73"/>
      <c r="Y57" s="8">
        <v>5.6</v>
      </c>
      <c r="Z57" s="69">
        <f t="shared" si="0"/>
        <v>4</v>
      </c>
      <c r="AF57" s="73"/>
      <c r="AG57" s="73"/>
      <c r="AH57" s="73"/>
      <c r="AI57" s="73"/>
      <c r="AJ57" s="73"/>
      <c r="AK57" s="73"/>
      <c r="AL57" s="73"/>
      <c r="AM57" s="73"/>
      <c r="AO57" s="95"/>
      <c r="AP57" s="2"/>
      <c r="AQ57" s="9"/>
      <c r="AT57" s="73"/>
      <c r="AU57" s="73"/>
      <c r="AV57" s="73"/>
      <c r="AW57" s="73"/>
      <c r="AX57" s="73"/>
      <c r="AY57" s="73"/>
      <c r="AZ57" s="73"/>
      <c r="BA57" s="73"/>
      <c r="BB57" s="73"/>
      <c r="BC57" s="69"/>
      <c r="BE57" s="9"/>
      <c r="BF57" s="73"/>
      <c r="BG57" s="73"/>
      <c r="BH57" s="73"/>
      <c r="BI57" s="73"/>
      <c r="BJ57" s="73"/>
      <c r="BK57" s="73"/>
      <c r="BL57" s="73"/>
      <c r="BM57" s="73"/>
      <c r="BN57" s="73"/>
      <c r="BO57" s="69"/>
      <c r="BQ57" s="9"/>
      <c r="BR57" s="73"/>
      <c r="BS57" s="73"/>
      <c r="BT57" s="73"/>
      <c r="BU57" s="73"/>
      <c r="BV57" s="73"/>
      <c r="BW57" s="73"/>
      <c r="BX57" s="73"/>
      <c r="BY57" s="73"/>
      <c r="BZ57" s="73"/>
      <c r="CA57" s="69"/>
      <c r="CC57" s="9"/>
      <c r="CD57" s="73"/>
      <c r="CE57" s="73"/>
      <c r="CF57" s="73"/>
      <c r="CG57" s="73"/>
      <c r="CH57" s="73"/>
      <c r="CI57" s="73"/>
      <c r="CJ57" s="73"/>
      <c r="CK57" s="73"/>
      <c r="CL57" s="73"/>
      <c r="CM57" s="69"/>
      <c r="CO57" s="9"/>
      <c r="CP57" s="73"/>
      <c r="CQ57" s="73"/>
      <c r="CR57" s="73"/>
      <c r="CS57" s="73"/>
      <c r="CT57" s="73"/>
      <c r="CU57" s="73"/>
      <c r="CV57" s="73"/>
      <c r="CW57" s="73"/>
      <c r="CX57" s="73"/>
      <c r="CY57" s="69"/>
    </row>
    <row r="58" spans="1:103" x14ac:dyDescent="0.3">
      <c r="V58" s="74"/>
      <c r="Y58" s="8">
        <v>6</v>
      </c>
      <c r="Z58" s="69">
        <f t="shared" si="0"/>
        <v>4</v>
      </c>
      <c r="AF58" s="73"/>
      <c r="AG58" s="73"/>
      <c r="AH58" s="73"/>
      <c r="AI58" s="73"/>
      <c r="AJ58" s="73"/>
      <c r="AK58" s="73"/>
      <c r="AL58" s="73"/>
      <c r="AM58" s="73"/>
      <c r="AO58" s="95"/>
      <c r="AP58" s="2"/>
      <c r="AQ58" s="9"/>
      <c r="AT58" s="73"/>
      <c r="AU58" s="73"/>
      <c r="AV58" s="73"/>
      <c r="AW58" s="73"/>
      <c r="AX58" s="73"/>
      <c r="AY58" s="73"/>
      <c r="AZ58" s="73"/>
      <c r="BA58" s="73"/>
      <c r="BB58" s="73"/>
      <c r="BC58" s="69"/>
      <c r="BE58" s="9"/>
      <c r="BF58" s="73"/>
      <c r="BG58" s="73"/>
      <c r="BH58" s="73"/>
      <c r="BI58" s="73"/>
      <c r="BJ58" s="73"/>
      <c r="BK58" s="73"/>
      <c r="BL58" s="73"/>
      <c r="BM58" s="73"/>
      <c r="BN58" s="73"/>
      <c r="BO58" s="69"/>
      <c r="BQ58" s="9"/>
      <c r="BR58" s="73"/>
      <c r="BS58" s="73"/>
      <c r="BT58" s="73"/>
      <c r="BU58" s="73"/>
      <c r="BV58" s="73"/>
      <c r="BW58" s="73"/>
      <c r="BX58" s="73"/>
      <c r="BY58" s="73"/>
      <c r="BZ58" s="73"/>
      <c r="CA58" s="69"/>
      <c r="CC58" s="9"/>
      <c r="CD58" s="73"/>
      <c r="CE58" s="73"/>
      <c r="CF58" s="73"/>
      <c r="CG58" s="73"/>
      <c r="CH58" s="73"/>
      <c r="CI58" s="73"/>
      <c r="CJ58" s="73"/>
      <c r="CK58" s="73"/>
      <c r="CL58" s="73"/>
      <c r="CM58" s="69"/>
      <c r="CO58" s="9"/>
      <c r="CP58" s="73"/>
      <c r="CQ58" s="73"/>
      <c r="CR58" s="73"/>
      <c r="CS58" s="73"/>
      <c r="CT58" s="73"/>
      <c r="CU58" s="73"/>
      <c r="CV58" s="73"/>
      <c r="CW58" s="73"/>
      <c r="CX58" s="73"/>
      <c r="CY58" s="69"/>
    </row>
    <row r="59" spans="1:103" s="4" customFormat="1" x14ac:dyDescent="0.3">
      <c r="A59" s="31"/>
      <c r="B59" s="3"/>
      <c r="C59" s="36"/>
      <c r="D59" s="32"/>
      <c r="E59" s="32"/>
      <c r="F59" s="37" t="s">
        <v>43</v>
      </c>
      <c r="G59" s="36"/>
      <c r="H59" s="32"/>
      <c r="I59" s="32"/>
      <c r="J59" s="32"/>
      <c r="K59" s="31"/>
      <c r="M59" s="12"/>
      <c r="N59" s="12"/>
      <c r="O59" s="12"/>
      <c r="P59" s="34"/>
      <c r="Q59" s="12"/>
      <c r="R59" s="12"/>
      <c r="S59" s="12"/>
      <c r="T59" s="12"/>
      <c r="W59" s="2"/>
      <c r="X59" s="2"/>
      <c r="Y59" s="8"/>
      <c r="Z59" s="69"/>
      <c r="AA59" s="2"/>
      <c r="AF59" s="73"/>
      <c r="AG59" s="73"/>
      <c r="AH59" s="73"/>
      <c r="AI59" s="73"/>
      <c r="AJ59" s="73"/>
      <c r="AK59" s="73"/>
      <c r="AL59" s="73"/>
      <c r="AM59" s="73"/>
      <c r="AO59" s="95"/>
      <c r="AQ59" s="9"/>
      <c r="AT59" s="73"/>
      <c r="AU59" s="73"/>
      <c r="AV59" s="73"/>
      <c r="AW59" s="73"/>
      <c r="AX59" s="73"/>
      <c r="AY59" s="73"/>
      <c r="AZ59" s="73"/>
      <c r="BA59" s="73"/>
      <c r="BB59" s="73"/>
      <c r="BC59" s="69"/>
      <c r="BE59" s="9"/>
      <c r="BF59" s="73"/>
      <c r="BG59" s="73"/>
      <c r="BH59" s="73"/>
      <c r="BI59" s="73"/>
      <c r="BJ59" s="73"/>
      <c r="BK59" s="73"/>
      <c r="BL59" s="73"/>
      <c r="BM59" s="73"/>
      <c r="BN59" s="73"/>
      <c r="BO59" s="69"/>
      <c r="BQ59" s="9"/>
      <c r="BR59" s="73"/>
      <c r="BS59" s="73"/>
      <c r="BT59" s="73"/>
      <c r="BU59" s="73"/>
      <c r="BV59" s="73"/>
      <c r="BW59" s="73"/>
      <c r="BX59" s="73"/>
      <c r="BY59" s="73"/>
      <c r="BZ59" s="73"/>
      <c r="CA59" s="69"/>
      <c r="CC59" s="9"/>
      <c r="CD59" s="73"/>
      <c r="CE59" s="73"/>
      <c r="CF59" s="73"/>
      <c r="CG59" s="73"/>
      <c r="CH59" s="73"/>
      <c r="CI59" s="73"/>
      <c r="CJ59" s="73"/>
      <c r="CK59" s="73"/>
      <c r="CL59" s="73"/>
      <c r="CM59" s="69"/>
      <c r="CO59" s="9"/>
      <c r="CP59" s="73"/>
      <c r="CQ59" s="73"/>
      <c r="CR59" s="73"/>
      <c r="CS59" s="73"/>
      <c r="CT59" s="73"/>
      <c r="CU59" s="73"/>
      <c r="CV59" s="73"/>
      <c r="CW59" s="73"/>
      <c r="CX59" s="73"/>
      <c r="CY59" s="69"/>
    </row>
    <row r="60" spans="1:103" s="4" customFormat="1" x14ac:dyDescent="0.3">
      <c r="A60" s="31"/>
      <c r="B60" s="32"/>
      <c r="C60" s="32"/>
      <c r="D60" s="32"/>
      <c r="E60" s="32"/>
      <c r="F60" s="68" t="s">
        <v>69</v>
      </c>
      <c r="G60" s="32"/>
      <c r="H60" s="32"/>
      <c r="I60" s="32"/>
      <c r="J60" s="32"/>
      <c r="K60" s="31"/>
      <c r="M60" s="12"/>
      <c r="N60" s="12"/>
      <c r="O60" s="12"/>
      <c r="P60" s="34"/>
      <c r="Q60" s="12"/>
      <c r="R60" s="12"/>
      <c r="S60" s="12"/>
      <c r="T60" s="12"/>
      <c r="W60" s="2"/>
      <c r="X60" s="2"/>
      <c r="AF60" s="73"/>
      <c r="AG60" s="73"/>
      <c r="AH60" s="73"/>
      <c r="AI60" s="73"/>
      <c r="AJ60" s="73"/>
      <c r="AK60" s="73"/>
      <c r="AL60" s="73"/>
      <c r="AM60" s="73"/>
      <c r="AO60" s="95"/>
      <c r="AQ60" s="9"/>
      <c r="AT60" s="73"/>
      <c r="AU60" s="73"/>
      <c r="AV60" s="73"/>
      <c r="AW60" s="73"/>
      <c r="AX60" s="73"/>
      <c r="AY60" s="73"/>
      <c r="AZ60" s="73"/>
      <c r="BA60" s="73"/>
      <c r="BB60" s="73"/>
      <c r="BC60" s="69"/>
      <c r="BE60" s="9"/>
      <c r="BF60" s="73"/>
      <c r="BG60" s="73"/>
      <c r="BH60" s="73"/>
      <c r="BI60" s="73"/>
      <c r="BJ60" s="73"/>
      <c r="BK60" s="73"/>
      <c r="BL60" s="73"/>
      <c r="BM60" s="73"/>
      <c r="BN60" s="73"/>
      <c r="BO60" s="69"/>
      <c r="BQ60" s="9"/>
      <c r="BR60" s="73"/>
      <c r="BS60" s="73"/>
      <c r="BT60" s="73"/>
      <c r="BU60" s="73"/>
      <c r="BV60" s="73"/>
      <c r="BW60" s="73"/>
      <c r="BX60" s="73"/>
      <c r="BY60" s="73"/>
      <c r="BZ60" s="73"/>
      <c r="CA60" s="69"/>
      <c r="CC60" s="9"/>
      <c r="CD60" s="73"/>
      <c r="CE60" s="73"/>
      <c r="CF60" s="73"/>
      <c r="CG60" s="73"/>
      <c r="CH60" s="73"/>
      <c r="CI60" s="73"/>
      <c r="CJ60" s="73"/>
      <c r="CK60" s="73"/>
      <c r="CL60" s="73"/>
      <c r="CM60" s="69"/>
      <c r="CO60" s="9"/>
      <c r="CP60" s="73"/>
      <c r="CQ60" s="73"/>
      <c r="CR60" s="73"/>
      <c r="CS60" s="73"/>
      <c r="CT60" s="73"/>
      <c r="CU60" s="73"/>
      <c r="CV60" s="73"/>
      <c r="CW60" s="73"/>
      <c r="CX60" s="73"/>
      <c r="CY60" s="69"/>
    </row>
    <row r="61" spans="1:103" x14ac:dyDescent="0.3">
      <c r="AF61" s="8"/>
      <c r="AG61" s="69"/>
      <c r="AH61" s="73"/>
      <c r="AI61" s="73"/>
      <c r="AJ61" s="73"/>
      <c r="AK61" s="73"/>
      <c r="AL61" s="73"/>
      <c r="AM61" s="73"/>
      <c r="AN61" s="73"/>
      <c r="AO61" s="73"/>
      <c r="AP61" s="2"/>
      <c r="AQ61" s="95"/>
      <c r="AS61" s="9"/>
      <c r="AT61" s="73"/>
      <c r="AU61" s="73"/>
      <c r="AV61" s="73"/>
      <c r="AW61" s="73"/>
      <c r="AX61" s="73"/>
      <c r="AY61" s="73"/>
      <c r="AZ61" s="73"/>
      <c r="BA61" s="73"/>
      <c r="BB61" s="73"/>
      <c r="BC61" s="69"/>
      <c r="BE61" s="9"/>
      <c r="BF61" s="73"/>
      <c r="BG61" s="73"/>
      <c r="BH61" s="73"/>
      <c r="BI61" s="73"/>
      <c r="BJ61" s="73"/>
      <c r="BK61" s="73"/>
      <c r="BL61" s="73"/>
      <c r="BM61" s="73"/>
      <c r="BN61" s="73"/>
      <c r="BO61" s="69"/>
      <c r="BQ61" s="9"/>
      <c r="BR61" s="73"/>
      <c r="BS61" s="73"/>
      <c r="BT61" s="73"/>
      <c r="BU61" s="73"/>
      <c r="BV61" s="73"/>
      <c r="BW61" s="73"/>
      <c r="BX61" s="73"/>
      <c r="BY61" s="73"/>
      <c r="BZ61" s="73"/>
      <c r="CA61" s="69"/>
      <c r="CC61" s="9"/>
      <c r="CD61" s="73"/>
      <c r="CE61" s="73"/>
      <c r="CF61" s="73"/>
      <c r="CG61" s="73"/>
      <c r="CH61" s="73"/>
      <c r="CI61" s="73"/>
      <c r="CJ61" s="73"/>
      <c r="CK61" s="73"/>
      <c r="CL61" s="73"/>
      <c r="CM61" s="69"/>
      <c r="CO61" s="9"/>
      <c r="CP61" s="73"/>
      <c r="CQ61" s="73"/>
      <c r="CR61" s="73"/>
      <c r="CS61" s="73"/>
      <c r="CT61" s="73"/>
      <c r="CU61" s="73"/>
      <c r="CV61" s="73"/>
      <c r="CW61" s="73"/>
      <c r="CX61" s="73"/>
      <c r="CY61" s="69"/>
    </row>
    <row r="62" spans="1:103" x14ac:dyDescent="0.3">
      <c r="AF62" s="8"/>
      <c r="AG62" s="69"/>
      <c r="AH62" s="73"/>
      <c r="AI62" s="73"/>
      <c r="AJ62" s="73"/>
      <c r="AK62" s="73"/>
      <c r="AL62" s="73"/>
      <c r="AM62" s="73"/>
      <c r="AN62" s="73"/>
      <c r="AO62" s="73"/>
      <c r="AP62" s="2"/>
      <c r="AQ62" s="95"/>
      <c r="AS62" s="9"/>
      <c r="AT62" s="73"/>
      <c r="AU62" s="73"/>
      <c r="AV62" s="73"/>
      <c r="AW62" s="73"/>
      <c r="AX62" s="73"/>
      <c r="AY62" s="73"/>
      <c r="AZ62" s="73"/>
      <c r="BA62" s="73"/>
      <c r="BB62" s="73"/>
      <c r="BC62" s="69"/>
      <c r="BE62" s="9"/>
      <c r="BF62" s="73"/>
      <c r="BG62" s="73"/>
      <c r="BH62" s="73"/>
      <c r="BI62" s="73"/>
      <c r="BJ62" s="73"/>
      <c r="BK62" s="73"/>
      <c r="BL62" s="73"/>
      <c r="BM62" s="73"/>
      <c r="BN62" s="73"/>
      <c r="BO62" s="69"/>
      <c r="BQ62" s="9"/>
      <c r="BR62" s="73"/>
      <c r="BS62" s="73"/>
      <c r="BT62" s="73"/>
      <c r="BU62" s="73"/>
      <c r="BV62" s="73"/>
      <c r="BW62" s="73"/>
      <c r="BX62" s="73"/>
      <c r="BY62" s="73"/>
      <c r="BZ62" s="73"/>
      <c r="CA62" s="69"/>
      <c r="CC62" s="9"/>
      <c r="CD62" s="73"/>
      <c r="CE62" s="73"/>
      <c r="CF62" s="73"/>
      <c r="CG62" s="73"/>
      <c r="CH62" s="73"/>
      <c r="CI62" s="73"/>
      <c r="CJ62" s="73"/>
      <c r="CK62" s="73"/>
      <c r="CL62" s="73"/>
      <c r="CM62" s="69"/>
      <c r="CO62" s="9"/>
      <c r="CP62" s="73"/>
      <c r="CQ62" s="73"/>
      <c r="CR62" s="73"/>
      <c r="CS62" s="73"/>
      <c r="CT62" s="73"/>
      <c r="CU62" s="73"/>
      <c r="CV62" s="73"/>
      <c r="CW62" s="73"/>
      <c r="CX62" s="73"/>
      <c r="CY62" s="69"/>
    </row>
    <row r="63" spans="1:103" x14ac:dyDescent="0.3">
      <c r="AF63" s="8"/>
      <c r="AG63" s="69"/>
      <c r="AH63" s="73"/>
      <c r="AI63" s="73"/>
      <c r="AJ63" s="73"/>
      <c r="AK63" s="73"/>
      <c r="AL63" s="73"/>
      <c r="AM63" s="73"/>
      <c r="AN63" s="73"/>
      <c r="AO63" s="73"/>
      <c r="AP63" s="2"/>
      <c r="AQ63" s="95"/>
      <c r="AS63" s="9"/>
      <c r="AT63" s="73"/>
      <c r="AU63" s="73"/>
      <c r="AV63" s="73"/>
      <c r="AW63" s="73"/>
      <c r="AX63" s="73"/>
      <c r="AY63" s="73"/>
      <c r="AZ63" s="73"/>
      <c r="BA63" s="73"/>
      <c r="BB63" s="73"/>
      <c r="BC63" s="69"/>
      <c r="BE63" s="9"/>
      <c r="BF63" s="73"/>
      <c r="BG63" s="73"/>
      <c r="BH63" s="73"/>
      <c r="BI63" s="73"/>
      <c r="BJ63" s="73"/>
      <c r="BK63" s="73"/>
      <c r="BL63" s="73"/>
      <c r="BM63" s="73"/>
      <c r="BN63" s="73"/>
      <c r="BO63" s="69"/>
      <c r="BQ63" s="9"/>
      <c r="BR63" s="73"/>
      <c r="BS63" s="73"/>
      <c r="BT63" s="73"/>
      <c r="BU63" s="73"/>
      <c r="BV63" s="73"/>
      <c r="BW63" s="73"/>
      <c r="BX63" s="73"/>
      <c r="BY63" s="73"/>
      <c r="BZ63" s="73"/>
      <c r="CA63" s="69"/>
      <c r="CC63" s="9"/>
      <c r="CD63" s="73"/>
      <c r="CE63" s="73"/>
      <c r="CF63" s="73"/>
      <c r="CG63" s="73"/>
      <c r="CH63" s="73"/>
      <c r="CI63" s="73"/>
      <c r="CJ63" s="73"/>
      <c r="CK63" s="73"/>
      <c r="CL63" s="73"/>
      <c r="CM63" s="69"/>
      <c r="CO63" s="9"/>
      <c r="CP63" s="73"/>
      <c r="CQ63" s="73"/>
      <c r="CR63" s="73"/>
      <c r="CS63" s="73"/>
      <c r="CT63" s="73"/>
      <c r="CU63" s="73"/>
      <c r="CV63" s="73"/>
      <c r="CW63" s="73"/>
      <c r="CX63" s="73"/>
      <c r="CY63" s="69"/>
    </row>
    <row r="64" spans="1:103" x14ac:dyDescent="0.3">
      <c r="AF64" s="8"/>
      <c r="AG64" s="69"/>
      <c r="AH64" s="73"/>
      <c r="AI64" s="73"/>
      <c r="AJ64" s="73"/>
      <c r="AK64" s="73"/>
      <c r="AL64" s="73"/>
      <c r="AM64" s="73"/>
      <c r="AN64" s="73"/>
      <c r="AO64" s="73"/>
      <c r="AP64" s="2"/>
      <c r="AQ64" s="95"/>
      <c r="AS64" s="9"/>
      <c r="AT64" s="73"/>
      <c r="AU64" s="73"/>
      <c r="AV64" s="73"/>
      <c r="AW64" s="73"/>
      <c r="AX64" s="73"/>
      <c r="AY64" s="73"/>
      <c r="AZ64" s="73"/>
      <c r="BA64" s="73"/>
      <c r="BB64" s="73"/>
      <c r="BC64" s="69"/>
      <c r="BE64" s="9"/>
      <c r="BF64" s="73"/>
      <c r="BG64" s="73"/>
      <c r="BH64" s="73"/>
      <c r="BI64" s="73"/>
      <c r="BJ64" s="73"/>
      <c r="BK64" s="73"/>
      <c r="BL64" s="73"/>
      <c r="BM64" s="73"/>
      <c r="BN64" s="73"/>
      <c r="BO64" s="69"/>
      <c r="BQ64" s="9"/>
      <c r="BR64" s="73"/>
      <c r="BS64" s="73"/>
      <c r="BT64" s="73"/>
      <c r="BU64" s="73"/>
      <c r="BV64" s="73"/>
      <c r="BW64" s="73"/>
      <c r="BX64" s="73"/>
      <c r="BY64" s="73"/>
      <c r="BZ64" s="73"/>
      <c r="CA64" s="69"/>
      <c r="CC64" s="9"/>
      <c r="CD64" s="73"/>
      <c r="CE64" s="73"/>
      <c r="CF64" s="73"/>
      <c r="CG64" s="73"/>
      <c r="CH64" s="73"/>
      <c r="CI64" s="73"/>
      <c r="CJ64" s="73"/>
      <c r="CK64" s="73"/>
      <c r="CL64" s="73"/>
      <c r="CM64" s="69"/>
      <c r="CO64" s="9"/>
      <c r="CP64" s="73"/>
      <c r="CQ64" s="73"/>
      <c r="CR64" s="73"/>
      <c r="CS64" s="73"/>
      <c r="CT64" s="73"/>
      <c r="CU64" s="73"/>
      <c r="CV64" s="73"/>
      <c r="CW64" s="73"/>
      <c r="CX64" s="73"/>
      <c r="CY64" s="69"/>
    </row>
    <row r="65" spans="32:103" x14ac:dyDescent="0.3">
      <c r="AF65" s="8"/>
      <c r="AG65" s="69"/>
      <c r="AH65" s="73"/>
      <c r="AI65" s="73"/>
      <c r="AJ65" s="73"/>
      <c r="AK65" s="73"/>
      <c r="AL65" s="73"/>
      <c r="AM65" s="73"/>
      <c r="AN65" s="73"/>
      <c r="AO65" s="73"/>
      <c r="AP65" s="2"/>
      <c r="AQ65" s="95"/>
      <c r="AS65" s="9"/>
      <c r="AT65" s="73"/>
      <c r="AU65" s="73"/>
      <c r="AV65" s="73"/>
      <c r="AW65" s="73"/>
      <c r="AX65" s="73"/>
      <c r="AY65" s="73"/>
      <c r="AZ65" s="73"/>
      <c r="BA65" s="73"/>
      <c r="BB65" s="73"/>
      <c r="BC65" s="69"/>
      <c r="BE65" s="9"/>
      <c r="BF65" s="73"/>
      <c r="BG65" s="73"/>
      <c r="BH65" s="73"/>
      <c r="BI65" s="73"/>
      <c r="BJ65" s="73"/>
      <c r="BK65" s="73"/>
      <c r="BL65" s="73"/>
      <c r="BM65" s="73"/>
      <c r="BN65" s="73"/>
      <c r="BO65" s="69"/>
      <c r="BQ65" s="9"/>
      <c r="BR65" s="73"/>
      <c r="BS65" s="73"/>
      <c r="BT65" s="73"/>
      <c r="BU65" s="73"/>
      <c r="BV65" s="73"/>
      <c r="BW65" s="73"/>
      <c r="BX65" s="73"/>
      <c r="BY65" s="73"/>
      <c r="BZ65" s="73"/>
      <c r="CA65" s="69"/>
      <c r="CC65" s="9"/>
      <c r="CD65" s="73"/>
      <c r="CE65" s="73"/>
      <c r="CF65" s="73"/>
      <c r="CG65" s="73"/>
      <c r="CH65" s="73"/>
      <c r="CI65" s="73"/>
      <c r="CJ65" s="73"/>
      <c r="CK65" s="73"/>
      <c r="CL65" s="73"/>
      <c r="CM65" s="69"/>
      <c r="CO65" s="9"/>
      <c r="CP65" s="73"/>
      <c r="CQ65" s="73"/>
      <c r="CR65" s="73"/>
      <c r="CS65" s="73"/>
      <c r="CT65" s="73"/>
      <c r="CU65" s="73"/>
      <c r="CV65" s="73"/>
      <c r="CW65" s="73"/>
      <c r="CX65" s="73"/>
      <c r="CY65" s="69"/>
    </row>
    <row r="66" spans="32:103" x14ac:dyDescent="0.3">
      <c r="AF66" s="8"/>
      <c r="AG66" s="69"/>
      <c r="AH66" s="73"/>
      <c r="AI66" s="73"/>
      <c r="AJ66" s="73"/>
      <c r="AK66" s="73"/>
      <c r="AL66" s="73"/>
      <c r="AM66" s="73"/>
      <c r="AN66" s="73"/>
      <c r="AO66" s="73"/>
      <c r="AP66" s="2"/>
      <c r="AQ66" s="95"/>
      <c r="AS66" s="9"/>
      <c r="AT66" s="73"/>
      <c r="AU66" s="73"/>
      <c r="AV66" s="73"/>
      <c r="AW66" s="73"/>
      <c r="AX66" s="73"/>
      <c r="AY66" s="73"/>
      <c r="AZ66" s="73"/>
      <c r="BA66" s="73"/>
      <c r="BB66" s="73"/>
      <c r="BC66" s="69"/>
      <c r="BE66" s="9"/>
      <c r="BF66" s="73"/>
      <c r="BG66" s="73"/>
      <c r="BH66" s="73"/>
      <c r="BI66" s="73"/>
      <c r="BJ66" s="73"/>
      <c r="BK66" s="73"/>
      <c r="BL66" s="73"/>
      <c r="BM66" s="73"/>
      <c r="BN66" s="73"/>
      <c r="BO66" s="69"/>
      <c r="BQ66" s="9"/>
      <c r="BR66" s="73"/>
      <c r="BS66" s="73"/>
      <c r="BT66" s="73"/>
      <c r="BU66" s="73"/>
      <c r="BV66" s="73"/>
      <c r="BW66" s="73"/>
      <c r="BX66" s="73"/>
      <c r="BY66" s="73"/>
      <c r="BZ66" s="73"/>
      <c r="CA66" s="69"/>
      <c r="CC66" s="9"/>
      <c r="CD66" s="73"/>
      <c r="CE66" s="73"/>
      <c r="CF66" s="73"/>
      <c r="CG66" s="73"/>
      <c r="CH66" s="73"/>
      <c r="CI66" s="73"/>
      <c r="CJ66" s="73"/>
      <c r="CK66" s="73"/>
      <c r="CL66" s="73"/>
      <c r="CM66" s="69"/>
      <c r="CO66" s="9"/>
      <c r="CP66" s="73"/>
      <c r="CQ66" s="73"/>
      <c r="CR66" s="73"/>
      <c r="CS66" s="73"/>
      <c r="CT66" s="73"/>
      <c r="CU66" s="73"/>
      <c r="CV66" s="73"/>
      <c r="CW66" s="73"/>
      <c r="CX66" s="73"/>
      <c r="CY66" s="69"/>
    </row>
    <row r="67" spans="32:103" x14ac:dyDescent="0.3">
      <c r="AF67" s="8"/>
      <c r="AG67" s="69"/>
      <c r="AH67" s="73"/>
      <c r="AI67" s="73"/>
      <c r="AJ67" s="73"/>
      <c r="AK67" s="73"/>
      <c r="AL67" s="73"/>
      <c r="AM67" s="73"/>
      <c r="AN67" s="73"/>
      <c r="AO67" s="73"/>
      <c r="AP67" s="2"/>
      <c r="AQ67" s="95"/>
      <c r="AS67" s="9"/>
      <c r="AT67" s="73"/>
      <c r="AU67" s="73"/>
      <c r="AV67" s="73"/>
      <c r="AW67" s="73"/>
      <c r="AX67" s="73"/>
      <c r="AY67" s="73"/>
      <c r="AZ67" s="73"/>
      <c r="BA67" s="73"/>
      <c r="BB67" s="73"/>
      <c r="BC67" s="69"/>
      <c r="BE67" s="9"/>
      <c r="BF67" s="73"/>
      <c r="BG67" s="73"/>
      <c r="BH67" s="73"/>
      <c r="BI67" s="73"/>
      <c r="BJ67" s="73"/>
      <c r="BK67" s="73"/>
      <c r="BL67" s="73"/>
      <c r="BM67" s="73"/>
      <c r="BN67" s="73"/>
      <c r="BO67" s="69"/>
      <c r="BQ67" s="9"/>
      <c r="BR67" s="73"/>
      <c r="BS67" s="73"/>
      <c r="BT67" s="73"/>
      <c r="BU67" s="73"/>
      <c r="BV67" s="73"/>
      <c r="BW67" s="73"/>
      <c r="BX67" s="73"/>
      <c r="BY67" s="73"/>
      <c r="BZ67" s="73"/>
      <c r="CA67" s="69"/>
      <c r="CC67" s="9"/>
      <c r="CD67" s="73"/>
      <c r="CE67" s="73"/>
      <c r="CF67" s="73"/>
      <c r="CG67" s="73"/>
      <c r="CH67" s="73"/>
      <c r="CI67" s="73"/>
      <c r="CJ67" s="73"/>
      <c r="CK67" s="73"/>
      <c r="CL67" s="73"/>
      <c r="CM67" s="69"/>
      <c r="CO67" s="9"/>
      <c r="CP67" s="73"/>
      <c r="CQ67" s="73"/>
      <c r="CR67" s="73"/>
      <c r="CS67" s="73"/>
      <c r="CT67" s="73"/>
      <c r="CU67" s="73"/>
      <c r="CV67" s="73"/>
      <c r="CW67" s="73"/>
      <c r="CX67" s="73"/>
      <c r="CY67" s="69"/>
    </row>
    <row r="68" spans="32:103" x14ac:dyDescent="0.3">
      <c r="AF68" s="8"/>
      <c r="AG68" s="69"/>
      <c r="AH68" s="73"/>
      <c r="AI68" s="73"/>
      <c r="AJ68" s="73"/>
      <c r="AK68" s="73"/>
      <c r="AL68" s="73"/>
      <c r="AM68" s="73"/>
      <c r="AN68" s="73"/>
      <c r="AO68" s="73"/>
      <c r="AP68" s="2"/>
      <c r="AQ68" s="95"/>
      <c r="AS68" s="9"/>
      <c r="AT68" s="73"/>
      <c r="AU68" s="73"/>
      <c r="AV68" s="73"/>
      <c r="AW68" s="73"/>
      <c r="AX68" s="73"/>
      <c r="AY68" s="73"/>
      <c r="AZ68" s="73"/>
      <c r="BA68" s="73"/>
      <c r="BB68" s="73"/>
      <c r="BC68" s="69"/>
      <c r="BE68" s="9"/>
      <c r="BF68" s="73"/>
      <c r="BG68" s="73"/>
      <c r="BH68" s="73"/>
      <c r="BI68" s="73"/>
      <c r="BJ68" s="73"/>
      <c r="BK68" s="73"/>
      <c r="BL68" s="73"/>
      <c r="BM68" s="73"/>
      <c r="BN68" s="73"/>
      <c r="BO68" s="69"/>
      <c r="BQ68" s="9"/>
      <c r="BR68" s="73"/>
      <c r="BS68" s="73"/>
      <c r="BT68" s="73"/>
      <c r="BU68" s="73"/>
      <c r="BV68" s="73"/>
      <c r="BW68" s="73"/>
      <c r="BX68" s="73"/>
      <c r="BY68" s="73"/>
      <c r="BZ68" s="73"/>
      <c r="CA68" s="69"/>
      <c r="CC68" s="9"/>
      <c r="CD68" s="73"/>
      <c r="CE68" s="73"/>
      <c r="CF68" s="73"/>
      <c r="CG68" s="73"/>
      <c r="CH68" s="73"/>
      <c r="CI68" s="73"/>
      <c r="CJ68" s="73"/>
      <c r="CK68" s="73"/>
      <c r="CL68" s="73"/>
      <c r="CM68" s="69"/>
      <c r="CO68" s="9"/>
      <c r="CP68" s="73"/>
      <c r="CQ68" s="73"/>
      <c r="CR68" s="73"/>
      <c r="CS68" s="73"/>
      <c r="CT68" s="73"/>
      <c r="CU68" s="73"/>
      <c r="CV68" s="73"/>
      <c r="CW68" s="73"/>
      <c r="CX68" s="73"/>
      <c r="CY68" s="69"/>
    </row>
    <row r="69" spans="32:103" x14ac:dyDescent="0.3">
      <c r="AF69" s="8"/>
      <c r="AG69" s="69"/>
      <c r="AH69" s="73"/>
      <c r="AI69" s="73"/>
      <c r="AJ69" s="73"/>
      <c r="AK69" s="73"/>
      <c r="AL69" s="73"/>
      <c r="AM69" s="73"/>
      <c r="AN69" s="73"/>
      <c r="AO69" s="73"/>
      <c r="AP69" s="2"/>
      <c r="AQ69" s="95"/>
      <c r="AS69" s="9"/>
      <c r="AT69" s="73"/>
      <c r="AU69" s="73"/>
      <c r="AV69" s="73"/>
      <c r="AW69" s="73"/>
      <c r="AX69" s="73"/>
      <c r="AY69" s="73"/>
      <c r="AZ69" s="73"/>
      <c r="BA69" s="73"/>
      <c r="BB69" s="73"/>
      <c r="BC69" s="69"/>
      <c r="BE69" s="9"/>
      <c r="BF69" s="73"/>
      <c r="BG69" s="73"/>
      <c r="BH69" s="73"/>
      <c r="BI69" s="73"/>
      <c r="BJ69" s="73"/>
      <c r="BK69" s="73"/>
      <c r="BL69" s="73"/>
      <c r="BM69" s="73"/>
      <c r="BN69" s="73"/>
      <c r="BO69" s="69"/>
      <c r="BQ69" s="9"/>
      <c r="BR69" s="73"/>
      <c r="BS69" s="73"/>
      <c r="BT69" s="73"/>
      <c r="BU69" s="73"/>
      <c r="BV69" s="73"/>
      <c r="BW69" s="73"/>
      <c r="BX69" s="73"/>
      <c r="BY69" s="73"/>
      <c r="BZ69" s="73"/>
      <c r="CA69" s="69"/>
      <c r="CC69" s="9"/>
      <c r="CD69" s="73"/>
      <c r="CE69" s="73"/>
      <c r="CF69" s="73"/>
      <c r="CG69" s="73"/>
      <c r="CH69" s="73"/>
      <c r="CI69" s="73"/>
      <c r="CJ69" s="73"/>
      <c r="CK69" s="73"/>
      <c r="CL69" s="73"/>
      <c r="CM69" s="69"/>
      <c r="CO69" s="9"/>
      <c r="CP69" s="73"/>
      <c r="CQ69" s="73"/>
      <c r="CR69" s="73"/>
      <c r="CS69" s="73"/>
      <c r="CT69" s="73"/>
      <c r="CU69" s="73"/>
      <c r="CV69" s="73"/>
      <c r="CW69" s="73"/>
      <c r="CX69" s="73"/>
      <c r="CY69" s="69"/>
    </row>
    <row r="70" spans="32:103" x14ac:dyDescent="0.3">
      <c r="AF70" s="8"/>
      <c r="AG70" s="69"/>
      <c r="AH70" s="73"/>
      <c r="AI70" s="73"/>
      <c r="AJ70" s="73"/>
      <c r="AK70" s="73"/>
      <c r="AL70" s="73"/>
      <c r="AM70" s="73"/>
      <c r="AN70" s="73"/>
      <c r="AO70" s="73"/>
      <c r="AP70" s="2"/>
      <c r="AQ70" s="95"/>
      <c r="AS70" s="9"/>
      <c r="AT70" s="73"/>
      <c r="AU70" s="73"/>
      <c r="AV70" s="73"/>
      <c r="AW70" s="73"/>
      <c r="AX70" s="73"/>
      <c r="AY70" s="73"/>
      <c r="AZ70" s="73"/>
      <c r="BA70" s="73"/>
      <c r="BB70" s="73"/>
      <c r="BC70" s="69"/>
      <c r="BE70" s="9"/>
      <c r="BF70" s="73"/>
      <c r="BG70" s="73"/>
      <c r="BH70" s="73"/>
      <c r="BI70" s="73"/>
      <c r="BJ70" s="73"/>
      <c r="BK70" s="73"/>
      <c r="BL70" s="73"/>
      <c r="BM70" s="73"/>
      <c r="BN70" s="73"/>
      <c r="BO70" s="69"/>
      <c r="BQ70" s="9"/>
      <c r="BR70" s="73"/>
      <c r="BS70" s="73"/>
      <c r="BT70" s="73"/>
      <c r="BU70" s="73"/>
      <c r="BV70" s="73"/>
      <c r="BW70" s="73"/>
      <c r="BX70" s="73"/>
      <c r="BY70" s="73"/>
      <c r="BZ70" s="73"/>
      <c r="CA70" s="69"/>
      <c r="CC70" s="9"/>
      <c r="CD70" s="73"/>
      <c r="CE70" s="73"/>
      <c r="CF70" s="73"/>
      <c r="CG70" s="73"/>
      <c r="CH70" s="73"/>
      <c r="CI70" s="73"/>
      <c r="CJ70" s="73"/>
      <c r="CK70" s="73"/>
      <c r="CL70" s="73"/>
      <c r="CM70" s="69"/>
      <c r="CO70" s="9"/>
      <c r="CP70" s="73"/>
      <c r="CQ70" s="73"/>
      <c r="CR70" s="73"/>
      <c r="CS70" s="73"/>
      <c r="CT70" s="73"/>
      <c r="CU70" s="73"/>
      <c r="CV70" s="73"/>
      <c r="CW70" s="73"/>
      <c r="CX70" s="73"/>
      <c r="CY70" s="69"/>
    </row>
    <row r="71" spans="32:103" x14ac:dyDescent="0.3">
      <c r="AF71" s="8"/>
      <c r="AG71" s="69"/>
      <c r="AH71" s="73"/>
      <c r="AI71" s="73"/>
      <c r="AJ71" s="73"/>
      <c r="AK71" s="73"/>
      <c r="AL71" s="73"/>
      <c r="AM71" s="73"/>
      <c r="AN71" s="73"/>
      <c r="AO71" s="73"/>
      <c r="AP71" s="2"/>
      <c r="AQ71" s="95"/>
      <c r="AS71" s="9"/>
      <c r="AT71" s="73"/>
      <c r="AU71" s="73"/>
      <c r="AV71" s="73"/>
      <c r="AW71" s="73"/>
      <c r="AX71" s="73"/>
      <c r="AY71" s="73"/>
      <c r="AZ71" s="73"/>
      <c r="BA71" s="73"/>
      <c r="BB71" s="73"/>
      <c r="BC71" s="69"/>
      <c r="BE71" s="9"/>
      <c r="BF71" s="73"/>
      <c r="BG71" s="73"/>
      <c r="BH71" s="73"/>
      <c r="BI71" s="73"/>
      <c r="BJ71" s="73"/>
      <c r="BK71" s="73"/>
      <c r="BL71" s="73"/>
      <c r="BM71" s="73"/>
      <c r="BN71" s="73"/>
      <c r="BO71" s="69"/>
      <c r="BQ71" s="9"/>
      <c r="BR71" s="73"/>
      <c r="BS71" s="73"/>
      <c r="BT71" s="73"/>
      <c r="BU71" s="73"/>
      <c r="BV71" s="73"/>
      <c r="BW71" s="73"/>
      <c r="BX71" s="73"/>
      <c r="BY71" s="73"/>
      <c r="BZ71" s="73"/>
      <c r="CA71" s="69"/>
      <c r="CC71" s="9"/>
      <c r="CD71" s="73"/>
      <c r="CE71" s="73"/>
      <c r="CF71" s="73"/>
      <c r="CG71" s="73"/>
      <c r="CH71" s="73"/>
      <c r="CI71" s="73"/>
      <c r="CJ71" s="73"/>
      <c r="CK71" s="73"/>
      <c r="CL71" s="73"/>
      <c r="CM71" s="69"/>
      <c r="CO71" s="9"/>
      <c r="CP71" s="73"/>
      <c r="CQ71" s="73"/>
      <c r="CR71" s="73"/>
      <c r="CS71" s="73"/>
      <c r="CT71" s="73"/>
      <c r="CU71" s="73"/>
      <c r="CV71" s="73"/>
      <c r="CW71" s="73"/>
      <c r="CX71" s="73"/>
      <c r="CY71" s="69"/>
    </row>
    <row r="72" spans="32:103" x14ac:dyDescent="0.3">
      <c r="AF72" s="8"/>
      <c r="AG72" s="69"/>
      <c r="AH72" s="73"/>
      <c r="AI72" s="73"/>
      <c r="AJ72" s="73"/>
      <c r="AK72" s="73"/>
      <c r="AL72" s="73"/>
      <c r="AM72" s="73"/>
      <c r="AN72" s="73"/>
      <c r="AO72" s="73"/>
      <c r="AP72" s="2"/>
      <c r="AQ72" s="95"/>
      <c r="AS72" s="9"/>
      <c r="AT72" s="73"/>
      <c r="AU72" s="73"/>
      <c r="AV72" s="73"/>
      <c r="AW72" s="73"/>
      <c r="AX72" s="73"/>
      <c r="AY72" s="73"/>
      <c r="AZ72" s="73"/>
      <c r="BA72" s="73"/>
      <c r="BB72" s="73"/>
      <c r="BC72" s="69"/>
      <c r="BE72" s="9"/>
      <c r="BF72" s="73"/>
      <c r="BG72" s="73"/>
      <c r="BH72" s="73"/>
      <c r="BI72" s="73"/>
      <c r="BJ72" s="73"/>
      <c r="BK72" s="73"/>
      <c r="BL72" s="73"/>
      <c r="BM72" s="73"/>
      <c r="BN72" s="73"/>
      <c r="BO72" s="69"/>
      <c r="BQ72" s="9"/>
      <c r="BR72" s="73"/>
      <c r="BS72" s="73"/>
      <c r="BT72" s="73"/>
      <c r="BU72" s="73"/>
      <c r="BV72" s="73"/>
      <c r="BW72" s="73"/>
      <c r="BX72" s="73"/>
      <c r="BY72" s="73"/>
      <c r="BZ72" s="73"/>
      <c r="CA72" s="69"/>
      <c r="CC72" s="9"/>
      <c r="CD72" s="73"/>
      <c r="CE72" s="73"/>
      <c r="CF72" s="73"/>
      <c r="CG72" s="73"/>
      <c r="CH72" s="73"/>
      <c r="CI72" s="73"/>
      <c r="CJ72" s="73"/>
      <c r="CK72" s="73"/>
      <c r="CL72" s="73"/>
      <c r="CM72" s="69"/>
      <c r="CO72" s="9"/>
      <c r="CP72" s="73"/>
      <c r="CQ72" s="73"/>
      <c r="CR72" s="73"/>
      <c r="CS72" s="73"/>
      <c r="CT72" s="73"/>
      <c r="CU72" s="73"/>
      <c r="CV72" s="73"/>
      <c r="CW72" s="73"/>
      <c r="CX72" s="73"/>
      <c r="CY72" s="69"/>
    </row>
    <row r="73" spans="32:103" x14ac:dyDescent="0.3">
      <c r="AF73" s="8"/>
      <c r="AG73" s="69"/>
      <c r="AH73" s="73"/>
      <c r="AI73" s="73"/>
      <c r="AJ73" s="73"/>
      <c r="AK73" s="73"/>
      <c r="AL73" s="73"/>
      <c r="AM73" s="73"/>
      <c r="AN73" s="73"/>
      <c r="AO73" s="73"/>
      <c r="AP73" s="2"/>
      <c r="AQ73" s="95"/>
      <c r="AS73" s="9"/>
      <c r="AT73" s="73"/>
      <c r="AU73" s="73"/>
      <c r="AV73" s="73"/>
      <c r="AW73" s="73"/>
      <c r="AX73" s="73"/>
      <c r="AY73" s="73"/>
      <c r="AZ73" s="73"/>
      <c r="BA73" s="73"/>
      <c r="BB73" s="73"/>
      <c r="BC73" s="69"/>
      <c r="BE73" s="9"/>
      <c r="BF73" s="73"/>
      <c r="BG73" s="73"/>
      <c r="BH73" s="73"/>
      <c r="BI73" s="73"/>
      <c r="BJ73" s="73"/>
      <c r="BK73" s="73"/>
      <c r="BL73" s="73"/>
      <c r="BM73" s="73"/>
      <c r="BN73" s="73"/>
      <c r="BO73" s="69"/>
      <c r="BQ73" s="9"/>
      <c r="BR73" s="73"/>
      <c r="BS73" s="73"/>
      <c r="BT73" s="73"/>
      <c r="BU73" s="73"/>
      <c r="BV73" s="73"/>
      <c r="BW73" s="73"/>
      <c r="BX73" s="73"/>
      <c r="BY73" s="73"/>
      <c r="BZ73" s="73"/>
      <c r="CA73" s="69"/>
      <c r="CC73" s="9"/>
      <c r="CD73" s="73"/>
      <c r="CE73" s="73"/>
      <c r="CF73" s="73"/>
      <c r="CG73" s="73"/>
      <c r="CH73" s="73"/>
      <c r="CI73" s="73"/>
      <c r="CJ73" s="73"/>
      <c r="CK73" s="73"/>
      <c r="CL73" s="73"/>
      <c r="CM73" s="69"/>
      <c r="CO73" s="9"/>
      <c r="CP73" s="73"/>
      <c r="CQ73" s="73"/>
      <c r="CR73" s="73"/>
      <c r="CS73" s="73"/>
      <c r="CT73" s="73"/>
      <c r="CU73" s="73"/>
      <c r="CV73" s="73"/>
      <c r="CW73" s="73"/>
      <c r="CX73" s="73"/>
      <c r="CY73" s="69"/>
    </row>
    <row r="74" spans="32:103" x14ac:dyDescent="0.3">
      <c r="AF74" s="8"/>
      <c r="AG74" s="69"/>
      <c r="AH74" s="73"/>
      <c r="AI74" s="73"/>
      <c r="AJ74" s="73"/>
      <c r="AK74" s="73"/>
      <c r="AL74" s="73"/>
      <c r="AM74" s="73"/>
      <c r="AN74" s="73"/>
      <c r="AO74" s="73"/>
      <c r="AP74" s="2"/>
      <c r="AQ74" s="95"/>
      <c r="AS74" s="9"/>
      <c r="AT74" s="73"/>
      <c r="AU74" s="73"/>
      <c r="AV74" s="73"/>
      <c r="AW74" s="73"/>
      <c r="AX74" s="73"/>
      <c r="AY74" s="73"/>
      <c r="AZ74" s="73"/>
      <c r="BA74" s="73"/>
      <c r="BB74" s="73"/>
      <c r="BC74" s="69"/>
      <c r="BE74" s="9"/>
      <c r="BF74" s="73"/>
      <c r="BG74" s="73"/>
      <c r="BH74" s="73"/>
      <c r="BI74" s="73"/>
      <c r="BJ74" s="73"/>
      <c r="BK74" s="73"/>
      <c r="BL74" s="73"/>
      <c r="BM74" s="73"/>
      <c r="BN74" s="73"/>
      <c r="BO74" s="69"/>
      <c r="BQ74" s="9"/>
      <c r="BR74" s="73"/>
      <c r="BS74" s="73"/>
      <c r="BT74" s="73"/>
      <c r="BU74" s="73"/>
      <c r="BV74" s="73"/>
      <c r="BW74" s="73"/>
      <c r="BX74" s="73"/>
      <c r="BY74" s="73"/>
      <c r="BZ74" s="73"/>
      <c r="CA74" s="69"/>
      <c r="CC74" s="9"/>
      <c r="CD74" s="73"/>
      <c r="CE74" s="73"/>
      <c r="CF74" s="73"/>
      <c r="CG74" s="73"/>
      <c r="CH74" s="73"/>
      <c r="CI74" s="73"/>
      <c r="CJ74" s="73"/>
      <c r="CK74" s="73"/>
      <c r="CL74" s="73"/>
      <c r="CM74" s="69"/>
      <c r="CO74" s="9"/>
      <c r="CP74" s="73"/>
      <c r="CQ74" s="73"/>
      <c r="CR74" s="73"/>
      <c r="CS74" s="73"/>
      <c r="CT74" s="73"/>
      <c r="CU74" s="73"/>
      <c r="CV74" s="73"/>
      <c r="CW74" s="73"/>
      <c r="CX74" s="73"/>
      <c r="CY74" s="69"/>
    </row>
    <row r="75" spans="32:103" x14ac:dyDescent="0.3">
      <c r="AF75" s="8"/>
      <c r="AG75" s="69"/>
      <c r="AH75" s="73"/>
      <c r="AI75" s="73"/>
      <c r="AJ75" s="73"/>
      <c r="AK75" s="73"/>
      <c r="AL75" s="73"/>
      <c r="AM75" s="73"/>
      <c r="AN75" s="73"/>
      <c r="AO75" s="73"/>
      <c r="AP75" s="2"/>
      <c r="AQ75" s="95"/>
      <c r="AS75" s="9"/>
      <c r="AT75" s="73"/>
      <c r="AU75" s="73"/>
      <c r="AV75" s="73"/>
      <c r="AW75" s="73"/>
      <c r="AX75" s="73"/>
      <c r="AY75" s="73"/>
      <c r="AZ75" s="73"/>
      <c r="BA75" s="73"/>
      <c r="BB75" s="73"/>
      <c r="BC75" s="69"/>
      <c r="BE75" s="9"/>
      <c r="BF75" s="73"/>
      <c r="BG75" s="73"/>
      <c r="BH75" s="73"/>
      <c r="BI75" s="73"/>
      <c r="BJ75" s="73"/>
      <c r="BK75" s="73"/>
      <c r="BL75" s="73"/>
      <c r="BM75" s="73"/>
      <c r="BN75" s="73"/>
      <c r="BO75" s="69"/>
      <c r="BQ75" s="9"/>
      <c r="BR75" s="73"/>
      <c r="BS75" s="73"/>
      <c r="BT75" s="73"/>
      <c r="BU75" s="73"/>
      <c r="BV75" s="73"/>
      <c r="BW75" s="73"/>
      <c r="BX75" s="73"/>
      <c r="BY75" s="73"/>
      <c r="BZ75" s="73"/>
      <c r="CA75" s="69"/>
      <c r="CC75" s="9"/>
      <c r="CD75" s="73"/>
      <c r="CE75" s="73"/>
      <c r="CF75" s="73"/>
      <c r="CG75" s="73"/>
      <c r="CH75" s="73"/>
      <c r="CI75" s="73"/>
      <c r="CJ75" s="73"/>
      <c r="CK75" s="73"/>
      <c r="CL75" s="73"/>
      <c r="CM75" s="69"/>
      <c r="CO75" s="9"/>
      <c r="CP75" s="73"/>
      <c r="CQ75" s="73"/>
      <c r="CR75" s="73"/>
      <c r="CS75" s="73"/>
      <c r="CT75" s="73"/>
      <c r="CU75" s="73"/>
      <c r="CV75" s="73"/>
      <c r="CW75" s="73"/>
      <c r="CX75" s="73"/>
      <c r="CY75" s="69"/>
    </row>
    <row r="76" spans="32:103" x14ac:dyDescent="0.3">
      <c r="AF76" s="8"/>
      <c r="AG76" s="69"/>
      <c r="AH76" s="73"/>
      <c r="AI76" s="73"/>
      <c r="AJ76" s="73"/>
      <c r="AK76" s="73"/>
      <c r="AL76" s="73"/>
      <c r="AM76" s="73"/>
      <c r="AN76" s="73"/>
      <c r="AO76" s="73"/>
      <c r="AP76" s="2"/>
      <c r="AQ76" s="95"/>
      <c r="AS76" s="9"/>
      <c r="AT76" s="73"/>
      <c r="AU76" s="73"/>
      <c r="AV76" s="73"/>
      <c r="AW76" s="73"/>
      <c r="AX76" s="73"/>
      <c r="AY76" s="73"/>
      <c r="AZ76" s="73"/>
      <c r="BA76" s="73"/>
      <c r="BB76" s="73"/>
      <c r="BC76" s="69"/>
      <c r="BE76" s="9"/>
      <c r="BF76" s="73"/>
      <c r="BG76" s="73"/>
      <c r="BH76" s="73"/>
      <c r="BI76" s="73"/>
      <c r="BJ76" s="73"/>
      <c r="BK76" s="73"/>
      <c r="BL76" s="73"/>
      <c r="BM76" s="73"/>
      <c r="BN76" s="73"/>
      <c r="BO76" s="69"/>
      <c r="BQ76" s="9"/>
      <c r="BR76" s="73"/>
      <c r="BS76" s="73"/>
      <c r="BT76" s="73"/>
      <c r="BU76" s="73"/>
      <c r="BV76" s="73"/>
      <c r="BW76" s="73"/>
      <c r="BX76" s="73"/>
      <c r="BY76" s="73"/>
      <c r="BZ76" s="73"/>
      <c r="CA76" s="69"/>
      <c r="CC76" s="9"/>
      <c r="CD76" s="73"/>
      <c r="CE76" s="73"/>
      <c r="CF76" s="73"/>
      <c r="CG76" s="73"/>
      <c r="CH76" s="73"/>
      <c r="CI76" s="73"/>
      <c r="CJ76" s="73"/>
      <c r="CK76" s="73"/>
      <c r="CL76" s="73"/>
      <c r="CM76" s="69"/>
      <c r="CO76" s="9"/>
      <c r="CP76" s="73"/>
      <c r="CQ76" s="73"/>
      <c r="CR76" s="73"/>
      <c r="CS76" s="73"/>
      <c r="CT76" s="73"/>
      <c r="CU76" s="73"/>
      <c r="CV76" s="73"/>
      <c r="CW76" s="73"/>
      <c r="CX76" s="73"/>
      <c r="CY76" s="69"/>
    </row>
    <row r="77" spans="32:103" x14ac:dyDescent="0.3">
      <c r="AF77" s="8"/>
      <c r="AG77" s="69"/>
      <c r="AH77" s="73"/>
      <c r="AI77" s="73"/>
      <c r="AJ77" s="73"/>
      <c r="AK77" s="73"/>
      <c r="AL77" s="73"/>
      <c r="AM77" s="73"/>
      <c r="AN77" s="73"/>
      <c r="AO77" s="73"/>
      <c r="AP77" s="2"/>
      <c r="AQ77" s="95"/>
      <c r="AS77" s="9"/>
      <c r="AT77" s="73"/>
      <c r="AU77" s="73"/>
      <c r="AV77" s="73"/>
      <c r="AW77" s="73"/>
      <c r="AX77" s="73"/>
      <c r="AY77" s="73"/>
      <c r="AZ77" s="73"/>
      <c r="BA77" s="73"/>
      <c r="BB77" s="73"/>
      <c r="BC77" s="69"/>
      <c r="BE77" s="9"/>
      <c r="BF77" s="73"/>
      <c r="BG77" s="73"/>
      <c r="BH77" s="73"/>
      <c r="BI77" s="73"/>
      <c r="BJ77" s="73"/>
      <c r="BK77" s="73"/>
      <c r="BL77" s="73"/>
      <c r="BM77" s="73"/>
      <c r="BN77" s="73"/>
      <c r="BO77" s="69"/>
      <c r="BQ77" s="9"/>
      <c r="BR77" s="73"/>
      <c r="BS77" s="73"/>
      <c r="BT77" s="73"/>
      <c r="BU77" s="73"/>
      <c r="BV77" s="73"/>
      <c r="BW77" s="73"/>
      <c r="BX77" s="73"/>
      <c r="BY77" s="73"/>
      <c r="BZ77" s="73"/>
      <c r="CA77" s="69"/>
      <c r="CC77" s="9"/>
      <c r="CD77" s="73"/>
      <c r="CE77" s="73"/>
      <c r="CF77" s="73"/>
      <c r="CG77" s="73"/>
      <c r="CH77" s="73"/>
      <c r="CI77" s="73"/>
      <c r="CJ77" s="73"/>
      <c r="CK77" s="73"/>
      <c r="CL77" s="73"/>
      <c r="CM77" s="69"/>
      <c r="CO77" s="9"/>
      <c r="CP77" s="73"/>
      <c r="CQ77" s="73"/>
      <c r="CR77" s="73"/>
      <c r="CS77" s="73"/>
      <c r="CT77" s="73"/>
      <c r="CU77" s="73"/>
      <c r="CV77" s="73"/>
      <c r="CW77" s="73"/>
      <c r="CX77" s="73"/>
      <c r="CY77" s="69"/>
    </row>
    <row r="78" spans="32:103" x14ac:dyDescent="0.3">
      <c r="AF78" s="8"/>
      <c r="AG78" s="69"/>
      <c r="AH78" s="73"/>
      <c r="AI78" s="73"/>
      <c r="AJ78" s="73"/>
      <c r="AK78" s="73"/>
      <c r="AL78" s="73"/>
      <c r="AM78" s="73"/>
      <c r="AN78" s="73"/>
      <c r="AO78" s="73"/>
      <c r="AP78" s="2"/>
      <c r="AQ78" s="95"/>
      <c r="AS78" s="9"/>
      <c r="AT78" s="73"/>
      <c r="AU78" s="73"/>
      <c r="AV78" s="73"/>
      <c r="AW78" s="73"/>
      <c r="AX78" s="73"/>
      <c r="AY78" s="73"/>
      <c r="AZ78" s="73"/>
      <c r="BA78" s="73"/>
      <c r="BB78" s="73"/>
      <c r="BC78" s="69"/>
      <c r="BE78" s="9"/>
      <c r="BF78" s="73"/>
      <c r="BG78" s="73"/>
      <c r="BH78" s="73"/>
      <c r="BI78" s="73"/>
      <c r="BJ78" s="73"/>
      <c r="BK78" s="73"/>
      <c r="BL78" s="73"/>
      <c r="BM78" s="73"/>
      <c r="BN78" s="73"/>
      <c r="BO78" s="69"/>
      <c r="BQ78" s="9"/>
      <c r="BR78" s="73"/>
      <c r="BS78" s="73"/>
      <c r="BT78" s="73"/>
      <c r="BU78" s="73"/>
      <c r="BV78" s="73"/>
      <c r="BW78" s="73"/>
      <c r="BX78" s="73"/>
      <c r="BY78" s="73"/>
      <c r="BZ78" s="73"/>
      <c r="CA78" s="69"/>
      <c r="CC78" s="9"/>
      <c r="CD78" s="73"/>
      <c r="CE78" s="73"/>
      <c r="CF78" s="73"/>
      <c r="CG78" s="73"/>
      <c r="CH78" s="73"/>
      <c r="CI78" s="73"/>
      <c r="CJ78" s="73"/>
      <c r="CK78" s="73"/>
      <c r="CL78" s="73"/>
      <c r="CM78" s="69"/>
      <c r="CO78" s="9"/>
      <c r="CP78" s="73"/>
      <c r="CQ78" s="73"/>
      <c r="CR78" s="73"/>
      <c r="CS78" s="73"/>
      <c r="CT78" s="73"/>
      <c r="CU78" s="73"/>
      <c r="CV78" s="73"/>
      <c r="CW78" s="73"/>
      <c r="CX78" s="73"/>
      <c r="CY78" s="69"/>
    </row>
    <row r="79" spans="32:103" x14ac:dyDescent="0.3">
      <c r="AF79" s="8"/>
      <c r="AG79" s="69"/>
      <c r="AH79" s="73"/>
      <c r="AI79" s="73"/>
      <c r="AJ79" s="73"/>
      <c r="AK79" s="73"/>
      <c r="AL79" s="73"/>
      <c r="AM79" s="73"/>
      <c r="AN79" s="73"/>
      <c r="AO79" s="73"/>
      <c r="AP79" s="2"/>
      <c r="AQ79" s="95"/>
      <c r="AS79" s="9"/>
      <c r="AT79" s="73"/>
      <c r="AU79" s="73"/>
      <c r="AV79" s="73"/>
      <c r="AW79" s="73"/>
      <c r="AX79" s="73"/>
      <c r="AY79" s="73"/>
      <c r="AZ79" s="73"/>
      <c r="BA79" s="73"/>
      <c r="BB79" s="73"/>
      <c r="BC79" s="69"/>
      <c r="BE79" s="9"/>
      <c r="BF79" s="73"/>
      <c r="BG79" s="73"/>
      <c r="BH79" s="73"/>
      <c r="BI79" s="73"/>
      <c r="BJ79" s="73"/>
      <c r="BK79" s="73"/>
      <c r="BL79" s="73"/>
      <c r="BM79" s="73"/>
      <c r="BN79" s="73"/>
      <c r="BO79" s="69"/>
      <c r="BQ79" s="9"/>
      <c r="BR79" s="73"/>
      <c r="BS79" s="73"/>
      <c r="BT79" s="73"/>
      <c r="BU79" s="73"/>
      <c r="BV79" s="73"/>
      <c r="BW79" s="73"/>
      <c r="BX79" s="73"/>
      <c r="BY79" s="73"/>
      <c r="BZ79" s="73"/>
      <c r="CA79" s="69"/>
      <c r="CC79" s="9"/>
      <c r="CD79" s="73"/>
      <c r="CE79" s="73"/>
      <c r="CF79" s="73"/>
      <c r="CG79" s="73"/>
      <c r="CH79" s="73"/>
      <c r="CI79" s="73"/>
      <c r="CJ79" s="73"/>
      <c r="CK79" s="73"/>
      <c r="CL79" s="73"/>
      <c r="CM79" s="69"/>
      <c r="CO79" s="9"/>
      <c r="CP79" s="73"/>
      <c r="CQ79" s="73"/>
      <c r="CR79" s="73"/>
      <c r="CS79" s="73"/>
      <c r="CT79" s="73"/>
      <c r="CU79" s="73"/>
      <c r="CV79" s="73"/>
      <c r="CW79" s="73"/>
      <c r="CX79" s="73"/>
      <c r="CY79" s="69"/>
    </row>
    <row r="80" spans="32:103" x14ac:dyDescent="0.3">
      <c r="AF80" s="8"/>
      <c r="AG80" s="69"/>
      <c r="AH80" s="73"/>
      <c r="AI80" s="73"/>
      <c r="AJ80" s="73"/>
      <c r="AK80" s="73"/>
      <c r="AL80" s="73"/>
      <c r="AM80" s="73"/>
      <c r="AN80" s="73"/>
      <c r="AO80" s="73"/>
      <c r="AP80" s="2"/>
      <c r="AQ80" s="95"/>
      <c r="AS80" s="9"/>
      <c r="AT80" s="73"/>
      <c r="AU80" s="73"/>
      <c r="AV80" s="73"/>
      <c r="AW80" s="73"/>
      <c r="AX80" s="73"/>
      <c r="AY80" s="73"/>
      <c r="AZ80" s="73"/>
      <c r="BA80" s="73"/>
      <c r="BB80" s="73"/>
      <c r="BC80" s="69"/>
      <c r="BE80" s="9"/>
      <c r="BF80" s="73"/>
      <c r="BG80" s="73"/>
      <c r="BH80" s="73"/>
      <c r="BI80" s="73"/>
      <c r="BJ80" s="73"/>
      <c r="BK80" s="73"/>
      <c r="BL80" s="73"/>
      <c r="BM80" s="73"/>
      <c r="BN80" s="73"/>
      <c r="BO80" s="69"/>
      <c r="BQ80" s="9"/>
      <c r="BR80" s="73"/>
      <c r="BS80" s="73"/>
      <c r="BT80" s="73"/>
      <c r="BU80" s="73"/>
      <c r="BV80" s="73"/>
      <c r="BW80" s="73"/>
      <c r="BX80" s="73"/>
      <c r="BY80" s="73"/>
      <c r="BZ80" s="73"/>
      <c r="CA80" s="69"/>
      <c r="CC80" s="9"/>
      <c r="CD80" s="73"/>
      <c r="CE80" s="73"/>
      <c r="CF80" s="73"/>
      <c r="CG80" s="73"/>
      <c r="CH80" s="73"/>
      <c r="CI80" s="73"/>
      <c r="CJ80" s="73"/>
      <c r="CK80" s="73"/>
      <c r="CL80" s="73"/>
      <c r="CM80" s="69"/>
      <c r="CO80" s="9"/>
      <c r="CP80" s="73"/>
      <c r="CQ80" s="73"/>
      <c r="CR80" s="73"/>
      <c r="CS80" s="73"/>
      <c r="CT80" s="73"/>
      <c r="CU80" s="73"/>
      <c r="CV80" s="73"/>
      <c r="CW80" s="73"/>
      <c r="CX80" s="73"/>
      <c r="CY80" s="69"/>
    </row>
    <row r="81" spans="32:103" x14ac:dyDescent="0.3">
      <c r="AF81" s="8"/>
      <c r="AG81" s="69"/>
      <c r="AH81" s="73"/>
      <c r="AI81" s="73"/>
      <c r="AJ81" s="73"/>
      <c r="AK81" s="73"/>
      <c r="AL81" s="73"/>
      <c r="AM81" s="73"/>
      <c r="AN81" s="73"/>
      <c r="AO81" s="73"/>
      <c r="AP81" s="2"/>
      <c r="AQ81" s="95"/>
      <c r="AS81" s="9"/>
      <c r="AT81" s="73"/>
      <c r="AU81" s="73"/>
      <c r="AV81" s="73"/>
      <c r="AW81" s="73"/>
      <c r="AX81" s="73"/>
      <c r="AY81" s="73"/>
      <c r="AZ81" s="73"/>
      <c r="BA81" s="73"/>
      <c r="BB81" s="73"/>
      <c r="BC81" s="69"/>
      <c r="BE81" s="9"/>
      <c r="BF81" s="73"/>
      <c r="BG81" s="73"/>
      <c r="BH81" s="73"/>
      <c r="BI81" s="73"/>
      <c r="BJ81" s="73"/>
      <c r="BK81" s="73"/>
      <c r="BL81" s="73"/>
      <c r="BM81" s="73"/>
      <c r="BN81" s="73"/>
      <c r="BO81" s="69"/>
      <c r="BQ81" s="9"/>
      <c r="BR81" s="73"/>
      <c r="BS81" s="73"/>
      <c r="BT81" s="73"/>
      <c r="BU81" s="73"/>
      <c r="BV81" s="73"/>
      <c r="BW81" s="73"/>
      <c r="BX81" s="73"/>
      <c r="BY81" s="73"/>
      <c r="BZ81" s="73"/>
      <c r="CA81" s="69"/>
      <c r="CC81" s="9"/>
      <c r="CD81" s="73"/>
      <c r="CE81" s="73"/>
      <c r="CF81" s="73"/>
      <c r="CG81" s="73"/>
      <c r="CH81" s="73"/>
      <c r="CI81" s="73"/>
      <c r="CJ81" s="73"/>
      <c r="CK81" s="73"/>
      <c r="CL81" s="73"/>
      <c r="CM81" s="69"/>
      <c r="CO81" s="9"/>
      <c r="CP81" s="73"/>
      <c r="CQ81" s="73"/>
      <c r="CR81" s="73"/>
      <c r="CS81" s="73"/>
      <c r="CT81" s="73"/>
      <c r="CU81" s="73"/>
      <c r="CV81" s="73"/>
      <c r="CW81" s="73"/>
      <c r="CX81" s="73"/>
      <c r="CY81" s="69"/>
    </row>
    <row r="82" spans="32:103" x14ac:dyDescent="0.3">
      <c r="AF82" s="8"/>
      <c r="AG82" s="69"/>
      <c r="AH82" s="73"/>
      <c r="AI82" s="73"/>
      <c r="AJ82" s="73"/>
      <c r="AK82" s="73"/>
      <c r="AL82" s="73"/>
      <c r="AM82" s="73"/>
      <c r="AN82" s="73"/>
      <c r="AO82" s="73"/>
      <c r="AP82" s="2"/>
      <c r="AQ82" s="95"/>
      <c r="AS82" s="9"/>
      <c r="AT82" s="73"/>
      <c r="AU82" s="73"/>
      <c r="AV82" s="73"/>
      <c r="AW82" s="73"/>
      <c r="AX82" s="73"/>
      <c r="AY82" s="73"/>
      <c r="AZ82" s="73"/>
      <c r="BA82" s="73"/>
      <c r="BB82" s="73"/>
      <c r="BC82" s="69"/>
      <c r="BE82" s="9"/>
      <c r="BF82" s="73"/>
      <c r="BG82" s="73"/>
      <c r="BH82" s="73"/>
      <c r="BI82" s="73"/>
      <c r="BJ82" s="73"/>
      <c r="BK82" s="73"/>
      <c r="BL82" s="73"/>
      <c r="BM82" s="73"/>
      <c r="BN82" s="73"/>
      <c r="BO82" s="69"/>
      <c r="BQ82" s="9"/>
      <c r="BR82" s="73"/>
      <c r="BS82" s="73"/>
      <c r="BT82" s="73"/>
      <c r="BU82" s="73"/>
      <c r="BV82" s="73"/>
      <c r="BW82" s="73"/>
      <c r="BX82" s="73"/>
      <c r="BY82" s="73"/>
      <c r="BZ82" s="73"/>
      <c r="CA82" s="69"/>
      <c r="CC82" s="9"/>
      <c r="CD82" s="73"/>
      <c r="CE82" s="73"/>
      <c r="CF82" s="73"/>
      <c r="CG82" s="73"/>
      <c r="CH82" s="73"/>
      <c r="CI82" s="73"/>
      <c r="CJ82" s="73"/>
      <c r="CK82" s="73"/>
      <c r="CL82" s="73"/>
      <c r="CM82" s="69"/>
      <c r="CO82" s="9"/>
      <c r="CP82" s="73"/>
      <c r="CQ82" s="73"/>
      <c r="CR82" s="73"/>
      <c r="CS82" s="73"/>
      <c r="CT82" s="73"/>
      <c r="CU82" s="73"/>
      <c r="CV82" s="73"/>
      <c r="CW82" s="73"/>
      <c r="CX82" s="73"/>
      <c r="CY82" s="69"/>
    </row>
    <row r="83" spans="32:103" x14ac:dyDescent="0.3">
      <c r="AF83" s="8"/>
      <c r="AG83" s="69"/>
      <c r="AH83" s="73"/>
      <c r="AI83" s="73"/>
      <c r="AJ83" s="73"/>
      <c r="AK83" s="73"/>
      <c r="AL83" s="73"/>
      <c r="AM83" s="73"/>
      <c r="AN83" s="73"/>
      <c r="AO83" s="73"/>
      <c r="AP83" s="2"/>
      <c r="AQ83" s="95"/>
      <c r="AS83" s="9"/>
      <c r="AT83" s="73"/>
      <c r="AU83" s="73"/>
      <c r="AV83" s="73"/>
      <c r="AW83" s="73"/>
      <c r="AX83" s="73"/>
      <c r="AY83" s="73"/>
      <c r="AZ83" s="73"/>
      <c r="BA83" s="73"/>
      <c r="BB83" s="73"/>
      <c r="BC83" s="69"/>
      <c r="BE83" s="9"/>
      <c r="BF83" s="73"/>
      <c r="BG83" s="73"/>
      <c r="BH83" s="73"/>
      <c r="BI83" s="73"/>
      <c r="BJ83" s="73"/>
      <c r="BK83" s="73"/>
      <c r="BL83" s="73"/>
      <c r="BM83" s="73"/>
      <c r="BN83" s="73"/>
      <c r="BO83" s="69"/>
      <c r="BQ83" s="9"/>
      <c r="BR83" s="73"/>
      <c r="BS83" s="73"/>
      <c r="BT83" s="73"/>
      <c r="BU83" s="73"/>
      <c r="BV83" s="73"/>
      <c r="BW83" s="73"/>
      <c r="BX83" s="73"/>
      <c r="BY83" s="73"/>
      <c r="BZ83" s="73"/>
      <c r="CA83" s="69"/>
      <c r="CC83" s="9"/>
      <c r="CD83" s="73"/>
      <c r="CE83" s="73"/>
      <c r="CF83" s="73"/>
      <c r="CG83" s="73"/>
      <c r="CH83" s="73"/>
      <c r="CI83" s="73"/>
      <c r="CJ83" s="73"/>
      <c r="CK83" s="73"/>
      <c r="CL83" s="73"/>
      <c r="CM83" s="69"/>
      <c r="CO83" s="9"/>
      <c r="CP83" s="73"/>
      <c r="CQ83" s="73"/>
      <c r="CR83" s="73"/>
      <c r="CS83" s="73"/>
      <c r="CT83" s="73"/>
      <c r="CU83" s="73"/>
      <c r="CV83" s="73"/>
      <c r="CW83" s="73"/>
      <c r="CX83" s="73"/>
      <c r="CY83" s="69"/>
    </row>
    <row r="84" spans="32:103" x14ac:dyDescent="0.3">
      <c r="AF84" s="8"/>
      <c r="AG84" s="69"/>
      <c r="AH84" s="73"/>
      <c r="AI84" s="73"/>
      <c r="AJ84" s="73"/>
      <c r="AK84" s="73"/>
      <c r="AL84" s="73"/>
      <c r="AM84" s="73"/>
      <c r="AN84" s="73"/>
      <c r="AO84" s="73"/>
      <c r="AP84" s="2"/>
      <c r="AQ84" s="95"/>
      <c r="AS84" s="9"/>
      <c r="AT84" s="73"/>
      <c r="AU84" s="73"/>
      <c r="AV84" s="73"/>
      <c r="AW84" s="73"/>
      <c r="AX84" s="73"/>
      <c r="AY84" s="73"/>
      <c r="AZ84" s="73"/>
      <c r="BA84" s="73"/>
      <c r="BB84" s="73"/>
      <c r="BC84" s="69"/>
      <c r="BE84" s="9"/>
      <c r="BF84" s="73"/>
      <c r="BG84" s="73"/>
      <c r="BH84" s="73"/>
      <c r="BI84" s="73"/>
      <c r="BJ84" s="73"/>
      <c r="BK84" s="73"/>
      <c r="BL84" s="73"/>
      <c r="BM84" s="73"/>
      <c r="BN84" s="73"/>
      <c r="BO84" s="69"/>
      <c r="BQ84" s="9"/>
      <c r="BR84" s="73"/>
      <c r="BS84" s="73"/>
      <c r="BT84" s="73"/>
      <c r="BU84" s="73"/>
      <c r="BV84" s="73"/>
      <c r="BW84" s="73"/>
      <c r="BX84" s="73"/>
      <c r="BY84" s="73"/>
      <c r="BZ84" s="73"/>
      <c r="CA84" s="69"/>
      <c r="CC84" s="9"/>
      <c r="CD84" s="73"/>
      <c r="CE84" s="73"/>
      <c r="CF84" s="73"/>
      <c r="CG84" s="73"/>
      <c r="CH84" s="73"/>
      <c r="CI84" s="73"/>
      <c r="CJ84" s="73"/>
      <c r="CK84" s="73"/>
      <c r="CL84" s="73"/>
      <c r="CM84" s="69"/>
      <c r="CO84" s="9"/>
      <c r="CP84" s="73"/>
      <c r="CQ84" s="73"/>
      <c r="CR84" s="73"/>
      <c r="CS84" s="73"/>
      <c r="CT84" s="73"/>
      <c r="CU84" s="73"/>
      <c r="CV84" s="73"/>
      <c r="CW84" s="73"/>
      <c r="CX84" s="73"/>
      <c r="CY84" s="69"/>
    </row>
    <row r="85" spans="32:103" x14ac:dyDescent="0.3">
      <c r="AL85" s="73"/>
      <c r="AM85" s="73"/>
      <c r="AN85" s="73"/>
      <c r="AO85" s="73"/>
      <c r="AP85" s="2"/>
      <c r="AQ85" s="95"/>
      <c r="AS85" s="9"/>
      <c r="AT85" s="73"/>
      <c r="AU85" s="73"/>
      <c r="AV85" s="73"/>
      <c r="AW85" s="73"/>
      <c r="AX85" s="73"/>
      <c r="AY85" s="73"/>
      <c r="AZ85" s="73"/>
      <c r="BA85" s="73"/>
      <c r="BB85" s="73"/>
      <c r="BC85" s="69"/>
      <c r="BE85" s="9"/>
      <c r="BF85" s="73"/>
      <c r="BG85" s="73"/>
      <c r="BH85" s="73"/>
      <c r="BI85" s="73"/>
      <c r="BJ85" s="73"/>
      <c r="BK85" s="73"/>
      <c r="BL85" s="73"/>
      <c r="BM85" s="73"/>
      <c r="BN85" s="73"/>
      <c r="BO85" s="69"/>
      <c r="BQ85" s="9"/>
      <c r="BR85" s="73"/>
      <c r="BS85" s="73"/>
      <c r="BT85" s="73"/>
      <c r="BU85" s="73"/>
      <c r="BV85" s="73"/>
      <c r="BW85" s="73"/>
      <c r="BX85" s="73"/>
      <c r="BY85" s="73"/>
      <c r="BZ85" s="73"/>
      <c r="CA85" s="69"/>
      <c r="CC85" s="9"/>
      <c r="CD85" s="73"/>
      <c r="CE85" s="73"/>
      <c r="CF85" s="73"/>
      <c r="CG85" s="73"/>
      <c r="CH85" s="73"/>
      <c r="CI85" s="73"/>
      <c r="CJ85" s="73"/>
      <c r="CK85" s="73"/>
      <c r="CL85" s="73"/>
      <c r="CM85" s="69"/>
      <c r="CO85" s="9"/>
      <c r="CP85" s="73"/>
      <c r="CQ85" s="73"/>
      <c r="CR85" s="73"/>
      <c r="CS85" s="73"/>
      <c r="CT85" s="73"/>
      <c r="CU85" s="73"/>
      <c r="CV85" s="73"/>
      <c r="CW85" s="73"/>
      <c r="CX85" s="73"/>
      <c r="CY85" s="69"/>
    </row>
    <row r="86" spans="32:103" x14ac:dyDescent="0.3">
      <c r="AL86" s="73"/>
      <c r="AM86" s="73"/>
      <c r="AN86" s="73"/>
      <c r="AO86" s="73"/>
      <c r="AP86" s="2"/>
      <c r="AQ86" s="95"/>
      <c r="AS86" s="9"/>
      <c r="AT86" s="73"/>
      <c r="AU86" s="73"/>
      <c r="AV86" s="73"/>
      <c r="AW86" s="73"/>
      <c r="AX86" s="73"/>
      <c r="AY86" s="73"/>
      <c r="AZ86" s="73"/>
      <c r="BA86" s="73"/>
      <c r="BB86" s="73"/>
      <c r="BC86" s="69"/>
      <c r="BE86" s="9"/>
      <c r="BF86" s="73"/>
      <c r="BG86" s="73"/>
      <c r="BH86" s="73"/>
      <c r="BI86" s="73"/>
      <c r="BJ86" s="73"/>
      <c r="BK86" s="73"/>
      <c r="BL86" s="73"/>
      <c r="BM86" s="73"/>
      <c r="BN86" s="73"/>
      <c r="BO86" s="69"/>
      <c r="BQ86" s="9"/>
      <c r="BR86" s="73"/>
      <c r="BS86" s="73"/>
      <c r="BT86" s="73"/>
      <c r="BU86" s="73"/>
      <c r="BV86" s="73"/>
      <c r="BW86" s="73"/>
      <c r="BX86" s="73"/>
      <c r="BY86" s="73"/>
      <c r="BZ86" s="73"/>
      <c r="CA86" s="69"/>
      <c r="CC86" s="9"/>
      <c r="CD86" s="73"/>
      <c r="CE86" s="73"/>
      <c r="CF86" s="73"/>
      <c r="CG86" s="73"/>
      <c r="CH86" s="73"/>
      <c r="CI86" s="73"/>
      <c r="CJ86" s="73"/>
      <c r="CK86" s="73"/>
      <c r="CL86" s="73"/>
      <c r="CM86" s="69"/>
      <c r="CO86" s="9"/>
      <c r="CP86" s="73"/>
      <c r="CQ86" s="73"/>
      <c r="CR86" s="73"/>
      <c r="CS86" s="73"/>
      <c r="CT86" s="73"/>
      <c r="CU86" s="73"/>
      <c r="CV86" s="73"/>
      <c r="CW86" s="73"/>
      <c r="CX86" s="73"/>
      <c r="CY86" s="69"/>
    </row>
    <row r="87" spans="32:103" x14ac:dyDescent="0.3">
      <c r="AL87" s="73"/>
      <c r="AM87" s="73"/>
      <c r="AN87" s="73"/>
      <c r="AO87" s="73"/>
      <c r="AP87" s="2"/>
      <c r="AQ87" s="95"/>
      <c r="AS87" s="9"/>
      <c r="AT87" s="73"/>
      <c r="AU87" s="73"/>
      <c r="AV87" s="73"/>
      <c r="AW87" s="73"/>
      <c r="AX87" s="73"/>
      <c r="AY87" s="73"/>
      <c r="AZ87" s="73"/>
      <c r="BA87" s="73"/>
      <c r="BB87" s="73"/>
      <c r="BC87" s="69"/>
      <c r="BE87" s="9"/>
      <c r="BF87" s="73"/>
      <c r="BG87" s="73"/>
      <c r="BH87" s="73"/>
      <c r="BI87" s="73"/>
      <c r="BJ87" s="73"/>
      <c r="BK87" s="73"/>
      <c r="BL87" s="73"/>
      <c r="BM87" s="73"/>
      <c r="BN87" s="73"/>
      <c r="BO87" s="69"/>
      <c r="BQ87" s="9"/>
      <c r="BR87" s="73"/>
      <c r="BS87" s="73"/>
      <c r="BT87" s="73"/>
      <c r="BU87" s="73"/>
      <c r="BV87" s="73"/>
      <c r="BW87" s="73"/>
      <c r="BX87" s="73"/>
      <c r="BY87" s="73"/>
      <c r="BZ87" s="73"/>
      <c r="CA87" s="69"/>
      <c r="CC87" s="9"/>
      <c r="CD87" s="73"/>
      <c r="CE87" s="73"/>
      <c r="CF87" s="73"/>
      <c r="CG87" s="73"/>
      <c r="CH87" s="73"/>
      <c r="CI87" s="73"/>
      <c r="CJ87" s="73"/>
      <c r="CK87" s="73"/>
      <c r="CL87" s="73"/>
      <c r="CM87" s="69"/>
      <c r="CO87" s="9"/>
      <c r="CP87" s="73"/>
      <c r="CQ87" s="73"/>
      <c r="CR87" s="73"/>
      <c r="CS87" s="73"/>
      <c r="CT87" s="73"/>
      <c r="CU87" s="73"/>
      <c r="CV87" s="73"/>
      <c r="CW87" s="73"/>
      <c r="CX87" s="73"/>
      <c r="CY87" s="69"/>
    </row>
    <row r="88" spans="32:103" x14ac:dyDescent="0.3">
      <c r="AL88" s="73"/>
      <c r="AM88" s="73"/>
      <c r="AN88" s="73"/>
      <c r="AO88" s="73"/>
      <c r="AP88" s="2"/>
      <c r="AQ88" s="95"/>
      <c r="AS88" s="9"/>
      <c r="AT88" s="73"/>
      <c r="AU88" s="73"/>
      <c r="AV88" s="73"/>
      <c r="AW88" s="73"/>
      <c r="AX88" s="73"/>
      <c r="AY88" s="73"/>
      <c r="AZ88" s="73"/>
      <c r="BA88" s="73"/>
      <c r="BB88" s="73"/>
      <c r="BC88" s="69"/>
      <c r="BE88" s="9"/>
      <c r="BF88" s="73"/>
      <c r="BG88" s="73"/>
      <c r="BH88" s="73"/>
      <c r="BI88" s="73"/>
      <c r="BJ88" s="73"/>
      <c r="BK88" s="73"/>
      <c r="BL88" s="73"/>
      <c r="BM88" s="73"/>
      <c r="BN88" s="73"/>
      <c r="BO88" s="69"/>
      <c r="BQ88" s="9"/>
      <c r="BR88" s="73"/>
      <c r="BS88" s="73"/>
      <c r="BT88" s="73"/>
      <c r="BU88" s="73"/>
      <c r="BV88" s="73"/>
      <c r="BW88" s="73"/>
      <c r="BX88" s="73"/>
      <c r="BY88" s="73"/>
      <c r="BZ88" s="73"/>
      <c r="CA88" s="69"/>
      <c r="CC88" s="9"/>
      <c r="CD88" s="73"/>
      <c r="CE88" s="73"/>
      <c r="CF88" s="73"/>
      <c r="CG88" s="73"/>
      <c r="CH88" s="73"/>
      <c r="CI88" s="73"/>
      <c r="CJ88" s="73"/>
      <c r="CK88" s="73"/>
      <c r="CL88" s="73"/>
      <c r="CM88" s="69"/>
      <c r="CO88" s="9"/>
      <c r="CP88" s="73"/>
      <c r="CQ88" s="73"/>
      <c r="CR88" s="73"/>
      <c r="CS88" s="73"/>
      <c r="CT88" s="73"/>
      <c r="CU88" s="73"/>
      <c r="CV88" s="73"/>
      <c r="CW88" s="73"/>
      <c r="CX88" s="73"/>
      <c r="CY88" s="69"/>
    </row>
    <row r="89" spans="32:103" x14ac:dyDescent="0.3">
      <c r="AL89" s="73"/>
      <c r="AM89" s="73"/>
      <c r="AN89" s="73"/>
      <c r="AO89" s="73"/>
      <c r="AP89" s="2"/>
      <c r="AQ89" s="95"/>
      <c r="AS89" s="9"/>
      <c r="AT89" s="73"/>
      <c r="AU89" s="73"/>
      <c r="AV89" s="73"/>
      <c r="AW89" s="73"/>
      <c r="AX89" s="73"/>
      <c r="AY89" s="73"/>
      <c r="AZ89" s="73"/>
      <c r="BA89" s="73"/>
      <c r="BB89" s="73"/>
      <c r="BC89" s="69"/>
      <c r="BE89" s="9"/>
      <c r="BF89" s="73"/>
      <c r="BG89" s="73"/>
      <c r="BH89" s="73"/>
      <c r="BI89" s="73"/>
      <c r="BJ89" s="73"/>
      <c r="BK89" s="73"/>
      <c r="BL89" s="73"/>
      <c r="BM89" s="73"/>
      <c r="BN89" s="73"/>
      <c r="BO89" s="69"/>
      <c r="BQ89" s="9"/>
      <c r="BR89" s="73"/>
      <c r="BS89" s="73"/>
      <c r="BT89" s="73"/>
      <c r="BU89" s="73"/>
      <c r="BV89" s="73"/>
      <c r="BW89" s="73"/>
      <c r="BX89" s="73"/>
      <c r="BY89" s="73"/>
      <c r="BZ89" s="73"/>
      <c r="CA89" s="69"/>
      <c r="CC89" s="9"/>
      <c r="CD89" s="73"/>
      <c r="CE89" s="73"/>
      <c r="CF89" s="73"/>
      <c r="CG89" s="73"/>
      <c r="CH89" s="73"/>
      <c r="CI89" s="73"/>
      <c r="CJ89" s="73"/>
      <c r="CK89" s="73"/>
      <c r="CL89" s="73"/>
      <c r="CM89" s="69"/>
      <c r="CO89" s="9"/>
      <c r="CP89" s="73"/>
      <c r="CQ89" s="73"/>
      <c r="CR89" s="73"/>
      <c r="CS89" s="73"/>
      <c r="CT89" s="73"/>
      <c r="CU89" s="73"/>
      <c r="CV89" s="73"/>
      <c r="CW89" s="73"/>
      <c r="CX89" s="73"/>
      <c r="CY89" s="69"/>
    </row>
    <row r="90" spans="32:103" x14ac:dyDescent="0.3">
      <c r="AL90" s="73"/>
      <c r="AM90" s="73"/>
      <c r="AN90" s="73"/>
      <c r="AO90" s="73"/>
      <c r="AP90" s="2"/>
      <c r="AQ90" s="95"/>
      <c r="AS90" s="9"/>
      <c r="AT90" s="73"/>
      <c r="AU90" s="73"/>
      <c r="AV90" s="73"/>
      <c r="AW90" s="73"/>
      <c r="AX90" s="73"/>
      <c r="AY90" s="73"/>
      <c r="AZ90" s="73"/>
      <c r="BA90" s="73"/>
      <c r="BB90" s="73"/>
      <c r="BC90" s="69"/>
      <c r="BE90" s="9"/>
      <c r="BF90" s="73"/>
      <c r="BG90" s="73"/>
      <c r="BH90" s="73"/>
      <c r="BI90" s="73"/>
      <c r="BJ90" s="73"/>
      <c r="BK90" s="73"/>
      <c r="BL90" s="73"/>
      <c r="BM90" s="73"/>
      <c r="BN90" s="73"/>
      <c r="BO90" s="69"/>
      <c r="BQ90" s="9"/>
      <c r="BR90" s="73"/>
      <c r="BS90" s="73"/>
      <c r="BT90" s="73"/>
      <c r="BU90" s="73"/>
      <c r="BV90" s="73"/>
      <c r="BW90" s="73"/>
      <c r="BX90" s="73"/>
      <c r="BY90" s="73"/>
      <c r="BZ90" s="73"/>
      <c r="CA90" s="69"/>
      <c r="CC90" s="9"/>
      <c r="CD90" s="73"/>
      <c r="CE90" s="73"/>
      <c r="CF90" s="73"/>
      <c r="CG90" s="73"/>
      <c r="CH90" s="73"/>
      <c r="CI90" s="73"/>
      <c r="CJ90" s="73"/>
      <c r="CK90" s="73"/>
      <c r="CL90" s="73"/>
      <c r="CM90" s="69"/>
      <c r="CO90" s="9"/>
      <c r="CP90" s="73"/>
      <c r="CQ90" s="73"/>
      <c r="CR90" s="73"/>
      <c r="CS90" s="73"/>
      <c r="CT90" s="73"/>
      <c r="CU90" s="73"/>
      <c r="CV90" s="73"/>
      <c r="CW90" s="73"/>
      <c r="CX90" s="73"/>
      <c r="CY90" s="69"/>
    </row>
    <row r="91" spans="32:103" x14ac:dyDescent="0.3">
      <c r="AL91" s="73"/>
      <c r="AM91" s="73"/>
      <c r="AN91" s="73"/>
      <c r="AO91" s="73"/>
      <c r="AP91" s="2"/>
      <c r="AQ91" s="95"/>
      <c r="AS91" s="9"/>
      <c r="AT91" s="73"/>
      <c r="AU91" s="73"/>
      <c r="AV91" s="73"/>
      <c r="AW91" s="73"/>
      <c r="AX91" s="73"/>
      <c r="AY91" s="73"/>
      <c r="AZ91" s="73"/>
      <c r="BA91" s="73"/>
      <c r="BB91" s="73"/>
      <c r="BC91" s="69"/>
      <c r="BE91" s="9"/>
      <c r="BF91" s="73"/>
      <c r="BG91" s="73"/>
      <c r="BH91" s="73"/>
      <c r="BI91" s="73"/>
      <c r="BJ91" s="73"/>
      <c r="BK91" s="73"/>
      <c r="BL91" s="73"/>
      <c r="BM91" s="73"/>
      <c r="BN91" s="73"/>
      <c r="BO91" s="69"/>
      <c r="BQ91" s="9"/>
      <c r="BR91" s="73"/>
      <c r="BS91" s="73"/>
      <c r="BT91" s="73"/>
      <c r="BU91" s="73"/>
      <c r="BV91" s="73"/>
      <c r="BW91" s="73"/>
      <c r="BX91" s="73"/>
      <c r="BY91" s="73"/>
      <c r="BZ91" s="73"/>
      <c r="CA91" s="69"/>
      <c r="CC91" s="9"/>
      <c r="CD91" s="73"/>
      <c r="CE91" s="73"/>
      <c r="CF91" s="73"/>
      <c r="CG91" s="73"/>
      <c r="CH91" s="73"/>
      <c r="CI91" s="73"/>
      <c r="CJ91" s="73"/>
      <c r="CK91" s="73"/>
      <c r="CL91" s="73"/>
      <c r="CM91" s="69"/>
      <c r="CO91" s="9"/>
      <c r="CP91" s="73"/>
      <c r="CQ91" s="73"/>
      <c r="CR91" s="73"/>
      <c r="CS91" s="73"/>
      <c r="CT91" s="73"/>
      <c r="CU91" s="73"/>
      <c r="CV91" s="73"/>
      <c r="CW91" s="73"/>
      <c r="CX91" s="73"/>
      <c r="CY91" s="69"/>
    </row>
    <row r="92" spans="32:103" x14ac:dyDescent="0.3">
      <c r="AL92" s="73"/>
      <c r="AM92" s="73"/>
      <c r="AN92" s="73"/>
      <c r="AO92" s="73"/>
      <c r="AP92" s="2"/>
      <c r="AQ92" s="95"/>
      <c r="AS92" s="9"/>
      <c r="AT92" s="73"/>
      <c r="AU92" s="73"/>
      <c r="AV92" s="73"/>
      <c r="AW92" s="73"/>
      <c r="AX92" s="73"/>
      <c r="AY92" s="73"/>
      <c r="AZ92" s="73"/>
      <c r="BA92" s="73"/>
      <c r="BB92" s="73"/>
      <c r="BC92" s="69"/>
      <c r="BE92" s="9"/>
      <c r="BF92" s="73"/>
      <c r="BG92" s="73"/>
      <c r="BH92" s="73"/>
      <c r="BI92" s="73"/>
      <c r="BJ92" s="73"/>
      <c r="BK92" s="73"/>
      <c r="BL92" s="73"/>
      <c r="BM92" s="73"/>
      <c r="BN92" s="73"/>
      <c r="BO92" s="69"/>
      <c r="BQ92" s="9"/>
      <c r="BR92" s="73"/>
      <c r="BS92" s="73"/>
      <c r="BT92" s="73"/>
      <c r="BU92" s="73"/>
      <c r="BV92" s="73"/>
      <c r="BW92" s="73"/>
      <c r="BX92" s="73"/>
      <c r="BY92" s="73"/>
      <c r="BZ92" s="73"/>
      <c r="CA92" s="69"/>
      <c r="CC92" s="9"/>
      <c r="CD92" s="73"/>
      <c r="CE92" s="73"/>
      <c r="CF92" s="73"/>
      <c r="CG92" s="73"/>
      <c r="CH92" s="73"/>
      <c r="CI92" s="73"/>
      <c r="CJ92" s="73"/>
      <c r="CK92" s="73"/>
      <c r="CL92" s="73"/>
      <c r="CM92" s="69"/>
      <c r="CO92" s="9"/>
      <c r="CP92" s="73"/>
      <c r="CQ92" s="73"/>
      <c r="CR92" s="73"/>
      <c r="CS92" s="73"/>
      <c r="CT92" s="73"/>
      <c r="CU92" s="73"/>
      <c r="CV92" s="73"/>
      <c r="CW92" s="73"/>
      <c r="CX92" s="73"/>
      <c r="CY92" s="69"/>
    </row>
    <row r="93" spans="32:103" x14ac:dyDescent="0.3">
      <c r="AL93" s="73"/>
      <c r="AM93" s="73"/>
      <c r="AN93" s="73"/>
      <c r="AO93" s="73"/>
      <c r="AP93" s="2"/>
      <c r="AQ93" s="95"/>
      <c r="AS93" s="9"/>
      <c r="AT93" s="73"/>
      <c r="AU93" s="73"/>
      <c r="AV93" s="73"/>
      <c r="AW93" s="73"/>
      <c r="AX93" s="73"/>
      <c r="AY93" s="73"/>
      <c r="AZ93" s="73"/>
      <c r="BA93" s="73"/>
      <c r="BB93" s="73"/>
      <c r="BC93" s="69"/>
      <c r="BE93" s="9"/>
      <c r="BF93" s="73"/>
      <c r="BG93" s="73"/>
      <c r="BH93" s="73"/>
      <c r="BI93" s="73"/>
      <c r="BJ93" s="73"/>
      <c r="BK93" s="73"/>
      <c r="BL93" s="73"/>
      <c r="BM93" s="73"/>
      <c r="BN93" s="73"/>
      <c r="BO93" s="69"/>
      <c r="BQ93" s="9"/>
      <c r="BR93" s="73"/>
      <c r="BS93" s="73"/>
      <c r="BT93" s="73"/>
      <c r="BU93" s="73"/>
      <c r="BV93" s="73"/>
      <c r="BW93" s="73"/>
      <c r="BX93" s="73"/>
      <c r="BY93" s="73"/>
      <c r="BZ93" s="73"/>
      <c r="CA93" s="69"/>
      <c r="CC93" s="9"/>
      <c r="CD93" s="73"/>
      <c r="CE93" s="73"/>
      <c r="CF93" s="73"/>
      <c r="CG93" s="73"/>
      <c r="CH93" s="73"/>
      <c r="CI93" s="73"/>
      <c r="CJ93" s="73"/>
      <c r="CK93" s="73"/>
      <c r="CL93" s="73"/>
      <c r="CM93" s="69"/>
      <c r="CO93" s="9"/>
      <c r="CP93" s="73"/>
      <c r="CQ93" s="73"/>
      <c r="CR93" s="73"/>
      <c r="CS93" s="73"/>
      <c r="CT93" s="73"/>
      <c r="CU93" s="73"/>
      <c r="CV93" s="73"/>
      <c r="CW93" s="73"/>
      <c r="CX93" s="73"/>
      <c r="CY93" s="69"/>
    </row>
    <row r="94" spans="32:103" x14ac:dyDescent="0.3">
      <c r="AL94" s="73"/>
      <c r="AM94" s="73"/>
      <c r="AN94" s="73"/>
      <c r="AO94" s="73"/>
      <c r="AP94" s="2"/>
      <c r="AQ94" s="95"/>
      <c r="AS94" s="9"/>
      <c r="AT94" s="73"/>
      <c r="AU94" s="73"/>
      <c r="AV94" s="73"/>
      <c r="AW94" s="73"/>
      <c r="AX94" s="73"/>
      <c r="AY94" s="73"/>
      <c r="AZ94" s="73"/>
      <c r="BA94" s="73"/>
      <c r="BB94" s="73"/>
      <c r="BC94" s="69"/>
      <c r="BE94" s="9"/>
      <c r="BF94" s="73"/>
      <c r="BG94" s="73"/>
      <c r="BH94" s="73"/>
      <c r="BI94" s="73"/>
      <c r="BJ94" s="73"/>
      <c r="BK94" s="73"/>
      <c r="BL94" s="73"/>
      <c r="BM94" s="73"/>
      <c r="BN94" s="73"/>
      <c r="BO94" s="69"/>
      <c r="BQ94" s="9"/>
      <c r="BR94" s="73"/>
      <c r="BS94" s="73"/>
      <c r="BT94" s="73"/>
      <c r="BU94" s="73"/>
      <c r="BV94" s="73"/>
      <c r="BW94" s="73"/>
      <c r="BX94" s="73"/>
      <c r="BY94" s="73"/>
      <c r="BZ94" s="73"/>
      <c r="CA94" s="69"/>
      <c r="CC94" s="9"/>
      <c r="CD94" s="73"/>
      <c r="CE94" s="73"/>
      <c r="CF94" s="73"/>
      <c r="CG94" s="73"/>
      <c r="CH94" s="73"/>
      <c r="CI94" s="73"/>
      <c r="CJ94" s="73"/>
      <c r="CK94" s="73"/>
      <c r="CL94" s="73"/>
      <c r="CM94" s="69"/>
      <c r="CO94" s="9"/>
      <c r="CP94" s="73"/>
      <c r="CQ94" s="73"/>
      <c r="CR94" s="73"/>
      <c r="CS94" s="73"/>
      <c r="CT94" s="73"/>
      <c r="CU94" s="73"/>
      <c r="CV94" s="73"/>
      <c r="CW94" s="73"/>
      <c r="CX94" s="73"/>
      <c r="CY94" s="69"/>
    </row>
    <row r="95" spans="32:103" x14ac:dyDescent="0.3">
      <c r="AL95" s="73"/>
      <c r="AM95" s="73"/>
      <c r="AN95" s="73"/>
      <c r="AO95" s="73"/>
      <c r="AP95" s="2"/>
      <c r="AQ95" s="95"/>
      <c r="AS95" s="9"/>
      <c r="AT95" s="73"/>
      <c r="AU95" s="73"/>
      <c r="AV95" s="73"/>
      <c r="AW95" s="73"/>
      <c r="AX95" s="73"/>
      <c r="AY95" s="73"/>
      <c r="AZ95" s="73"/>
      <c r="BA95" s="73"/>
      <c r="BB95" s="73"/>
      <c r="BC95" s="69"/>
      <c r="BE95" s="9"/>
      <c r="BF95" s="73"/>
      <c r="BG95" s="73"/>
      <c r="BH95" s="73"/>
      <c r="BI95" s="73"/>
      <c r="BJ95" s="73"/>
      <c r="BK95" s="73"/>
      <c r="BL95" s="73"/>
      <c r="BM95" s="73"/>
      <c r="BN95" s="73"/>
      <c r="BO95" s="69"/>
      <c r="BQ95" s="9"/>
      <c r="BR95" s="73"/>
      <c r="BS95" s="73"/>
      <c r="BT95" s="73"/>
      <c r="BU95" s="73"/>
      <c r="BV95" s="73"/>
      <c r="BW95" s="73"/>
      <c r="BX95" s="73"/>
      <c r="BY95" s="73"/>
      <c r="BZ95" s="73"/>
      <c r="CA95" s="69"/>
      <c r="CC95" s="9"/>
      <c r="CD95" s="73"/>
      <c r="CE95" s="73"/>
      <c r="CF95" s="73"/>
      <c r="CG95" s="73"/>
      <c r="CH95" s="73"/>
      <c r="CI95" s="73"/>
      <c r="CJ95" s="73"/>
      <c r="CK95" s="73"/>
      <c r="CL95" s="73"/>
      <c r="CM95" s="69"/>
      <c r="CO95" s="9"/>
      <c r="CP95" s="73"/>
      <c r="CQ95" s="73"/>
      <c r="CR95" s="73"/>
      <c r="CS95" s="73"/>
      <c r="CT95" s="73"/>
      <c r="CU95" s="73"/>
      <c r="CV95" s="73"/>
      <c r="CW95" s="73"/>
      <c r="CX95" s="73"/>
      <c r="CY95" s="69"/>
    </row>
    <row r="96" spans="32:103" x14ac:dyDescent="0.3">
      <c r="AL96" s="73"/>
      <c r="AM96" s="73"/>
      <c r="AN96" s="73"/>
      <c r="AO96" s="73"/>
      <c r="AP96" s="2"/>
      <c r="AQ96" s="95"/>
      <c r="AS96" s="9"/>
      <c r="AT96" s="73"/>
      <c r="AU96" s="73"/>
      <c r="AV96" s="73"/>
      <c r="AW96" s="73"/>
      <c r="AX96" s="73"/>
      <c r="AY96" s="73"/>
      <c r="AZ96" s="73"/>
      <c r="BA96" s="73"/>
      <c r="BB96" s="73"/>
      <c r="BC96" s="69"/>
      <c r="BE96" s="9"/>
      <c r="BF96" s="73"/>
      <c r="BG96" s="73"/>
      <c r="BH96" s="73"/>
      <c r="BI96" s="73"/>
      <c r="BJ96" s="73"/>
      <c r="BK96" s="73"/>
      <c r="BL96" s="73"/>
      <c r="BM96" s="73"/>
      <c r="BN96" s="73"/>
      <c r="BO96" s="69"/>
      <c r="BQ96" s="9"/>
      <c r="BR96" s="73"/>
      <c r="BS96" s="73"/>
      <c r="BT96" s="73"/>
      <c r="BU96" s="73"/>
      <c r="BV96" s="73"/>
      <c r="BW96" s="73"/>
      <c r="BX96" s="73"/>
      <c r="BY96" s="73"/>
      <c r="BZ96" s="73"/>
      <c r="CA96" s="69"/>
      <c r="CC96" s="9"/>
      <c r="CD96" s="73"/>
      <c r="CE96" s="73"/>
      <c r="CF96" s="73"/>
      <c r="CG96" s="73"/>
      <c r="CH96" s="73"/>
      <c r="CI96" s="73"/>
      <c r="CJ96" s="73"/>
      <c r="CK96" s="73"/>
      <c r="CL96" s="73"/>
      <c r="CM96" s="69"/>
      <c r="CO96" s="9"/>
      <c r="CP96" s="73"/>
      <c r="CQ96" s="73"/>
      <c r="CR96" s="73"/>
      <c r="CS96" s="73"/>
      <c r="CT96" s="73"/>
      <c r="CU96" s="73"/>
      <c r="CV96" s="73"/>
      <c r="CW96" s="73"/>
      <c r="CX96" s="73"/>
      <c r="CY96" s="69"/>
    </row>
    <row r="97" spans="33:103" x14ac:dyDescent="0.3">
      <c r="AL97" s="73"/>
      <c r="AM97" s="73"/>
      <c r="AN97" s="73"/>
      <c r="AO97" s="73"/>
      <c r="AP97" s="2"/>
      <c r="AQ97" s="95"/>
      <c r="AS97" s="9"/>
      <c r="AT97" s="73"/>
      <c r="AU97" s="73"/>
      <c r="AV97" s="73"/>
      <c r="AW97" s="73"/>
      <c r="AX97" s="73"/>
      <c r="AY97" s="73"/>
      <c r="AZ97" s="73"/>
      <c r="BA97" s="73"/>
      <c r="BB97" s="73"/>
      <c r="BC97" s="69"/>
      <c r="BE97" s="9"/>
      <c r="BF97" s="73"/>
      <c r="BG97" s="73"/>
      <c r="BH97" s="73"/>
      <c r="BI97" s="73"/>
      <c r="BJ97" s="73"/>
      <c r="BK97" s="73"/>
      <c r="BL97" s="73"/>
      <c r="BM97" s="73"/>
      <c r="BN97" s="73"/>
      <c r="BO97" s="69"/>
      <c r="BQ97" s="9"/>
      <c r="BR97" s="73"/>
      <c r="BS97" s="73"/>
      <c r="BT97" s="73"/>
      <c r="BU97" s="73"/>
      <c r="BV97" s="73"/>
      <c r="BW97" s="73"/>
      <c r="BX97" s="73"/>
      <c r="BY97" s="73"/>
      <c r="BZ97" s="73"/>
      <c r="CA97" s="69"/>
      <c r="CC97" s="9"/>
      <c r="CD97" s="73"/>
      <c r="CE97" s="73"/>
      <c r="CF97" s="73"/>
      <c r="CG97" s="73"/>
      <c r="CH97" s="73"/>
      <c r="CI97" s="73"/>
      <c r="CJ97" s="73"/>
      <c r="CK97" s="73"/>
      <c r="CL97" s="73"/>
      <c r="CM97" s="69"/>
      <c r="CO97" s="9"/>
      <c r="CP97" s="73"/>
      <c r="CQ97" s="73"/>
      <c r="CR97" s="73"/>
      <c r="CS97" s="73"/>
      <c r="CT97" s="73"/>
      <c r="CU97" s="73"/>
      <c r="CV97" s="73"/>
      <c r="CW97" s="73"/>
      <c r="CX97" s="73"/>
      <c r="CY97" s="69"/>
    </row>
    <row r="98" spans="33:103" x14ac:dyDescent="0.3">
      <c r="AL98" s="73"/>
      <c r="AM98" s="73"/>
      <c r="AN98" s="73"/>
      <c r="AO98" s="73"/>
      <c r="AP98" s="2"/>
      <c r="AQ98" s="95"/>
    </row>
    <row r="105" spans="33:103" x14ac:dyDescent="0.3">
      <c r="AG105" s="2">
        <f>6.96/4</f>
        <v>1.74</v>
      </c>
      <c r="AP105" s="2"/>
    </row>
  </sheetData>
  <mergeCells count="4">
    <mergeCell ref="B15:D15"/>
    <mergeCell ref="F22:G22"/>
    <mergeCell ref="B14:K14"/>
    <mergeCell ref="B57:C57"/>
  </mergeCells>
  <hyperlinks>
    <hyperlink ref="F60" r:id="rId1"/>
    <hyperlink ref="B15" r:id="rId2" display="(NACA-REPORT-734, 1942)"/>
    <hyperlink ref="F22:G22" r:id="rId3" display="AA-SM-007-070"/>
    <hyperlink ref="B57:C57" r:id="rId4" display="AA-SM-007-023"/>
  </hyperlinks>
  <pageMargins left="0.47244094488188981" right="0.23622047244094491" top="0.31496062992125984" bottom="0.98425196850393704" header="0.43307086614173229" footer="0.59055118110236227"/>
  <pageSetup orientation="portrait" r:id="rId5"/>
  <headerFooter alignWithMargins="0"/>
  <drawing r:id="rId6"/>
  <legacyDrawing r:id="rId7"/>
  <oleObjects>
    <mc:AlternateContent xmlns:mc="http://schemas.openxmlformats.org/markup-compatibility/2006">
      <mc:Choice Requires="x14">
        <oleObject progId="Equation.3" shapeId="154625" r:id="rId8">
          <objectPr defaultSize="0" r:id="rId9">
            <anchor moveWithCells="1">
              <from>
                <xdr:col>5</xdr:col>
                <xdr:colOff>76200</xdr:colOff>
                <xdr:row>60</xdr:row>
                <xdr:rowOff>0</xdr:rowOff>
              </from>
              <to>
                <xdr:col>5</xdr:col>
                <xdr:colOff>99060</xdr:colOff>
                <xdr:row>60</xdr:row>
                <xdr:rowOff>0</xdr:rowOff>
              </to>
            </anchor>
          </objectPr>
        </oleObject>
      </mc:Choice>
      <mc:Fallback>
        <oleObject progId="Equation.3" shapeId="154625" r:id="rId8"/>
      </mc:Fallback>
    </mc:AlternateContent>
    <mc:AlternateContent xmlns:mc="http://schemas.openxmlformats.org/markup-compatibility/2006">
      <mc:Choice Requires="x14">
        <oleObject progId="Equation.3" shapeId="154626" r:id="rId10">
          <objectPr defaultSize="0" r:id="rId9">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0"/>
      </mc:Fallback>
    </mc:AlternateContent>
    <mc:AlternateContent xmlns:mc="http://schemas.openxmlformats.org/markup-compatibility/2006">
      <mc:Choice Requires="x14">
        <oleObject progId="Equation.3" shapeId="154628" r:id="rId11">
          <objectPr defaultSize="0" r:id="rId9">
            <anchor moveWithCells="1">
              <from>
                <xdr:col>5</xdr:col>
                <xdr:colOff>76200</xdr:colOff>
                <xdr:row>60</xdr:row>
                <xdr:rowOff>0</xdr:rowOff>
              </from>
              <to>
                <xdr:col>5</xdr:col>
                <xdr:colOff>99060</xdr:colOff>
                <xdr:row>60</xdr:row>
                <xdr:rowOff>0</xdr:rowOff>
              </to>
            </anchor>
          </objectPr>
        </oleObject>
      </mc:Choice>
      <mc:Fallback>
        <oleObject progId="Equation.3" shapeId="154628" r:id="rId1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Z151"/>
  <sheetViews>
    <sheetView tabSelected="1" view="pageBreakPreview" zoomScaleNormal="85" zoomScaleSheetLayoutView="100" workbookViewId="0">
      <selection activeCell="I5" sqref="I5"/>
    </sheetView>
  </sheetViews>
  <sheetFormatPr defaultColWidth="9.109375" defaultRowHeight="13.8" x14ac:dyDescent="0.3"/>
  <cols>
    <col min="1" max="11" width="9" style="42" customWidth="1"/>
    <col min="12" max="12" width="4" style="44" customWidth="1"/>
    <col min="13" max="15" width="4" style="77" customWidth="1"/>
    <col min="16" max="16" width="4" style="119" customWidth="1"/>
    <col min="17" max="20" width="4" style="77" customWidth="1"/>
    <col min="21" max="21" width="4" style="44" customWidth="1"/>
    <col min="22" max="22" width="10.5546875" style="42" bestFit="1" customWidth="1"/>
    <col min="23" max="23" width="11.5546875" style="42" bestFit="1" customWidth="1"/>
    <col min="24" max="30" width="9.109375" style="42"/>
    <col min="31" max="31" width="17.6640625" style="42" bestFit="1" customWidth="1"/>
    <col min="32" max="34" width="9.109375" style="42"/>
    <col min="35" max="39" width="9.109375" style="57"/>
    <col min="40" max="45" width="9.44140625" style="42" bestFit="1" customWidth="1"/>
    <col min="46" max="46" width="10.5546875" style="42" bestFit="1" customWidth="1"/>
    <col min="47" max="49" width="9.44140625" style="42" bestFit="1" customWidth="1"/>
    <col min="50" max="50" width="9.109375" style="42"/>
    <col min="51" max="57" width="9.21875" style="42" bestFit="1" customWidth="1"/>
    <col min="58" max="59" width="9.44140625" style="42" bestFit="1" customWidth="1"/>
    <col min="60" max="60" width="9.109375" style="42"/>
    <col min="61" max="61" width="9.21875" style="42" bestFit="1" customWidth="1"/>
    <col min="62" max="62" width="9.21875" style="42" customWidth="1"/>
    <col min="63" max="63" width="9.21875" style="42" bestFit="1" customWidth="1"/>
    <col min="64" max="16384" width="9.109375" style="42"/>
  </cols>
  <sheetData>
    <row r="1" spans="1:78" x14ac:dyDescent="0.3">
      <c r="A1" s="38"/>
      <c r="B1" s="39" t="s">
        <v>7</v>
      </c>
      <c r="C1" s="40" t="s">
        <v>5</v>
      </c>
      <c r="D1" s="38"/>
      <c r="E1" s="38"/>
      <c r="F1" s="39" t="s">
        <v>20</v>
      </c>
      <c r="G1" s="41">
        <f>X1</f>
        <v>1</v>
      </c>
      <c r="H1" s="38"/>
      <c r="I1" s="38"/>
      <c r="J1" s="38"/>
      <c r="K1" s="38"/>
      <c r="L1" s="42"/>
      <c r="M1" s="89" t="s">
        <v>30</v>
      </c>
      <c r="N1" s="89" t="s">
        <v>31</v>
      </c>
      <c r="O1" s="89" t="s">
        <v>32</v>
      </c>
      <c r="P1" s="89" t="s">
        <v>32</v>
      </c>
      <c r="Q1" s="89" t="s">
        <v>32</v>
      </c>
      <c r="R1" s="89" t="s">
        <v>33</v>
      </c>
      <c r="S1" s="104" t="s">
        <v>34</v>
      </c>
      <c r="T1" s="88" t="s">
        <v>35</v>
      </c>
      <c r="U1" s="42"/>
      <c r="W1" s="52" t="s">
        <v>36</v>
      </c>
      <c r="X1" s="53">
        <f>SUM(M:M)</f>
        <v>1</v>
      </c>
    </row>
    <row r="2" spans="1:78" x14ac:dyDescent="0.3">
      <c r="A2" s="38"/>
      <c r="B2" s="39" t="s">
        <v>8</v>
      </c>
      <c r="C2" s="40" t="s">
        <v>9</v>
      </c>
      <c r="D2" s="38"/>
      <c r="E2" s="38"/>
      <c r="F2" s="39" t="s">
        <v>10</v>
      </c>
      <c r="G2" s="40" t="s">
        <v>68</v>
      </c>
      <c r="H2" s="38"/>
      <c r="I2" s="38"/>
      <c r="J2" s="38"/>
      <c r="K2" s="38"/>
      <c r="L2" s="42"/>
      <c r="M2" s="78" t="s">
        <v>37</v>
      </c>
      <c r="N2" s="78" t="s">
        <v>37</v>
      </c>
      <c r="O2" s="78" t="s">
        <v>31</v>
      </c>
      <c r="P2" s="78" t="s">
        <v>31</v>
      </c>
      <c r="Q2" s="78" t="s">
        <v>31</v>
      </c>
      <c r="R2" s="78" t="s">
        <v>37</v>
      </c>
      <c r="S2" s="100" t="s">
        <v>37</v>
      </c>
      <c r="U2" s="42"/>
      <c r="W2" s="52" t="s">
        <v>38</v>
      </c>
      <c r="X2" s="53">
        <f>SUM(N:N)</f>
        <v>0</v>
      </c>
    </row>
    <row r="3" spans="1:78" x14ac:dyDescent="0.3">
      <c r="A3" s="38"/>
      <c r="B3" s="39" t="s">
        <v>0</v>
      </c>
      <c r="C3" s="47" t="s">
        <v>21</v>
      </c>
      <c r="D3" s="38"/>
      <c r="E3" s="38"/>
      <c r="F3" s="39" t="s">
        <v>1</v>
      </c>
      <c r="G3" s="40" t="s">
        <v>95</v>
      </c>
      <c r="H3" s="38"/>
      <c r="I3" s="38"/>
      <c r="J3" s="38"/>
      <c r="K3" s="38"/>
      <c r="L3" s="42"/>
      <c r="M3" s="78"/>
      <c r="N3" s="78"/>
      <c r="O3" s="78"/>
      <c r="P3" s="78"/>
      <c r="Q3" s="78"/>
      <c r="R3" s="78"/>
      <c r="S3" s="100"/>
      <c r="U3" s="42"/>
      <c r="W3" s="52" t="s">
        <v>39</v>
      </c>
      <c r="X3" s="53">
        <f>SUM(O:O)</f>
        <v>0</v>
      </c>
      <c r="AQ3" s="52"/>
      <c r="AR3" s="112"/>
      <c r="AS3" s="52"/>
      <c r="AT3" s="112"/>
      <c r="AU3" s="52"/>
      <c r="AV3" s="112"/>
    </row>
    <row r="4" spans="1:78" x14ac:dyDescent="0.3">
      <c r="A4" s="38"/>
      <c r="B4" s="39" t="s">
        <v>22</v>
      </c>
      <c r="C4" s="41"/>
      <c r="D4" s="38"/>
      <c r="E4" s="38"/>
      <c r="F4" s="39" t="s">
        <v>23</v>
      </c>
      <c r="G4" s="40" t="s">
        <v>87</v>
      </c>
      <c r="H4" s="38"/>
      <c r="I4" s="38"/>
      <c r="J4" s="38"/>
      <c r="K4" s="38"/>
      <c r="L4" s="42"/>
      <c r="M4" s="78"/>
      <c r="N4" s="78"/>
      <c r="O4" s="78"/>
      <c r="P4" s="78"/>
      <c r="Q4" s="103"/>
      <c r="R4" s="102"/>
      <c r="S4" s="101"/>
      <c r="U4" s="42"/>
      <c r="W4" s="52" t="s">
        <v>39</v>
      </c>
      <c r="X4" s="53">
        <f>SUM(P:P)</f>
        <v>0</v>
      </c>
      <c r="AQ4" s="52"/>
      <c r="AR4" s="112"/>
      <c r="AS4" s="52"/>
      <c r="AT4" s="112"/>
      <c r="AU4" s="52"/>
      <c r="AV4" s="112"/>
    </row>
    <row r="5" spans="1:78" x14ac:dyDescent="0.3">
      <c r="A5" s="38"/>
      <c r="B5" s="39" t="s">
        <v>25</v>
      </c>
      <c r="C5" s="41" t="s">
        <v>40</v>
      </c>
      <c r="D5" s="38"/>
      <c r="E5" s="39"/>
      <c r="F5" s="38"/>
      <c r="G5" s="38"/>
      <c r="H5" s="38"/>
      <c r="I5" s="38"/>
      <c r="J5" s="38"/>
      <c r="K5" s="38"/>
      <c r="L5" s="42"/>
      <c r="M5" s="78"/>
      <c r="N5" s="78"/>
      <c r="O5" s="78"/>
      <c r="P5" s="78"/>
      <c r="Q5" s="103"/>
      <c r="R5" s="102"/>
      <c r="S5" s="101"/>
      <c r="U5" s="42"/>
      <c r="W5" s="52" t="s">
        <v>39</v>
      </c>
      <c r="X5" s="53">
        <f>SUM(Q:Q)</f>
        <v>0</v>
      </c>
      <c r="AM5" s="42"/>
      <c r="AQ5" s="52"/>
      <c r="AR5" s="112"/>
      <c r="AS5" s="52"/>
      <c r="AT5" s="112"/>
      <c r="AU5" s="52"/>
      <c r="AV5" s="112"/>
      <c r="AY5" s="153"/>
      <c r="AZ5" s="153"/>
      <c r="BA5" s="153"/>
      <c r="BB5" s="153"/>
      <c r="BC5" s="153"/>
      <c r="BD5" s="153"/>
      <c r="BE5" s="153"/>
      <c r="BF5" s="153"/>
      <c r="BG5" s="153"/>
      <c r="BH5" s="153"/>
    </row>
    <row r="6" spans="1:78" x14ac:dyDescent="0.3">
      <c r="A6" s="38"/>
      <c r="B6" s="38" t="s">
        <v>11</v>
      </c>
      <c r="C6" s="50"/>
      <c r="D6" s="38"/>
      <c r="E6" s="38"/>
      <c r="F6" s="38"/>
      <c r="G6" s="38"/>
      <c r="H6" s="38"/>
      <c r="I6" s="38"/>
      <c r="J6" s="38"/>
      <c r="K6" s="38"/>
      <c r="L6" s="42"/>
      <c r="M6" s="78"/>
      <c r="N6" s="78"/>
      <c r="O6" s="78"/>
      <c r="P6" s="78"/>
      <c r="Q6" s="103"/>
      <c r="R6" s="102"/>
      <c r="S6" s="101"/>
      <c r="U6" s="42"/>
      <c r="W6" s="52" t="s">
        <v>41</v>
      </c>
      <c r="X6" s="53">
        <f>SUM(R:R)</f>
        <v>0</v>
      </c>
      <c r="AM6" s="43"/>
      <c r="AN6" s="43" t="s">
        <v>74</v>
      </c>
      <c r="AO6" s="43">
        <v>0.3</v>
      </c>
      <c r="AP6" s="44"/>
      <c r="AQ6" s="52"/>
      <c r="AR6" s="112"/>
      <c r="AY6" s="153"/>
      <c r="AZ6" s="153"/>
      <c r="BA6" s="153"/>
      <c r="BB6" s="153"/>
      <c r="BC6" s="153"/>
      <c r="BD6" s="153"/>
      <c r="BE6" s="153"/>
      <c r="BF6" s="153"/>
      <c r="BG6" s="153"/>
      <c r="BH6" s="153"/>
    </row>
    <row r="7" spans="1:78" x14ac:dyDescent="0.3">
      <c r="A7" s="38"/>
      <c r="B7" s="38"/>
      <c r="C7" s="38"/>
      <c r="D7" s="38"/>
      <c r="E7" s="38"/>
      <c r="F7" s="38"/>
      <c r="G7" s="38"/>
      <c r="H7" s="38"/>
      <c r="I7" s="38"/>
      <c r="J7" s="38"/>
      <c r="K7" s="38"/>
      <c r="L7" s="42"/>
      <c r="M7" s="78"/>
      <c r="N7" s="78"/>
      <c r="O7" s="78"/>
      <c r="P7" s="78"/>
      <c r="Q7" s="103"/>
      <c r="R7" s="102"/>
      <c r="S7" s="101"/>
      <c r="U7" s="42"/>
      <c r="W7" s="52" t="s">
        <v>42</v>
      </c>
      <c r="X7" s="53">
        <f>SUM(S:S)</f>
        <v>0</v>
      </c>
      <c r="AL7" s="42"/>
      <c r="AM7" s="43"/>
      <c r="AN7" s="43" t="s">
        <v>16</v>
      </c>
      <c r="AO7" s="43">
        <v>1</v>
      </c>
      <c r="AP7" s="64"/>
      <c r="AQ7" s="52"/>
      <c r="AR7" s="112"/>
      <c r="AY7" s="153"/>
      <c r="AZ7" s="153"/>
      <c r="BA7" s="153"/>
      <c r="BB7" s="153"/>
      <c r="BC7" s="153"/>
      <c r="BD7" s="153"/>
      <c r="BE7" s="153"/>
      <c r="BF7" s="153"/>
      <c r="BG7" s="153"/>
      <c r="BH7" s="153"/>
    </row>
    <row r="8" spans="1:78" s="44" customFormat="1" x14ac:dyDescent="0.3">
      <c r="A8" s="51"/>
      <c r="B8" s="42"/>
      <c r="C8" s="42"/>
      <c r="D8" s="42"/>
      <c r="E8" s="52" t="s">
        <v>7</v>
      </c>
      <c r="F8" s="53" t="str">
        <f>$C$1</f>
        <v>R. Abbott</v>
      </c>
      <c r="G8" s="42"/>
      <c r="H8" s="54"/>
      <c r="I8" s="52" t="s">
        <v>12</v>
      </c>
      <c r="J8" s="55" t="str">
        <f>$G$2</f>
        <v>AA-SM-007-022</v>
      </c>
      <c r="K8" s="56"/>
      <c r="L8" s="57"/>
      <c r="M8" s="78"/>
      <c r="N8" s="78"/>
      <c r="O8" s="78"/>
      <c r="P8" s="100"/>
      <c r="Q8" s="77"/>
      <c r="R8" s="77"/>
      <c r="S8" s="77"/>
      <c r="T8" s="77"/>
      <c r="AI8" s="43"/>
      <c r="AJ8" s="43"/>
      <c r="AM8" s="43"/>
      <c r="AN8" s="43" t="s">
        <v>75</v>
      </c>
      <c r="AO8" s="43">
        <v>0</v>
      </c>
      <c r="AQ8" s="45"/>
      <c r="AR8" s="91"/>
      <c r="AX8" s="45" t="s">
        <v>75</v>
      </c>
      <c r="AY8" s="143">
        <f>H27</f>
        <v>0</v>
      </c>
    </row>
    <row r="9" spans="1:78" s="64" customFormat="1" x14ac:dyDescent="0.3">
      <c r="A9" s="42"/>
      <c r="B9" s="42"/>
      <c r="C9" s="42"/>
      <c r="D9" s="42"/>
      <c r="E9" s="52" t="s">
        <v>8</v>
      </c>
      <c r="F9" s="54" t="str">
        <f>$C$2</f>
        <v xml:space="preserve"> </v>
      </c>
      <c r="G9" s="42"/>
      <c r="H9" s="54"/>
      <c r="I9" s="52" t="s">
        <v>13</v>
      </c>
      <c r="J9" s="56" t="str">
        <f>$G$3</f>
        <v>C</v>
      </c>
      <c r="K9" s="56"/>
      <c r="L9" s="57"/>
      <c r="M9" s="78">
        <v>1</v>
      </c>
      <c r="N9" s="78"/>
      <c r="O9" s="78"/>
      <c r="P9" s="100"/>
      <c r="Q9" s="113"/>
      <c r="R9" s="113"/>
      <c r="S9" s="113"/>
      <c r="T9" s="113"/>
      <c r="X9" s="114"/>
      <c r="Y9" s="114"/>
      <c r="Z9" s="114"/>
      <c r="AA9" s="114"/>
      <c r="AB9" s="44"/>
      <c r="AC9" s="44"/>
      <c r="AD9" s="115"/>
      <c r="AE9" s="44"/>
      <c r="AF9" s="44"/>
      <c r="AI9" s="43"/>
      <c r="AJ9" s="43"/>
      <c r="AM9" s="57"/>
      <c r="AN9" s="57"/>
      <c r="AO9" s="57"/>
      <c r="AP9" s="42"/>
      <c r="AT9" s="45"/>
      <c r="BF9" s="45"/>
    </row>
    <row r="10" spans="1:78" s="44" customFormat="1" x14ac:dyDescent="0.3">
      <c r="A10" s="42"/>
      <c r="B10" s="42"/>
      <c r="C10" s="42"/>
      <c r="D10" s="42"/>
      <c r="E10" s="52" t="s">
        <v>0</v>
      </c>
      <c r="F10" s="54" t="str">
        <f>$C$3</f>
        <v>20/10/2013</v>
      </c>
      <c r="G10" s="42"/>
      <c r="H10" s="54"/>
      <c r="I10" s="52" t="s">
        <v>14</v>
      </c>
      <c r="J10" s="53" t="str">
        <f>L10&amp;" of "&amp;$G$1</f>
        <v>1 of 1</v>
      </c>
      <c r="K10" s="54"/>
      <c r="L10" s="57">
        <f>SUM($M$1:M9)</f>
        <v>1</v>
      </c>
      <c r="M10" s="78"/>
      <c r="N10" s="78"/>
      <c r="O10" s="78"/>
      <c r="P10" s="100"/>
      <c r="Q10" s="77"/>
      <c r="R10" s="77"/>
      <c r="S10" s="77"/>
      <c r="T10" s="77"/>
      <c r="X10" s="116"/>
      <c r="Y10" s="117"/>
      <c r="Z10" s="117"/>
      <c r="AA10" s="117"/>
      <c r="AB10" s="10"/>
      <c r="AC10" s="10"/>
      <c r="AD10" s="10"/>
      <c r="AI10" s="43"/>
      <c r="AM10" s="57" t="s">
        <v>76</v>
      </c>
      <c r="AN10" s="57">
        <v>1</v>
      </c>
      <c r="AO10" s="57">
        <v>2</v>
      </c>
      <c r="AP10" s="57">
        <v>3</v>
      </c>
      <c r="AQ10" s="57">
        <v>4</v>
      </c>
      <c r="AR10" s="57">
        <v>5</v>
      </c>
      <c r="AS10" s="57">
        <v>6</v>
      </c>
      <c r="AT10" s="57">
        <v>7</v>
      </c>
      <c r="AU10" s="57">
        <v>8</v>
      </c>
      <c r="AV10" s="57">
        <v>9</v>
      </c>
      <c r="AW10" s="57">
        <v>10</v>
      </c>
      <c r="AX10" s="57" t="s">
        <v>76</v>
      </c>
      <c r="AY10" s="57">
        <v>1</v>
      </c>
      <c r="AZ10" s="57">
        <v>2</v>
      </c>
      <c r="BA10" s="57">
        <v>3</v>
      </c>
      <c r="BB10" s="57">
        <v>4</v>
      </c>
      <c r="BC10" s="57">
        <v>5</v>
      </c>
      <c r="BD10" s="57">
        <v>6</v>
      </c>
      <c r="BE10" s="57">
        <v>7</v>
      </c>
      <c r="BF10" s="57">
        <v>8</v>
      </c>
      <c r="BG10" s="57">
        <v>9</v>
      </c>
      <c r="BH10" s="57">
        <v>10</v>
      </c>
    </row>
    <row r="11" spans="1:78" x14ac:dyDescent="0.3">
      <c r="E11" s="52" t="s">
        <v>26</v>
      </c>
      <c r="F11" s="54" t="str">
        <f>$C$5</f>
        <v>STANDARD SPREADSHEET METHOD</v>
      </c>
      <c r="I11" s="58"/>
      <c r="J11" s="53"/>
      <c r="L11" s="42"/>
      <c r="M11" s="78"/>
      <c r="N11" s="78"/>
      <c r="O11" s="78"/>
      <c r="P11" s="100"/>
      <c r="X11" s="116"/>
      <c r="Y11" s="117"/>
      <c r="Z11" s="117"/>
      <c r="AA11" s="117"/>
      <c r="AB11" s="10"/>
      <c r="AC11" s="10"/>
      <c r="AD11" s="10"/>
      <c r="AJ11" s="42"/>
      <c r="AM11" s="57" t="s">
        <v>77</v>
      </c>
      <c r="AN11" s="118">
        <f>$AO$7/AN10</f>
        <v>1</v>
      </c>
      <c r="AO11" s="118">
        <f>$AO$7/AO10</f>
        <v>0.5</v>
      </c>
      <c r="AP11" s="118">
        <f>$AO$7/AP10</f>
        <v>0.33333333333333331</v>
      </c>
      <c r="AQ11" s="118">
        <f t="shared" ref="AQ11:AW11" si="0">$AO$7/AQ10</f>
        <v>0.25</v>
      </c>
      <c r="AR11" s="118">
        <f t="shared" si="0"/>
        <v>0.2</v>
      </c>
      <c r="AS11" s="118">
        <f t="shared" si="0"/>
        <v>0.16666666666666666</v>
      </c>
      <c r="AT11" s="118">
        <f t="shared" si="0"/>
        <v>0.14285714285714285</v>
      </c>
      <c r="AU11" s="118">
        <f t="shared" si="0"/>
        <v>0.125</v>
      </c>
      <c r="AV11" s="118">
        <f t="shared" si="0"/>
        <v>0.1111111111111111</v>
      </c>
      <c r="AW11" s="118">
        <f t="shared" si="0"/>
        <v>0.1</v>
      </c>
      <c r="AX11" s="57" t="s">
        <v>77</v>
      </c>
      <c r="AY11" s="118">
        <f>$AO$7/AY10</f>
        <v>1</v>
      </c>
      <c r="AZ11" s="118">
        <f>$AO$7/AZ10</f>
        <v>0.5</v>
      </c>
      <c r="BA11" s="118">
        <f>$AO$7/BA10</f>
        <v>0.33333333333333331</v>
      </c>
      <c r="BB11" s="118">
        <f t="shared" ref="BB11:BH11" si="1">$AO$7/BB10</f>
        <v>0.25</v>
      </c>
      <c r="BC11" s="118">
        <f t="shared" si="1"/>
        <v>0.2</v>
      </c>
      <c r="BD11" s="118">
        <f t="shared" si="1"/>
        <v>0.16666666666666666</v>
      </c>
      <c r="BE11" s="118">
        <f t="shared" si="1"/>
        <v>0.14285714285714285</v>
      </c>
      <c r="BF11" s="118">
        <f t="shared" si="1"/>
        <v>0.125</v>
      </c>
      <c r="BG11" s="118">
        <f t="shared" si="1"/>
        <v>0.1111111111111111</v>
      </c>
      <c r="BH11" s="118">
        <f t="shared" si="1"/>
        <v>0.1</v>
      </c>
      <c r="BI11" s="57" t="s">
        <v>78</v>
      </c>
      <c r="BJ11" s="57"/>
      <c r="BK11" s="57" t="s">
        <v>78</v>
      </c>
      <c r="BL11" s="57" t="s">
        <v>78</v>
      </c>
      <c r="BM11" s="57" t="s">
        <v>78</v>
      </c>
      <c r="BN11" s="57" t="s">
        <v>78</v>
      </c>
      <c r="BO11" s="57" t="s">
        <v>78</v>
      </c>
      <c r="BP11" s="57" t="s">
        <v>78</v>
      </c>
      <c r="BQ11" s="57" t="s">
        <v>78</v>
      </c>
      <c r="BR11" s="57" t="s">
        <v>78</v>
      </c>
      <c r="BS11" s="57" t="s">
        <v>78</v>
      </c>
      <c r="BT11" s="57" t="s">
        <v>78</v>
      </c>
      <c r="BU11" s="57" t="s">
        <v>78</v>
      </c>
      <c r="BV11" s="57" t="s">
        <v>78</v>
      </c>
      <c r="BW11" s="57" t="s">
        <v>78</v>
      </c>
      <c r="BX11" s="57" t="s">
        <v>78</v>
      </c>
      <c r="BY11" s="57" t="s">
        <v>78</v>
      </c>
      <c r="BZ11" s="57" t="s">
        <v>78</v>
      </c>
    </row>
    <row r="12" spans="1:78" ht="15.6" x14ac:dyDescent="0.3">
      <c r="B12" s="60" t="str">
        <f>$G$4</f>
        <v>COMPRESSION BUCKLING OF FLAT ISOTROPIC PANELS - SIMPLE</v>
      </c>
      <c r="E12" s="38"/>
      <c r="F12" s="38"/>
      <c r="G12" s="38"/>
      <c r="H12" s="38"/>
      <c r="I12" s="38"/>
      <c r="J12" s="38"/>
      <c r="K12" s="38"/>
      <c r="X12" s="116"/>
      <c r="Y12" s="117"/>
      <c r="Z12" s="117"/>
      <c r="AA12" s="117"/>
      <c r="AB12" s="10"/>
      <c r="AC12" s="10"/>
      <c r="AD12" s="10"/>
      <c r="AN12" s="57" t="s">
        <v>79</v>
      </c>
      <c r="AO12" s="57" t="s">
        <v>79</v>
      </c>
      <c r="AP12" s="57" t="s">
        <v>79</v>
      </c>
      <c r="AQ12" s="57" t="s">
        <v>79</v>
      </c>
      <c r="AR12" s="57" t="s">
        <v>79</v>
      </c>
      <c r="AS12" s="57" t="s">
        <v>79</v>
      </c>
      <c r="AT12" s="57" t="s">
        <v>79</v>
      </c>
      <c r="AU12" s="57" t="s">
        <v>79</v>
      </c>
      <c r="AV12" s="57" t="s">
        <v>79</v>
      </c>
      <c r="AW12" s="57" t="s">
        <v>79</v>
      </c>
    </row>
    <row r="13" spans="1:78" ht="13.5" customHeight="1" x14ac:dyDescent="0.3">
      <c r="A13" s="120"/>
      <c r="B13" s="147" t="s">
        <v>90</v>
      </c>
      <c r="C13" s="2"/>
      <c r="D13" s="2"/>
      <c r="E13" s="11"/>
      <c r="F13" s="11"/>
      <c r="G13" s="11"/>
      <c r="H13" s="11"/>
      <c r="I13" s="11"/>
      <c r="J13" s="11"/>
      <c r="K13" s="11"/>
      <c r="Z13" s="116"/>
      <c r="AA13" s="117"/>
      <c r="AB13" s="117"/>
      <c r="AC13" s="117"/>
      <c r="AD13" s="10"/>
      <c r="AF13" s="121" t="s">
        <v>80</v>
      </c>
      <c r="AI13" s="57" t="s">
        <v>81</v>
      </c>
      <c r="AJ13" s="43">
        <v>0.33</v>
      </c>
      <c r="AK13" s="57" t="s">
        <v>82</v>
      </c>
      <c r="AL13" s="57" t="s">
        <v>81</v>
      </c>
      <c r="AM13" s="57" t="s">
        <v>80</v>
      </c>
      <c r="BE13" s="121"/>
    </row>
    <row r="14" spans="1:78" x14ac:dyDescent="0.3">
      <c r="A14" s="11"/>
      <c r="B14" s="154" t="s">
        <v>91</v>
      </c>
      <c r="C14" s="154"/>
      <c r="D14" s="154"/>
      <c r="E14" s="154"/>
      <c r="F14" s="154"/>
      <c r="G14" s="154"/>
      <c r="H14" s="154"/>
      <c r="I14" s="154"/>
      <c r="J14" s="154"/>
      <c r="K14" s="154"/>
      <c r="V14" s="121"/>
      <c r="Y14" s="121"/>
      <c r="Z14" s="116"/>
      <c r="AA14" s="117"/>
      <c r="AB14" s="117"/>
      <c r="AC14" s="117"/>
      <c r="AD14" s="122"/>
      <c r="AF14" s="116">
        <v>0</v>
      </c>
      <c r="AJ14" s="57">
        <v>1</v>
      </c>
      <c r="AK14" s="57">
        <v>1</v>
      </c>
      <c r="AL14" s="123">
        <f>AK14/AM14</f>
        <v>3.3333333333333335</v>
      </c>
      <c r="AM14" s="123">
        <v>0.3</v>
      </c>
      <c r="AN14" s="124">
        <f>(PI()*$AL14/AN$11)^2</f>
        <v>109.66227112321511</v>
      </c>
      <c r="AO14" s="124">
        <f t="shared" ref="AO14:AW29" si="2">(PI()*$AL14/AO$11)^2</f>
        <v>438.64908449286042</v>
      </c>
      <c r="AP14" s="124">
        <f t="shared" si="2"/>
        <v>986.96044010893604</v>
      </c>
      <c r="AQ14" s="124">
        <f t="shared" si="2"/>
        <v>1754.5963379714417</v>
      </c>
      <c r="AR14" s="124">
        <f t="shared" si="2"/>
        <v>2741.5567780803767</v>
      </c>
      <c r="AS14" s="124">
        <f t="shared" si="2"/>
        <v>3947.8417604357442</v>
      </c>
      <c r="AT14" s="124">
        <f t="shared" si="2"/>
        <v>5373.4512850375395</v>
      </c>
      <c r="AU14" s="124">
        <f t="shared" si="2"/>
        <v>7018.3853518857668</v>
      </c>
      <c r="AV14" s="124">
        <f t="shared" si="2"/>
        <v>8882.6439609804238</v>
      </c>
      <c r="AW14" s="124">
        <f t="shared" si="2"/>
        <v>10966.227112321507</v>
      </c>
      <c r="AY14" s="125">
        <f>(((AN14/120)+1/AN14+1/6)*$AY$8^2+(1+$AY$8/2)*($AL14/AY$11+AY$11/$AL14)^2*(0.5*(1+$AY$8/2)-4*$AY$8/PI()^2)+2*$AY$8/AN14)/(PI()^2*$AY$8^2/120-(4*$AY$8/PI()^2)*(1+$AY$8/2)+0.5*(1+$AY$8/2)^2)</f>
        <v>13.201111111111111</v>
      </c>
      <c r="AZ14" s="125">
        <f t="shared" ref="AZ14:BG29" si="3">(((AO14/120)+1/AO14+1/6)*$AY$8^2+(1+$AY$8/2)*($AL14/AZ$11+AZ$11/$AL14)^2*(0.5*(1+$AY$8/2)-4*$AY$8/PI()^2)+2*$AY$8/AO14)/(PI()^2*$AY$8^2/120-(4*$AY$8/PI()^2)*(1+$AY$8/2)+0.5*(1+$AY$8/2)^2)</f>
        <v>46.466944444444451</v>
      </c>
      <c r="BA14" s="125">
        <f t="shared" si="3"/>
        <v>102.01000000000003</v>
      </c>
      <c r="BB14" s="125">
        <f t="shared" si="3"/>
        <v>179.78340277777778</v>
      </c>
      <c r="BC14" s="125">
        <f t="shared" si="3"/>
        <v>279.78137777777778</v>
      </c>
      <c r="BD14" s="125">
        <f t="shared" si="3"/>
        <v>402.00250000000017</v>
      </c>
      <c r="BE14" s="125">
        <f t="shared" si="3"/>
        <v>546.44628117913851</v>
      </c>
      <c r="BF14" s="125">
        <f t="shared" si="3"/>
        <v>713.11251736111126</v>
      </c>
      <c r="BG14" s="125">
        <f t="shared" si="3"/>
        <v>902.00111111111141</v>
      </c>
      <c r="BH14" s="123"/>
      <c r="BI14" s="123">
        <f t="shared" ref="BI14:BI77" si="4">MIN(AY14:BH14)</f>
        <v>13.201111111111111</v>
      </c>
      <c r="BJ14" s="123"/>
      <c r="BK14" s="123">
        <v>13.201111111111111</v>
      </c>
      <c r="BL14" s="123">
        <v>13.219508990711249</v>
      </c>
      <c r="BM14" s="123">
        <v>13.238032607103406</v>
      </c>
      <c r="BN14" s="123">
        <v>13.274623345558114</v>
      </c>
      <c r="BO14" s="123">
        <v>13.309789354441945</v>
      </c>
      <c r="BP14" s="123">
        <v>13.343039030764794</v>
      </c>
      <c r="BQ14" s="123">
        <v>13.403263390751112</v>
      </c>
      <c r="BR14" s="123">
        <v>13.455465815846868</v>
      </c>
      <c r="BS14" s="123">
        <v>13.500638562842695</v>
      </c>
      <c r="BT14" s="123">
        <v>13.539868239226491</v>
      </c>
      <c r="BU14" s="123">
        <v>13.604233652609453</v>
      </c>
      <c r="BV14" s="123">
        <v>13.654539706284702</v>
      </c>
      <c r="BW14" s="123">
        <v>13.741913564867975</v>
      </c>
      <c r="BX14" s="123">
        <v>13.797689965375376</v>
      </c>
      <c r="BY14" s="123">
        <v>13.886074591408869</v>
      </c>
      <c r="BZ14" s="123">
        <v>14.04594549736707</v>
      </c>
    </row>
    <row r="15" spans="1:78" x14ac:dyDescent="0.3">
      <c r="A15" s="11"/>
      <c r="B15" s="151" t="s">
        <v>83</v>
      </c>
      <c r="C15" s="151"/>
      <c r="D15" s="151"/>
      <c r="E15" s="15"/>
      <c r="V15" s="126"/>
      <c r="W15" s="126"/>
      <c r="X15" s="127"/>
      <c r="Y15" s="126"/>
      <c r="Z15" s="116"/>
      <c r="AA15" s="117"/>
      <c r="AB15" s="117"/>
      <c r="AC15" s="117"/>
      <c r="AF15" s="116">
        <v>0.05</v>
      </c>
      <c r="AG15" s="128">
        <f t="shared" ref="AG15:AG78" si="5">0.456+(1/AF15)^2</f>
        <v>400.45600000000002</v>
      </c>
      <c r="AH15" s="127">
        <f>1/AI15</f>
        <v>20</v>
      </c>
      <c r="AI15" s="123">
        <f>AF15</f>
        <v>0.05</v>
      </c>
      <c r="AJ15" s="57">
        <f t="shared" ref="AJ15:AJ78" si="6">(6/PI()^2)*((1-$AJ$13)+((PI()*$AH15/AJ$14)^(2))/6)</f>
        <v>400.40731115824218</v>
      </c>
      <c r="AK15" s="57">
        <v>1</v>
      </c>
      <c r="AL15" s="123">
        <f t="shared" ref="AL15:AL78" si="7">AK15/AM15</f>
        <v>2.8571428571428572</v>
      </c>
      <c r="AM15" s="123">
        <v>0.35</v>
      </c>
      <c r="AN15" s="124">
        <f t="shared" ref="AN15:AW30" si="8">(PI()*$AL15/AN$11)^2</f>
        <v>80.568199192566183</v>
      </c>
      <c r="AO15" s="124">
        <f t="shared" si="2"/>
        <v>322.27279677026473</v>
      </c>
      <c r="AP15" s="124">
        <f t="shared" si="2"/>
        <v>725.11379273309569</v>
      </c>
      <c r="AQ15" s="124">
        <f t="shared" si="2"/>
        <v>1289.0911870810589</v>
      </c>
      <c r="AR15" s="124">
        <f t="shared" si="2"/>
        <v>2014.2049798141547</v>
      </c>
      <c r="AS15" s="124">
        <f t="shared" si="2"/>
        <v>2900.4551709323828</v>
      </c>
      <c r="AT15" s="124">
        <f t="shared" si="2"/>
        <v>3947.8417604357433</v>
      </c>
      <c r="AU15" s="124">
        <f t="shared" si="2"/>
        <v>5156.3647483242357</v>
      </c>
      <c r="AV15" s="124">
        <f t="shared" si="2"/>
        <v>6526.0241345978611</v>
      </c>
      <c r="AW15" s="124">
        <f t="shared" si="2"/>
        <v>8056.819919256619</v>
      </c>
      <c r="AX15" s="127"/>
      <c r="AY15" s="125">
        <f t="shared" ref="AY15:BG56" si="9">(((AN15/120)+1/AN15+1/6)*$AY$8^2+(1+$AY$8/2)*($AL15/AY$11+AY$11/$AL15)^2*(0.5*(1+$AY$8/2)-4*$AY$8/PI()^2)+2*$AY$8/AN15)/(PI()^2*$AY$8^2/120-(4*$AY$8/PI()^2)*(1+$AY$8/2)+0.5*(1+$AY$8/2)^2)</f>
        <v>10.28576530612245</v>
      </c>
      <c r="AZ15" s="125">
        <f t="shared" si="3"/>
        <v>34.683686224489797</v>
      </c>
      <c r="BA15" s="125">
        <f t="shared" si="3"/>
        <v>75.48299886621318</v>
      </c>
      <c r="BB15" s="125">
        <f t="shared" si="3"/>
        <v>132.61990114795921</v>
      </c>
      <c r="BC15" s="125">
        <f t="shared" si="3"/>
        <v>206.0865326530612</v>
      </c>
      <c r="BD15" s="125">
        <f t="shared" si="3"/>
        <v>295.88095379818606</v>
      </c>
      <c r="BE15" s="125">
        <f t="shared" si="3"/>
        <v>402.00250000000005</v>
      </c>
      <c r="BF15" s="125">
        <f t="shared" si="3"/>
        <v>524.45089365433671</v>
      </c>
      <c r="BG15" s="125">
        <f t="shared" si="3"/>
        <v>663.22600214159741</v>
      </c>
      <c r="BH15" s="123"/>
      <c r="BI15" s="123">
        <f t="shared" si="4"/>
        <v>10.28576530612245</v>
      </c>
      <c r="BJ15" s="123"/>
      <c r="BK15" s="123">
        <v>10.28576530612245</v>
      </c>
      <c r="BL15" s="123">
        <v>10.310449172646129</v>
      </c>
      <c r="BM15" s="123">
        <v>10.334710099081178</v>
      </c>
      <c r="BN15" s="123">
        <v>10.381388839993008</v>
      </c>
      <c r="BO15" s="123">
        <v>10.425133208055623</v>
      </c>
      <c r="BP15" s="123">
        <v>10.465762599763275</v>
      </c>
      <c r="BQ15" s="123">
        <v>10.538022945578994</v>
      </c>
      <c r="BR15" s="123">
        <v>10.599616246663162</v>
      </c>
      <c r="BS15" s="123">
        <v>10.652315064010134</v>
      </c>
      <c r="BT15" s="123">
        <v>10.697708438968652</v>
      </c>
      <c r="BU15" s="123">
        <v>10.771561909086572</v>
      </c>
      <c r="BV15" s="123">
        <v>10.828826153749196</v>
      </c>
      <c r="BW15" s="123">
        <v>10.927498752510369</v>
      </c>
      <c r="BX15" s="123">
        <v>10.990044632275414</v>
      </c>
      <c r="BY15" s="123">
        <v>11.088561975766641</v>
      </c>
      <c r="BZ15" s="123">
        <v>11.265236790016148</v>
      </c>
    </row>
    <row r="16" spans="1:78" x14ac:dyDescent="0.3">
      <c r="A16" s="11"/>
      <c r="B16" s="11"/>
      <c r="C16" s="11"/>
      <c r="D16" s="11"/>
      <c r="E16" s="11"/>
      <c r="F16" s="13" t="s">
        <v>16</v>
      </c>
      <c r="G16" s="19">
        <v>24</v>
      </c>
      <c r="H16" s="11" t="s">
        <v>56</v>
      </c>
      <c r="I16" s="98"/>
      <c r="J16" s="98"/>
      <c r="K16" s="98"/>
      <c r="V16" s="126"/>
      <c r="W16" s="126"/>
      <c r="X16" s="127"/>
      <c r="Y16" s="126"/>
      <c r="Z16" s="116"/>
      <c r="AA16" s="117"/>
      <c r="AB16" s="117"/>
      <c r="AC16" s="117"/>
      <c r="AF16" s="116">
        <v>0.1</v>
      </c>
      <c r="AG16" s="128">
        <f t="shared" si="5"/>
        <v>100.456</v>
      </c>
      <c r="AH16" s="127">
        <f t="shared" ref="AH16:AH79" si="10">1/AI16</f>
        <v>10</v>
      </c>
      <c r="AI16" s="123">
        <f t="shared" ref="AI16:AI79" si="11">AF16</f>
        <v>0.1</v>
      </c>
      <c r="AJ16" s="57">
        <f t="shared" si="6"/>
        <v>100.40731115824219</v>
      </c>
      <c r="AK16" s="57">
        <v>1</v>
      </c>
      <c r="AL16" s="123">
        <f t="shared" si="7"/>
        <v>2.5</v>
      </c>
      <c r="AM16" s="123">
        <v>0.4</v>
      </c>
      <c r="AN16" s="124">
        <f t="shared" si="8"/>
        <v>61.685027506808488</v>
      </c>
      <c r="AO16" s="124">
        <f t="shared" si="2"/>
        <v>246.74011002723395</v>
      </c>
      <c r="AP16" s="124">
        <f t="shared" si="2"/>
        <v>555.16524756127649</v>
      </c>
      <c r="AQ16" s="124">
        <f t="shared" si="2"/>
        <v>986.96044010893581</v>
      </c>
      <c r="AR16" s="124">
        <f t="shared" si="2"/>
        <v>1542.1256876702118</v>
      </c>
      <c r="AS16" s="124">
        <f t="shared" si="2"/>
        <v>2220.6609902451059</v>
      </c>
      <c r="AT16" s="124">
        <f t="shared" si="2"/>
        <v>3022.5663478336164</v>
      </c>
      <c r="AU16" s="124">
        <f t="shared" si="2"/>
        <v>3947.8417604357433</v>
      </c>
      <c r="AV16" s="124">
        <f t="shared" si="2"/>
        <v>4996.4872280514874</v>
      </c>
      <c r="AW16" s="124">
        <f t="shared" si="2"/>
        <v>6168.5027506808474</v>
      </c>
      <c r="AX16" s="127"/>
      <c r="AY16" s="125">
        <f t="shared" si="9"/>
        <v>8.41</v>
      </c>
      <c r="AZ16" s="125">
        <f t="shared" si="3"/>
        <v>27.040000000000003</v>
      </c>
      <c r="BA16" s="125">
        <f t="shared" si="3"/>
        <v>58.267777777777781</v>
      </c>
      <c r="BB16" s="125">
        <f t="shared" si="3"/>
        <v>102.00999999999999</v>
      </c>
      <c r="BC16" s="125">
        <f t="shared" si="3"/>
        <v>158.25640000000001</v>
      </c>
      <c r="BD16" s="125">
        <f t="shared" si="3"/>
        <v>227.00444444444443</v>
      </c>
      <c r="BE16" s="125">
        <f t="shared" si="3"/>
        <v>308.25326530612244</v>
      </c>
      <c r="BF16" s="125">
        <f t="shared" si="3"/>
        <v>402.00250000000005</v>
      </c>
      <c r="BG16" s="125">
        <f t="shared" si="3"/>
        <v>508.25197530864199</v>
      </c>
      <c r="BH16" s="123"/>
      <c r="BI16" s="123">
        <f t="shared" si="4"/>
        <v>8.41</v>
      </c>
      <c r="BJ16" s="123"/>
      <c r="BK16" s="123">
        <v>8.41</v>
      </c>
      <c r="BL16" s="123">
        <v>8.4419369283585368</v>
      </c>
      <c r="BM16" s="123">
        <v>8.4728178279200002</v>
      </c>
      <c r="BN16" s="123">
        <v>8.5311365716669716</v>
      </c>
      <c r="BO16" s="123">
        <v>8.5847790464743401</v>
      </c>
      <c r="BP16" s="123">
        <v>8.6339234943952246</v>
      </c>
      <c r="BQ16" s="123">
        <v>8.7200715161679554</v>
      </c>
      <c r="BR16" s="123">
        <v>8.792500443392596</v>
      </c>
      <c r="BS16" s="123">
        <v>8.853883188067817</v>
      </c>
      <c r="BT16" s="123">
        <v>8.9063885229202668</v>
      </c>
      <c r="BU16" s="123">
        <v>8.9911897508092853</v>
      </c>
      <c r="BV16" s="123">
        <v>9.0564826773804015</v>
      </c>
      <c r="BW16" s="123">
        <v>9.1681922840391668</v>
      </c>
      <c r="BX16" s="123">
        <v>9.2385491014092</v>
      </c>
      <c r="BY16" s="123">
        <v>9.3487580419669971</v>
      </c>
      <c r="BZ16" s="123">
        <v>9.5448219811680737</v>
      </c>
    </row>
    <row r="17" spans="1:78" x14ac:dyDescent="0.3">
      <c r="A17" s="11"/>
      <c r="B17" s="11"/>
      <c r="C17" s="11"/>
      <c r="D17" s="11"/>
      <c r="E17" s="11"/>
      <c r="F17" s="1" t="s">
        <v>2</v>
      </c>
      <c r="G17" s="19">
        <v>16</v>
      </c>
      <c r="H17" s="11" t="s">
        <v>60</v>
      </c>
      <c r="I17" s="98"/>
      <c r="J17" s="98"/>
      <c r="K17" s="98"/>
      <c r="V17" s="126"/>
      <c r="W17"/>
      <c r="X17" s="127"/>
      <c r="Y17" s="126"/>
      <c r="Z17" s="116"/>
      <c r="AA17" s="117"/>
      <c r="AB17" s="117"/>
      <c r="AC17" s="117"/>
      <c r="AF17" s="116">
        <v>0.15</v>
      </c>
      <c r="AG17" s="128">
        <f t="shared" si="5"/>
        <v>44.900444444444453</v>
      </c>
      <c r="AH17" s="127">
        <f t="shared" si="10"/>
        <v>6.666666666666667</v>
      </c>
      <c r="AI17" s="123">
        <f t="shared" si="11"/>
        <v>0.15</v>
      </c>
      <c r="AJ17" s="57">
        <f t="shared" si="6"/>
        <v>44.851755602686652</v>
      </c>
      <c r="AK17" s="57">
        <v>1</v>
      </c>
      <c r="AL17" s="123">
        <f t="shared" si="7"/>
        <v>2.2222222222222223</v>
      </c>
      <c r="AM17" s="123">
        <v>0.45</v>
      </c>
      <c r="AN17" s="124">
        <f t="shared" si="8"/>
        <v>48.738787165873376</v>
      </c>
      <c r="AO17" s="124">
        <f t="shared" si="2"/>
        <v>194.9551486634935</v>
      </c>
      <c r="AP17" s="124">
        <f t="shared" si="2"/>
        <v>438.64908449286042</v>
      </c>
      <c r="AQ17" s="124">
        <f t="shared" si="2"/>
        <v>779.82059465397401</v>
      </c>
      <c r="AR17" s="124">
        <f t="shared" si="2"/>
        <v>1218.4696791468341</v>
      </c>
      <c r="AS17" s="124">
        <f t="shared" si="2"/>
        <v>1754.5963379714417</v>
      </c>
      <c r="AT17" s="124">
        <f t="shared" si="2"/>
        <v>2388.2005711277952</v>
      </c>
      <c r="AU17" s="124">
        <f t="shared" si="2"/>
        <v>3119.2823786158961</v>
      </c>
      <c r="AV17" s="124">
        <f t="shared" si="2"/>
        <v>3947.8417604357442</v>
      </c>
      <c r="AW17" s="124">
        <f t="shared" si="2"/>
        <v>4873.8787165873364</v>
      </c>
      <c r="AX17" s="127"/>
      <c r="AY17" s="125">
        <f t="shared" si="9"/>
        <v>7.1407716049382728</v>
      </c>
      <c r="AZ17" s="125">
        <f t="shared" si="3"/>
        <v>21.803711419753085</v>
      </c>
      <c r="BA17" s="125">
        <f t="shared" si="3"/>
        <v>46.466944444444451</v>
      </c>
      <c r="BB17" s="125">
        <f t="shared" si="3"/>
        <v>81.025001929012362</v>
      </c>
      <c r="BC17" s="125">
        <f t="shared" si="3"/>
        <v>125.46489012345678</v>
      </c>
      <c r="BD17" s="125">
        <f t="shared" si="3"/>
        <v>179.78340277777778</v>
      </c>
      <c r="BE17" s="125">
        <f t="shared" si="3"/>
        <v>243.97944129503659</v>
      </c>
      <c r="BF17" s="125">
        <f t="shared" si="3"/>
        <v>318.05254677854936</v>
      </c>
      <c r="BG17" s="125">
        <f t="shared" si="3"/>
        <v>402.00250000000017</v>
      </c>
      <c r="BH17" s="123"/>
      <c r="BI17" s="123">
        <f t="shared" si="4"/>
        <v>7.1407716049382728</v>
      </c>
      <c r="BJ17" s="123"/>
      <c r="BK17" s="123">
        <v>7.1407716049382728</v>
      </c>
      <c r="BL17" s="123">
        <v>7.1809286700429817</v>
      </c>
      <c r="BM17" s="123">
        <v>7.2193122058143775</v>
      </c>
      <c r="BN17" s="123">
        <v>7.2908229527745139</v>
      </c>
      <c r="BO17" s="123">
        <v>7.3556832818925999</v>
      </c>
      <c r="BP17" s="123">
        <v>7.4144781268551494</v>
      </c>
      <c r="BQ17" s="123">
        <v>7.516365514712489</v>
      </c>
      <c r="BR17" s="123">
        <v>7.6010748182296659</v>
      </c>
      <c r="BS17" s="123">
        <v>7.672299347210231</v>
      </c>
      <c r="BT17" s="123">
        <v>7.7328649032758072</v>
      </c>
      <c r="BU17" s="123">
        <v>7.8300735899720708</v>
      </c>
      <c r="BV17" s="123">
        <v>7.9044656893728247</v>
      </c>
      <c r="BW17" s="123">
        <v>8.030950571648841</v>
      </c>
      <c r="BX17" s="123">
        <v>8.1101597849712075</v>
      </c>
      <c r="BY17" s="123">
        <v>8.2336192022044692</v>
      </c>
      <c r="BZ17" s="123">
        <v>8.4516574830173177</v>
      </c>
    </row>
    <row r="18" spans="1:78" x14ac:dyDescent="0.3">
      <c r="A18" s="11"/>
      <c r="B18" s="2"/>
      <c r="C18" s="2"/>
      <c r="D18" s="11"/>
      <c r="E18" s="11"/>
      <c r="F18" s="13" t="s">
        <v>19</v>
      </c>
      <c r="G18" s="19">
        <v>0.04</v>
      </c>
      <c r="H18" s="11" t="s">
        <v>56</v>
      </c>
      <c r="I18" s="11" t="s">
        <v>85</v>
      </c>
      <c r="J18" s="2"/>
      <c r="K18" s="2"/>
      <c r="V18" s="126"/>
      <c r="W18" s="126"/>
      <c r="X18" s="127"/>
      <c r="Y18" s="126"/>
      <c r="Z18" s="116"/>
      <c r="AA18" s="117"/>
      <c r="AB18" s="117"/>
      <c r="AC18" s="117"/>
      <c r="AF18" s="116">
        <v>0.2</v>
      </c>
      <c r="AG18" s="128">
        <f t="shared" si="5"/>
        <v>25.456</v>
      </c>
      <c r="AH18" s="127">
        <f t="shared" si="10"/>
        <v>5</v>
      </c>
      <c r="AI18" s="123">
        <f t="shared" si="11"/>
        <v>0.2</v>
      </c>
      <c r="AJ18" s="57">
        <f t="shared" si="6"/>
        <v>25.407311158242202</v>
      </c>
      <c r="AK18" s="57">
        <v>1</v>
      </c>
      <c r="AL18" s="123">
        <f t="shared" si="7"/>
        <v>2</v>
      </c>
      <c r="AM18" s="123">
        <v>0.5</v>
      </c>
      <c r="AN18" s="124">
        <f t="shared" si="8"/>
        <v>39.478417604357432</v>
      </c>
      <c r="AO18" s="124">
        <f t="shared" si="2"/>
        <v>157.91367041742973</v>
      </c>
      <c r="AP18" s="124">
        <f t="shared" si="2"/>
        <v>355.3057584392169</v>
      </c>
      <c r="AQ18" s="124">
        <f t="shared" si="2"/>
        <v>631.65468166971891</v>
      </c>
      <c r="AR18" s="124">
        <f t="shared" si="2"/>
        <v>986.96044010893581</v>
      </c>
      <c r="AS18" s="124">
        <f t="shared" si="2"/>
        <v>1421.2230337568676</v>
      </c>
      <c r="AT18" s="124">
        <f t="shared" si="2"/>
        <v>1934.4424626135142</v>
      </c>
      <c r="AU18" s="124">
        <f t="shared" si="2"/>
        <v>2526.6187266788756</v>
      </c>
      <c r="AV18" s="124">
        <f t="shared" si="2"/>
        <v>3197.751825952952</v>
      </c>
      <c r="AW18" s="124">
        <f t="shared" si="2"/>
        <v>3947.8417604357433</v>
      </c>
      <c r="AX18" s="127"/>
      <c r="AY18" s="125">
        <f t="shared" si="9"/>
        <v>6.25</v>
      </c>
      <c r="AZ18" s="125">
        <f t="shared" si="3"/>
        <v>18.0625</v>
      </c>
      <c r="BA18" s="125">
        <f t="shared" si="3"/>
        <v>38.027777777777779</v>
      </c>
      <c r="BB18" s="125">
        <f t="shared" si="3"/>
        <v>66.015625</v>
      </c>
      <c r="BC18" s="125">
        <f t="shared" si="3"/>
        <v>102.00999999999999</v>
      </c>
      <c r="BD18" s="125">
        <f t="shared" si="3"/>
        <v>146.00694444444446</v>
      </c>
      <c r="BE18" s="125">
        <f t="shared" si="3"/>
        <v>198.00510204081633</v>
      </c>
      <c r="BF18" s="125">
        <f t="shared" si="3"/>
        <v>258.00390625</v>
      </c>
      <c r="BG18" s="125">
        <f t="shared" si="3"/>
        <v>326.00308641975312</v>
      </c>
      <c r="BH18" s="123"/>
      <c r="BI18" s="123">
        <f t="shared" si="4"/>
        <v>6.25</v>
      </c>
      <c r="BJ18" s="123"/>
      <c r="BK18" s="123">
        <v>6.25</v>
      </c>
      <c r="BL18" s="123">
        <v>6.2993442767621968</v>
      </c>
      <c r="BM18" s="123">
        <v>6.3461131118270462</v>
      </c>
      <c r="BN18" s="123">
        <v>6.4323678623783653</v>
      </c>
      <c r="BO18" s="123">
        <v>6.5097657933731385</v>
      </c>
      <c r="BP18" s="123">
        <v>6.5793463762057849</v>
      </c>
      <c r="BQ18" s="123">
        <v>6.6988248202753358</v>
      </c>
      <c r="BR18" s="123">
        <v>6.7972592502371132</v>
      </c>
      <c r="BS18" s="123">
        <v>6.8794834205001285</v>
      </c>
      <c r="BT18" s="123">
        <v>6.9490574590980136</v>
      </c>
      <c r="BU18" s="123">
        <v>7.0601333056376729</v>
      </c>
      <c r="BV18" s="123">
        <v>7.1446950687892112</v>
      </c>
      <c r="BW18" s="123">
        <v>7.2876934944021574</v>
      </c>
      <c r="BX18" s="123">
        <v>7.3767965620241789</v>
      </c>
      <c r="BY18" s="123">
        <v>7.5150653355417543</v>
      </c>
      <c r="BZ18" s="123">
        <v>7.7576631746266136</v>
      </c>
    </row>
    <row r="19" spans="1:78" ht="15" x14ac:dyDescent="0.35">
      <c r="A19" s="11"/>
      <c r="B19" s="11"/>
      <c r="C19" s="11"/>
      <c r="D19" s="11"/>
      <c r="E19" s="11"/>
      <c r="F19" s="13" t="s">
        <v>18</v>
      </c>
      <c r="G19" s="107">
        <v>3500</v>
      </c>
      <c r="H19" s="11" t="s">
        <v>57</v>
      </c>
      <c r="I19" s="11" t="s">
        <v>86</v>
      </c>
      <c r="J19" s="2"/>
      <c r="K19" s="11"/>
      <c r="V19" s="126"/>
      <c r="W19" s="126"/>
      <c r="X19" s="127"/>
      <c r="Y19" s="126"/>
      <c r="Z19" s="130"/>
      <c r="AA19" s="131"/>
      <c r="AB19" s="44"/>
      <c r="AC19" s="44"/>
      <c r="AF19" s="116">
        <v>0.25</v>
      </c>
      <c r="AG19" s="128">
        <f t="shared" si="5"/>
        <v>16.456</v>
      </c>
      <c r="AH19" s="127">
        <f t="shared" si="10"/>
        <v>4</v>
      </c>
      <c r="AI19" s="123">
        <f t="shared" si="11"/>
        <v>0.25</v>
      </c>
      <c r="AJ19" s="57">
        <f t="shared" si="6"/>
        <v>16.407311158242198</v>
      </c>
      <c r="AK19" s="57">
        <v>1</v>
      </c>
      <c r="AL19" s="123">
        <f t="shared" si="7"/>
        <v>1.8181818181818181</v>
      </c>
      <c r="AM19" s="123">
        <v>0.55000000000000004</v>
      </c>
      <c r="AN19" s="124">
        <f t="shared" si="8"/>
        <v>32.626791408559853</v>
      </c>
      <c r="AO19" s="124">
        <f t="shared" si="2"/>
        <v>130.50716563423941</v>
      </c>
      <c r="AP19" s="124">
        <f t="shared" si="2"/>
        <v>293.64112267703877</v>
      </c>
      <c r="AQ19" s="124">
        <f t="shared" si="2"/>
        <v>522.02866253695765</v>
      </c>
      <c r="AR19" s="124">
        <f t="shared" si="2"/>
        <v>815.66978521399619</v>
      </c>
      <c r="AS19" s="124">
        <f t="shared" si="2"/>
        <v>1174.5644907081551</v>
      </c>
      <c r="AT19" s="124">
        <f t="shared" si="2"/>
        <v>1598.7127790194331</v>
      </c>
      <c r="AU19" s="124">
        <f t="shared" si="2"/>
        <v>2088.1146501478306</v>
      </c>
      <c r="AV19" s="124">
        <f t="shared" si="2"/>
        <v>2642.7701040933484</v>
      </c>
      <c r="AW19" s="124">
        <f t="shared" si="2"/>
        <v>3262.6791408559848</v>
      </c>
      <c r="AX19" s="127"/>
      <c r="AY19" s="125">
        <f t="shared" si="9"/>
        <v>5.608285123966942</v>
      </c>
      <c r="AZ19" s="125">
        <f t="shared" si="3"/>
        <v>15.298765495867768</v>
      </c>
      <c r="BA19" s="125">
        <f t="shared" si="3"/>
        <v>31.785677226813597</v>
      </c>
      <c r="BB19" s="125">
        <f t="shared" si="3"/>
        <v>54.911468233471076</v>
      </c>
      <c r="BC19" s="125">
        <f t="shared" si="3"/>
        <v>84.65672809917352</v>
      </c>
      <c r="BD19" s="125">
        <f t="shared" si="3"/>
        <v>121.01666724058772</v>
      </c>
      <c r="BE19" s="125">
        <f t="shared" si="3"/>
        <v>163.98964454376795</v>
      </c>
      <c r="BF19" s="125">
        <f t="shared" si="3"/>
        <v>213.57497449638427</v>
      </c>
      <c r="BG19" s="125">
        <f t="shared" si="3"/>
        <v>269.7723296092235</v>
      </c>
      <c r="BH19" s="123"/>
      <c r="BI19" s="123">
        <f t="shared" si="4"/>
        <v>5.608285123966942</v>
      </c>
      <c r="BJ19" s="123"/>
      <c r="BK19" s="123">
        <v>5.608285123966942</v>
      </c>
      <c r="BL19" s="123">
        <v>5.6677836872979412</v>
      </c>
      <c r="BM19" s="123">
        <v>5.7238204847397665</v>
      </c>
      <c r="BN19" s="123">
        <v>5.826371239260288</v>
      </c>
      <c r="BO19" s="123">
        <v>5.9176265196977127</v>
      </c>
      <c r="BP19" s="123">
        <v>5.9991281812288877</v>
      </c>
      <c r="BQ19" s="123">
        <v>6.1380493716382487</v>
      </c>
      <c r="BR19" s="123">
        <v>6.2516536781966892</v>
      </c>
      <c r="BS19" s="123">
        <v>6.3460353467192574</v>
      </c>
      <c r="BT19" s="123">
        <v>6.4255661291686375</v>
      </c>
      <c r="BU19" s="123">
        <v>6.5519688365878368</v>
      </c>
      <c r="BV19" s="123">
        <v>6.6477707544112876</v>
      </c>
      <c r="BW19" s="123">
        <v>6.8090209910808497</v>
      </c>
      <c r="BX19" s="123">
        <v>6.9090593713498638</v>
      </c>
      <c r="BY19" s="123">
        <v>7.0636963807606516</v>
      </c>
      <c r="BZ19" s="123">
        <v>7.3334389947776923</v>
      </c>
    </row>
    <row r="20" spans="1:78" x14ac:dyDescent="0.3">
      <c r="A20" s="11"/>
      <c r="B20" s="11"/>
      <c r="C20" s="11"/>
      <c r="D20" s="11"/>
      <c r="E20" s="11"/>
      <c r="F20" s="83"/>
      <c r="G20" s="92"/>
      <c r="H20" s="82"/>
      <c r="V20" s="126"/>
      <c r="W20" s="126"/>
      <c r="X20" s="127"/>
      <c r="Y20" s="126"/>
      <c r="Z20" s="116"/>
      <c r="AA20" s="131"/>
      <c r="AB20" s="45"/>
      <c r="AC20" s="44"/>
      <c r="AF20" s="116">
        <v>0.3</v>
      </c>
      <c r="AG20" s="128">
        <f t="shared" si="5"/>
        <v>11.567111111111112</v>
      </c>
      <c r="AH20" s="127">
        <f t="shared" si="10"/>
        <v>3.3333333333333335</v>
      </c>
      <c r="AI20" s="123">
        <f t="shared" si="11"/>
        <v>0.3</v>
      </c>
      <c r="AJ20" s="57">
        <f t="shared" si="6"/>
        <v>11.518422269353312</v>
      </c>
      <c r="AK20" s="57">
        <v>1</v>
      </c>
      <c r="AL20" s="123">
        <f t="shared" si="7"/>
        <v>1.6666666666666667</v>
      </c>
      <c r="AM20" s="123">
        <v>0.6</v>
      </c>
      <c r="AN20" s="124">
        <f t="shared" si="8"/>
        <v>27.415567780803777</v>
      </c>
      <c r="AO20" s="124">
        <f t="shared" si="2"/>
        <v>109.66227112321511</v>
      </c>
      <c r="AP20" s="124">
        <f t="shared" si="2"/>
        <v>246.74011002723401</v>
      </c>
      <c r="AQ20" s="124">
        <f t="shared" si="2"/>
        <v>438.64908449286042</v>
      </c>
      <c r="AR20" s="124">
        <f t="shared" si="2"/>
        <v>685.38919452009418</v>
      </c>
      <c r="AS20" s="124">
        <f t="shared" si="2"/>
        <v>986.96044010893604</v>
      </c>
      <c r="AT20" s="124">
        <f t="shared" si="2"/>
        <v>1343.3628212593849</v>
      </c>
      <c r="AU20" s="124">
        <f t="shared" si="2"/>
        <v>1754.5963379714417</v>
      </c>
      <c r="AV20" s="124">
        <f t="shared" si="2"/>
        <v>2220.6609902451059</v>
      </c>
      <c r="AW20" s="124">
        <f t="shared" si="2"/>
        <v>2741.5567780803767</v>
      </c>
      <c r="AX20" s="127"/>
      <c r="AY20" s="125">
        <f t="shared" si="9"/>
        <v>5.1377777777777771</v>
      </c>
      <c r="AZ20" s="125">
        <f t="shared" si="3"/>
        <v>13.201111111111111</v>
      </c>
      <c r="BA20" s="125">
        <f t="shared" si="3"/>
        <v>27.04000000000001</v>
      </c>
      <c r="BB20" s="125">
        <f t="shared" si="3"/>
        <v>46.466944444444451</v>
      </c>
      <c r="BC20" s="125">
        <f t="shared" si="3"/>
        <v>71.458844444444438</v>
      </c>
      <c r="BD20" s="125">
        <f t="shared" si="3"/>
        <v>102.01000000000003</v>
      </c>
      <c r="BE20" s="125">
        <f t="shared" si="3"/>
        <v>138.11845804988664</v>
      </c>
      <c r="BF20" s="125">
        <f t="shared" si="3"/>
        <v>179.78340277777778</v>
      </c>
      <c r="BG20" s="125">
        <f t="shared" si="3"/>
        <v>227.00444444444449</v>
      </c>
      <c r="BH20" s="123"/>
      <c r="BI20" s="123">
        <f t="shared" si="4"/>
        <v>5.1377777777777771</v>
      </c>
      <c r="BJ20" s="123"/>
      <c r="BK20" s="123">
        <v>5.1377777777777771</v>
      </c>
      <c r="BL20" s="123">
        <v>5.2083977025888908</v>
      </c>
      <c r="BM20" s="123">
        <v>5.2745851254912148</v>
      </c>
      <c r="BN20" s="123">
        <v>5.3949838843589584</v>
      </c>
      <c r="BO20" s="123">
        <v>5.5014162618050042</v>
      </c>
      <c r="BP20" s="123">
        <v>5.595974342863137</v>
      </c>
      <c r="BQ20" s="123">
        <v>5.7561899697399133</v>
      </c>
      <c r="BR20" s="123">
        <v>5.886408903047081</v>
      </c>
      <c r="BS20" s="123">
        <v>5.9941059268062933</v>
      </c>
      <c r="BT20" s="123">
        <v>6.0845417144263694</v>
      </c>
      <c r="BU20" s="123">
        <v>6.2277309837612584</v>
      </c>
      <c r="BV20" s="123">
        <v>6.3358435471777472</v>
      </c>
      <c r="BW20" s="123">
        <v>6.5170838626236023</v>
      </c>
      <c r="BX20" s="123">
        <v>6.6290990138869299</v>
      </c>
      <c r="BY20" s="123">
        <v>6.801663138799805</v>
      </c>
      <c r="BZ20" s="123">
        <v>7.101135744409282</v>
      </c>
    </row>
    <row r="21" spans="1:78" x14ac:dyDescent="0.3">
      <c r="A21" s="2"/>
      <c r="B21" s="2"/>
      <c r="C21" s="2"/>
      <c r="D21" s="2"/>
      <c r="E21" s="83"/>
      <c r="F21" s="13" t="s">
        <v>17</v>
      </c>
      <c r="G21" s="21">
        <v>16000000</v>
      </c>
      <c r="H21" s="11" t="s">
        <v>57</v>
      </c>
      <c r="V21" s="126"/>
      <c r="W21" s="126"/>
      <c r="X21" s="127"/>
      <c r="Y21" s="126"/>
      <c r="Z21" s="116"/>
      <c r="AA21" s="131"/>
      <c r="AB21" s="45"/>
      <c r="AC21" s="44"/>
      <c r="AF21" s="116">
        <v>0.35</v>
      </c>
      <c r="AG21" s="128">
        <f t="shared" si="5"/>
        <v>8.6192653061224487</v>
      </c>
      <c r="AH21" s="127">
        <f t="shared" si="10"/>
        <v>2.8571428571428572</v>
      </c>
      <c r="AI21" s="123">
        <f t="shared" si="11"/>
        <v>0.35</v>
      </c>
      <c r="AJ21" s="57">
        <f t="shared" si="6"/>
        <v>8.5705764643646454</v>
      </c>
      <c r="AK21" s="57">
        <v>1</v>
      </c>
      <c r="AL21" s="123">
        <f t="shared" si="7"/>
        <v>1.5384615384615383</v>
      </c>
      <c r="AM21" s="123">
        <v>0.65</v>
      </c>
      <c r="AN21" s="124">
        <f t="shared" si="8"/>
        <v>23.360010416779541</v>
      </c>
      <c r="AO21" s="124">
        <f t="shared" si="2"/>
        <v>93.440041667118166</v>
      </c>
      <c r="AP21" s="124">
        <f t="shared" si="2"/>
        <v>210.24009375101585</v>
      </c>
      <c r="AQ21" s="124">
        <f t="shared" si="2"/>
        <v>373.76016666847266</v>
      </c>
      <c r="AR21" s="124">
        <f t="shared" si="2"/>
        <v>584.00026041948854</v>
      </c>
      <c r="AS21" s="124">
        <f t="shared" si="2"/>
        <v>840.96037500406339</v>
      </c>
      <c r="AT21" s="124">
        <f t="shared" si="2"/>
        <v>1144.6405104221974</v>
      </c>
      <c r="AU21" s="124">
        <f t="shared" si="2"/>
        <v>1495.0406666738907</v>
      </c>
      <c r="AV21" s="124">
        <f t="shared" si="2"/>
        <v>1892.1608437591428</v>
      </c>
      <c r="AW21" s="124">
        <f t="shared" si="2"/>
        <v>2336.0010416779542</v>
      </c>
      <c r="AX21" s="127"/>
      <c r="AY21" s="125">
        <f t="shared" si="9"/>
        <v>4.7893639053254429</v>
      </c>
      <c r="AZ21" s="125">
        <f t="shared" si="3"/>
        <v>11.573080621301774</v>
      </c>
      <c r="BA21" s="125">
        <f t="shared" si="3"/>
        <v>23.348719592373435</v>
      </c>
      <c r="BB21" s="125">
        <f t="shared" si="3"/>
        <v>39.896228735207089</v>
      </c>
      <c r="BC21" s="125">
        <f t="shared" si="3"/>
        <v>61.18849763313608</v>
      </c>
      <c r="BD21" s="125">
        <f t="shared" si="3"/>
        <v>87.218836702827062</v>
      </c>
      <c r="BE21" s="125">
        <f t="shared" si="3"/>
        <v>117.98495380992632</v>
      </c>
      <c r="BF21" s="125">
        <f t="shared" si="3"/>
        <v>153.48589150332839</v>
      </c>
      <c r="BG21" s="125">
        <f t="shared" si="3"/>
        <v>193.72119238074364</v>
      </c>
      <c r="BH21" s="123"/>
      <c r="BI21" s="123">
        <f t="shared" si="4"/>
        <v>4.7893639053254429</v>
      </c>
      <c r="BJ21" s="123"/>
      <c r="BK21" s="123">
        <v>4.7893639053254429</v>
      </c>
      <c r="BL21" s="123">
        <v>4.8720722665279865</v>
      </c>
      <c r="BM21" s="123">
        <v>4.9492929779743307</v>
      </c>
      <c r="BN21" s="123">
        <v>5.0890917415673131</v>
      </c>
      <c r="BO21" s="123">
        <v>5.2120209635879471</v>
      </c>
      <c r="BP21" s="123">
        <v>5.3207708050014704</v>
      </c>
      <c r="BQ21" s="123">
        <v>5.5041325584732572</v>
      </c>
      <c r="BR21" s="123">
        <v>5.6524108686812164</v>
      </c>
      <c r="BS21" s="123">
        <v>5.7745811046541737</v>
      </c>
      <c r="BT21" s="123">
        <v>5.8768701587641328</v>
      </c>
      <c r="BU21" s="123">
        <v>6.0383056910508612</v>
      </c>
      <c r="BV21" s="123">
        <v>6.1597993909815258</v>
      </c>
      <c r="BW21" s="123">
        <v>6.3627680529233475</v>
      </c>
      <c r="BX21" s="123">
        <v>6.4878014335283227</v>
      </c>
      <c r="BY21" s="123">
        <v>6.6798515535521643</v>
      </c>
      <c r="BZ21" s="123">
        <v>7.0116393674142374</v>
      </c>
    </row>
    <row r="22" spans="1:78" x14ac:dyDescent="0.3">
      <c r="A22" s="2"/>
      <c r="B22" s="2"/>
      <c r="C22" s="2"/>
      <c r="D22" s="2"/>
      <c r="E22" s="83"/>
      <c r="F22" s="1" t="s">
        <v>15</v>
      </c>
      <c r="G22" s="21">
        <v>0.31</v>
      </c>
      <c r="H22" s="11"/>
      <c r="K22" s="11"/>
      <c r="V22" s="126"/>
      <c r="W22" s="126"/>
      <c r="X22" s="127"/>
      <c r="Y22" s="126"/>
      <c r="Z22" s="116"/>
      <c r="AA22" s="44"/>
      <c r="AB22" s="45"/>
      <c r="AC22" s="44"/>
      <c r="AF22" s="116">
        <v>0.4</v>
      </c>
      <c r="AG22" s="128">
        <f t="shared" si="5"/>
        <v>6.7060000000000004</v>
      </c>
      <c r="AH22" s="127">
        <f t="shared" si="10"/>
        <v>2.5</v>
      </c>
      <c r="AI22" s="123">
        <f t="shared" si="11"/>
        <v>0.4</v>
      </c>
      <c r="AJ22" s="57">
        <f t="shared" si="6"/>
        <v>6.657311158242198</v>
      </c>
      <c r="AK22" s="57">
        <v>1</v>
      </c>
      <c r="AL22" s="123">
        <f t="shared" si="7"/>
        <v>1.4285714285714286</v>
      </c>
      <c r="AM22" s="123">
        <v>0.7</v>
      </c>
      <c r="AN22" s="124">
        <f t="shared" si="8"/>
        <v>20.142049798141546</v>
      </c>
      <c r="AO22" s="124">
        <f t="shared" si="2"/>
        <v>80.568199192566183</v>
      </c>
      <c r="AP22" s="124">
        <f t="shared" si="2"/>
        <v>181.27844818327392</v>
      </c>
      <c r="AQ22" s="124">
        <f t="shared" si="2"/>
        <v>322.27279677026473</v>
      </c>
      <c r="AR22" s="124">
        <f t="shared" si="2"/>
        <v>503.55124495353868</v>
      </c>
      <c r="AS22" s="124">
        <f t="shared" si="2"/>
        <v>725.11379273309569</v>
      </c>
      <c r="AT22" s="124">
        <f t="shared" si="2"/>
        <v>986.96044010893581</v>
      </c>
      <c r="AU22" s="124">
        <f t="shared" si="2"/>
        <v>1289.0911870810589</v>
      </c>
      <c r="AV22" s="124">
        <f t="shared" si="2"/>
        <v>1631.5060336494653</v>
      </c>
      <c r="AW22" s="124">
        <f t="shared" si="2"/>
        <v>2014.2049798141547</v>
      </c>
      <c r="AX22" s="127"/>
      <c r="AY22" s="125">
        <f t="shared" si="9"/>
        <v>4.5308163265306121</v>
      </c>
      <c r="AZ22" s="125">
        <f t="shared" si="3"/>
        <v>10.28576530612245</v>
      </c>
      <c r="BA22" s="125">
        <f t="shared" si="3"/>
        <v>20.421791383219961</v>
      </c>
      <c r="BB22" s="125">
        <f t="shared" si="3"/>
        <v>34.683686224489797</v>
      </c>
      <c r="BC22" s="125">
        <f t="shared" si="3"/>
        <v>53.040008163265291</v>
      </c>
      <c r="BD22" s="125">
        <f t="shared" si="3"/>
        <v>75.48299886621318</v>
      </c>
      <c r="BE22" s="125">
        <f t="shared" si="3"/>
        <v>102.00999999999999</v>
      </c>
      <c r="BF22" s="125">
        <f t="shared" si="3"/>
        <v>132.61990114795921</v>
      </c>
      <c r="BG22" s="125">
        <f t="shared" si="3"/>
        <v>167.31217183169565</v>
      </c>
      <c r="BH22" s="123"/>
      <c r="BI22" s="123">
        <f t="shared" si="4"/>
        <v>4.5308163265306121</v>
      </c>
      <c r="BJ22" s="123"/>
      <c r="BK22" s="123">
        <v>4.5308163265306121</v>
      </c>
      <c r="BL22" s="123">
        <v>4.6265801990358995</v>
      </c>
      <c r="BM22" s="123">
        <v>4.7157168621097858</v>
      </c>
      <c r="BN22" s="123">
        <v>4.8764676308060277</v>
      </c>
      <c r="BO22" s="123">
        <v>5.0172134449672141</v>
      </c>
      <c r="BP22" s="123">
        <v>5.1412903875645579</v>
      </c>
      <c r="BQ22" s="123">
        <v>5.3496499577589613</v>
      </c>
      <c r="BR22" s="123">
        <v>5.5174323950197754</v>
      </c>
      <c r="BS22" s="123">
        <v>5.6552337001835777</v>
      </c>
      <c r="BT22" s="123">
        <v>5.7703242821026048</v>
      </c>
      <c r="BU22" s="123">
        <v>5.9514657783773188</v>
      </c>
      <c r="BV22" s="123">
        <v>6.0874111057432971</v>
      </c>
      <c r="BW22" s="123">
        <v>6.3138463819007695</v>
      </c>
      <c r="BX22" s="123">
        <v>6.4529394501947195</v>
      </c>
      <c r="BY22" s="123">
        <v>6.6660344449384112</v>
      </c>
      <c r="BZ22" s="123">
        <v>7.0327226837133008</v>
      </c>
    </row>
    <row r="23" spans="1:78" x14ac:dyDescent="0.3">
      <c r="A23" s="11"/>
      <c r="B23" s="2"/>
      <c r="C23" s="2"/>
      <c r="D23" s="2"/>
      <c r="E23" s="83"/>
      <c r="F23" s="13" t="s">
        <v>58</v>
      </c>
      <c r="G23" s="22">
        <f>G16/G17</f>
        <v>1.5</v>
      </c>
      <c r="H23" s="11" t="s">
        <v>4</v>
      </c>
      <c r="I23" s="2"/>
      <c r="K23" s="87"/>
      <c r="V23" s="126"/>
      <c r="W23" s="126">
        <f>G23</f>
        <v>1.5</v>
      </c>
      <c r="X23" s="127">
        <v>0</v>
      </c>
      <c r="Y23" s="126"/>
      <c r="Z23" s="116"/>
      <c r="AA23" s="131"/>
      <c r="AB23" s="45"/>
      <c r="AC23" s="44"/>
      <c r="AF23" s="116">
        <v>0.45</v>
      </c>
      <c r="AG23" s="128">
        <f t="shared" si="5"/>
        <v>5.3942716049382726</v>
      </c>
      <c r="AH23" s="127">
        <f t="shared" si="10"/>
        <v>2.2222222222222223</v>
      </c>
      <c r="AI23" s="123">
        <f t="shared" si="11"/>
        <v>0.45</v>
      </c>
      <c r="AJ23" s="57">
        <f t="shared" si="6"/>
        <v>5.3455827631804693</v>
      </c>
      <c r="AK23" s="57">
        <v>1</v>
      </c>
      <c r="AL23" s="123">
        <f t="shared" si="7"/>
        <v>1.3333333333333333</v>
      </c>
      <c r="AM23" s="123">
        <v>0.75</v>
      </c>
      <c r="AN23" s="124">
        <f t="shared" si="8"/>
        <v>17.545963379714411</v>
      </c>
      <c r="AO23" s="124">
        <f t="shared" si="2"/>
        <v>70.183853518857646</v>
      </c>
      <c r="AP23" s="124">
        <f t="shared" si="2"/>
        <v>157.91367041742973</v>
      </c>
      <c r="AQ23" s="124">
        <f t="shared" si="2"/>
        <v>280.73541407543058</v>
      </c>
      <c r="AR23" s="124">
        <f t="shared" si="2"/>
        <v>438.64908449286025</v>
      </c>
      <c r="AS23" s="124">
        <f t="shared" si="2"/>
        <v>631.65468166971891</v>
      </c>
      <c r="AT23" s="124">
        <f t="shared" si="2"/>
        <v>859.75220560600621</v>
      </c>
      <c r="AU23" s="124">
        <f t="shared" si="2"/>
        <v>1122.9416563017223</v>
      </c>
      <c r="AV23" s="124">
        <f t="shared" si="2"/>
        <v>1421.2230337568676</v>
      </c>
      <c r="AW23" s="124">
        <f t="shared" si="2"/>
        <v>1754.596337971441</v>
      </c>
      <c r="AX23" s="127"/>
      <c r="AY23" s="125">
        <f t="shared" si="9"/>
        <v>4.3402777777777768</v>
      </c>
      <c r="AZ23" s="125">
        <f t="shared" si="3"/>
        <v>9.2517361111111107</v>
      </c>
      <c r="BA23" s="125">
        <f t="shared" si="3"/>
        <v>18.0625</v>
      </c>
      <c r="BB23" s="125">
        <f t="shared" si="3"/>
        <v>30.479600694444443</v>
      </c>
      <c r="BC23" s="125">
        <f t="shared" si="3"/>
        <v>46.466944444444444</v>
      </c>
      <c r="BD23" s="125">
        <f t="shared" si="3"/>
        <v>66.015625</v>
      </c>
      <c r="BE23" s="125">
        <f t="shared" si="3"/>
        <v>89.122590702947861</v>
      </c>
      <c r="BF23" s="125">
        <f t="shared" si="3"/>
        <v>115.78656684027777</v>
      </c>
      <c r="BG23" s="125">
        <f t="shared" si="3"/>
        <v>146.00694444444446</v>
      </c>
      <c r="BH23" s="123"/>
      <c r="BI23" s="123">
        <f t="shared" si="4"/>
        <v>4.3402777777777768</v>
      </c>
      <c r="BJ23" s="123"/>
      <c r="BK23" s="123">
        <v>4.3402777777777768</v>
      </c>
      <c r="BL23" s="123">
        <v>4.4500642364971226</v>
      </c>
      <c r="BM23" s="123">
        <v>4.5519995142820706</v>
      </c>
      <c r="BN23" s="123">
        <v>4.7352542884595925</v>
      </c>
      <c r="BO23" s="123">
        <v>4.8951364423273001</v>
      </c>
      <c r="BP23" s="123">
        <v>5.0356758269368971</v>
      </c>
      <c r="BQ23" s="123">
        <v>5.2708849039815151</v>
      </c>
      <c r="BR23" s="123">
        <v>5.4596162184472465</v>
      </c>
      <c r="BS23" s="123">
        <v>5.6142064497789974</v>
      </c>
      <c r="BT23" s="123">
        <v>5.7430468208262848</v>
      </c>
      <c r="BU23" s="123">
        <v>5.9453539821251296</v>
      </c>
      <c r="BV23" s="123">
        <v>6.0968214278475603</v>
      </c>
      <c r="BW23" s="123">
        <v>6.3484615859403393</v>
      </c>
      <c r="BX23" s="123">
        <v>6.502655800270615</v>
      </c>
      <c r="BY23" s="123">
        <v>6.738354549343021</v>
      </c>
      <c r="BZ23" s="123">
        <v>7.1425284296909721</v>
      </c>
    </row>
    <row r="24" spans="1:78" x14ac:dyDescent="0.3">
      <c r="A24" s="11"/>
      <c r="B24" s="42" t="s">
        <v>84</v>
      </c>
      <c r="G24" s="146" t="s">
        <v>89</v>
      </c>
      <c r="H24" s="92"/>
      <c r="I24" s="82"/>
      <c r="J24" s="82"/>
      <c r="K24" s="87"/>
      <c r="V24" s="126"/>
      <c r="W24" s="126">
        <f>W23</f>
        <v>1.5</v>
      </c>
      <c r="X24" s="127">
        <f>BI151</f>
        <v>4.3402777777777768</v>
      </c>
      <c r="Y24" s="126"/>
      <c r="Z24" s="116"/>
      <c r="AF24" s="116">
        <v>0.5</v>
      </c>
      <c r="AG24" s="128">
        <f t="shared" si="5"/>
        <v>4.4560000000000004</v>
      </c>
      <c r="AH24" s="127">
        <f t="shared" si="10"/>
        <v>2</v>
      </c>
      <c r="AI24" s="123">
        <f t="shared" si="11"/>
        <v>0.5</v>
      </c>
      <c r="AJ24" s="57">
        <f t="shared" si="6"/>
        <v>4.407311158242198</v>
      </c>
      <c r="AK24" s="57">
        <v>1</v>
      </c>
      <c r="AL24" s="123">
        <f t="shared" si="7"/>
        <v>1.25</v>
      </c>
      <c r="AM24" s="123">
        <v>0.8</v>
      </c>
      <c r="AN24" s="124">
        <f t="shared" si="8"/>
        <v>15.421256876702122</v>
      </c>
      <c r="AO24" s="124">
        <f t="shared" si="2"/>
        <v>61.685027506808488</v>
      </c>
      <c r="AP24" s="124">
        <f t="shared" si="2"/>
        <v>138.79131189031912</v>
      </c>
      <c r="AQ24" s="124">
        <f t="shared" si="2"/>
        <v>246.74011002723395</v>
      </c>
      <c r="AR24" s="124">
        <f t="shared" si="2"/>
        <v>385.53142191755296</v>
      </c>
      <c r="AS24" s="124">
        <f t="shared" si="2"/>
        <v>555.16524756127649</v>
      </c>
      <c r="AT24" s="124">
        <f t="shared" si="2"/>
        <v>755.6415869584041</v>
      </c>
      <c r="AU24" s="124">
        <f t="shared" si="2"/>
        <v>986.96044010893581</v>
      </c>
      <c r="AV24" s="124">
        <f t="shared" si="2"/>
        <v>1249.1218070128718</v>
      </c>
      <c r="AW24" s="124">
        <f t="shared" si="2"/>
        <v>1542.1256876702118</v>
      </c>
      <c r="AX24" s="127"/>
      <c r="AY24" s="125">
        <f t="shared" si="9"/>
        <v>4.2024999999999997</v>
      </c>
      <c r="AZ24" s="125">
        <f t="shared" si="3"/>
        <v>8.41</v>
      </c>
      <c r="BA24" s="125">
        <f t="shared" si="3"/>
        <v>16.133611111111112</v>
      </c>
      <c r="BB24" s="125">
        <f t="shared" si="3"/>
        <v>27.040000000000003</v>
      </c>
      <c r="BC24" s="125">
        <f t="shared" si="3"/>
        <v>41.088100000000004</v>
      </c>
      <c r="BD24" s="125">
        <f t="shared" si="3"/>
        <v>58.267777777777781</v>
      </c>
      <c r="BE24" s="125">
        <f t="shared" si="3"/>
        <v>78.575561224489789</v>
      </c>
      <c r="BF24" s="125">
        <f t="shared" si="3"/>
        <v>102.00999999999999</v>
      </c>
      <c r="BG24" s="125">
        <f t="shared" si="3"/>
        <v>128.5704012345679</v>
      </c>
      <c r="BH24" s="123"/>
      <c r="BI24" s="123">
        <f t="shared" si="4"/>
        <v>4.2024999999999997</v>
      </c>
      <c r="BJ24" s="123"/>
      <c r="BK24" s="123">
        <v>4.2024999999999997</v>
      </c>
      <c r="BL24" s="123">
        <v>4.3272761198447176</v>
      </c>
      <c r="BM24" s="123">
        <v>4.4428926754242513</v>
      </c>
      <c r="BN24" s="123">
        <v>4.6502034554610718</v>
      </c>
      <c r="BO24" s="123">
        <v>4.8305416966012658</v>
      </c>
      <c r="BP24" s="123">
        <v>4.9886788640515469</v>
      </c>
      <c r="BQ24" s="123">
        <v>5.2525891380739802</v>
      </c>
      <c r="BR24" s="123">
        <v>5.4637140798966932</v>
      </c>
      <c r="BS24" s="123">
        <v>5.6362510943734856</v>
      </c>
      <c r="BT24" s="123">
        <v>5.7797895158682282</v>
      </c>
      <c r="BU24" s="123">
        <v>6.0047220432273507</v>
      </c>
      <c r="BV24" s="123">
        <v>6.1727820982273522</v>
      </c>
      <c r="BW24" s="123">
        <v>6.4513654059751415</v>
      </c>
      <c r="BX24" s="123">
        <v>6.6217022246890478</v>
      </c>
      <c r="BY24" s="123">
        <v>6.8815636076990581</v>
      </c>
      <c r="BZ24" s="123">
        <v>7.3258083462802315</v>
      </c>
    </row>
    <row r="25" spans="1:78" x14ac:dyDescent="0.3">
      <c r="A25" s="11"/>
      <c r="B25" s="2"/>
      <c r="C25" s="2"/>
      <c r="D25" s="2"/>
      <c r="E25" s="2"/>
      <c r="G25" s="151" t="s">
        <v>88</v>
      </c>
      <c r="H25" s="151"/>
      <c r="I25" s="2"/>
      <c r="J25" s="83"/>
      <c r="K25" s="86"/>
      <c r="V25" s="126" t="s">
        <v>9</v>
      </c>
      <c r="W25" s="126">
        <v>0</v>
      </c>
      <c r="X25" s="127">
        <f>X24</f>
        <v>4.3402777777777768</v>
      </c>
      <c r="Y25" s="126"/>
      <c r="Z25" s="116"/>
      <c r="AA25" s="132"/>
      <c r="AF25" s="116">
        <v>0.55000000000000004</v>
      </c>
      <c r="AG25" s="128">
        <f t="shared" si="5"/>
        <v>3.7617851239669418</v>
      </c>
      <c r="AH25" s="127">
        <f t="shared" si="10"/>
        <v>1.8181818181818181</v>
      </c>
      <c r="AI25" s="123">
        <f t="shared" si="11"/>
        <v>0.55000000000000004</v>
      </c>
      <c r="AJ25" s="57">
        <f t="shared" si="6"/>
        <v>3.7130962822091393</v>
      </c>
      <c r="AK25" s="57">
        <v>1</v>
      </c>
      <c r="AL25" s="123">
        <f t="shared" si="7"/>
        <v>1.1764705882352942</v>
      </c>
      <c r="AM25" s="123">
        <v>0.85</v>
      </c>
      <c r="AN25" s="124">
        <f t="shared" si="8"/>
        <v>13.660352112234406</v>
      </c>
      <c r="AO25" s="124">
        <f t="shared" si="2"/>
        <v>54.641408448937625</v>
      </c>
      <c r="AP25" s="124">
        <f t="shared" si="2"/>
        <v>122.94316901010966</v>
      </c>
      <c r="AQ25" s="124">
        <f t="shared" si="2"/>
        <v>218.5656337957505</v>
      </c>
      <c r="AR25" s="124">
        <f t="shared" si="2"/>
        <v>341.50880280586017</v>
      </c>
      <c r="AS25" s="124">
        <f t="shared" si="2"/>
        <v>491.77267604043863</v>
      </c>
      <c r="AT25" s="124">
        <f t="shared" si="2"/>
        <v>669.35725349948598</v>
      </c>
      <c r="AU25" s="124">
        <f t="shared" si="2"/>
        <v>874.262535183002</v>
      </c>
      <c r="AV25" s="124">
        <f t="shared" si="2"/>
        <v>1106.4885210909872</v>
      </c>
      <c r="AW25" s="124">
        <f t="shared" si="2"/>
        <v>1366.0352112234407</v>
      </c>
      <c r="AX25" s="127"/>
      <c r="AY25" s="125">
        <f t="shared" si="9"/>
        <v>4.106583044982699</v>
      </c>
      <c r="AZ25" s="125">
        <f t="shared" si="3"/>
        <v>7.7169571799307954</v>
      </c>
      <c r="BA25" s="125">
        <f t="shared" si="3"/>
        <v>14.53702518262207</v>
      </c>
      <c r="BB25" s="125">
        <f t="shared" si="3"/>
        <v>24.190484969723187</v>
      </c>
      <c r="BC25" s="125">
        <f t="shared" si="3"/>
        <v>36.630976124567468</v>
      </c>
      <c r="BD25" s="125">
        <f t="shared" si="3"/>
        <v>51.847059063821618</v>
      </c>
      <c r="BE25" s="125">
        <f t="shared" si="3"/>
        <v>69.834814102111451</v>
      </c>
      <c r="BF25" s="125">
        <f t="shared" si="3"/>
        <v>90.592603941392724</v>
      </c>
      <c r="BG25" s="125">
        <f t="shared" si="3"/>
        <v>114.11964639668508</v>
      </c>
      <c r="BH25" s="123"/>
      <c r="BI25" s="123">
        <f t="shared" si="4"/>
        <v>4.106583044982699</v>
      </c>
      <c r="BJ25" s="123"/>
      <c r="BK25" s="123">
        <v>4.106583044982699</v>
      </c>
      <c r="BL25" s="123">
        <v>4.2473159008641055</v>
      </c>
      <c r="BM25" s="123">
        <v>4.3774963973217433</v>
      </c>
      <c r="BN25" s="123">
        <v>4.6104151835958813</v>
      </c>
      <c r="BO25" s="123">
        <v>4.8125292595745304</v>
      </c>
      <c r="BP25" s="123">
        <v>4.9893995506939248</v>
      </c>
      <c r="BQ25" s="123">
        <v>5.2838627118217767</v>
      </c>
      <c r="BR25" s="123">
        <v>5.518826031153532</v>
      </c>
      <c r="BS25" s="123">
        <v>5.7104676857524685</v>
      </c>
      <c r="BT25" s="123">
        <v>5.8696524190138533</v>
      </c>
      <c r="BU25" s="123">
        <v>6.1186700134693996</v>
      </c>
      <c r="BV25" s="123">
        <v>6.3043931686681196</v>
      </c>
      <c r="BW25" s="123">
        <v>6.6116578937905794</v>
      </c>
      <c r="BX25" s="123">
        <v>6.799178775235462</v>
      </c>
      <c r="BY25" s="123">
        <v>7.0847616717919477</v>
      </c>
      <c r="BZ25" s="123">
        <v>7.5716624852665726</v>
      </c>
    </row>
    <row r="26" spans="1:78" x14ac:dyDescent="0.3">
      <c r="E26" s="82"/>
      <c r="I26" s="11"/>
      <c r="J26" s="11"/>
      <c r="K26" s="82"/>
      <c r="V26" s="126"/>
      <c r="W26" s="126"/>
      <c r="X26" s="127"/>
      <c r="Y26" s="126"/>
      <c r="Z26" s="116"/>
      <c r="AF26" s="116">
        <v>0.6</v>
      </c>
      <c r="AG26" s="128">
        <f t="shared" si="5"/>
        <v>3.2337777777777781</v>
      </c>
      <c r="AH26" s="127">
        <f t="shared" si="10"/>
        <v>1.6666666666666667</v>
      </c>
      <c r="AI26" s="123">
        <f t="shared" si="11"/>
        <v>0.6</v>
      </c>
      <c r="AJ26" s="57">
        <f t="shared" si="6"/>
        <v>3.1850889360199761</v>
      </c>
      <c r="AK26" s="57">
        <v>1</v>
      </c>
      <c r="AL26" s="123">
        <f t="shared" si="7"/>
        <v>1.1627906976744187</v>
      </c>
      <c r="AM26" s="123">
        <v>0.86</v>
      </c>
      <c r="AN26" s="124">
        <f t="shared" si="8"/>
        <v>13.344516496875823</v>
      </c>
      <c r="AO26" s="124">
        <f t="shared" si="2"/>
        <v>53.378065987503291</v>
      </c>
      <c r="AP26" s="124">
        <f t="shared" si="2"/>
        <v>120.10064847188242</v>
      </c>
      <c r="AQ26" s="124">
        <f t="shared" si="2"/>
        <v>213.51226395001316</v>
      </c>
      <c r="AR26" s="124">
        <f t="shared" si="2"/>
        <v>333.6129124218956</v>
      </c>
      <c r="AS26" s="124">
        <f t="shared" si="2"/>
        <v>480.40259388752969</v>
      </c>
      <c r="AT26" s="124">
        <f t="shared" si="2"/>
        <v>653.88130834691549</v>
      </c>
      <c r="AU26" s="124">
        <f t="shared" si="2"/>
        <v>854.04905580005266</v>
      </c>
      <c r="AV26" s="124">
        <f t="shared" si="2"/>
        <v>1080.9058362469418</v>
      </c>
      <c r="AW26" s="124">
        <f t="shared" si="2"/>
        <v>1334.4516496875824</v>
      </c>
      <c r="AX26" s="127"/>
      <c r="AY26" s="125">
        <f t="shared" si="9"/>
        <v>4.0916822065981622</v>
      </c>
      <c r="AZ26" s="125">
        <f t="shared" si="3"/>
        <v>7.5932288263926466</v>
      </c>
      <c r="BA26" s="125">
        <f t="shared" si="3"/>
        <v>14.250917637161232</v>
      </c>
      <c r="BB26" s="125">
        <f t="shared" si="3"/>
        <v>23.67954030557058</v>
      </c>
      <c r="BC26" s="125">
        <f t="shared" si="3"/>
        <v>35.831639164954019</v>
      </c>
      <c r="BD26" s="125">
        <f t="shared" si="3"/>
        <v>50.695503881978262</v>
      </c>
      <c r="BE26" s="125">
        <f t="shared" si="3"/>
        <v>68.267122000860923</v>
      </c>
      <c r="BF26" s="125">
        <f t="shared" si="3"/>
        <v>88.544817472282318</v>
      </c>
      <c r="BG26" s="125">
        <f t="shared" si="3"/>
        <v>111.52778959864862</v>
      </c>
      <c r="BH26" s="123"/>
      <c r="BI26" s="123">
        <f t="shared" si="4"/>
        <v>4.0916822065981622</v>
      </c>
      <c r="BJ26" s="123"/>
      <c r="BK26" s="123">
        <v>4.0916822065981622</v>
      </c>
      <c r="BL26" s="123">
        <v>4.2357224586762641</v>
      </c>
      <c r="BM26" s="123">
        <v>4.3689216628795462</v>
      </c>
      <c r="BN26" s="123">
        <v>4.6071482904465091</v>
      </c>
      <c r="BO26" s="123">
        <v>4.8137759031007654</v>
      </c>
      <c r="BP26" s="123">
        <v>4.9945290598533933</v>
      </c>
      <c r="BQ26" s="123">
        <v>5.2953250012176412</v>
      </c>
      <c r="BR26" s="123">
        <v>5.5352293660694531</v>
      </c>
      <c r="BS26" s="123">
        <v>5.7308308915300694</v>
      </c>
      <c r="BT26" s="123">
        <v>5.8932586785030852</v>
      </c>
      <c r="BU26" s="123">
        <v>6.1472684505022519</v>
      </c>
      <c r="BV26" s="123">
        <v>6.3366526846512539</v>
      </c>
      <c r="BW26" s="123">
        <v>6.6498622853750087</v>
      </c>
      <c r="BX26" s="123">
        <v>6.8409449543677692</v>
      </c>
      <c r="BY26" s="123">
        <v>7.1318592191866053</v>
      </c>
      <c r="BZ26" s="123">
        <v>7.6276014736391593</v>
      </c>
    </row>
    <row r="27" spans="1:78" x14ac:dyDescent="0.3">
      <c r="B27" s="83" t="s">
        <v>62</v>
      </c>
      <c r="C27" s="70" t="str">
        <f>[1]!xln(C28)</f>
        <v>(1.6E+07) × 0.04³ / 12 × (1 - 0.31²)</v>
      </c>
      <c r="D27" s="2"/>
      <c r="E27" s="83"/>
      <c r="G27" s="52" t="s">
        <v>64</v>
      </c>
      <c r="H27" s="105">
        <v>0</v>
      </c>
      <c r="J27" s="86"/>
      <c r="V27" s="126"/>
      <c r="W27" s="126"/>
      <c r="X27" s="127"/>
      <c r="Y27" s="126"/>
      <c r="Z27" s="116"/>
      <c r="AF27" s="116">
        <v>0.65</v>
      </c>
      <c r="AG27" s="128">
        <f t="shared" si="5"/>
        <v>2.8228639053254434</v>
      </c>
      <c r="AH27" s="127">
        <f t="shared" si="10"/>
        <v>1.5384615384615383</v>
      </c>
      <c r="AI27" s="123">
        <f t="shared" si="11"/>
        <v>0.65</v>
      </c>
      <c r="AJ27" s="57">
        <f t="shared" si="6"/>
        <v>2.774175063567641</v>
      </c>
      <c r="AK27" s="57">
        <v>1</v>
      </c>
      <c r="AL27" s="123">
        <f t="shared" si="7"/>
        <v>1.1494252873563218</v>
      </c>
      <c r="AM27" s="123">
        <v>0.87</v>
      </c>
      <c r="AN27" s="124">
        <f t="shared" si="8"/>
        <v>13.039509051511898</v>
      </c>
      <c r="AO27" s="124">
        <f t="shared" si="2"/>
        <v>52.158036206047591</v>
      </c>
      <c r="AP27" s="124">
        <f t="shared" si="2"/>
        <v>117.35558146360709</v>
      </c>
      <c r="AQ27" s="124">
        <f t="shared" si="2"/>
        <v>208.63214482419036</v>
      </c>
      <c r="AR27" s="124">
        <f t="shared" si="2"/>
        <v>325.98772628779744</v>
      </c>
      <c r="AS27" s="124">
        <f t="shared" si="2"/>
        <v>469.42232585442838</v>
      </c>
      <c r="AT27" s="124">
        <f t="shared" si="2"/>
        <v>638.93594352408309</v>
      </c>
      <c r="AU27" s="124">
        <f t="shared" si="2"/>
        <v>834.52857929676145</v>
      </c>
      <c r="AV27" s="124">
        <f t="shared" si="2"/>
        <v>1056.2002331724639</v>
      </c>
      <c r="AW27" s="124">
        <f t="shared" si="2"/>
        <v>1303.9509051511898</v>
      </c>
      <c r="AX27" s="127"/>
      <c r="AY27" s="125">
        <f t="shared" si="9"/>
        <v>4.0780784912141632</v>
      </c>
      <c r="AZ27" s="125">
        <f t="shared" si="3"/>
        <v>7.4739389648566519</v>
      </c>
      <c r="BA27" s="125">
        <f t="shared" si="3"/>
        <v>13.974706420927467</v>
      </c>
      <c r="BB27" s="125">
        <f t="shared" si="3"/>
        <v>23.186162109426608</v>
      </c>
      <c r="BC27" s="125">
        <f t="shared" si="3"/>
        <v>35.059738280354075</v>
      </c>
      <c r="BD27" s="125">
        <f t="shared" si="3"/>
        <v>49.583450683709856</v>
      </c>
      <c r="BE27" s="125">
        <f t="shared" si="3"/>
        <v>66.753193008269491</v>
      </c>
      <c r="BF27" s="125">
        <f t="shared" si="3"/>
        <v>86.567250000206428</v>
      </c>
      <c r="BG27" s="125">
        <f t="shared" si="3"/>
        <v>109.02480223279164</v>
      </c>
      <c r="BH27" s="123"/>
      <c r="BI27" s="123">
        <f t="shared" si="4"/>
        <v>4.0780784912141632</v>
      </c>
      <c r="BJ27" s="123"/>
      <c r="BK27" s="123">
        <v>4.0780784912141632</v>
      </c>
      <c r="BL27" s="123">
        <v>4.2254648224854128</v>
      </c>
      <c r="BM27" s="123">
        <v>4.3617180409576788</v>
      </c>
      <c r="BN27" s="123">
        <v>4.6053145898325889</v>
      </c>
      <c r="BO27" s="123">
        <v>4.8165085290650902</v>
      </c>
      <c r="BP27" s="123">
        <v>5.0011899650840919</v>
      </c>
      <c r="BQ27" s="123">
        <v>5.3083927542898373</v>
      </c>
      <c r="BR27" s="123">
        <v>5.5532959546677869</v>
      </c>
      <c r="BS27" s="123">
        <v>5.7529036652691712</v>
      </c>
      <c r="BT27" s="123">
        <v>5.9186124364065833</v>
      </c>
      <c r="BU27" s="123">
        <v>6.177672773990821</v>
      </c>
      <c r="BV27" s="123">
        <v>6.3707609067269413</v>
      </c>
      <c r="BW27" s="123">
        <v>6.6899849137607843</v>
      </c>
      <c r="BX27" s="123">
        <v>6.8846710286353101</v>
      </c>
      <c r="BY27" s="123">
        <v>7.180979016900868</v>
      </c>
      <c r="BZ27" s="123">
        <v>7.6856661209977402</v>
      </c>
    </row>
    <row r="28" spans="1:78" x14ac:dyDescent="0.3">
      <c r="B28" s="83"/>
      <c r="C28" s="145">
        <f>G21*G18^3/12*(1-G22^2)</f>
        <v>77.132800000000032</v>
      </c>
      <c r="D28" s="82" t="s">
        <v>63</v>
      </c>
      <c r="E28" s="83"/>
      <c r="G28" s="90"/>
      <c r="J28" s="86"/>
      <c r="V28" s="126"/>
      <c r="W28" s="126"/>
      <c r="X28" s="127"/>
      <c r="Y28" s="126"/>
      <c r="Z28" s="116"/>
      <c r="AF28" s="116">
        <v>0.7</v>
      </c>
      <c r="AG28" s="128">
        <f t="shared" si="5"/>
        <v>2.4968163265306123</v>
      </c>
      <c r="AH28" s="127">
        <f t="shared" si="10"/>
        <v>1.4285714285714286</v>
      </c>
      <c r="AI28" s="123">
        <f t="shared" si="11"/>
        <v>0.7</v>
      </c>
      <c r="AJ28" s="57">
        <f t="shared" si="6"/>
        <v>2.4481274847728094</v>
      </c>
      <c r="AK28" s="57">
        <v>1</v>
      </c>
      <c r="AL28" s="123">
        <f t="shared" si="7"/>
        <v>1.1363636363636365</v>
      </c>
      <c r="AM28" s="123">
        <v>0.88</v>
      </c>
      <c r="AN28" s="124">
        <f t="shared" si="8"/>
        <v>12.744840393968698</v>
      </c>
      <c r="AO28" s="124">
        <f t="shared" si="2"/>
        <v>50.97936157587479</v>
      </c>
      <c r="AP28" s="124">
        <f t="shared" si="2"/>
        <v>114.7035635457183</v>
      </c>
      <c r="AQ28" s="124">
        <f t="shared" si="2"/>
        <v>203.91744630349916</v>
      </c>
      <c r="AR28" s="124">
        <f t="shared" si="2"/>
        <v>318.62100984921744</v>
      </c>
      <c r="AS28" s="124">
        <f t="shared" si="2"/>
        <v>458.81425418287319</v>
      </c>
      <c r="AT28" s="124">
        <f t="shared" si="2"/>
        <v>624.49717930446627</v>
      </c>
      <c r="AU28" s="124">
        <f t="shared" si="2"/>
        <v>815.66978521399665</v>
      </c>
      <c r="AV28" s="124">
        <f t="shared" si="2"/>
        <v>1032.3320719114647</v>
      </c>
      <c r="AW28" s="124">
        <f t="shared" si="2"/>
        <v>1274.4840393968698</v>
      </c>
      <c r="AX28" s="127"/>
      <c r="AY28" s="125">
        <f t="shared" si="9"/>
        <v>4.0657223140495873</v>
      </c>
      <c r="AZ28" s="125">
        <f t="shared" si="3"/>
        <v>7.3588892561983483</v>
      </c>
      <c r="BA28" s="125">
        <f t="shared" si="3"/>
        <v>13.707945270890731</v>
      </c>
      <c r="BB28" s="125">
        <f t="shared" si="3"/>
        <v>22.709557024793391</v>
      </c>
      <c r="BC28" s="125">
        <f t="shared" si="3"/>
        <v>34.314033851239671</v>
      </c>
      <c r="BD28" s="125">
        <f t="shared" si="3"/>
        <v>48.509114416896246</v>
      </c>
      <c r="BE28" s="125">
        <f t="shared" si="3"/>
        <v>65.290597470062423</v>
      </c>
      <c r="BF28" s="125">
        <f t="shared" si="3"/>
        <v>84.656728099173563</v>
      </c>
      <c r="BG28" s="125">
        <f t="shared" si="3"/>
        <v>106.6066679318437</v>
      </c>
      <c r="BH28" s="123"/>
      <c r="BI28" s="123">
        <f t="shared" si="4"/>
        <v>4.0657223140495873</v>
      </c>
      <c r="BJ28" s="123"/>
      <c r="BK28" s="123">
        <v>4.0657223140495873</v>
      </c>
      <c r="BL28" s="123">
        <v>4.2164934075104368</v>
      </c>
      <c r="BM28" s="123">
        <v>4.3558359467750289</v>
      </c>
      <c r="BN28" s="123">
        <v>4.6048644969730059</v>
      </c>
      <c r="BO28" s="123">
        <v>4.8206775526863916</v>
      </c>
      <c r="BP28" s="123">
        <v>5.0093326816049029</v>
      </c>
      <c r="BQ28" s="123">
        <v>5.3230163862572528</v>
      </c>
      <c r="BR28" s="123">
        <v>5.5729762121674238</v>
      </c>
      <c r="BS28" s="123">
        <v>5.7766364221886555</v>
      </c>
      <c r="BT28" s="123">
        <v>5.9456641079432364</v>
      </c>
      <c r="BU28" s="123">
        <v>6.2098333991539878</v>
      </c>
      <c r="BV28" s="123">
        <v>6.4066682501140821</v>
      </c>
      <c r="BW28" s="123">
        <v>6.7319761941667888</v>
      </c>
      <c r="BX28" s="123">
        <v>6.9303074132569789</v>
      </c>
      <c r="BY28" s="123">
        <v>7.232071480153607</v>
      </c>
      <c r="BZ28" s="123">
        <v>7.7458068425612092</v>
      </c>
    </row>
    <row r="29" spans="1:78" x14ac:dyDescent="0.3">
      <c r="V29" s="126"/>
      <c r="W29" s="126"/>
      <c r="X29" s="127"/>
      <c r="Y29" s="126"/>
      <c r="Z29" s="116"/>
      <c r="AF29" s="116">
        <v>0.75</v>
      </c>
      <c r="AG29" s="128">
        <f t="shared" si="5"/>
        <v>2.2337777777777776</v>
      </c>
      <c r="AH29" s="127">
        <f t="shared" si="10"/>
        <v>1.3333333333333333</v>
      </c>
      <c r="AI29" s="123">
        <f t="shared" si="11"/>
        <v>0.75</v>
      </c>
      <c r="AJ29" s="57">
        <f t="shared" si="6"/>
        <v>2.1850889360199752</v>
      </c>
      <c r="AK29" s="57">
        <v>1</v>
      </c>
      <c r="AL29" s="123">
        <f t="shared" si="7"/>
        <v>1.1235955056179776</v>
      </c>
      <c r="AM29" s="123">
        <v>0.89</v>
      </c>
      <c r="AN29" s="124">
        <f t="shared" si="8"/>
        <v>12.460048480102712</v>
      </c>
      <c r="AO29" s="124">
        <f t="shared" si="2"/>
        <v>49.840193920410847</v>
      </c>
      <c r="AP29" s="124">
        <f t="shared" si="2"/>
        <v>112.14043632092441</v>
      </c>
      <c r="AQ29" s="124">
        <f t="shared" si="2"/>
        <v>199.36077568164339</v>
      </c>
      <c r="AR29" s="124">
        <f t="shared" si="2"/>
        <v>311.50121200256774</v>
      </c>
      <c r="AS29" s="124">
        <f t="shared" si="2"/>
        <v>448.56174528369763</v>
      </c>
      <c r="AT29" s="124">
        <f t="shared" si="2"/>
        <v>610.54237552503298</v>
      </c>
      <c r="AU29" s="124">
        <f t="shared" si="2"/>
        <v>797.44310272657356</v>
      </c>
      <c r="AV29" s="124">
        <f t="shared" si="2"/>
        <v>1009.2639268883198</v>
      </c>
      <c r="AW29" s="124">
        <f t="shared" si="2"/>
        <v>1246.004848010271</v>
      </c>
      <c r="AX29" s="127"/>
      <c r="AY29" s="125">
        <f t="shared" si="9"/>
        <v>4.0545668602449174</v>
      </c>
      <c r="AZ29" s="125">
        <f t="shared" si="3"/>
        <v>7.2478924409796743</v>
      </c>
      <c r="BA29" s="125">
        <f t="shared" si="3"/>
        <v>13.450212853315382</v>
      </c>
      <c r="BB29" s="125">
        <f t="shared" si="3"/>
        <v>22.2489760139187</v>
      </c>
      <c r="BC29" s="125">
        <f t="shared" si="3"/>
        <v>33.593355506122968</v>
      </c>
      <c r="BD29" s="125">
        <f t="shared" si="3"/>
        <v>47.470809746594853</v>
      </c>
      <c r="BE29" s="125">
        <f t="shared" si="3"/>
        <v>63.877041458123472</v>
      </c>
      <c r="BF29" s="125">
        <f t="shared" si="3"/>
        <v>82.810255618174807</v>
      </c>
      <c r="BG29" s="125">
        <f t="shared" si="3"/>
        <v>104.26959469218409</v>
      </c>
      <c r="BH29" s="123"/>
      <c r="BI29" s="123">
        <f t="shared" si="4"/>
        <v>4.0545668602449174</v>
      </c>
      <c r="BJ29" s="123"/>
      <c r="BK29" s="123">
        <v>4.0545668602449174</v>
      </c>
      <c r="BL29" s="123">
        <v>4.20876139889182</v>
      </c>
      <c r="BM29" s="123">
        <v>4.3512285654720797</v>
      </c>
      <c r="BN29" s="123">
        <v>4.6057511970082432</v>
      </c>
      <c r="BO29" s="123">
        <v>4.8262361591051546</v>
      </c>
      <c r="BP29" s="123">
        <v>5.018910394556312</v>
      </c>
      <c r="BQ29" s="123">
        <v>5.3391490822603709</v>
      </c>
      <c r="BR29" s="123">
        <v>5.5942233237088468</v>
      </c>
      <c r="BS29" s="123">
        <v>5.8019823474290169</v>
      </c>
      <c r="BT29" s="123">
        <v>5.9743668782535311</v>
      </c>
      <c r="BU29" s="123">
        <v>6.243703511132245</v>
      </c>
      <c r="BV29" s="123">
        <v>6.4443278999531541</v>
      </c>
      <c r="BW29" s="123">
        <v>6.7757893117335231</v>
      </c>
      <c r="BX29" s="123">
        <v>6.9778072933732727</v>
      </c>
      <c r="BY29" s="123">
        <v>7.2850897940853265</v>
      </c>
      <c r="BZ29" s="123">
        <v>7.8079768234700762</v>
      </c>
    </row>
    <row r="30" spans="1:78" x14ac:dyDescent="0.3">
      <c r="V30" s="126"/>
      <c r="W30" s="126"/>
      <c r="X30" s="127"/>
      <c r="Y30" s="126"/>
      <c r="Z30" s="116"/>
      <c r="AF30" s="116">
        <v>0.8</v>
      </c>
      <c r="AG30" s="128">
        <f t="shared" si="5"/>
        <v>2.0185</v>
      </c>
      <c r="AH30" s="127">
        <f t="shared" si="10"/>
        <v>1.25</v>
      </c>
      <c r="AI30" s="123">
        <f t="shared" si="11"/>
        <v>0.8</v>
      </c>
      <c r="AJ30" s="57">
        <f t="shared" si="6"/>
        <v>1.969811158242198</v>
      </c>
      <c r="AK30" s="57">
        <v>1</v>
      </c>
      <c r="AL30" s="123">
        <f t="shared" si="7"/>
        <v>1.1111111111111112</v>
      </c>
      <c r="AM30" s="123">
        <v>0.9</v>
      </c>
      <c r="AN30" s="124">
        <f t="shared" si="8"/>
        <v>12.184696791468344</v>
      </c>
      <c r="AO30" s="124">
        <f t="shared" si="8"/>
        <v>48.738787165873376</v>
      </c>
      <c r="AP30" s="124">
        <f t="shared" si="8"/>
        <v>109.66227112321511</v>
      </c>
      <c r="AQ30" s="124">
        <f t="shared" si="8"/>
        <v>194.9551486634935</v>
      </c>
      <c r="AR30" s="124">
        <f t="shared" si="8"/>
        <v>304.61741978670852</v>
      </c>
      <c r="AS30" s="124">
        <f t="shared" si="8"/>
        <v>438.64908449286042</v>
      </c>
      <c r="AT30" s="124">
        <f t="shared" si="8"/>
        <v>597.05014278194881</v>
      </c>
      <c r="AU30" s="124">
        <f t="shared" si="8"/>
        <v>779.82059465397401</v>
      </c>
      <c r="AV30" s="124">
        <f t="shared" si="8"/>
        <v>986.96044010893604</v>
      </c>
      <c r="AW30" s="124">
        <f t="shared" si="8"/>
        <v>1218.4696791468341</v>
      </c>
      <c r="AX30" s="127"/>
      <c r="AY30" s="125">
        <f t="shared" si="9"/>
        <v>4.0445679012345677</v>
      </c>
      <c r="AZ30" s="125">
        <f t="shared" si="9"/>
        <v>7.1407716049382728</v>
      </c>
      <c r="BA30" s="125">
        <f t="shared" si="9"/>
        <v>13.201111111111111</v>
      </c>
      <c r="BB30" s="125">
        <f t="shared" si="9"/>
        <v>21.803711419753085</v>
      </c>
      <c r="BC30" s="125">
        <f t="shared" si="9"/>
        <v>32.896597530864192</v>
      </c>
      <c r="BD30" s="125">
        <f t="shared" si="9"/>
        <v>46.466944444444451</v>
      </c>
      <c r="BE30" s="125">
        <f t="shared" si="9"/>
        <v>62.510357772738729</v>
      </c>
      <c r="BF30" s="125">
        <f t="shared" si="9"/>
        <v>81.025001929012362</v>
      </c>
      <c r="BG30" s="125">
        <f t="shared" si="9"/>
        <v>102.01000000000003</v>
      </c>
      <c r="BH30" s="123"/>
      <c r="BI30" s="123">
        <f t="shared" si="4"/>
        <v>4.0445679012345677</v>
      </c>
      <c r="BJ30" s="123"/>
      <c r="BK30" s="123">
        <v>4.0445679012345677</v>
      </c>
      <c r="BL30" s="123">
        <v>4.2022245680639756</v>
      </c>
      <c r="BM30" s="123">
        <v>4.3478516684832424</v>
      </c>
      <c r="BN30" s="123">
        <v>4.6079304613727157</v>
      </c>
      <c r="BO30" s="123">
        <v>4.8331401197557877</v>
      </c>
      <c r="BP30" s="123">
        <v>5.0298788753727282</v>
      </c>
      <c r="BQ30" s="123">
        <v>5.3567466137335984</v>
      </c>
      <c r="BR30" s="123">
        <v>5.6169930607264602</v>
      </c>
      <c r="BS30" s="123">
        <v>5.8288972124246472</v>
      </c>
      <c r="BT30" s="123">
        <v>6.0046765187718627</v>
      </c>
      <c r="BU30" s="123">
        <v>6.2792388813599826</v>
      </c>
      <c r="BV30" s="123">
        <v>6.4836956276785553</v>
      </c>
      <c r="BW30" s="123">
        <v>6.8213800378953628</v>
      </c>
      <c r="BX30" s="123">
        <v>7.0271264404185674</v>
      </c>
      <c r="BY30" s="123">
        <v>7.3399897301303971</v>
      </c>
      <c r="BZ30" s="123">
        <v>7.8721318351586875</v>
      </c>
    </row>
    <row r="31" spans="1:78" x14ac:dyDescent="0.3">
      <c r="A31" s="38"/>
      <c r="B31" s="133"/>
      <c r="C31" s="52"/>
      <c r="D31" s="112"/>
      <c r="E31" s="45"/>
      <c r="F31" s="91"/>
      <c r="G31" s="133"/>
      <c r="H31" s="133"/>
      <c r="I31" s="133"/>
      <c r="J31" s="133"/>
      <c r="K31" s="38"/>
      <c r="V31" s="126"/>
      <c r="W31" s="126"/>
      <c r="X31" s="127"/>
      <c r="Y31" s="126"/>
      <c r="Z31" s="91"/>
      <c r="AA31" s="91"/>
      <c r="AB31" s="91"/>
      <c r="AC31" s="91"/>
      <c r="AF31" s="116">
        <v>0.85</v>
      </c>
      <c r="AG31" s="128">
        <f t="shared" si="5"/>
        <v>1.840083044982699</v>
      </c>
      <c r="AH31" s="127">
        <f t="shared" si="10"/>
        <v>1.1764705882352942</v>
      </c>
      <c r="AI31" s="123">
        <f t="shared" si="11"/>
        <v>0.85</v>
      </c>
      <c r="AJ31" s="57">
        <f t="shared" si="6"/>
        <v>1.7913942032248966</v>
      </c>
      <c r="AK31" s="57">
        <v>1</v>
      </c>
      <c r="AL31" s="123">
        <f t="shared" si="7"/>
        <v>1.0989010989010988</v>
      </c>
      <c r="AM31" s="123">
        <v>0.91</v>
      </c>
      <c r="AN31" s="124">
        <f t="shared" ref="AN31:AW56" si="12">(PI()*$AL31/AN$11)^2</f>
        <v>11.918372661622213</v>
      </c>
      <c r="AO31" s="124">
        <f t="shared" si="12"/>
        <v>47.673490646488851</v>
      </c>
      <c r="AP31" s="124">
        <f t="shared" si="12"/>
        <v>107.26535395459995</v>
      </c>
      <c r="AQ31" s="124">
        <f t="shared" si="12"/>
        <v>190.6939625859554</v>
      </c>
      <c r="AR31" s="124">
        <f t="shared" si="12"/>
        <v>297.95931654055533</v>
      </c>
      <c r="AS31" s="124">
        <f t="shared" si="12"/>
        <v>429.06141581839978</v>
      </c>
      <c r="AT31" s="124">
        <f t="shared" si="12"/>
        <v>584.00026041948854</v>
      </c>
      <c r="AU31" s="124">
        <f t="shared" si="12"/>
        <v>762.77585034382162</v>
      </c>
      <c r="AV31" s="124">
        <f t="shared" si="12"/>
        <v>965.38818559139941</v>
      </c>
      <c r="AW31" s="124">
        <f t="shared" si="12"/>
        <v>1191.8372661622213</v>
      </c>
      <c r="AX31" s="127"/>
      <c r="AY31" s="125">
        <f t="shared" si="9"/>
        <v>4.0356836251660422</v>
      </c>
      <c r="AZ31" s="125">
        <f t="shared" si="9"/>
        <v>7.03735950066417</v>
      </c>
      <c r="BA31" s="125">
        <f t="shared" si="9"/>
        <v>12.960263737605494</v>
      </c>
      <c r="BB31" s="125">
        <f t="shared" si="9"/>
        <v>21.373094252656678</v>
      </c>
      <c r="BC31" s="125">
        <f t="shared" si="9"/>
        <v>32.222714629151064</v>
      </c>
      <c r="BD31" s="125">
        <f t="shared" si="9"/>
        <v>45.49601328375531</v>
      </c>
      <c r="BE31" s="125">
        <f t="shared" si="9"/>
        <v>61.18849763313608</v>
      </c>
      <c r="BF31" s="125">
        <f t="shared" si="9"/>
        <v>79.298291073126705</v>
      </c>
      <c r="BG31" s="125">
        <f t="shared" si="9"/>
        <v>99.824497095239551</v>
      </c>
      <c r="BH31" s="123"/>
      <c r="BI31" s="123">
        <f t="shared" si="4"/>
        <v>4.0356836251660422</v>
      </c>
      <c r="BJ31" s="123"/>
      <c r="BK31" s="123">
        <v>4.0356836251660422</v>
      </c>
      <c r="BL31" s="123">
        <v>4.1968411031744086</v>
      </c>
      <c r="BM31" s="123">
        <v>4.3456634439560231</v>
      </c>
      <c r="BN31" s="123">
        <v>4.6113604782139257</v>
      </c>
      <c r="BO31" s="123">
        <v>4.8413476227857979</v>
      </c>
      <c r="BP31" s="123">
        <v>5.0421963122016606</v>
      </c>
      <c r="BQ31" s="123">
        <v>5.3757671688244475</v>
      </c>
      <c r="BR31" s="123">
        <v>5.641243611367778</v>
      </c>
      <c r="BS31" s="123">
        <v>5.8573392053230613</v>
      </c>
      <c r="BT31" s="123">
        <v>6.0365512176457523</v>
      </c>
      <c r="BU31" s="123">
        <v>6.3163976979847227</v>
      </c>
      <c r="BV31" s="123">
        <v>6.5247296214377979</v>
      </c>
      <c r="BW31" s="123">
        <v>6.8687065607998354</v>
      </c>
      <c r="BX31" s="123">
        <v>7.0782230425403796</v>
      </c>
      <c r="BY31" s="123">
        <v>7.3967294764363523</v>
      </c>
      <c r="BZ31" s="123">
        <v>7.9382300657746061</v>
      </c>
    </row>
    <row r="32" spans="1:78" x14ac:dyDescent="0.3">
      <c r="V32" s="126"/>
      <c r="W32" s="126"/>
      <c r="X32" s="134"/>
      <c r="Y32" s="126"/>
      <c r="Z32" s="121"/>
      <c r="AA32" s="91"/>
      <c r="AB32" s="91"/>
      <c r="AC32" s="91"/>
      <c r="AF32" s="116">
        <v>0.9</v>
      </c>
      <c r="AG32" s="128">
        <f t="shared" si="5"/>
        <v>1.690567901234568</v>
      </c>
      <c r="AH32" s="127">
        <f t="shared" si="10"/>
        <v>1.1111111111111112</v>
      </c>
      <c r="AI32" s="123">
        <f t="shared" si="11"/>
        <v>0.9</v>
      </c>
      <c r="AJ32" s="57">
        <f t="shared" si="6"/>
        <v>1.6418790594767658</v>
      </c>
      <c r="AK32" s="57">
        <v>1</v>
      </c>
      <c r="AL32" s="123">
        <f t="shared" si="7"/>
        <v>1.0869565217391304</v>
      </c>
      <c r="AM32" s="123">
        <v>0.92</v>
      </c>
      <c r="AN32" s="124">
        <f t="shared" si="12"/>
        <v>11.660685729075327</v>
      </c>
      <c r="AO32" s="124">
        <f t="shared" si="12"/>
        <v>46.642742916301309</v>
      </c>
      <c r="AP32" s="124">
        <f t="shared" si="12"/>
        <v>104.94617156167797</v>
      </c>
      <c r="AQ32" s="124">
        <f t="shared" si="12"/>
        <v>186.57097166520524</v>
      </c>
      <c r="AR32" s="124">
        <f t="shared" si="12"/>
        <v>291.51714322688309</v>
      </c>
      <c r="AS32" s="124">
        <f t="shared" si="12"/>
        <v>419.78468624671189</v>
      </c>
      <c r="AT32" s="124">
        <f t="shared" si="12"/>
        <v>571.37360072469119</v>
      </c>
      <c r="AU32" s="124">
        <f t="shared" si="12"/>
        <v>746.28388666082094</v>
      </c>
      <c r="AV32" s="124">
        <f t="shared" si="12"/>
        <v>944.5155440551016</v>
      </c>
      <c r="AW32" s="124">
        <f t="shared" si="12"/>
        <v>1166.0685729075324</v>
      </c>
      <c r="AX32" s="127"/>
      <c r="AY32" s="125">
        <f t="shared" si="9"/>
        <v>4.0278744801512278</v>
      </c>
      <c r="AZ32" s="125">
        <f t="shared" si="9"/>
        <v>6.9374979206049145</v>
      </c>
      <c r="BA32" s="125">
        <f t="shared" si="9"/>
        <v>12.727314765805502</v>
      </c>
      <c r="BB32" s="125">
        <f t="shared" si="9"/>
        <v>20.95649168241966</v>
      </c>
      <c r="BC32" s="125">
        <f t="shared" si="9"/>
        <v>31.570718003780712</v>
      </c>
      <c r="BD32" s="125">
        <f t="shared" si="9"/>
        <v>44.556592396555338</v>
      </c>
      <c r="BE32" s="125">
        <f t="shared" si="9"/>
        <v>59.909522996797968</v>
      </c>
      <c r="BF32" s="125">
        <f t="shared" si="9"/>
        <v>77.627591729678628</v>
      </c>
      <c r="BG32" s="125">
        <f t="shared" si="9"/>
        <v>97.70988227496558</v>
      </c>
      <c r="BH32" s="123"/>
      <c r="BI32" s="123">
        <f t="shared" si="4"/>
        <v>4.0278744801512278</v>
      </c>
      <c r="BJ32" s="123"/>
      <c r="BK32" s="123">
        <v>4.0278744801512278</v>
      </c>
      <c r="BL32" s="123">
        <v>4.1925714523350051</v>
      </c>
      <c r="BM32" s="123">
        <v>4.3446243400023077</v>
      </c>
      <c r="BN32" s="123">
        <v>4.6160016956437611</v>
      </c>
      <c r="BO32" s="123">
        <v>4.850819116307072</v>
      </c>
      <c r="BP32" s="123">
        <v>5.0558231531549929</v>
      </c>
      <c r="BQ32" s="123">
        <v>5.3961711956447997</v>
      </c>
      <c r="BR32" s="123">
        <v>5.6669354237446834</v>
      </c>
      <c r="BS32" s="123">
        <v>5.8872687742361522</v>
      </c>
      <c r="BT32" s="123">
        <v>6.0699514229870752</v>
      </c>
      <c r="BU32" s="123">
        <v>6.3551404091183477</v>
      </c>
      <c r="BV32" s="123">
        <v>6.567390329342774</v>
      </c>
      <c r="BW32" s="123">
        <v>6.9177293285588366</v>
      </c>
      <c r="BX32" s="123">
        <v>7.1310575478506095</v>
      </c>
      <c r="BY32" s="123">
        <v>7.4552694811150753</v>
      </c>
      <c r="BZ32" s="123">
        <v>8.0062319634296983</v>
      </c>
    </row>
    <row r="33" spans="1:78" x14ac:dyDescent="0.3">
      <c r="V33" s="126"/>
      <c r="W33" s="126"/>
      <c r="X33" s="127"/>
      <c r="Y33" s="126"/>
      <c r="Z33" s="46"/>
      <c r="AB33" s="91"/>
      <c r="AC33" s="91"/>
      <c r="AF33" s="116">
        <v>0.95</v>
      </c>
      <c r="AG33" s="128">
        <f t="shared" si="5"/>
        <v>1.5640332409972297</v>
      </c>
      <c r="AH33" s="127">
        <f t="shared" si="10"/>
        <v>1.0526315789473684</v>
      </c>
      <c r="AI33" s="123">
        <f t="shared" si="11"/>
        <v>0.95</v>
      </c>
      <c r="AJ33" s="57">
        <f t="shared" si="6"/>
        <v>1.5153443992394275</v>
      </c>
      <c r="AK33" s="57">
        <v>1</v>
      </c>
      <c r="AL33" s="123">
        <f t="shared" si="7"/>
        <v>1.075268817204301</v>
      </c>
      <c r="AM33" s="123">
        <v>0.93</v>
      </c>
      <c r="AN33" s="124">
        <f t="shared" si="12"/>
        <v>11.41126650605776</v>
      </c>
      <c r="AO33" s="124">
        <f t="shared" si="12"/>
        <v>45.645066024231042</v>
      </c>
      <c r="AP33" s="124">
        <f t="shared" si="12"/>
        <v>102.70139855451986</v>
      </c>
      <c r="AQ33" s="124">
        <f t="shared" si="12"/>
        <v>182.58026409692417</v>
      </c>
      <c r="AR33" s="124">
        <f t="shared" si="12"/>
        <v>285.28166265144398</v>
      </c>
      <c r="AS33" s="124">
        <f t="shared" si="12"/>
        <v>410.80559421807942</v>
      </c>
      <c r="AT33" s="124">
        <f t="shared" si="12"/>
        <v>559.15205879683026</v>
      </c>
      <c r="AU33" s="124">
        <f t="shared" si="12"/>
        <v>730.32105638769667</v>
      </c>
      <c r="AV33" s="124">
        <f t="shared" si="12"/>
        <v>924.31258699067871</v>
      </c>
      <c r="AW33" s="124">
        <f t="shared" si="12"/>
        <v>1141.1266506057759</v>
      </c>
      <c r="AX33" s="127"/>
      <c r="AY33" s="125">
        <f t="shared" si="9"/>
        <v>4.021103029251937</v>
      </c>
      <c r="AZ33" s="125">
        <f t="shared" si="9"/>
        <v>6.8410371170077449</v>
      </c>
      <c r="BA33" s="125">
        <f t="shared" si="9"/>
        <v>12.501927263267429</v>
      </c>
      <c r="BB33" s="125">
        <f t="shared" si="9"/>
        <v>20.553304718030983</v>
      </c>
      <c r="BC33" s="125">
        <f t="shared" si="9"/>
        <v>30.939671731298411</v>
      </c>
      <c r="BD33" s="125">
        <f t="shared" si="9"/>
        <v>43.64733405306972</v>
      </c>
      <c r="BE33" s="125">
        <f t="shared" si="9"/>
        <v>58.671599453753046</v>
      </c>
      <c r="BF33" s="125">
        <f t="shared" si="9"/>
        <v>76.010507934623945</v>
      </c>
      <c r="BG33" s="125">
        <f t="shared" si="9"/>
        <v>95.663123147184649</v>
      </c>
      <c r="BH33" s="123"/>
      <c r="BI33" s="123">
        <f t="shared" si="4"/>
        <v>4.021103029251937</v>
      </c>
      <c r="BJ33" s="123"/>
      <c r="BK33" s="123">
        <v>4.021103029251937</v>
      </c>
      <c r="BL33" s="123">
        <v>4.1893781786075763</v>
      </c>
      <c r="BM33" s="123">
        <v>4.3446969196839094</v>
      </c>
      <c r="BN33" s="123">
        <v>4.6218166767240341</v>
      </c>
      <c r="BO33" s="123">
        <v>4.8615171633814231</v>
      </c>
      <c r="BP33" s="123">
        <v>5.070721961294538</v>
      </c>
      <c r="BQ33" s="123">
        <v>5.4179212572564666</v>
      </c>
      <c r="BR33" s="123">
        <v>5.6940310609189826</v>
      </c>
      <c r="BS33" s="123">
        <v>5.9186484822257182</v>
      </c>
      <c r="BT33" s="123">
        <v>6.1048396978576456</v>
      </c>
      <c r="BU33" s="123">
        <v>6.3954295778226591</v>
      </c>
      <c r="BV33" s="123">
        <v>6.6116403144552844</v>
      </c>
      <c r="BW33" s="123">
        <v>6.968410904234144</v>
      </c>
      <c r="BX33" s="123">
        <v>7.1855925194110473</v>
      </c>
      <c r="BY33" s="123">
        <v>7.5155723072283429</v>
      </c>
      <c r="BZ33" s="123">
        <v>8.0761000911857366</v>
      </c>
    </row>
    <row r="34" spans="1:78" x14ac:dyDescent="0.3">
      <c r="V34" s="126"/>
      <c r="W34" s="126"/>
      <c r="X34" s="127"/>
      <c r="Y34" s="126"/>
      <c r="Z34" s="46"/>
      <c r="AB34" s="91"/>
      <c r="AC34" s="91"/>
      <c r="AF34" s="116">
        <v>1</v>
      </c>
      <c r="AG34" s="128">
        <f t="shared" si="5"/>
        <v>1.456</v>
      </c>
      <c r="AH34" s="127">
        <f t="shared" si="10"/>
        <v>1</v>
      </c>
      <c r="AI34" s="123">
        <f t="shared" si="11"/>
        <v>1</v>
      </c>
      <c r="AJ34" s="57">
        <f t="shared" si="6"/>
        <v>1.407311158242198</v>
      </c>
      <c r="AK34" s="57">
        <v>1</v>
      </c>
      <c r="AL34" s="123">
        <f t="shared" si="7"/>
        <v>1.0638297872340425</v>
      </c>
      <c r="AM34" s="123">
        <v>0.94</v>
      </c>
      <c r="AN34" s="124">
        <f t="shared" si="12"/>
        <v>11.16976505329262</v>
      </c>
      <c r="AO34" s="124">
        <f t="shared" si="12"/>
        <v>44.67906021317048</v>
      </c>
      <c r="AP34" s="124">
        <f t="shared" si="12"/>
        <v>100.5278854796336</v>
      </c>
      <c r="AQ34" s="124">
        <f t="shared" si="12"/>
        <v>178.71624085268192</v>
      </c>
      <c r="AR34" s="124">
        <f t="shared" si="12"/>
        <v>279.24412633231543</v>
      </c>
      <c r="AS34" s="124">
        <f t="shared" si="12"/>
        <v>402.11154191853439</v>
      </c>
      <c r="AT34" s="124">
        <f t="shared" si="12"/>
        <v>547.31848761133836</v>
      </c>
      <c r="AU34" s="124">
        <f t="shared" si="12"/>
        <v>714.86496341072768</v>
      </c>
      <c r="AV34" s="124">
        <f t="shared" si="12"/>
        <v>904.75096931670214</v>
      </c>
      <c r="AW34" s="124">
        <f t="shared" si="12"/>
        <v>1116.9765053292617</v>
      </c>
      <c r="AX34" s="127"/>
      <c r="AY34" s="125">
        <f t="shared" si="9"/>
        <v>4.0153338162064278</v>
      </c>
      <c r="AZ34" s="125">
        <f t="shared" si="9"/>
        <v>6.7478352648257136</v>
      </c>
      <c r="BA34" s="125">
        <f t="shared" si="9"/>
        <v>12.283782123635632</v>
      </c>
      <c r="BB34" s="125">
        <f t="shared" si="9"/>
        <v>20.162966059302853</v>
      </c>
      <c r="BC34" s="125">
        <f t="shared" si="9"/>
        <v>30.328689405160702</v>
      </c>
      <c r="BD34" s="125">
        <f t="shared" si="9"/>
        <v>42.766961827875853</v>
      </c>
      <c r="BE34" s="125">
        <f t="shared" si="9"/>
        <v>57.472989647176206</v>
      </c>
      <c r="BF34" s="125">
        <f t="shared" si="9"/>
        <v>74.4447704872114</v>
      </c>
      <c r="BG34" s="125">
        <f t="shared" si="9"/>
        <v>93.68134775469602</v>
      </c>
      <c r="BH34" s="123"/>
      <c r="BI34" s="123">
        <f t="shared" si="4"/>
        <v>4.0153338162064278</v>
      </c>
      <c r="BJ34" s="123"/>
      <c r="BK34" s="123">
        <v>4.0153338162064278</v>
      </c>
      <c r="BL34" s="123">
        <v>4.1872258257303834</v>
      </c>
      <c r="BM34" s="123">
        <v>4.3458457267390864</v>
      </c>
      <c r="BN34" s="123">
        <v>4.6287699651930039</v>
      </c>
      <c r="BO34" s="123">
        <v>4.8734063077471088</v>
      </c>
      <c r="BP34" s="123">
        <v>5.0868572803585579</v>
      </c>
      <c r="BQ34" s="123">
        <v>5.440981897397716</v>
      </c>
      <c r="BR34" s="123">
        <v>5.7224950666289498</v>
      </c>
      <c r="BS34" s="123">
        <v>5.9514428730300448</v>
      </c>
      <c r="BT34" s="123">
        <v>6.1411805859957429</v>
      </c>
      <c r="BU34" s="123">
        <v>6.4372297478359464</v>
      </c>
      <c r="BV34" s="123">
        <v>6.657444120513615</v>
      </c>
      <c r="BW34" s="123">
        <v>7.0207158315640745</v>
      </c>
      <c r="BX34" s="123">
        <v>7.2417925009600026</v>
      </c>
      <c r="BY34" s="123">
        <v>7.577602498514513</v>
      </c>
      <c r="BZ34" s="123">
        <v>8.1349464535673768</v>
      </c>
    </row>
    <row r="35" spans="1:78" x14ac:dyDescent="0.3">
      <c r="V35" s="126"/>
      <c r="W35" s="126"/>
      <c r="X35" s="127"/>
      <c r="Y35" s="126"/>
      <c r="Z35" s="46"/>
      <c r="AB35" s="91"/>
      <c r="AC35" s="91"/>
      <c r="AF35" s="116">
        <f t="shared" ref="AF35:AF41" si="13">AF34+$AE$42/8</f>
        <v>1.051776695296637</v>
      </c>
      <c r="AG35" s="128">
        <f t="shared" si="5"/>
        <v>1.3599676994629726</v>
      </c>
      <c r="AH35" s="127">
        <f t="shared" si="10"/>
        <v>0.95077215959606887</v>
      </c>
      <c r="AI35" s="123">
        <f t="shared" si="11"/>
        <v>1.051776695296637</v>
      </c>
      <c r="AJ35" s="57">
        <f t="shared" si="6"/>
        <v>1.3112788577051702</v>
      </c>
      <c r="AK35" s="57">
        <v>1</v>
      </c>
      <c r="AL35" s="123">
        <f t="shared" si="7"/>
        <v>1.0526315789473684</v>
      </c>
      <c r="AM35" s="123">
        <v>0.95</v>
      </c>
      <c r="AN35" s="124">
        <f t="shared" si="12"/>
        <v>10.935849751899566</v>
      </c>
      <c r="AO35" s="124">
        <f t="shared" si="12"/>
        <v>43.743399007598263</v>
      </c>
      <c r="AP35" s="124">
        <f t="shared" si="12"/>
        <v>98.422647767096123</v>
      </c>
      <c r="AQ35" s="124">
        <f t="shared" si="12"/>
        <v>174.97359603039305</v>
      </c>
      <c r="AR35" s="124">
        <f t="shared" si="12"/>
        <v>273.39624379748915</v>
      </c>
      <c r="AS35" s="124">
        <f t="shared" si="12"/>
        <v>393.69059106838449</v>
      </c>
      <c r="AT35" s="124">
        <f t="shared" si="12"/>
        <v>535.85663784307883</v>
      </c>
      <c r="AU35" s="124">
        <f t="shared" si="12"/>
        <v>699.89438412157222</v>
      </c>
      <c r="AV35" s="124">
        <f t="shared" si="12"/>
        <v>885.80382990386499</v>
      </c>
      <c r="AW35" s="124">
        <f t="shared" si="12"/>
        <v>1093.5849751899566</v>
      </c>
      <c r="AX35" s="127"/>
      <c r="AY35" s="125">
        <f t="shared" si="9"/>
        <v>4.0105332409972299</v>
      </c>
      <c r="AZ35" s="125">
        <f t="shared" si="9"/>
        <v>6.6577579639889199</v>
      </c>
      <c r="BA35" s="125">
        <f t="shared" si="9"/>
        <v>12.072576946752847</v>
      </c>
      <c r="BB35" s="125">
        <f t="shared" si="9"/>
        <v>19.784938105955675</v>
      </c>
      <c r="BC35" s="125">
        <f t="shared" si="9"/>
        <v>29.736931024930747</v>
      </c>
      <c r="BD35" s="125">
        <f t="shared" si="9"/>
        <v>41.91426612034472</v>
      </c>
      <c r="BE35" s="125">
        <f t="shared" si="9"/>
        <v>56.312047176211209</v>
      </c>
      <c r="BF35" s="125">
        <f t="shared" si="9"/>
        <v>72.928228986322708</v>
      </c>
      <c r="BG35" s="125">
        <f t="shared" si="9"/>
        <v>91.761834496084262</v>
      </c>
      <c r="BH35" s="123"/>
      <c r="BI35" s="123">
        <f t="shared" si="4"/>
        <v>4.0105332409972299</v>
      </c>
      <c r="BJ35" s="123"/>
      <c r="BK35" s="123">
        <v>4.0105332409972299</v>
      </c>
      <c r="BL35" s="123">
        <v>4.1860807936859539</v>
      </c>
      <c r="BM35" s="123">
        <v>4.3480371611503692</v>
      </c>
      <c r="BN35" s="123">
        <v>4.6368279610331982</v>
      </c>
      <c r="BO35" s="123">
        <v>4.8864529493866575</v>
      </c>
      <c r="BP35" s="123">
        <v>5.1041955103295766</v>
      </c>
      <c r="BQ35" s="123">
        <v>5.465319516051065</v>
      </c>
      <c r="BR35" s="123">
        <v>5.7522938408570994</v>
      </c>
      <c r="BS35" s="123">
        <v>5.9856183466316253</v>
      </c>
      <c r="BT35" s="123">
        <v>6.1789404873838647</v>
      </c>
      <c r="BU35" s="123">
        <v>6.4805073191407034</v>
      </c>
      <c r="BV35" s="123">
        <v>6.7047681475002605</v>
      </c>
      <c r="BW35" s="123">
        <v>7.0746105105310946</v>
      </c>
      <c r="BX35" s="123">
        <v>7.2996238924799313</v>
      </c>
      <c r="BY35" s="123">
        <v>7.6413264549560003</v>
      </c>
      <c r="BZ35" s="123">
        <v>8.0644433153871766</v>
      </c>
    </row>
    <row r="36" spans="1:78" x14ac:dyDescent="0.3">
      <c r="V36" s="126"/>
      <c r="W36" s="126"/>
      <c r="X36" s="134"/>
      <c r="Y36" s="126"/>
      <c r="Z36" s="54"/>
      <c r="AF36" s="116">
        <f t="shared" si="13"/>
        <v>1.103553390593274</v>
      </c>
      <c r="AG36" s="128">
        <f t="shared" si="5"/>
        <v>1.2771326124935278</v>
      </c>
      <c r="AH36" s="127">
        <f t="shared" si="10"/>
        <v>0.90616367864394554</v>
      </c>
      <c r="AI36" s="123">
        <f t="shared" si="11"/>
        <v>1.103553390593274</v>
      </c>
      <c r="AJ36" s="57">
        <f t="shared" si="6"/>
        <v>1.2284437707357256</v>
      </c>
      <c r="AK36" s="57">
        <v>1</v>
      </c>
      <c r="AL36" s="123">
        <f t="shared" si="7"/>
        <v>1.0416666666666667</v>
      </c>
      <c r="AM36" s="123">
        <v>0.96</v>
      </c>
      <c r="AN36" s="124">
        <f t="shared" si="12"/>
        <v>10.709206164376475</v>
      </c>
      <c r="AO36" s="124">
        <f t="shared" si="12"/>
        <v>42.8368246575059</v>
      </c>
      <c r="AP36" s="124">
        <f t="shared" si="12"/>
        <v>96.382855479388297</v>
      </c>
      <c r="AQ36" s="124">
        <f t="shared" si="12"/>
        <v>171.3472986300236</v>
      </c>
      <c r="AR36" s="124">
        <f t="shared" si="12"/>
        <v>267.73015410941184</v>
      </c>
      <c r="AS36" s="124">
        <f t="shared" si="12"/>
        <v>385.53142191755319</v>
      </c>
      <c r="AT36" s="124">
        <f t="shared" si="12"/>
        <v>524.7511020544473</v>
      </c>
      <c r="AU36" s="124">
        <f t="shared" si="12"/>
        <v>685.38919452009441</v>
      </c>
      <c r="AV36" s="124">
        <f t="shared" si="12"/>
        <v>867.4456993144945</v>
      </c>
      <c r="AW36" s="124">
        <f t="shared" si="12"/>
        <v>1070.9206164376474</v>
      </c>
      <c r="AX36" s="127"/>
      <c r="AY36" s="125">
        <f t="shared" si="9"/>
        <v>4.0066694444444453</v>
      </c>
      <c r="AZ36" s="125">
        <f t="shared" si="9"/>
        <v>6.5706777777777781</v>
      </c>
      <c r="BA36" s="125">
        <f t="shared" si="9"/>
        <v>11.868025000000001</v>
      </c>
      <c r="BB36" s="125">
        <f t="shared" si="9"/>
        <v>19.418711111111115</v>
      </c>
      <c r="BC36" s="125">
        <f t="shared" si="9"/>
        <v>29.163600111111109</v>
      </c>
      <c r="BD36" s="125">
        <f t="shared" si="9"/>
        <v>41.088100000000011</v>
      </c>
      <c r="BE36" s="125">
        <f t="shared" si="9"/>
        <v>55.187210941043098</v>
      </c>
      <c r="BF36" s="125">
        <f t="shared" si="9"/>
        <v>71.458844444444438</v>
      </c>
      <c r="BG36" s="125">
        <f t="shared" si="9"/>
        <v>89.902002777777824</v>
      </c>
      <c r="BH36" s="123"/>
      <c r="BI36" s="123">
        <f t="shared" si="4"/>
        <v>4.0066694444444453</v>
      </c>
      <c r="BJ36" s="123"/>
      <c r="BK36" s="123">
        <v>4.0066694444444453</v>
      </c>
      <c r="BL36" s="123">
        <v>4.18591122329439</v>
      </c>
      <c r="BM36" s="123">
        <v>4.351239363737859</v>
      </c>
      <c r="BN36" s="123">
        <v>4.64595880506472</v>
      </c>
      <c r="BO36" s="123">
        <v>4.9006252291201733</v>
      </c>
      <c r="BP36" s="123">
        <v>5.1227047920276982</v>
      </c>
      <c r="BQ36" s="123">
        <v>5.490902254036623</v>
      </c>
      <c r="BR36" s="123">
        <v>5.7833955244235362</v>
      </c>
      <c r="BS36" s="123">
        <v>6.0211430438505795</v>
      </c>
      <c r="BT36" s="123">
        <v>6.2180875428421301</v>
      </c>
      <c r="BU36" s="123">
        <v>6.5252304325570476</v>
      </c>
      <c r="BV36" s="123">
        <v>6.7535805362353285</v>
      </c>
      <c r="BW36" s="123">
        <v>7.1300630819553366</v>
      </c>
      <c r="BX36" s="123">
        <v>7.3590548347909737</v>
      </c>
      <c r="BY36" s="123">
        <v>7.706712317372947</v>
      </c>
      <c r="BZ36" s="123">
        <v>7.9971444258289806</v>
      </c>
    </row>
    <row r="37" spans="1:78" x14ac:dyDescent="0.3">
      <c r="V37" s="126"/>
      <c r="W37" s="126"/>
      <c r="X37" s="127"/>
      <c r="Y37" s="126"/>
      <c r="AF37" s="116">
        <f t="shared" si="13"/>
        <v>1.1553300858899109</v>
      </c>
      <c r="AG37" s="128">
        <f t="shared" si="5"/>
        <v>1.205182862115459</v>
      </c>
      <c r="AH37" s="127">
        <f t="shared" si="10"/>
        <v>0.86555350043510249</v>
      </c>
      <c r="AI37" s="123">
        <f t="shared" si="11"/>
        <v>1.1553300858899109</v>
      </c>
      <c r="AJ37" s="57">
        <f t="shared" si="6"/>
        <v>1.1564940203576568</v>
      </c>
      <c r="AK37" s="57">
        <v>1</v>
      </c>
      <c r="AL37" s="123">
        <f t="shared" si="7"/>
        <v>1.0309278350515465</v>
      </c>
      <c r="AM37" s="123">
        <v>0.97</v>
      </c>
      <c r="AN37" s="124">
        <f t="shared" si="12"/>
        <v>10.489535977350792</v>
      </c>
      <c r="AO37" s="124">
        <f t="shared" si="12"/>
        <v>41.958143909403169</v>
      </c>
      <c r="AP37" s="124">
        <f t="shared" si="12"/>
        <v>94.405823796157165</v>
      </c>
      <c r="AQ37" s="124">
        <f t="shared" si="12"/>
        <v>167.83257563761268</v>
      </c>
      <c r="AR37" s="124">
        <f t="shared" si="12"/>
        <v>262.23839943376976</v>
      </c>
      <c r="AS37" s="124">
        <f t="shared" si="12"/>
        <v>377.62329518462866</v>
      </c>
      <c r="AT37" s="124">
        <f t="shared" si="12"/>
        <v>513.98726289018884</v>
      </c>
      <c r="AU37" s="124">
        <f t="shared" si="12"/>
        <v>671.33030255045071</v>
      </c>
      <c r="AV37" s="124">
        <f t="shared" si="12"/>
        <v>849.65241416541426</v>
      </c>
      <c r="AW37" s="124">
        <f t="shared" si="12"/>
        <v>1048.953597735079</v>
      </c>
      <c r="AX37" s="127"/>
      <c r="AY37" s="125">
        <f t="shared" si="9"/>
        <v>4.0037122010840687</v>
      </c>
      <c r="AZ37" s="125">
        <f t="shared" si="9"/>
        <v>6.4864738043362742</v>
      </c>
      <c r="BA37" s="125">
        <f t="shared" si="9"/>
        <v>11.669854254201063</v>
      </c>
      <c r="BB37" s="125">
        <f t="shared" si="9"/>
        <v>19.063801467345098</v>
      </c>
      <c r="BC37" s="125">
        <f t="shared" si="9"/>
        <v>28.607941027101713</v>
      </c>
      <c r="BD37" s="125">
        <f t="shared" si="9"/>
        <v>40.287375350137594</v>
      </c>
      <c r="BE37" s="125">
        <f t="shared" si="9"/>
        <v>54.096999893935696</v>
      </c>
      <c r="BF37" s="125">
        <f t="shared" si="9"/>
        <v>70.034682431880398</v>
      </c>
      <c r="BG37" s="125">
        <f t="shared" si="9"/>
        <v>88.099404337192297</v>
      </c>
      <c r="BH37" s="123"/>
      <c r="BI37" s="123">
        <f t="shared" si="4"/>
        <v>4.0037122010840687</v>
      </c>
      <c r="BJ37" s="123"/>
      <c r="BK37" s="123">
        <v>4.0037122010840687</v>
      </c>
      <c r="BL37" s="123">
        <v>4.1866868890916873</v>
      </c>
      <c r="BM37" s="123">
        <v>4.3554221090375478</v>
      </c>
      <c r="BN37" s="123">
        <v>4.6561322718235649</v>
      </c>
      <c r="BO37" s="123">
        <v>4.9158929214836515</v>
      </c>
      <c r="BP37" s="123">
        <v>5.1423548999889208</v>
      </c>
      <c r="BQ37" s="123">
        <v>5.5176998858903854</v>
      </c>
      <c r="BR37" s="123">
        <v>5.8157698918642629</v>
      </c>
      <c r="BS37" s="123">
        <v>6.0579867392229163</v>
      </c>
      <c r="BT37" s="123">
        <v>6.2585915269065406</v>
      </c>
      <c r="BU37" s="123">
        <v>6.5713688626209885</v>
      </c>
      <c r="BV37" s="123">
        <v>6.8038510612548508</v>
      </c>
      <c r="BW37" s="123">
        <v>7.1870433203728101</v>
      </c>
      <c r="BX37" s="123">
        <v>7.4200551024291581</v>
      </c>
      <c r="BY37" s="123">
        <v>7.6979703591828477</v>
      </c>
      <c r="BZ37" s="123">
        <v>7.9329288830367801</v>
      </c>
    </row>
    <row r="38" spans="1:78" x14ac:dyDescent="0.3">
      <c r="V38" s="126"/>
      <c r="W38" s="126"/>
      <c r="X38" s="127"/>
      <c r="Y38" s="126"/>
      <c r="Z38" s="57"/>
      <c r="AA38" s="57"/>
      <c r="AB38" s="57"/>
      <c r="AC38" s="43"/>
      <c r="AF38" s="116">
        <f t="shared" si="13"/>
        <v>1.2071067811865479</v>
      </c>
      <c r="AG38" s="128">
        <f t="shared" si="5"/>
        <v>1.1422915010152392</v>
      </c>
      <c r="AH38" s="127">
        <f t="shared" si="10"/>
        <v>0.82842712474618985</v>
      </c>
      <c r="AI38" s="123">
        <f t="shared" si="11"/>
        <v>1.2071067811865479</v>
      </c>
      <c r="AJ38" s="57">
        <f t="shared" si="6"/>
        <v>1.0936026592574368</v>
      </c>
      <c r="AK38" s="57">
        <v>1</v>
      </c>
      <c r="AL38" s="123">
        <f t="shared" si="7"/>
        <v>1.0204081632653061</v>
      </c>
      <c r="AM38" s="123">
        <v>0.98</v>
      </c>
      <c r="AN38" s="124">
        <f t="shared" si="12"/>
        <v>10.276556019459974</v>
      </c>
      <c r="AO38" s="124">
        <f t="shared" si="12"/>
        <v>41.106224077839897</v>
      </c>
      <c r="AP38" s="124">
        <f t="shared" si="12"/>
        <v>92.489004175139769</v>
      </c>
      <c r="AQ38" s="124">
        <f t="shared" si="12"/>
        <v>164.42489631135959</v>
      </c>
      <c r="AR38" s="124">
        <f t="shared" si="12"/>
        <v>256.91390048649936</v>
      </c>
      <c r="AS38" s="124">
        <f t="shared" si="12"/>
        <v>369.95601670055908</v>
      </c>
      <c r="AT38" s="124">
        <f t="shared" si="12"/>
        <v>503.5512449535388</v>
      </c>
      <c r="AU38" s="124">
        <f t="shared" si="12"/>
        <v>657.69958524543836</v>
      </c>
      <c r="AV38" s="124">
        <f t="shared" si="12"/>
        <v>832.40103757625798</v>
      </c>
      <c r="AW38" s="124">
        <f t="shared" si="12"/>
        <v>1027.6556019459974</v>
      </c>
      <c r="AX38" s="127"/>
      <c r="AY38" s="125">
        <f t="shared" si="9"/>
        <v>4.0016328196584769</v>
      </c>
      <c r="AZ38" s="125">
        <f t="shared" si="9"/>
        <v>6.4050312786339019</v>
      </c>
      <c r="BA38" s="125">
        <f t="shared" si="9"/>
        <v>11.477806488037393</v>
      </c>
      <c r="BB38" s="125">
        <f t="shared" si="9"/>
        <v>18.719750114535611</v>
      </c>
      <c r="BC38" s="125">
        <f t="shared" si="9"/>
        <v>28.069236491461886</v>
      </c>
      <c r="BD38" s="125">
        <f t="shared" si="9"/>
        <v>39.511059285482908</v>
      </c>
      <c r="BE38" s="125">
        <f t="shared" si="9"/>
        <v>53.040008163265306</v>
      </c>
      <c r="BF38" s="125">
        <f t="shared" si="9"/>
        <v>68.653906708142458</v>
      </c>
      <c r="BG38" s="125">
        <f t="shared" si="9"/>
        <v>86.351715182459984</v>
      </c>
      <c r="BH38" s="123"/>
      <c r="BI38" s="123">
        <f t="shared" si="4"/>
        <v>4.0016328196584769</v>
      </c>
      <c r="BJ38" s="123"/>
      <c r="BK38" s="123">
        <v>4.0016328196584769</v>
      </c>
      <c r="BL38" s="123">
        <v>4.1883790998202208</v>
      </c>
      <c r="BM38" s="123">
        <v>4.3605567057918169</v>
      </c>
      <c r="BN38" s="123">
        <v>4.667319670052108</v>
      </c>
      <c r="BO38" s="123">
        <v>4.9322273352194648</v>
      </c>
      <c r="BP38" s="123">
        <v>5.163117142955616</v>
      </c>
      <c r="BQ38" s="123">
        <v>5.5456837203547229</v>
      </c>
      <c r="BR38" s="123">
        <v>5.8493882519216482</v>
      </c>
      <c r="BS38" s="123">
        <v>6.0961207414909877</v>
      </c>
      <c r="BT38" s="123">
        <v>6.300423748319453</v>
      </c>
      <c r="BU38" s="123">
        <v>6.618893918074872</v>
      </c>
      <c r="BV38" s="123">
        <v>6.8555510313011565</v>
      </c>
      <c r="BW38" s="123">
        <v>7.2455225345258532</v>
      </c>
      <c r="BX38" s="123">
        <v>7.4825960041367958</v>
      </c>
      <c r="BY38" s="123">
        <v>7.6342028118824512</v>
      </c>
      <c r="BZ38" s="123">
        <v>7.8716819219800866</v>
      </c>
    </row>
    <row r="39" spans="1:78" x14ac:dyDescent="0.3">
      <c r="V39" s="126"/>
      <c r="W39" s="126"/>
      <c r="X39" s="127"/>
      <c r="Y39" s="126"/>
      <c r="Z39" s="57"/>
      <c r="AA39" s="57"/>
      <c r="AB39" s="123"/>
      <c r="AC39" s="43"/>
      <c r="AF39" s="116">
        <f t="shared" si="13"/>
        <v>1.2588834764831849</v>
      </c>
      <c r="AG39" s="128">
        <f t="shared" si="5"/>
        <v>1.0869993814655901</v>
      </c>
      <c r="AH39" s="127">
        <f t="shared" si="10"/>
        <v>0.79435469499814126</v>
      </c>
      <c r="AI39" s="123">
        <f t="shared" si="11"/>
        <v>1.2588834764831849</v>
      </c>
      <c r="AJ39" s="57">
        <f t="shared" si="6"/>
        <v>1.0383105397077879</v>
      </c>
      <c r="AK39" s="57">
        <v>1</v>
      </c>
      <c r="AL39" s="123">
        <f t="shared" si="7"/>
        <v>1.0101010101010102</v>
      </c>
      <c r="AM39" s="123">
        <v>0.99</v>
      </c>
      <c r="AN39" s="124">
        <f t="shared" si="12"/>
        <v>10.069997348320946</v>
      </c>
      <c r="AO39" s="124">
        <f t="shared" si="12"/>
        <v>40.279989393283785</v>
      </c>
      <c r="AP39" s="124">
        <f t="shared" si="12"/>
        <v>90.629976134888551</v>
      </c>
      <c r="AQ39" s="124">
        <f t="shared" si="12"/>
        <v>161.11995757313514</v>
      </c>
      <c r="AR39" s="124">
        <f t="shared" si="12"/>
        <v>251.74993370802363</v>
      </c>
      <c r="AS39" s="124">
        <f t="shared" si="12"/>
        <v>362.5199045395542</v>
      </c>
      <c r="AT39" s="124">
        <f t="shared" si="12"/>
        <v>493.42987006772643</v>
      </c>
      <c r="AU39" s="124">
        <f t="shared" si="12"/>
        <v>644.47983029254056</v>
      </c>
      <c r="AV39" s="124">
        <f t="shared" si="12"/>
        <v>815.66978521399676</v>
      </c>
      <c r="AW39" s="124">
        <f t="shared" si="12"/>
        <v>1006.9997348320945</v>
      </c>
      <c r="AX39" s="127"/>
      <c r="AY39" s="125">
        <f t="shared" si="9"/>
        <v>4.0004040506070808</v>
      </c>
      <c r="AZ39" s="125">
        <f t="shared" si="9"/>
        <v>6.3262412024283252</v>
      </c>
      <c r="BA39" s="125">
        <f t="shared" si="9"/>
        <v>11.291636455463731</v>
      </c>
      <c r="BB39" s="125">
        <f t="shared" si="9"/>
        <v>18.386121059713293</v>
      </c>
      <c r="BC39" s="125">
        <f t="shared" si="9"/>
        <v>27.546805265177024</v>
      </c>
      <c r="BD39" s="125">
        <f t="shared" si="9"/>
        <v>38.758170821854925</v>
      </c>
      <c r="BE39" s="125">
        <f t="shared" si="9"/>
        <v>52.014900520563309</v>
      </c>
      <c r="BF39" s="125">
        <f t="shared" si="9"/>
        <v>67.314773301353171</v>
      </c>
      <c r="BG39" s="125">
        <f t="shared" si="9"/>
        <v>84.656728099173563</v>
      </c>
      <c r="BH39" s="123"/>
      <c r="BI39" s="123">
        <f t="shared" si="4"/>
        <v>4.0004040506070808</v>
      </c>
      <c r="BJ39" s="123"/>
      <c r="BK39" s="123">
        <v>4.0004040506070808</v>
      </c>
      <c r="BL39" s="123">
        <v>4.190960605919404</v>
      </c>
      <c r="BM39" s="123">
        <v>4.3666159044400743</v>
      </c>
      <c r="BN39" s="123">
        <v>4.6794937501897618</v>
      </c>
      <c r="BO39" s="123">
        <v>4.949601220767029</v>
      </c>
      <c r="BP39" s="123">
        <v>5.1849642713671997</v>
      </c>
      <c r="BQ39" s="123">
        <v>5.5748265078690569</v>
      </c>
      <c r="BR39" s="123">
        <v>5.884223355035112</v>
      </c>
      <c r="BS39" s="123">
        <v>6.1355178010942257</v>
      </c>
      <c r="BT39" s="123">
        <v>6.3435569575203017</v>
      </c>
      <c r="BU39" s="123">
        <v>6.6677783493581435</v>
      </c>
      <c r="BV39" s="123">
        <v>6.9086531968136979</v>
      </c>
      <c r="BW39" s="123">
        <v>7.3054734748539287</v>
      </c>
      <c r="BX39" s="123">
        <v>7.436551307601837</v>
      </c>
      <c r="BY39" s="123">
        <v>7.5732689959085642</v>
      </c>
      <c r="BZ39" s="123">
        <v>7.8132945444165127</v>
      </c>
    </row>
    <row r="40" spans="1:78" x14ac:dyDescent="0.3">
      <c r="V40" s="126"/>
      <c r="W40" s="126"/>
      <c r="X40" s="127"/>
      <c r="Y40" s="126"/>
      <c r="Z40" s="57"/>
      <c r="AA40" s="123"/>
      <c r="AB40" s="123"/>
      <c r="AC40" s="43"/>
      <c r="AF40" s="116">
        <f t="shared" si="13"/>
        <v>1.3106601717798219</v>
      </c>
      <c r="AG40" s="128">
        <f t="shared" si="5"/>
        <v>1.0381297509072067</v>
      </c>
      <c r="AH40" s="127">
        <f t="shared" si="10"/>
        <v>0.76297427932218442</v>
      </c>
      <c r="AI40" s="123">
        <f t="shared" si="11"/>
        <v>1.3106601717798219</v>
      </c>
      <c r="AJ40" s="57">
        <f t="shared" si="6"/>
        <v>0.98944090914940441</v>
      </c>
      <c r="AK40" s="57">
        <v>1</v>
      </c>
      <c r="AL40" s="123">
        <f t="shared" si="7"/>
        <v>1</v>
      </c>
      <c r="AM40" s="123">
        <v>1</v>
      </c>
      <c r="AN40" s="124">
        <f t="shared" si="12"/>
        <v>9.869604401089358</v>
      </c>
      <c r="AO40" s="124">
        <f t="shared" si="12"/>
        <v>39.478417604357432</v>
      </c>
      <c r="AP40" s="124">
        <f t="shared" si="12"/>
        <v>88.826439609804225</v>
      </c>
      <c r="AQ40" s="124">
        <f t="shared" si="12"/>
        <v>157.91367041742973</v>
      </c>
      <c r="AR40" s="124">
        <f t="shared" si="12"/>
        <v>246.74011002723395</v>
      </c>
      <c r="AS40" s="124">
        <f t="shared" si="12"/>
        <v>355.3057584392169</v>
      </c>
      <c r="AT40" s="124">
        <f t="shared" si="12"/>
        <v>483.61061565337855</v>
      </c>
      <c r="AU40" s="124">
        <f t="shared" si="12"/>
        <v>631.65468166971891</v>
      </c>
      <c r="AV40" s="124">
        <f t="shared" si="12"/>
        <v>799.437956488238</v>
      </c>
      <c r="AW40" s="124">
        <f t="shared" si="12"/>
        <v>986.96044010893581</v>
      </c>
      <c r="AX40" s="127"/>
      <c r="AY40" s="125">
        <f t="shared" si="9"/>
        <v>4</v>
      </c>
      <c r="AZ40" s="125">
        <f t="shared" si="9"/>
        <v>6.25</v>
      </c>
      <c r="BA40" s="125">
        <f t="shared" si="9"/>
        <v>11.111111111111112</v>
      </c>
      <c r="BB40" s="125">
        <f t="shared" si="9"/>
        <v>18.0625</v>
      </c>
      <c r="BC40" s="125">
        <f t="shared" si="9"/>
        <v>27.040000000000003</v>
      </c>
      <c r="BD40" s="125">
        <f t="shared" si="9"/>
        <v>38.027777777777779</v>
      </c>
      <c r="BE40" s="125">
        <f t="shared" si="9"/>
        <v>51.020408163265309</v>
      </c>
      <c r="BF40" s="125">
        <f t="shared" si="9"/>
        <v>66.015625</v>
      </c>
      <c r="BG40" s="125">
        <f t="shared" si="9"/>
        <v>83.012345679012341</v>
      </c>
      <c r="BH40" s="123"/>
      <c r="BI40" s="123">
        <f t="shared" si="4"/>
        <v>4</v>
      </c>
      <c r="BJ40" s="123"/>
      <c r="BK40" s="123">
        <v>4</v>
      </c>
      <c r="BL40" s="123">
        <v>4.1944055134593539</v>
      </c>
      <c r="BM40" s="123">
        <v>4.3735738110524407</v>
      </c>
      <c r="BN40" s="123">
        <v>4.692628618306645</v>
      </c>
      <c r="BO40" s="123">
        <v>4.9679886841964604</v>
      </c>
      <c r="BP40" s="123">
        <v>5.2078703912937874</v>
      </c>
      <c r="BQ40" s="123">
        <v>5.6051023545034973</v>
      </c>
      <c r="BR40" s="123">
        <v>5.9202493072747648</v>
      </c>
      <c r="BS40" s="123">
        <v>6.1761520241027332</v>
      </c>
      <c r="BT40" s="123">
        <v>6.3879652605791906</v>
      </c>
      <c r="BU40" s="123">
        <v>6.7179962625408978</v>
      </c>
      <c r="BV40" s="123">
        <v>6.963131663862562</v>
      </c>
      <c r="BW40" s="123">
        <v>7.2876934944021574</v>
      </c>
      <c r="BX40" s="123">
        <v>7.3767965620241789</v>
      </c>
      <c r="BY40" s="123">
        <v>7.5150653355417543</v>
      </c>
      <c r="BZ40" s="123">
        <v>7.7576631746266136</v>
      </c>
    </row>
    <row r="41" spans="1:78" x14ac:dyDescent="0.3">
      <c r="A41" s="38"/>
      <c r="B41" s="38"/>
      <c r="C41" s="38"/>
      <c r="D41" s="38"/>
      <c r="E41" s="38"/>
      <c r="F41" s="38"/>
      <c r="G41" s="38"/>
      <c r="V41" s="126"/>
      <c r="W41" s="126"/>
      <c r="X41" s="127"/>
      <c r="Y41" s="126"/>
      <c r="Z41" s="57"/>
      <c r="AA41" s="123"/>
      <c r="AB41" s="57"/>
      <c r="AC41" s="43"/>
      <c r="AF41" s="116">
        <f t="shared" si="13"/>
        <v>1.3624368670764588</v>
      </c>
      <c r="AG41" s="128">
        <f t="shared" si="5"/>
        <v>0.99472511936589458</v>
      </c>
      <c r="AH41" s="127">
        <f t="shared" si="10"/>
        <v>0.73397896384426065</v>
      </c>
      <c r="AI41" s="123">
        <f t="shared" si="11"/>
        <v>1.3624368670764588</v>
      </c>
      <c r="AJ41" s="57">
        <f t="shared" si="6"/>
        <v>0.94603627760809217</v>
      </c>
      <c r="AK41" s="57">
        <v>1</v>
      </c>
      <c r="AL41" s="123">
        <f t="shared" si="7"/>
        <v>0.99009900990099009</v>
      </c>
      <c r="AM41" s="123">
        <v>1.01</v>
      </c>
      <c r="AN41" s="124">
        <f t="shared" si="12"/>
        <v>9.6751342035970556</v>
      </c>
      <c r="AO41" s="124">
        <f t="shared" si="12"/>
        <v>38.700536814388222</v>
      </c>
      <c r="AP41" s="124">
        <f t="shared" si="12"/>
        <v>87.076207832373498</v>
      </c>
      <c r="AQ41" s="124">
        <f t="shared" si="12"/>
        <v>154.80214725755289</v>
      </c>
      <c r="AR41" s="124">
        <f t="shared" si="12"/>
        <v>241.8783550899264</v>
      </c>
      <c r="AS41" s="124">
        <f t="shared" si="12"/>
        <v>348.30483132949399</v>
      </c>
      <c r="AT41" s="124">
        <f t="shared" si="12"/>
        <v>474.08157597625581</v>
      </c>
      <c r="AU41" s="124">
        <f t="shared" si="12"/>
        <v>619.20858903021156</v>
      </c>
      <c r="AV41" s="124">
        <f t="shared" si="12"/>
        <v>783.68587049136158</v>
      </c>
      <c r="AW41" s="124">
        <f t="shared" si="12"/>
        <v>967.51342035970561</v>
      </c>
      <c r="AX41" s="127"/>
      <c r="AY41" s="125">
        <f t="shared" si="9"/>
        <v>4.0003960494069197</v>
      </c>
      <c r="AZ41" s="125">
        <f t="shared" si="9"/>
        <v>6.1762091976276832</v>
      </c>
      <c r="BA41" s="125">
        <f t="shared" si="9"/>
        <v>10.936008889106734</v>
      </c>
      <c r="BB41" s="125">
        <f t="shared" si="9"/>
        <v>17.748493040510738</v>
      </c>
      <c r="BC41" s="125">
        <f t="shared" si="9"/>
        <v>26.548205235173022</v>
      </c>
      <c r="BD41" s="125">
        <f t="shared" si="9"/>
        <v>37.318993889760257</v>
      </c>
      <c r="BE41" s="125">
        <f t="shared" si="9"/>
        <v>50.055324788286057</v>
      </c>
      <c r="BF41" s="125">
        <f t="shared" si="9"/>
        <v>64.754886224542943</v>
      </c>
      <c r="BG41" s="125">
        <f t="shared" si="9"/>
        <v>81.416573829121091</v>
      </c>
      <c r="BH41" s="123"/>
      <c r="BI41" s="123">
        <f t="shared" si="4"/>
        <v>4.0003960494069197</v>
      </c>
      <c r="BJ41" s="123"/>
      <c r="BK41" s="123">
        <v>4.0003960494069197</v>
      </c>
      <c r="BL41" s="123">
        <v>4.1986892040097583</v>
      </c>
      <c r="BM41" s="123">
        <v>4.3814058071986013</v>
      </c>
      <c r="BN41" s="123">
        <v>4.706699655972443</v>
      </c>
      <c r="BO41" s="123">
        <v>4.9873651070774461</v>
      </c>
      <c r="BP41" s="123">
        <v>5.2318108843050668</v>
      </c>
      <c r="BQ41" s="123">
        <v>5.6364866418277337</v>
      </c>
      <c r="BR41" s="123">
        <v>5.9574414902102975</v>
      </c>
      <c r="BS41" s="123">
        <v>6.2179987920862105</v>
      </c>
      <c r="BT41" s="123">
        <v>6.4336240390658119</v>
      </c>
      <c r="BU41" s="123">
        <v>6.7695230391928352</v>
      </c>
      <c r="BV41" s="123">
        <v>7.0189618140174588</v>
      </c>
      <c r="BW41" s="123">
        <v>7.2295081762751092</v>
      </c>
      <c r="BX41" s="123">
        <v>7.3196579095361933</v>
      </c>
      <c r="BY41" s="123">
        <v>7.4594933570607038</v>
      </c>
      <c r="BZ41" s="123">
        <v>7.7046893388890716</v>
      </c>
    </row>
    <row r="42" spans="1:78" x14ac:dyDescent="0.3">
      <c r="A42" s="38"/>
      <c r="B42" s="38"/>
      <c r="C42" s="38"/>
      <c r="D42" s="38"/>
      <c r="E42" s="38"/>
      <c r="F42" s="38"/>
      <c r="G42" s="38"/>
      <c r="V42" s="126"/>
      <c r="W42" s="126"/>
      <c r="X42" s="127"/>
      <c r="Y42" s="126"/>
      <c r="AA42" s="123"/>
      <c r="AB42" s="123"/>
      <c r="AC42" s="43"/>
      <c r="AE42" s="134">
        <f>AF42-AF34</f>
        <v>0.41421356237309515</v>
      </c>
      <c r="AF42" s="116">
        <f>SQRT(2)</f>
        <v>1.4142135623730951</v>
      </c>
      <c r="AG42" s="128">
        <f t="shared" si="5"/>
        <v>0.95599999999999996</v>
      </c>
      <c r="AH42" s="127">
        <f t="shared" si="10"/>
        <v>0.70710678118654746</v>
      </c>
      <c r="AI42" s="123">
        <f t="shared" si="11"/>
        <v>1.4142135623730951</v>
      </c>
      <c r="AJ42" s="57">
        <f t="shared" si="6"/>
        <v>0.90731115824219788</v>
      </c>
      <c r="AK42" s="57">
        <v>1</v>
      </c>
      <c r="AL42" s="123">
        <f t="shared" si="7"/>
        <v>0.98039215686274506</v>
      </c>
      <c r="AM42" s="123">
        <v>1.02</v>
      </c>
      <c r="AN42" s="124">
        <f t="shared" si="12"/>
        <v>9.4863556334961139</v>
      </c>
      <c r="AO42" s="124">
        <f t="shared" si="12"/>
        <v>37.945422533984456</v>
      </c>
      <c r="AP42" s="124">
        <f t="shared" si="12"/>
        <v>85.377200701465043</v>
      </c>
      <c r="AQ42" s="124">
        <f t="shared" si="12"/>
        <v>151.78169013593782</v>
      </c>
      <c r="AR42" s="124">
        <f t="shared" si="12"/>
        <v>237.15889083740279</v>
      </c>
      <c r="AS42" s="124">
        <f t="shared" si="12"/>
        <v>341.50880280586017</v>
      </c>
      <c r="AT42" s="124">
        <f t="shared" si="12"/>
        <v>464.83142604130961</v>
      </c>
      <c r="AU42" s="124">
        <f t="shared" si="12"/>
        <v>607.12676054375129</v>
      </c>
      <c r="AV42" s="124">
        <f t="shared" si="12"/>
        <v>768.39480631318531</v>
      </c>
      <c r="AW42" s="124">
        <f t="shared" si="12"/>
        <v>948.63556334961117</v>
      </c>
      <c r="AX42" s="127"/>
      <c r="AY42" s="125">
        <f t="shared" si="9"/>
        <v>4.0015687812379861</v>
      </c>
      <c r="AZ42" s="125">
        <f t="shared" si="9"/>
        <v>6.1047751249519413</v>
      </c>
      <c r="BA42" s="125">
        <f t="shared" si="9"/>
        <v>10.766119031141869</v>
      </c>
      <c r="BB42" s="125">
        <f t="shared" si="9"/>
        <v>17.443725499807769</v>
      </c>
      <c r="BC42" s="125">
        <f t="shared" si="9"/>
        <v>26.070835530949626</v>
      </c>
      <c r="BD42" s="125">
        <f t="shared" si="9"/>
        <v>36.630976124567475</v>
      </c>
      <c r="BE42" s="125">
        <f t="shared" si="9"/>
        <v>49.118502933722517</v>
      </c>
      <c r="BF42" s="125">
        <f t="shared" si="9"/>
        <v>63.531058249231066</v>
      </c>
      <c r="BG42" s="125">
        <f t="shared" si="9"/>
        <v>79.867515724721272</v>
      </c>
      <c r="BH42" s="123"/>
      <c r="BI42" s="123">
        <f t="shared" si="4"/>
        <v>4.0015687812379861</v>
      </c>
      <c r="BJ42" s="123"/>
      <c r="BK42" s="123">
        <v>4.0015687812379861</v>
      </c>
      <c r="BL42" s="123">
        <v>4.2037882599807608</v>
      </c>
      <c r="BM42" s="123">
        <v>4.3900884752887013</v>
      </c>
      <c r="BN42" s="123">
        <v>4.7216834455973009</v>
      </c>
      <c r="BO42" s="123">
        <v>5.0077070718201284</v>
      </c>
      <c r="BP42" s="123">
        <v>5.2567623328111797</v>
      </c>
      <c r="BQ42" s="123">
        <v>5.6689559522519044</v>
      </c>
      <c r="BR42" s="123">
        <v>5.9957764862518426</v>
      </c>
      <c r="BS42" s="123">
        <v>6.2610346874547762</v>
      </c>
      <c r="BT42" s="123">
        <v>6.4805098753902897</v>
      </c>
      <c r="BU42" s="123">
        <v>6.8223352617240662</v>
      </c>
      <c r="BV42" s="123">
        <v>7.0273251398881342</v>
      </c>
      <c r="BW42" s="123">
        <v>7.1738348662948379</v>
      </c>
      <c r="BX42" s="123">
        <v>7.2650416797784594</v>
      </c>
      <c r="BY42" s="123">
        <v>7.406459390105967</v>
      </c>
      <c r="BZ42" s="123">
        <v>7.6542793668444551</v>
      </c>
    </row>
    <row r="43" spans="1:78" x14ac:dyDescent="0.3">
      <c r="A43" s="38"/>
      <c r="B43" s="38"/>
      <c r="C43" s="38"/>
      <c r="D43" s="38"/>
      <c r="E43" s="38"/>
      <c r="F43" s="38"/>
      <c r="G43" s="38"/>
      <c r="V43" s="126"/>
      <c r="W43" s="126"/>
      <c r="X43" s="127"/>
      <c r="Y43" s="126"/>
      <c r="Z43" s="116"/>
      <c r="AA43" s="43"/>
      <c r="AB43" s="43"/>
      <c r="AC43" s="43"/>
      <c r="AF43" s="116">
        <f>AF42+$AE$52/10</f>
        <v>1.4727922061357857</v>
      </c>
      <c r="AG43" s="128">
        <f t="shared" si="5"/>
        <v>0.9170171116590633</v>
      </c>
      <c r="AH43" s="127">
        <f t="shared" si="10"/>
        <v>0.6789824089466997</v>
      </c>
      <c r="AI43" s="123">
        <f t="shared" si="11"/>
        <v>1.4727922061357857</v>
      </c>
      <c r="AJ43" s="57">
        <f t="shared" si="6"/>
        <v>0.86832826990126122</v>
      </c>
      <c r="AK43" s="57">
        <v>1</v>
      </c>
      <c r="AL43" s="123">
        <f t="shared" si="7"/>
        <v>0.970873786407767</v>
      </c>
      <c r="AM43" s="123">
        <v>1.03</v>
      </c>
      <c r="AN43" s="124">
        <f t="shared" si="12"/>
        <v>9.3030487332353253</v>
      </c>
      <c r="AO43" s="124">
        <f t="shared" si="12"/>
        <v>37.212194932941301</v>
      </c>
      <c r="AP43" s="124">
        <f t="shared" si="12"/>
        <v>83.727438599117932</v>
      </c>
      <c r="AQ43" s="124">
        <f t="shared" si="12"/>
        <v>148.84877973176521</v>
      </c>
      <c r="AR43" s="124">
        <f t="shared" si="12"/>
        <v>232.57621833088314</v>
      </c>
      <c r="AS43" s="124">
        <f t="shared" si="12"/>
        <v>334.90975439647173</v>
      </c>
      <c r="AT43" s="124">
        <f t="shared" si="12"/>
        <v>455.84938792853103</v>
      </c>
      <c r="AU43" s="124">
        <f t="shared" si="12"/>
        <v>595.39511892706082</v>
      </c>
      <c r="AV43" s="124">
        <f t="shared" si="12"/>
        <v>753.54694739206138</v>
      </c>
      <c r="AW43" s="124">
        <f t="shared" si="12"/>
        <v>930.30487332353255</v>
      </c>
      <c r="AX43" s="127"/>
      <c r="AY43" s="125">
        <f t="shared" si="9"/>
        <v>4.0034959091337532</v>
      </c>
      <c r="AZ43" s="125">
        <f t="shared" si="9"/>
        <v>6.0356086365350183</v>
      </c>
      <c r="BA43" s="125">
        <f t="shared" si="9"/>
        <v>10.601240959981567</v>
      </c>
      <c r="BB43" s="125">
        <f t="shared" si="9"/>
        <v>17.147840796140073</v>
      </c>
      <c r="BC43" s="125">
        <f t="shared" si="9"/>
        <v>25.60733372834386</v>
      </c>
      <c r="BD43" s="125">
        <f t="shared" si="9"/>
        <v>35.962922173259606</v>
      </c>
      <c r="BE43" s="125">
        <f t="shared" si="9"/>
        <v>48.208850567962131</v>
      </c>
      <c r="BF43" s="125">
        <f t="shared" si="9"/>
        <v>62.342714747060285</v>
      </c>
      <c r="BG43" s="125">
        <f t="shared" si="9"/>
        <v>78.363366170698328</v>
      </c>
      <c r="BH43" s="123"/>
      <c r="BI43" s="123">
        <f t="shared" si="4"/>
        <v>4.0034959091337532</v>
      </c>
      <c r="BJ43" s="123"/>
      <c r="BK43" s="123">
        <v>4.0034959091337532</v>
      </c>
      <c r="BL43" s="123">
        <v>4.2096803950129162</v>
      </c>
      <c r="BM43" s="123">
        <v>4.3995995289632965</v>
      </c>
      <c r="BN43" s="123">
        <v>4.7375577008217746</v>
      </c>
      <c r="BO43" s="123">
        <v>5.0289922920650696</v>
      </c>
      <c r="BP43" s="123">
        <v>5.2827024504526889</v>
      </c>
      <c r="BQ43" s="123">
        <v>5.7024879994165802</v>
      </c>
      <c r="BR43" s="123">
        <v>6.0352320090399783</v>
      </c>
      <c r="BS43" s="123">
        <v>6.305237423849027</v>
      </c>
      <c r="BT43" s="123">
        <v>6.5286004831932223</v>
      </c>
      <c r="BU43" s="123">
        <v>6.8764106437751993</v>
      </c>
      <c r="BV43" s="123">
        <v>6.9722929682042087</v>
      </c>
      <c r="BW43" s="123">
        <v>7.1205844190235714</v>
      </c>
      <c r="BX43" s="123">
        <v>7.2128587273132112</v>
      </c>
      <c r="BY43" s="123">
        <v>7.3558742892398348</v>
      </c>
      <c r="BZ43" s="123">
        <v>7.6063441130550062</v>
      </c>
    </row>
    <row r="44" spans="1:78" x14ac:dyDescent="0.3">
      <c r="A44" s="38"/>
      <c r="B44" s="38"/>
      <c r="C44" s="38"/>
      <c r="D44" s="38"/>
      <c r="E44" s="38"/>
      <c r="F44" s="38"/>
      <c r="G44" s="38"/>
      <c r="V44" s="126"/>
      <c r="W44" s="126"/>
      <c r="X44" s="127"/>
      <c r="Y44" s="126"/>
      <c r="Z44" s="116"/>
      <c r="AA44" s="43"/>
      <c r="AB44" s="44"/>
      <c r="AC44" s="43"/>
      <c r="AF44" s="116">
        <f t="shared" ref="AF44:AF51" si="14">AF43+$AE$52/10</f>
        <v>1.5313708498984762</v>
      </c>
      <c r="AG44" s="128">
        <f t="shared" si="5"/>
        <v>0.88242165185046151</v>
      </c>
      <c r="AH44" s="127">
        <f t="shared" si="10"/>
        <v>0.6530096874093535</v>
      </c>
      <c r="AI44" s="123">
        <f t="shared" si="11"/>
        <v>1.5313708498984762</v>
      </c>
      <c r="AJ44" s="57">
        <f t="shared" si="6"/>
        <v>0.83373281009265932</v>
      </c>
      <c r="AK44" s="57">
        <v>1</v>
      </c>
      <c r="AL44" s="123">
        <f t="shared" si="7"/>
        <v>0.96153846153846145</v>
      </c>
      <c r="AM44" s="123">
        <v>1.04</v>
      </c>
      <c r="AN44" s="124">
        <f t="shared" si="12"/>
        <v>9.1250040690545084</v>
      </c>
      <c r="AO44" s="124">
        <f t="shared" si="12"/>
        <v>36.500016276218034</v>
      </c>
      <c r="AP44" s="124">
        <f t="shared" si="12"/>
        <v>82.12503662149058</v>
      </c>
      <c r="AQ44" s="124">
        <f t="shared" si="12"/>
        <v>146.00006510487214</v>
      </c>
      <c r="AR44" s="124">
        <f t="shared" si="12"/>
        <v>228.12510172636266</v>
      </c>
      <c r="AS44" s="124">
        <f t="shared" si="12"/>
        <v>328.50014648596232</v>
      </c>
      <c r="AT44" s="124">
        <f t="shared" si="12"/>
        <v>447.12519938367092</v>
      </c>
      <c r="AU44" s="124">
        <f t="shared" si="12"/>
        <v>584.00026041948854</v>
      </c>
      <c r="AV44" s="124">
        <f t="shared" si="12"/>
        <v>739.12532959341524</v>
      </c>
      <c r="AW44" s="124">
        <f t="shared" si="12"/>
        <v>912.50040690545063</v>
      </c>
      <c r="AX44" s="127"/>
      <c r="AY44" s="125">
        <f t="shared" si="9"/>
        <v>4.0061562130177526</v>
      </c>
      <c r="AZ44" s="125">
        <f t="shared" si="9"/>
        <v>5.968624852071005</v>
      </c>
      <c r="BA44" s="125">
        <f t="shared" si="9"/>
        <v>10.441183694937541</v>
      </c>
      <c r="BB44" s="125">
        <f t="shared" si="9"/>
        <v>16.860499408284021</v>
      </c>
      <c r="BC44" s="125">
        <f t="shared" si="9"/>
        <v>25.157169325443778</v>
      </c>
      <c r="BD44" s="125">
        <f t="shared" si="9"/>
        <v>35.314068113083493</v>
      </c>
      <c r="BE44" s="125">
        <f t="shared" si="9"/>
        <v>47.325327907257581</v>
      </c>
      <c r="BF44" s="125">
        <f t="shared" si="9"/>
        <v>61.18849763313608</v>
      </c>
      <c r="BG44" s="125">
        <f t="shared" si="9"/>
        <v>76.902406340857624</v>
      </c>
      <c r="BH44" s="123"/>
      <c r="BI44" s="123">
        <f t="shared" si="4"/>
        <v>4.0061562130177526</v>
      </c>
      <c r="BJ44" s="123"/>
      <c r="BK44" s="123">
        <v>4.0061562130177526</v>
      </c>
      <c r="BL44" s="123">
        <v>4.2163443890297581</v>
      </c>
      <c r="BM44" s="123">
        <v>4.409917748145916</v>
      </c>
      <c r="BN44" s="123">
        <v>4.754301201569394</v>
      </c>
      <c r="BO44" s="123">
        <v>5.0511995477357896</v>
      </c>
      <c r="BP44" s="123">
        <v>5.3096100171531138</v>
      </c>
      <c r="BQ44" s="123">
        <v>5.7370615632452724</v>
      </c>
      <c r="BR44" s="123">
        <v>6.0757868384982094</v>
      </c>
      <c r="BS44" s="123">
        <v>6.3505857811924464</v>
      </c>
      <c r="BT44" s="123">
        <v>6.5778746423980898</v>
      </c>
      <c r="BU44" s="123">
        <v>6.8306520301364531</v>
      </c>
      <c r="BV44" s="123">
        <v>6.9195813962462127</v>
      </c>
      <c r="BW44" s="123">
        <v>7.06967195415546</v>
      </c>
      <c r="BX44" s="123">
        <v>7.1630241718345813</v>
      </c>
      <c r="BY44" s="123">
        <v>7.3076531741564033</v>
      </c>
      <c r="BZ44" s="123">
        <v>7.5607986972148939</v>
      </c>
    </row>
    <row r="45" spans="1:78" x14ac:dyDescent="0.3">
      <c r="A45" s="38"/>
      <c r="B45" s="38"/>
      <c r="C45" s="38"/>
      <c r="D45" s="38"/>
      <c r="E45" s="38"/>
      <c r="F45" s="38"/>
      <c r="G45" s="38"/>
      <c r="V45" s="126"/>
      <c r="W45" s="126"/>
      <c r="X45" s="127"/>
      <c r="Y45" s="126"/>
      <c r="Z45" s="135"/>
      <c r="AA45" s="43"/>
      <c r="AB45" s="44"/>
      <c r="AC45" s="43"/>
      <c r="AF45" s="116">
        <f t="shared" si="14"/>
        <v>1.5899494936611667</v>
      </c>
      <c r="AG45" s="128">
        <f t="shared" si="5"/>
        <v>0.85157910407544257</v>
      </c>
      <c r="AH45" s="127">
        <f t="shared" si="10"/>
        <v>0.6289507962276879</v>
      </c>
      <c r="AI45" s="123">
        <f t="shared" si="11"/>
        <v>1.5899494936611667</v>
      </c>
      <c r="AJ45" s="57">
        <f t="shared" si="6"/>
        <v>0.80289026231764049</v>
      </c>
      <c r="AK45" s="57">
        <v>1</v>
      </c>
      <c r="AL45" s="123">
        <f t="shared" si="7"/>
        <v>0.95238095238095233</v>
      </c>
      <c r="AM45" s="123">
        <v>1.05</v>
      </c>
      <c r="AN45" s="124">
        <f t="shared" si="12"/>
        <v>8.9520221325073539</v>
      </c>
      <c r="AO45" s="124">
        <f t="shared" si="12"/>
        <v>35.808088530029416</v>
      </c>
      <c r="AP45" s="124">
        <f t="shared" si="12"/>
        <v>80.568199192566183</v>
      </c>
      <c r="AQ45" s="124">
        <f t="shared" si="12"/>
        <v>143.23235412011766</v>
      </c>
      <c r="AR45" s="124">
        <f t="shared" si="12"/>
        <v>223.8005533126838</v>
      </c>
      <c r="AS45" s="124">
        <f t="shared" si="12"/>
        <v>322.27279677026473</v>
      </c>
      <c r="AT45" s="124">
        <f t="shared" si="12"/>
        <v>438.64908449286042</v>
      </c>
      <c r="AU45" s="124">
        <f t="shared" si="12"/>
        <v>572.92941648047065</v>
      </c>
      <c r="AV45" s="124">
        <f t="shared" si="12"/>
        <v>725.11379273309569</v>
      </c>
      <c r="AW45" s="124">
        <f t="shared" si="12"/>
        <v>895.20221325073521</v>
      </c>
      <c r="AX45" s="127"/>
      <c r="AY45" s="125">
        <f t="shared" si="9"/>
        <v>4.0095294784580497</v>
      </c>
      <c r="AZ45" s="125">
        <f t="shared" si="9"/>
        <v>5.9037429138321986</v>
      </c>
      <c r="BA45" s="125">
        <f t="shared" si="9"/>
        <v>10.28576530612245</v>
      </c>
      <c r="BB45" s="125">
        <f t="shared" si="9"/>
        <v>16.581377905328797</v>
      </c>
      <c r="BC45" s="125">
        <f t="shared" si="9"/>
        <v>24.719836961451236</v>
      </c>
      <c r="BD45" s="125">
        <f t="shared" si="9"/>
        <v>34.683686224489797</v>
      </c>
      <c r="BE45" s="125">
        <f t="shared" si="9"/>
        <v>46.466944444444451</v>
      </c>
      <c r="BF45" s="125">
        <f t="shared" si="9"/>
        <v>60.067113183815181</v>
      </c>
      <c r="BG45" s="125">
        <f t="shared" si="9"/>
        <v>75.482998866213151</v>
      </c>
      <c r="BH45" s="123"/>
      <c r="BI45" s="123">
        <f t="shared" si="4"/>
        <v>4.0095294784580497</v>
      </c>
      <c r="BJ45" s="123"/>
      <c r="BK45" s="123">
        <v>4.0095294784580497</v>
      </c>
      <c r="BL45" s="123">
        <v>4.223760027599349</v>
      </c>
      <c r="BM45" s="123">
        <v>4.4210229184046286</v>
      </c>
      <c r="BN45" s="123">
        <v>4.7718937334082261</v>
      </c>
      <c r="BO45" s="123">
        <v>5.0743086244003646</v>
      </c>
      <c r="BP45" s="123">
        <v>5.337464818480532</v>
      </c>
      <c r="BQ45" s="123">
        <v>5.772656429306064</v>
      </c>
      <c r="BR45" s="123">
        <v>6.1174207601946291</v>
      </c>
      <c r="BS45" s="123">
        <v>6.3970595450531436</v>
      </c>
      <c r="BT45" s="123">
        <v>6.6283121385730022</v>
      </c>
      <c r="BU45" s="123">
        <v>6.7790615371640639</v>
      </c>
      <c r="BV45" s="123">
        <v>6.869109566286415</v>
      </c>
      <c r="BW45" s="123">
        <v>7.0210166139627121</v>
      </c>
      <c r="BX45" s="123">
        <v>7.1154571556148101</v>
      </c>
      <c r="BY45" s="123">
        <v>7.261715187127896</v>
      </c>
      <c r="BZ45" s="123">
        <v>7.5175622615963071</v>
      </c>
    </row>
    <row r="46" spans="1:78" x14ac:dyDescent="0.3">
      <c r="A46" s="38"/>
      <c r="B46" s="38"/>
      <c r="C46" s="38"/>
      <c r="D46" s="38"/>
      <c r="E46" s="38"/>
      <c r="F46" s="38"/>
      <c r="G46" s="38"/>
      <c r="H46" s="38"/>
      <c r="I46" s="38"/>
      <c r="J46" s="38"/>
      <c r="K46" s="38"/>
      <c r="V46" s="126"/>
      <c r="W46" s="126"/>
      <c r="X46" s="127"/>
      <c r="Y46" s="126"/>
      <c r="Z46" s="43"/>
      <c r="AA46" s="43"/>
      <c r="AB46" s="44"/>
      <c r="AC46" s="43"/>
      <c r="AF46" s="116">
        <f t="shared" si="14"/>
        <v>1.6485281374238572</v>
      </c>
      <c r="AG46" s="128">
        <f t="shared" si="5"/>
        <v>0.82396564403574257</v>
      </c>
      <c r="AH46" s="127">
        <f t="shared" si="10"/>
        <v>0.60660171779821281</v>
      </c>
      <c r="AI46" s="123">
        <f t="shared" si="11"/>
        <v>1.6485281374238572</v>
      </c>
      <c r="AJ46" s="57">
        <f t="shared" si="6"/>
        <v>0.77527680227794038</v>
      </c>
      <c r="AK46" s="57">
        <v>1</v>
      </c>
      <c r="AL46" s="123">
        <f t="shared" si="7"/>
        <v>0.94339622641509424</v>
      </c>
      <c r="AM46" s="123">
        <v>1.06</v>
      </c>
      <c r="AN46" s="124">
        <f t="shared" si="12"/>
        <v>8.7839127813183993</v>
      </c>
      <c r="AO46" s="124">
        <f t="shared" si="12"/>
        <v>35.135651125273597</v>
      </c>
      <c r="AP46" s="124">
        <f t="shared" si="12"/>
        <v>79.055215031865615</v>
      </c>
      <c r="AQ46" s="124">
        <f t="shared" si="12"/>
        <v>140.54260450109439</v>
      </c>
      <c r="AR46" s="124">
        <f t="shared" si="12"/>
        <v>219.59781953295999</v>
      </c>
      <c r="AS46" s="124">
        <f t="shared" si="12"/>
        <v>316.22086012746246</v>
      </c>
      <c r="AT46" s="124">
        <f t="shared" si="12"/>
        <v>430.41172628460168</v>
      </c>
      <c r="AU46" s="124">
        <f t="shared" si="12"/>
        <v>562.17041800437755</v>
      </c>
      <c r="AV46" s="124">
        <f t="shared" si="12"/>
        <v>711.49693528679052</v>
      </c>
      <c r="AW46" s="124">
        <f t="shared" si="12"/>
        <v>878.39127813183995</v>
      </c>
      <c r="AX46" s="127"/>
      <c r="AY46" s="125">
        <f t="shared" si="9"/>
        <v>4.013596440014239</v>
      </c>
      <c r="AZ46" s="125">
        <f t="shared" si="9"/>
        <v>5.8408857600569588</v>
      </c>
      <c r="BA46" s="125">
        <f t="shared" si="9"/>
        <v>10.134812404572603</v>
      </c>
      <c r="BB46" s="125">
        <f t="shared" si="9"/>
        <v>16.310168040227836</v>
      </c>
      <c r="BC46" s="125">
        <f t="shared" si="9"/>
        <v>24.294855000355991</v>
      </c>
      <c r="BD46" s="125">
        <f t="shared" si="9"/>
        <v>34.071082951623744</v>
      </c>
      <c r="BE46" s="125">
        <f t="shared" si="9"/>
        <v>45.632756172942649</v>
      </c>
      <c r="BF46" s="125">
        <f t="shared" si="9"/>
        <v>58.977328410911348</v>
      </c>
      <c r="BG46" s="125">
        <f t="shared" si="9"/>
        <v>74.103583246091731</v>
      </c>
      <c r="BH46" s="123"/>
      <c r="BI46" s="123">
        <f t="shared" si="4"/>
        <v>4.013596440014239</v>
      </c>
      <c r="BJ46" s="123"/>
      <c r="BK46" s="123">
        <v>4.013596440014239</v>
      </c>
      <c r="BL46" s="123">
        <v>4.2319080452812852</v>
      </c>
      <c r="BM46" s="123">
        <v>4.4328957742990251</v>
      </c>
      <c r="BN46" s="123">
        <v>4.7903160308978645</v>
      </c>
      <c r="BO46" s="123">
        <v>5.0983002566183853</v>
      </c>
      <c r="BP46" s="123">
        <v>5.3662475889945318</v>
      </c>
      <c r="BQ46" s="123">
        <v>5.8092533321585416</v>
      </c>
      <c r="BR46" s="123">
        <v>6.1601145086888138</v>
      </c>
      <c r="BS46" s="123">
        <v>6.4446394499906896</v>
      </c>
      <c r="BT46" s="123">
        <v>6.6095262205759964</v>
      </c>
      <c r="BU46" s="123">
        <v>6.7296230195190434</v>
      </c>
      <c r="BV46" s="123">
        <v>6.8208004165631877</v>
      </c>
      <c r="BW46" s="123">
        <v>6.974541336683755</v>
      </c>
      <c r="BX46" s="123">
        <v>7.070080616892283</v>
      </c>
      <c r="BY46" s="123">
        <v>7.2179832663927366</v>
      </c>
      <c r="BZ46" s="123">
        <v>7.4765577444376783</v>
      </c>
    </row>
    <row r="47" spans="1:78" x14ac:dyDescent="0.3">
      <c r="A47" s="38"/>
      <c r="B47" s="38"/>
      <c r="C47" s="38"/>
      <c r="D47" s="38"/>
      <c r="E47" s="38"/>
      <c r="F47" s="38"/>
      <c r="G47" s="38"/>
      <c r="H47" s="38"/>
      <c r="I47" s="38"/>
      <c r="J47" s="38"/>
      <c r="K47" s="38"/>
      <c r="V47" s="126"/>
      <c r="W47" s="126"/>
      <c r="X47" s="127"/>
      <c r="Y47" s="126"/>
      <c r="Z47" s="44"/>
      <c r="AA47" s="43"/>
      <c r="AB47" s="135"/>
      <c r="AC47" s="43"/>
      <c r="AF47" s="116">
        <f t="shared" si="14"/>
        <v>1.7071067811865477</v>
      </c>
      <c r="AG47" s="128">
        <f t="shared" si="5"/>
        <v>0.79914575050761971</v>
      </c>
      <c r="AH47" s="127">
        <f t="shared" si="10"/>
        <v>0.58578643762690485</v>
      </c>
      <c r="AI47" s="123">
        <f t="shared" si="11"/>
        <v>1.7071067811865477</v>
      </c>
      <c r="AJ47" s="57">
        <f t="shared" si="6"/>
        <v>0.75045690874981752</v>
      </c>
      <c r="AK47" s="57">
        <v>1</v>
      </c>
      <c r="AL47" s="123">
        <f t="shared" si="7"/>
        <v>0.93457943925233644</v>
      </c>
      <c r="AM47" s="123">
        <v>1.07</v>
      </c>
      <c r="AN47" s="124">
        <f t="shared" si="12"/>
        <v>8.6204947166471815</v>
      </c>
      <c r="AO47" s="124">
        <f t="shared" si="12"/>
        <v>34.481978866588726</v>
      </c>
      <c r="AP47" s="124">
        <f t="shared" si="12"/>
        <v>77.584452449824653</v>
      </c>
      <c r="AQ47" s="124">
        <f t="shared" si="12"/>
        <v>137.9279154663549</v>
      </c>
      <c r="AR47" s="124">
        <f t="shared" si="12"/>
        <v>215.51236791617956</v>
      </c>
      <c r="AS47" s="124">
        <f t="shared" si="12"/>
        <v>310.33780979929861</v>
      </c>
      <c r="AT47" s="124">
        <f t="shared" si="12"/>
        <v>422.40424111571195</v>
      </c>
      <c r="AU47" s="124">
        <f t="shared" si="12"/>
        <v>551.71166186541961</v>
      </c>
      <c r="AV47" s="124">
        <f t="shared" si="12"/>
        <v>698.26007204842199</v>
      </c>
      <c r="AW47" s="124">
        <f t="shared" si="12"/>
        <v>862.04947166471823</v>
      </c>
      <c r="AX47" s="127"/>
      <c r="AY47" s="125">
        <f t="shared" si="9"/>
        <v>4.0183387282732115</v>
      </c>
      <c r="AZ47" s="125">
        <f t="shared" si="9"/>
        <v>5.7799799130928458</v>
      </c>
      <c r="BA47" s="125">
        <f t="shared" si="9"/>
        <v>9.9881596655700164</v>
      </c>
      <c r="BB47" s="125">
        <f t="shared" si="9"/>
        <v>16.046575902371384</v>
      </c>
      <c r="BC47" s="125">
        <f t="shared" si="9"/>
        <v>23.881764206830297</v>
      </c>
      <c r="BD47" s="125">
        <f t="shared" si="9"/>
        <v>33.475596995613408</v>
      </c>
      <c r="BE47" s="125">
        <f t="shared" si="9"/>
        <v>44.821862991509825</v>
      </c>
      <c r="BF47" s="125">
        <f t="shared" si="9"/>
        <v>57.917967671985544</v>
      </c>
      <c r="BG47" s="125">
        <f t="shared" si="9"/>
        <v>72.762671558031386</v>
      </c>
      <c r="BH47" s="123"/>
      <c r="BI47" s="123">
        <f t="shared" si="4"/>
        <v>4.0183387282732115</v>
      </c>
      <c r="BJ47" s="123"/>
      <c r="BK47" s="123">
        <v>4.0183387282732115</v>
      </c>
      <c r="BL47" s="123">
        <v>4.2407700726624569</v>
      </c>
      <c r="BM47" s="123">
        <v>4.4455179464159986</v>
      </c>
      <c r="BN47" s="123">
        <v>4.8095497246252004</v>
      </c>
      <c r="BO47" s="123">
        <v>5.1231560749767384</v>
      </c>
      <c r="BP47" s="123">
        <v>5.3959399592820017</v>
      </c>
      <c r="BQ47" s="123">
        <v>5.8468339023895899</v>
      </c>
      <c r="BR47" s="123">
        <v>6.2038497145676503</v>
      </c>
      <c r="BS47" s="123">
        <v>6.4841674271469811</v>
      </c>
      <c r="BT47" s="123">
        <v>6.560611619002402</v>
      </c>
      <c r="BU47" s="123">
        <v>6.6822629995489429</v>
      </c>
      <c r="BV47" s="123">
        <v>6.7745804694241025</v>
      </c>
      <c r="BW47" s="123">
        <v>6.9301726446661167</v>
      </c>
      <c r="BX47" s="123">
        <v>7.0268210780145521</v>
      </c>
      <c r="BY47" s="123">
        <v>7.1763839342984523</v>
      </c>
      <c r="BZ47" s="123">
        <v>7.4377116680865276</v>
      </c>
    </row>
    <row r="48" spans="1:78" x14ac:dyDescent="0.3">
      <c r="V48" s="126"/>
      <c r="W48" s="126"/>
      <c r="X48" s="127"/>
      <c r="Y48" s="126"/>
      <c r="Z48" s="44"/>
      <c r="AA48" s="43"/>
      <c r="AB48" s="43"/>
      <c r="AC48" s="43"/>
      <c r="AF48" s="116">
        <f t="shared" si="14"/>
        <v>1.7656854249492382</v>
      </c>
      <c r="AG48" s="128">
        <f t="shared" si="5"/>
        <v>0.77675492675528435</v>
      </c>
      <c r="AH48" s="127">
        <f t="shared" si="10"/>
        <v>0.56635229915246599</v>
      </c>
      <c r="AI48" s="123">
        <f t="shared" si="11"/>
        <v>1.7656854249492382</v>
      </c>
      <c r="AJ48" s="57">
        <f t="shared" si="6"/>
        <v>0.72806608499748215</v>
      </c>
      <c r="AK48" s="57">
        <v>1</v>
      </c>
      <c r="AL48" s="123">
        <f t="shared" si="7"/>
        <v>0.92592592592592582</v>
      </c>
      <c r="AM48" s="123">
        <v>1.08</v>
      </c>
      <c r="AN48" s="124">
        <f t="shared" si="12"/>
        <v>8.4615949940752362</v>
      </c>
      <c r="AO48" s="124">
        <f t="shared" si="12"/>
        <v>33.846379976300945</v>
      </c>
      <c r="AP48" s="124">
        <f t="shared" si="12"/>
        <v>76.154354946677131</v>
      </c>
      <c r="AQ48" s="124">
        <f t="shared" si="12"/>
        <v>135.38551990520378</v>
      </c>
      <c r="AR48" s="124">
        <f t="shared" si="12"/>
        <v>211.53987485188088</v>
      </c>
      <c r="AS48" s="124">
        <f t="shared" si="12"/>
        <v>304.61741978670852</v>
      </c>
      <c r="AT48" s="124">
        <f t="shared" si="12"/>
        <v>414.61815470968656</v>
      </c>
      <c r="AU48" s="124">
        <f t="shared" si="12"/>
        <v>541.54207962081512</v>
      </c>
      <c r="AV48" s="124">
        <f t="shared" si="12"/>
        <v>685.38919452009418</v>
      </c>
      <c r="AW48" s="124">
        <f t="shared" si="12"/>
        <v>846.15949940752353</v>
      </c>
      <c r="AX48" s="127"/>
      <c r="AY48" s="125">
        <f t="shared" si="9"/>
        <v>4.0237388203017819</v>
      </c>
      <c r="AZ48" s="125">
        <f t="shared" si="9"/>
        <v>5.7209552812071323</v>
      </c>
      <c r="BA48" s="125">
        <f t="shared" si="9"/>
        <v>9.8456493827160472</v>
      </c>
      <c r="BB48" s="125">
        <f t="shared" si="9"/>
        <v>15.790321124828528</v>
      </c>
      <c r="BC48" s="125">
        <f t="shared" si="9"/>
        <v>23.480126507544576</v>
      </c>
      <c r="BD48" s="125">
        <f t="shared" si="9"/>
        <v>32.896597530864192</v>
      </c>
      <c r="BE48" s="125">
        <f t="shared" si="9"/>
        <v>44.033406276420024</v>
      </c>
      <c r="BF48" s="125">
        <f t="shared" si="9"/>
        <v>56.887909499314112</v>
      </c>
      <c r="BG48" s="125">
        <f t="shared" si="9"/>
        <v>71.458844444444409</v>
      </c>
      <c r="BH48" s="123"/>
      <c r="BI48" s="123">
        <f t="shared" si="4"/>
        <v>4.0237388203017819</v>
      </c>
      <c r="BJ48" s="123"/>
      <c r="BK48" s="123">
        <v>4.0237388203017819</v>
      </c>
      <c r="BL48" s="123">
        <v>4.2503285868096787</v>
      </c>
      <c r="BM48" s="123">
        <v>4.4588719118223636</v>
      </c>
      <c r="BN48" s="123">
        <v>4.8295772916570492</v>
      </c>
      <c r="BO48" s="123">
        <v>5.1488585565422449</v>
      </c>
      <c r="BP48" s="123">
        <v>5.4265244064097642</v>
      </c>
      <c r="BQ48" s="123">
        <v>5.8853806170660379</v>
      </c>
      <c r="BR48" s="123">
        <v>6.2486088548979728</v>
      </c>
      <c r="BS48" s="123">
        <v>6.4362272535870835</v>
      </c>
      <c r="BT48" s="123">
        <v>6.5136908263606355</v>
      </c>
      <c r="BU48" s="123">
        <v>6.6369113855210324</v>
      </c>
      <c r="BV48" s="123">
        <v>6.7303796331364047</v>
      </c>
      <c r="BW48" s="123">
        <v>6.8878404461770764</v>
      </c>
      <c r="BX48" s="123">
        <v>6.9856084472488922</v>
      </c>
      <c r="BY48" s="123">
        <v>7.1368470991123303</v>
      </c>
      <c r="BZ48" s="123">
        <v>7.4009539408101173</v>
      </c>
    </row>
    <row r="49" spans="1:78" x14ac:dyDescent="0.3">
      <c r="B49" s="39"/>
      <c r="C49" s="129"/>
      <c r="E49" s="38"/>
      <c r="V49" s="126"/>
      <c r="W49" s="126"/>
      <c r="X49" s="127"/>
      <c r="Y49" s="126"/>
      <c r="Z49" s="43"/>
      <c r="AA49" s="43"/>
      <c r="AB49" s="45"/>
      <c r="AC49" s="43"/>
      <c r="AF49" s="116">
        <f t="shared" si="14"/>
        <v>1.8242640687119287</v>
      </c>
      <c r="AG49" s="128">
        <f t="shared" si="5"/>
        <v>0.75648624151199351</v>
      </c>
      <c r="AH49" s="127">
        <f t="shared" si="10"/>
        <v>0.54816625353262438</v>
      </c>
      <c r="AI49" s="123">
        <f t="shared" si="11"/>
        <v>1.8242640687119287</v>
      </c>
      <c r="AJ49" s="57">
        <f t="shared" si="6"/>
        <v>0.7077973997541912</v>
      </c>
      <c r="AK49" s="57">
        <v>1</v>
      </c>
      <c r="AL49" s="123">
        <f t="shared" si="7"/>
        <v>0.9174311926605504</v>
      </c>
      <c r="AM49" s="123">
        <v>1.0900000000000001</v>
      </c>
      <c r="AN49" s="124">
        <f t="shared" si="12"/>
        <v>8.3070485658525026</v>
      </c>
      <c r="AO49" s="124">
        <f t="shared" si="12"/>
        <v>33.22819426341001</v>
      </c>
      <c r="AP49" s="124">
        <f t="shared" si="12"/>
        <v>74.763437092672547</v>
      </c>
      <c r="AQ49" s="124">
        <f t="shared" si="12"/>
        <v>132.91277705364004</v>
      </c>
      <c r="AR49" s="124">
        <f t="shared" si="12"/>
        <v>207.6762141463125</v>
      </c>
      <c r="AS49" s="124">
        <f t="shared" si="12"/>
        <v>299.05374837069019</v>
      </c>
      <c r="AT49" s="124">
        <f t="shared" si="12"/>
        <v>407.04537972677258</v>
      </c>
      <c r="AU49" s="124">
        <f t="shared" si="12"/>
        <v>531.65110821456017</v>
      </c>
      <c r="AV49" s="124">
        <f t="shared" si="12"/>
        <v>672.87093383405272</v>
      </c>
      <c r="AW49" s="124">
        <f t="shared" si="12"/>
        <v>830.70485658525001</v>
      </c>
      <c r="AX49" s="127"/>
      <c r="AY49" s="125">
        <f t="shared" si="9"/>
        <v>4.029779993266561</v>
      </c>
      <c r="AZ49" s="125">
        <f t="shared" si="9"/>
        <v>5.6637449730662404</v>
      </c>
      <c r="BA49" s="125">
        <f t="shared" si="9"/>
        <v>9.7071310505101511</v>
      </c>
      <c r="BB49" s="125">
        <f t="shared" si="9"/>
        <v>15.541136142264959</v>
      </c>
      <c r="BC49" s="125">
        <f t="shared" si="9"/>
        <v>23.089523831663993</v>
      </c>
      <c r="BD49" s="125">
        <f t="shared" si="9"/>
        <v>32.333482535373939</v>
      </c>
      <c r="BE49" s="125">
        <f t="shared" si="9"/>
        <v>43.266566608836946</v>
      </c>
      <c r="BF49" s="125">
        <f t="shared" si="9"/>
        <v>55.886083631559842</v>
      </c>
      <c r="BG49" s="125">
        <f t="shared" si="9"/>
        <v>70.190747355825906</v>
      </c>
      <c r="BH49" s="123"/>
      <c r="BI49" s="123">
        <f t="shared" si="4"/>
        <v>4.029779993266561</v>
      </c>
      <c r="BJ49" s="123"/>
      <c r="BK49" s="123">
        <v>4.029779993266561</v>
      </c>
      <c r="BL49" s="123">
        <v>4.2605668648895625</v>
      </c>
      <c r="BM49" s="123">
        <v>4.4729409476847293</v>
      </c>
      <c r="BN49" s="123">
        <v>4.8503820091600174</v>
      </c>
      <c r="BO49" s="123">
        <v>5.1753909784815102</v>
      </c>
      <c r="BP49" s="123">
        <v>5.4579842075444187</v>
      </c>
      <c r="BQ49" s="123">
        <v>5.9248767533544777</v>
      </c>
      <c r="BR49" s="123">
        <v>6.2943752068463636</v>
      </c>
      <c r="BS49" s="123">
        <v>6.3902045150122522</v>
      </c>
      <c r="BT49" s="123">
        <v>6.4686969513171224</v>
      </c>
      <c r="BU49" s="123">
        <v>6.5935012861017377</v>
      </c>
      <c r="BV49" s="123">
        <v>6.6881310163665484</v>
      </c>
      <c r="BW49" s="123">
        <v>6.8474778498830622</v>
      </c>
      <c r="BX49" s="123">
        <v>6.9463758332617367</v>
      </c>
      <c r="BY49" s="123">
        <v>7.0993058695007916</v>
      </c>
      <c r="BZ49" s="123">
        <v>7.3662176712749119</v>
      </c>
    </row>
    <row r="50" spans="1:78" x14ac:dyDescent="0.3">
      <c r="B50" s="39"/>
      <c r="C50" s="136"/>
      <c r="V50" s="126"/>
      <c r="W50" s="126"/>
      <c r="X50" s="127"/>
      <c r="Y50" s="126"/>
      <c r="Z50" s="64"/>
      <c r="AA50" s="43"/>
      <c r="AB50" s="44"/>
      <c r="AC50" s="43"/>
      <c r="AF50" s="116">
        <f t="shared" si="14"/>
        <v>1.8828427124746192</v>
      </c>
      <c r="AG50" s="128">
        <f t="shared" si="5"/>
        <v>0.7380797541755364</v>
      </c>
      <c r="AH50" s="127">
        <f t="shared" si="10"/>
        <v>0.53111180948604064</v>
      </c>
      <c r="AI50" s="123">
        <f t="shared" si="11"/>
        <v>1.8828427124746192</v>
      </c>
      <c r="AJ50" s="57">
        <f t="shared" si="6"/>
        <v>0.68939091241773409</v>
      </c>
      <c r="AK50" s="57">
        <v>1</v>
      </c>
      <c r="AL50" s="123">
        <f t="shared" si="7"/>
        <v>0.90909090909090906</v>
      </c>
      <c r="AM50" s="123">
        <v>1.1000000000000001</v>
      </c>
      <c r="AN50" s="124">
        <f t="shared" si="12"/>
        <v>8.1566978521399633</v>
      </c>
      <c r="AO50" s="124">
        <f t="shared" si="12"/>
        <v>32.626791408559853</v>
      </c>
      <c r="AP50" s="124">
        <f t="shared" si="12"/>
        <v>73.410280669259691</v>
      </c>
      <c r="AQ50" s="124">
        <f t="shared" si="12"/>
        <v>130.50716563423941</v>
      </c>
      <c r="AR50" s="124">
        <f t="shared" si="12"/>
        <v>203.91744630349905</v>
      </c>
      <c r="AS50" s="124">
        <f t="shared" si="12"/>
        <v>293.64112267703877</v>
      </c>
      <c r="AT50" s="124">
        <f t="shared" si="12"/>
        <v>399.67819475485828</v>
      </c>
      <c r="AU50" s="124">
        <f t="shared" si="12"/>
        <v>522.02866253695765</v>
      </c>
      <c r="AV50" s="124">
        <f t="shared" si="12"/>
        <v>660.69252602333711</v>
      </c>
      <c r="AW50" s="124">
        <f t="shared" si="12"/>
        <v>815.66978521399619</v>
      </c>
      <c r="AX50" s="127"/>
      <c r="AY50" s="125">
        <f t="shared" si="9"/>
        <v>4.0364462809917363</v>
      </c>
      <c r="AZ50" s="125">
        <f t="shared" si="9"/>
        <v>5.608285123966942</v>
      </c>
      <c r="BA50" s="125">
        <f t="shared" si="9"/>
        <v>9.5724609733700667</v>
      </c>
      <c r="BB50" s="125">
        <f t="shared" si="9"/>
        <v>15.298765495867768</v>
      </c>
      <c r="BC50" s="125">
        <f t="shared" si="9"/>
        <v>22.70955702479338</v>
      </c>
      <c r="BD50" s="125">
        <f t="shared" si="9"/>
        <v>31.785677226813597</v>
      </c>
      <c r="BE50" s="125">
        <f t="shared" si="9"/>
        <v>42.520561646146071</v>
      </c>
      <c r="BF50" s="125">
        <f t="shared" si="9"/>
        <v>54.911468233471076</v>
      </c>
      <c r="BG50" s="125">
        <f t="shared" si="9"/>
        <v>68.957087031935501</v>
      </c>
      <c r="BH50" s="123"/>
      <c r="BI50" s="123">
        <f t="shared" si="4"/>
        <v>4.0364462809917363</v>
      </c>
      <c r="BJ50" s="123"/>
      <c r="BK50" s="123">
        <v>4.0364462809917363</v>
      </c>
      <c r="BL50" s="123">
        <v>4.2714689407262956</v>
      </c>
      <c r="BM50" s="123">
        <v>4.4877090878272874</v>
      </c>
      <c r="BN50" s="123">
        <v>4.8719479109582986</v>
      </c>
      <c r="BO50" s="123">
        <v>5.2027373746187262</v>
      </c>
      <c r="BP50" s="123">
        <v>5.4903033965101642</v>
      </c>
      <c r="BQ50" s="123">
        <v>5.9653063450791182</v>
      </c>
      <c r="BR50" s="123">
        <v>6.2516536781966892</v>
      </c>
      <c r="BS50" s="123">
        <v>6.3460353467192574</v>
      </c>
      <c r="BT50" s="123">
        <v>6.4255661291686375</v>
      </c>
      <c r="BU50" s="123">
        <v>6.5519688365878368</v>
      </c>
      <c r="BV50" s="123">
        <v>6.6477707544112876</v>
      </c>
      <c r="BW50" s="123">
        <v>6.8090209910808497</v>
      </c>
      <c r="BX50" s="123">
        <v>6.9090593713498638</v>
      </c>
      <c r="BY50" s="123">
        <v>7.0636963807606516</v>
      </c>
      <c r="BZ50" s="123">
        <v>7.3334389947776923</v>
      </c>
    </row>
    <row r="51" spans="1:78" ht="15" x14ac:dyDescent="0.35">
      <c r="A51" s="38"/>
      <c r="B51" s="52"/>
      <c r="C51" s="52" t="s">
        <v>67</v>
      </c>
      <c r="D51" s="144">
        <f>BI151</f>
        <v>4.3402777777777768</v>
      </c>
      <c r="E51" s="13" t="s">
        <v>59</v>
      </c>
      <c r="F51" s="70" t="str">
        <f ca="1">[1]!xlv(F53)</f>
        <v>k × (π²) × E × ((t / b)²) / (12 × (1 - νₑ²))</v>
      </c>
      <c r="G51" s="2"/>
      <c r="J51" s="136"/>
      <c r="K51" s="136"/>
      <c r="V51" s="126"/>
      <c r="W51" s="126"/>
      <c r="X51" s="127"/>
      <c r="Y51" s="126"/>
      <c r="Z51" s="46"/>
      <c r="AA51" s="46"/>
      <c r="AB51" s="121"/>
      <c r="AC51" s="121"/>
      <c r="AF51" s="116">
        <f t="shared" si="14"/>
        <v>1.9414213562373097</v>
      </c>
      <c r="AG51" s="128">
        <f t="shared" si="5"/>
        <v>0.72131413887829221</v>
      </c>
      <c r="AH51" s="127">
        <f t="shared" si="10"/>
        <v>0.51508653533002802</v>
      </c>
      <c r="AI51" s="123">
        <f t="shared" si="11"/>
        <v>1.9414213562373097</v>
      </c>
      <c r="AJ51" s="57">
        <f t="shared" si="6"/>
        <v>0.67262529712048991</v>
      </c>
      <c r="AK51" s="57">
        <v>1</v>
      </c>
      <c r="AL51" s="123">
        <f t="shared" si="7"/>
        <v>0.9009009009009008</v>
      </c>
      <c r="AM51" s="123">
        <v>1.1100000000000001</v>
      </c>
      <c r="AN51" s="124">
        <f t="shared" si="12"/>
        <v>8.0103923391683765</v>
      </c>
      <c r="AO51" s="124">
        <f t="shared" si="12"/>
        <v>32.041569356673506</v>
      </c>
      <c r="AP51" s="124">
        <f t="shared" si="12"/>
        <v>72.093531052515388</v>
      </c>
      <c r="AQ51" s="124">
        <f t="shared" si="12"/>
        <v>128.16627742669402</v>
      </c>
      <c r="AR51" s="124">
        <f t="shared" si="12"/>
        <v>200.2598084792094</v>
      </c>
      <c r="AS51" s="124">
        <f t="shared" si="12"/>
        <v>288.37412421006155</v>
      </c>
      <c r="AT51" s="124">
        <f t="shared" si="12"/>
        <v>392.50922461925046</v>
      </c>
      <c r="AU51" s="124">
        <f t="shared" si="12"/>
        <v>512.66510970677609</v>
      </c>
      <c r="AV51" s="124">
        <f t="shared" si="12"/>
        <v>648.84177947263856</v>
      </c>
      <c r="AW51" s="124">
        <f t="shared" si="12"/>
        <v>801.03923391683759</v>
      </c>
      <c r="AX51" s="127"/>
      <c r="AY51" s="125">
        <f t="shared" si="9"/>
        <v>4.0437224332440547</v>
      </c>
      <c r="AZ51" s="125">
        <f t="shared" si="9"/>
        <v>5.5545147329762194</v>
      </c>
      <c r="BA51" s="125">
        <f t="shared" si="9"/>
        <v>9.4415018991964939</v>
      </c>
      <c r="BB51" s="125">
        <f t="shared" si="9"/>
        <v>15.062965181904874</v>
      </c>
      <c r="BC51" s="125">
        <f t="shared" si="9"/>
        <v>22.33984483110137</v>
      </c>
      <c r="BD51" s="125">
        <f t="shared" si="9"/>
        <v>31.252632596785968</v>
      </c>
      <c r="BE51" s="125">
        <f t="shared" si="9"/>
        <v>41.794644126917866</v>
      </c>
      <c r="BF51" s="125">
        <f t="shared" si="9"/>
        <v>53.963087290119496</v>
      </c>
      <c r="BG51" s="125">
        <f t="shared" si="9"/>
        <v>67.756628203879529</v>
      </c>
      <c r="BH51" s="123"/>
      <c r="BI51" s="123">
        <f t="shared" si="4"/>
        <v>4.0437224332440547</v>
      </c>
      <c r="BJ51" s="123"/>
      <c r="BK51" s="123">
        <v>4.0437224332440547</v>
      </c>
      <c r="BL51" s="123">
        <v>4.2830195640866231</v>
      </c>
      <c r="BM51" s="123">
        <v>4.5031610820167813</v>
      </c>
      <c r="BN51" s="123">
        <v>4.894259746818638</v>
      </c>
      <c r="BO51" s="123">
        <v>5.2308824947206398</v>
      </c>
      <c r="BP51" s="123">
        <v>5.523466723073744</v>
      </c>
      <c r="BQ51" s="123">
        <v>6.0066541420066937</v>
      </c>
      <c r="BR51" s="123">
        <v>6.2079976472928111</v>
      </c>
      <c r="BS51" s="123">
        <v>6.3036587477750707</v>
      </c>
      <c r="BT51" s="123">
        <v>6.3842373589821557</v>
      </c>
      <c r="BU51" s="123">
        <v>6.5122530360463022</v>
      </c>
      <c r="BV51" s="123">
        <v>6.6092378463376011</v>
      </c>
      <c r="BW51" s="123">
        <v>6.7724088688374078</v>
      </c>
      <c r="BX51" s="123">
        <v>6.8735980605802194</v>
      </c>
      <c r="BY51" s="123">
        <v>7.02995763195882</v>
      </c>
      <c r="BZ51" s="123">
        <v>7.3025569103853991</v>
      </c>
    </row>
    <row r="52" spans="1:78" x14ac:dyDescent="0.3">
      <c r="B52" s="39"/>
      <c r="E52" s="33" t="s">
        <v>6</v>
      </c>
      <c r="F52" s="70" t="str">
        <f>[1]!xln(F53)</f>
        <v>4.34 × (π²) × (1.6E+07) × ((0.04 / 16)²) / (12 × (1 - 0.31²))</v>
      </c>
      <c r="G52" s="70"/>
      <c r="I52" s="136"/>
      <c r="J52" s="136"/>
      <c r="K52" s="136"/>
      <c r="V52" s="126"/>
      <c r="W52" s="126"/>
      <c r="X52" s="127"/>
      <c r="Y52" s="126"/>
      <c r="AE52" s="137">
        <f>AF52-AF42</f>
        <v>0.58578643762690485</v>
      </c>
      <c r="AF52" s="116">
        <v>2</v>
      </c>
      <c r="AG52" s="128">
        <f t="shared" si="5"/>
        <v>0.70599999999999996</v>
      </c>
      <c r="AH52" s="127">
        <f t="shared" si="10"/>
        <v>0.5</v>
      </c>
      <c r="AI52" s="123">
        <f t="shared" si="11"/>
        <v>2</v>
      </c>
      <c r="AJ52" s="57">
        <f t="shared" si="6"/>
        <v>0.65731115824219788</v>
      </c>
      <c r="AK52" s="57">
        <v>1</v>
      </c>
      <c r="AL52" s="123">
        <f t="shared" si="7"/>
        <v>0.89285714285714279</v>
      </c>
      <c r="AM52" s="123">
        <v>1.1200000000000001</v>
      </c>
      <c r="AN52" s="124">
        <f t="shared" si="12"/>
        <v>7.867988202399042</v>
      </c>
      <c r="AO52" s="124">
        <f t="shared" si="12"/>
        <v>31.471952809596168</v>
      </c>
      <c r="AP52" s="124">
        <f t="shared" si="12"/>
        <v>70.811893821591383</v>
      </c>
      <c r="AQ52" s="124">
        <f t="shared" si="12"/>
        <v>125.88781123838467</v>
      </c>
      <c r="AR52" s="124">
        <f t="shared" si="12"/>
        <v>196.69970505997603</v>
      </c>
      <c r="AS52" s="124">
        <f t="shared" si="12"/>
        <v>283.24757528636553</v>
      </c>
      <c r="AT52" s="124">
        <f t="shared" si="12"/>
        <v>385.53142191755308</v>
      </c>
      <c r="AU52" s="124">
        <f t="shared" si="12"/>
        <v>503.55124495353868</v>
      </c>
      <c r="AV52" s="124">
        <f t="shared" si="12"/>
        <v>637.30704439432247</v>
      </c>
      <c r="AW52" s="124">
        <f t="shared" si="12"/>
        <v>786.7988202399041</v>
      </c>
      <c r="AX52" s="127"/>
      <c r="AY52" s="125">
        <f t="shared" si="9"/>
        <v>4.0515938775510207</v>
      </c>
      <c r="AZ52" s="125">
        <f t="shared" si="9"/>
        <v>5.5023755102040814</v>
      </c>
      <c r="BA52" s="125">
        <f t="shared" si="9"/>
        <v>9.3141226757369608</v>
      </c>
      <c r="BB52" s="125">
        <f t="shared" si="9"/>
        <v>14.833502040816326</v>
      </c>
      <c r="BC52" s="125">
        <f t="shared" si="9"/>
        <v>21.980022938775505</v>
      </c>
      <c r="BD52" s="125">
        <f t="shared" si="9"/>
        <v>30.733824036281174</v>
      </c>
      <c r="BE52" s="125">
        <f t="shared" si="9"/>
        <v>41.088100000000004</v>
      </c>
      <c r="BF52" s="125">
        <f t="shared" si="9"/>
        <v>53.040008163265291</v>
      </c>
      <c r="BG52" s="125">
        <f t="shared" si="9"/>
        <v>66.588190501385753</v>
      </c>
      <c r="BH52" s="123"/>
      <c r="BI52" s="123">
        <f t="shared" si="4"/>
        <v>4.0515938775510207</v>
      </c>
      <c r="BJ52" s="123"/>
      <c r="BK52" s="123">
        <v>4.0515938775510207</v>
      </c>
      <c r="BL52" s="123">
        <v>4.2952041624980506</v>
      </c>
      <c r="BM52" s="123">
        <v>4.5192823577807149</v>
      </c>
      <c r="BN52" s="123">
        <v>4.9173029442685374</v>
      </c>
      <c r="BO52" s="123">
        <v>5.2598117663147521</v>
      </c>
      <c r="BP52" s="123">
        <v>5.5574596147626592</v>
      </c>
      <c r="BQ52" s="123">
        <v>6.0489055716647107</v>
      </c>
      <c r="BR52" s="123">
        <v>6.1660643172779865</v>
      </c>
      <c r="BS52" s="123">
        <v>6.2630164282897125</v>
      </c>
      <c r="BT52" s="123">
        <v>6.3446523508676966</v>
      </c>
      <c r="BU52" s="123">
        <v>6.4742955945871445</v>
      </c>
      <c r="BV52" s="123">
        <v>6.5724740022555075</v>
      </c>
      <c r="BW52" s="123">
        <v>6.7375831932627568</v>
      </c>
      <c r="BX52" s="123">
        <v>6.8399336110628397</v>
      </c>
      <c r="BY52" s="123">
        <v>6.9980313332053488</v>
      </c>
      <c r="BZ52" s="123">
        <v>7.2735131282080481</v>
      </c>
    </row>
    <row r="53" spans="1:78" ht="15" x14ac:dyDescent="0.35">
      <c r="A53" s="38"/>
      <c r="E53" s="13" t="s">
        <v>59</v>
      </c>
      <c r="F53" s="75">
        <f xml:space="preserve"> D51*(PI()^2)*G21*((G18/G17)^2)/(12*(1-G22^2))</f>
        <v>394.92591969526393</v>
      </c>
      <c r="G53" s="11" t="s">
        <v>57</v>
      </c>
      <c r="K53" s="136"/>
      <c r="V53" s="126"/>
      <c r="W53" s="126"/>
      <c r="X53" s="127"/>
      <c r="Y53" s="126"/>
      <c r="AF53" s="116">
        <f>AF52+$AE$60/8</f>
        <v>2.0561862178478973</v>
      </c>
      <c r="AG53" s="128">
        <f t="shared" si="5"/>
        <v>0.69252394407015361</v>
      </c>
      <c r="AH53" s="127">
        <f t="shared" si="10"/>
        <v>0.48633727398807669</v>
      </c>
      <c r="AI53" s="123">
        <f t="shared" si="11"/>
        <v>2.0561862178478973</v>
      </c>
      <c r="AJ53" s="57">
        <f t="shared" si="6"/>
        <v>0.6438351023123513</v>
      </c>
      <c r="AK53" s="57">
        <v>1</v>
      </c>
      <c r="AL53" s="123">
        <f t="shared" si="7"/>
        <v>0.88495575221238942</v>
      </c>
      <c r="AM53" s="123">
        <v>1.1299999999999999</v>
      </c>
      <c r="AN53" s="124">
        <f t="shared" si="12"/>
        <v>7.7293479529245506</v>
      </c>
      <c r="AO53" s="124">
        <f t="shared" si="12"/>
        <v>30.917391811698202</v>
      </c>
      <c r="AP53" s="124">
        <f t="shared" si="12"/>
        <v>69.564131576320975</v>
      </c>
      <c r="AQ53" s="124">
        <f t="shared" si="12"/>
        <v>123.66956724679281</v>
      </c>
      <c r="AR53" s="124">
        <f t="shared" si="12"/>
        <v>193.23369882311374</v>
      </c>
      <c r="AS53" s="124">
        <f t="shared" si="12"/>
        <v>278.2565263052839</v>
      </c>
      <c r="AT53" s="124">
        <f t="shared" si="12"/>
        <v>378.73804969330303</v>
      </c>
      <c r="AU53" s="124">
        <f t="shared" si="12"/>
        <v>494.67826898717124</v>
      </c>
      <c r="AV53" s="124">
        <f t="shared" si="12"/>
        <v>626.07718418688876</v>
      </c>
      <c r="AW53" s="124">
        <f t="shared" si="12"/>
        <v>772.93479529245496</v>
      </c>
      <c r="AX53" s="127"/>
      <c r="AY53" s="125">
        <f t="shared" si="9"/>
        <v>4.0600466833737956</v>
      </c>
      <c r="AZ53" s="125">
        <f t="shared" si="9"/>
        <v>5.4518117334951839</v>
      </c>
      <c r="BA53" s="125">
        <f t="shared" si="9"/>
        <v>9.1901979281419415</v>
      </c>
      <c r="BB53" s="125">
        <f t="shared" si="9"/>
        <v>14.610153183980733</v>
      </c>
      <c r="BC53" s="125">
        <f t="shared" si="9"/>
        <v>21.629743084344895</v>
      </c>
      <c r="BD53" s="125">
        <f t="shared" si="9"/>
        <v>30.228750045901101</v>
      </c>
      <c r="BE53" s="125">
        <f t="shared" si="9"/>
        <v>40.400246668989475</v>
      </c>
      <c r="BF53" s="125">
        <f t="shared" si="9"/>
        <v>52.141339298422949</v>
      </c>
      <c r="BG53" s="125">
        <f t="shared" si="9"/>
        <v>65.450645550808346</v>
      </c>
      <c r="BH53" s="123"/>
      <c r="BI53" s="123">
        <f t="shared" si="4"/>
        <v>4.0600466833737956</v>
      </c>
      <c r="BJ53" s="123"/>
      <c r="BK53" s="123">
        <v>4.0600466833737956</v>
      </c>
      <c r="BL53" s="123">
        <v>4.30800880542174</v>
      </c>
      <c r="BM53" s="123">
        <v>4.5360589845802517</v>
      </c>
      <c r="BN53" s="123">
        <v>4.9410635727691616</v>
      </c>
      <c r="BO53" s="123">
        <v>5.289511258862226</v>
      </c>
      <c r="BP53" s="123">
        <v>5.5922681410380743</v>
      </c>
      <c r="BQ53" s="123">
        <v>6.0073609701797803</v>
      </c>
      <c r="BR53" s="123">
        <v>6.1257979659968731</v>
      </c>
      <c r="BS53" s="123">
        <v>6.224052666107835</v>
      </c>
      <c r="BT53" s="123">
        <v>6.3067553826699099</v>
      </c>
      <c r="BU53" s="123">
        <v>6.4380407900550258</v>
      </c>
      <c r="BV53" s="123">
        <v>6.5374235000096688</v>
      </c>
      <c r="BW53" s="123">
        <v>6.7044882422015508</v>
      </c>
      <c r="BX53" s="123">
        <v>6.8080103006423771</v>
      </c>
      <c r="BY53" s="123">
        <v>6.9678617623448798</v>
      </c>
      <c r="BZ53" s="123">
        <v>7.2462519260903342</v>
      </c>
    </row>
    <row r="54" spans="1:78" x14ac:dyDescent="0.3">
      <c r="F54" s="38"/>
      <c r="I54" s="136"/>
      <c r="J54" s="33" t="str">
        <f>"M.S. = "&amp;[1]!xln(K54)&amp;" ="</f>
        <v>M.S. = 395 / 3500 - 1 =</v>
      </c>
      <c r="K54" s="24">
        <f>F53/G19-1</f>
        <v>-0.88716402294421026</v>
      </c>
      <c r="V54" s="126"/>
      <c r="W54" s="126"/>
      <c r="X54" s="127"/>
      <c r="Y54" s="126"/>
      <c r="AF54" s="116">
        <f t="shared" ref="AF54:AF59" si="15">AF53+$AE$60/8</f>
        <v>2.1123724356957947</v>
      </c>
      <c r="AG54" s="128">
        <f t="shared" si="5"/>
        <v>0.68010885487292194</v>
      </c>
      <c r="AH54" s="127">
        <f t="shared" si="10"/>
        <v>0.47340136762890955</v>
      </c>
      <c r="AI54" s="123">
        <f t="shared" si="11"/>
        <v>2.1123724356957947</v>
      </c>
      <c r="AJ54" s="57">
        <f t="shared" si="6"/>
        <v>0.63142001311511975</v>
      </c>
      <c r="AK54" s="57">
        <v>1</v>
      </c>
      <c r="AL54" s="123">
        <f t="shared" si="7"/>
        <v>0.87719298245614041</v>
      </c>
      <c r="AM54" s="123">
        <v>1.1399999999999999</v>
      </c>
      <c r="AN54" s="124">
        <f t="shared" si="12"/>
        <v>7.594340105485812</v>
      </c>
      <c r="AO54" s="124">
        <f t="shared" si="12"/>
        <v>30.377360421943248</v>
      </c>
      <c r="AP54" s="124">
        <f t="shared" si="12"/>
        <v>68.349060949372316</v>
      </c>
      <c r="AQ54" s="124">
        <f t="shared" si="12"/>
        <v>121.50944168777299</v>
      </c>
      <c r="AR54" s="124">
        <f t="shared" si="12"/>
        <v>189.85850263714525</v>
      </c>
      <c r="AS54" s="124">
        <f t="shared" si="12"/>
        <v>273.39624379748926</v>
      </c>
      <c r="AT54" s="124">
        <f t="shared" si="12"/>
        <v>372.12266516880482</v>
      </c>
      <c r="AU54" s="124">
        <f t="shared" si="12"/>
        <v>486.03776675109197</v>
      </c>
      <c r="AV54" s="124">
        <f t="shared" si="12"/>
        <v>615.14154854435083</v>
      </c>
      <c r="AW54" s="124">
        <f t="shared" si="12"/>
        <v>759.434010548581</v>
      </c>
      <c r="AX54" s="127"/>
      <c r="AY54" s="125">
        <f t="shared" si="9"/>
        <v>4.0690675284702973</v>
      </c>
      <c r="AZ54" s="125">
        <f t="shared" si="9"/>
        <v>5.4027701138811937</v>
      </c>
      <c r="BA54" s="125">
        <f t="shared" si="9"/>
        <v>9.0696077562326867</v>
      </c>
      <c r="BB54" s="125">
        <f t="shared" si="9"/>
        <v>14.39270545552478</v>
      </c>
      <c r="BC54" s="125">
        <f t="shared" si="9"/>
        <v>21.288672211757465</v>
      </c>
      <c r="BD54" s="125">
        <f t="shared" si="9"/>
        <v>29.736931024930755</v>
      </c>
      <c r="BE54" s="125">
        <f t="shared" si="9"/>
        <v>39.730431344024225</v>
      </c>
      <c r="BF54" s="125">
        <f t="shared" si="9"/>
        <v>51.266228072099118</v>
      </c>
      <c r="BG54" s="125">
        <f t="shared" si="9"/>
        <v>64.342914250538641</v>
      </c>
      <c r="BH54" s="123"/>
      <c r="BI54" s="123">
        <f t="shared" si="4"/>
        <v>4.0690675284702973</v>
      </c>
      <c r="BJ54" s="123"/>
      <c r="BK54" s="123">
        <v>4.0690675284702973</v>
      </c>
      <c r="BL54" s="123">
        <v>4.3214201706156095</v>
      </c>
      <c r="BM54" s="123">
        <v>4.5534776401733081</v>
      </c>
      <c r="BN54" s="123">
        <v>4.9655283100784242</v>
      </c>
      <c r="BO54" s="123">
        <v>5.3199676501209803</v>
      </c>
      <c r="BP54" s="123">
        <v>5.6278789796579067</v>
      </c>
      <c r="BQ54" s="123">
        <v>5.9670685172414544</v>
      </c>
      <c r="BR54" s="123">
        <v>6.0871453044811377</v>
      </c>
      <c r="BS54" s="123">
        <v>6.1867141722611061</v>
      </c>
      <c r="BT54" s="123">
        <v>6.2704931654204739</v>
      </c>
      <c r="BU54" s="123">
        <v>6.4034353334816059</v>
      </c>
      <c r="BV54" s="123">
        <v>6.5040330506317385</v>
      </c>
      <c r="BW54" s="123">
        <v>6.6730707266854559</v>
      </c>
      <c r="BX54" s="123">
        <v>6.7777748403505109</v>
      </c>
      <c r="BY54" s="123">
        <v>6.9393956304090842</v>
      </c>
      <c r="BZ54" s="123">
        <v>7.2207200150638906</v>
      </c>
    </row>
    <row r="55" spans="1:78" x14ac:dyDescent="0.3">
      <c r="B55" s="2" t="s">
        <v>93</v>
      </c>
      <c r="C55" s="2"/>
      <c r="D55" s="2"/>
      <c r="E55" s="2"/>
      <c r="F55" s="2"/>
      <c r="V55" s="126"/>
      <c r="W55" s="126"/>
      <c r="X55" s="127"/>
      <c r="Y55" s="126"/>
      <c r="AF55" s="116">
        <f t="shared" si="15"/>
        <v>2.168558653543692</v>
      </c>
      <c r="AG55" s="128">
        <f t="shared" si="5"/>
        <v>0.66864621347476183</v>
      </c>
      <c r="AH55" s="127">
        <f t="shared" si="10"/>
        <v>0.46113578637399399</v>
      </c>
      <c r="AI55" s="123">
        <f t="shared" si="11"/>
        <v>2.168558653543692</v>
      </c>
      <c r="AJ55" s="57">
        <f t="shared" si="6"/>
        <v>0.61995737171695964</v>
      </c>
      <c r="AK55" s="57">
        <v>1</v>
      </c>
      <c r="AL55" s="123">
        <f t="shared" si="7"/>
        <v>0.86956521739130443</v>
      </c>
      <c r="AM55" s="123">
        <v>1.1499999999999999</v>
      </c>
      <c r="AN55" s="124">
        <f t="shared" si="12"/>
        <v>7.4628388666082106</v>
      </c>
      <c r="AO55" s="124">
        <f t="shared" si="12"/>
        <v>29.851355466432842</v>
      </c>
      <c r="AP55" s="124">
        <f t="shared" si="12"/>
        <v>67.165549799473922</v>
      </c>
      <c r="AQ55" s="124">
        <f t="shared" si="12"/>
        <v>119.40542186573137</v>
      </c>
      <c r="AR55" s="124">
        <f t="shared" si="12"/>
        <v>186.57097166520524</v>
      </c>
      <c r="AS55" s="124">
        <f t="shared" si="12"/>
        <v>268.66219919789569</v>
      </c>
      <c r="AT55" s="124">
        <f t="shared" si="12"/>
        <v>365.67910446380233</v>
      </c>
      <c r="AU55" s="124">
        <f t="shared" si="12"/>
        <v>477.62168746292548</v>
      </c>
      <c r="AV55" s="124">
        <f t="shared" si="12"/>
        <v>604.48994819526513</v>
      </c>
      <c r="AW55" s="124">
        <f t="shared" si="12"/>
        <v>746.28388666082094</v>
      </c>
      <c r="AX55" s="127"/>
      <c r="AY55" s="125">
        <f t="shared" si="9"/>
        <v>4.0786436672967854</v>
      </c>
      <c r="AZ55" s="125">
        <f t="shared" si="9"/>
        <v>5.3551996691871455</v>
      </c>
      <c r="BA55" s="125">
        <f t="shared" si="9"/>
        <v>8.9522374501155255</v>
      </c>
      <c r="BB55" s="125">
        <f t="shared" si="9"/>
        <v>14.180954926748585</v>
      </c>
      <c r="BC55" s="125">
        <f t="shared" si="9"/>
        <v>20.95649168241966</v>
      </c>
      <c r="BD55" s="125">
        <f t="shared" si="9"/>
        <v>29.257908133795429</v>
      </c>
      <c r="BE55" s="125">
        <f t="shared" si="9"/>
        <v>39.078029493460917</v>
      </c>
      <c r="BF55" s="125">
        <f t="shared" si="9"/>
        <v>50.41385876949434</v>
      </c>
      <c r="BG55" s="125">
        <f t="shared" si="9"/>
        <v>63.263964211533548</v>
      </c>
      <c r="BH55" s="123"/>
      <c r="BI55" s="123">
        <f t="shared" si="4"/>
        <v>4.0786436672967854</v>
      </c>
      <c r="BJ55" s="123"/>
      <c r="BK55" s="123">
        <v>4.0786436672967854</v>
      </c>
      <c r="BL55" s="123">
        <v>4.3354255125359176</v>
      </c>
      <c r="BM55" s="123">
        <v>4.5715255790161455</v>
      </c>
      <c r="BN55" s="123">
        <v>4.9906844106525901</v>
      </c>
      <c r="BO55" s="123">
        <v>5.3511681945472755</v>
      </c>
      <c r="BP55" s="123">
        <v>5.664279385078415</v>
      </c>
      <c r="BQ55" s="123">
        <v>5.9283243243920101</v>
      </c>
      <c r="BR55" s="123">
        <v>6.0500553505558079</v>
      </c>
      <c r="BS55" s="123">
        <v>6.150949964574556</v>
      </c>
      <c r="BT55" s="123">
        <v>6.235814716944386</v>
      </c>
      <c r="BU55" s="123">
        <v>6.3704282426919185</v>
      </c>
      <c r="BV55" s="123">
        <v>6.47225167194674</v>
      </c>
      <c r="BW55" s="123">
        <v>6.6432796645394943</v>
      </c>
      <c r="BX55" s="123">
        <v>6.7491762480122377</v>
      </c>
      <c r="BY55" s="123">
        <v>6.9125819552229659</v>
      </c>
      <c r="BZ55" s="123">
        <v>7.1968664129536943</v>
      </c>
    </row>
    <row r="56" spans="1:78" x14ac:dyDescent="0.3">
      <c r="B56" s="151" t="s">
        <v>92</v>
      </c>
      <c r="C56" s="151"/>
      <c r="D56" s="2"/>
      <c r="E56" s="2"/>
      <c r="F56" s="2"/>
      <c r="V56" s="126"/>
      <c r="W56" s="126"/>
      <c r="X56" s="127"/>
      <c r="Y56" s="126"/>
      <c r="AF56" s="116">
        <f t="shared" si="15"/>
        <v>2.2247448713915894</v>
      </c>
      <c r="AG56" s="128">
        <f t="shared" si="5"/>
        <v>0.65804102886728755</v>
      </c>
      <c r="AH56" s="127">
        <f t="shared" si="10"/>
        <v>0.44948974278317805</v>
      </c>
      <c r="AI56" s="123">
        <f t="shared" si="11"/>
        <v>2.2247448713915894</v>
      </c>
      <c r="AJ56" s="57">
        <f t="shared" si="6"/>
        <v>0.60935218710948535</v>
      </c>
      <c r="AK56" s="57">
        <v>1</v>
      </c>
      <c r="AL56" s="123">
        <f t="shared" si="7"/>
        <v>0.86206896551724144</v>
      </c>
      <c r="AM56" s="123">
        <v>1.1599999999999999</v>
      </c>
      <c r="AN56" s="124">
        <f t="shared" si="12"/>
        <v>7.3347238414754461</v>
      </c>
      <c r="AO56" s="124">
        <f t="shared" si="12"/>
        <v>29.338895365901784</v>
      </c>
      <c r="AP56" s="124">
        <f t="shared" si="12"/>
        <v>66.01251457327902</v>
      </c>
      <c r="AQ56" s="124">
        <f t="shared" si="12"/>
        <v>117.35558146360714</v>
      </c>
      <c r="AR56" s="124">
        <f t="shared" si="12"/>
        <v>183.36809603688613</v>
      </c>
      <c r="AS56" s="124">
        <f t="shared" ref="AO56:AW71" si="16">(PI()*$AL56/AS$11)^2</f>
        <v>264.05005829311608</v>
      </c>
      <c r="AT56" s="124">
        <f t="shared" si="16"/>
        <v>359.40146823229691</v>
      </c>
      <c r="AU56" s="124">
        <f t="shared" si="16"/>
        <v>469.42232585442855</v>
      </c>
      <c r="AV56" s="124">
        <f t="shared" si="16"/>
        <v>594.11263115951112</v>
      </c>
      <c r="AW56" s="124">
        <f t="shared" si="16"/>
        <v>733.47238414754452</v>
      </c>
      <c r="AX56" s="127"/>
      <c r="AY56" s="125">
        <f t="shared" si="9"/>
        <v>4.088762901307966</v>
      </c>
      <c r="AZ56" s="125">
        <f t="shared" si="9"/>
        <v>5.3090516052318666</v>
      </c>
      <c r="BA56" s="125">
        <f t="shared" si="9"/>
        <v>8.8379772228828148</v>
      </c>
      <c r="BB56" s="125">
        <f t="shared" si="9"/>
        <v>13.97470642092747</v>
      </c>
      <c r="BC56" s="125">
        <f t="shared" si="9"/>
        <v>20.632896532699174</v>
      </c>
      <c r="BD56" s="125">
        <f t="shared" si="9"/>
        <v>28.79124222486459</v>
      </c>
      <c r="BE56" s="125">
        <f t="shared" ref="BE56:BG119" si="17">(((AT56/120)+1/AT56+1/6)*$AY$8^2+(1+$AY$8/2)*($AL56/BE$11+BE$11/$AL56)^2*(0.5*(1+$AY$8/2)-4*$AY$8/PI()^2)+2*$AY$8/AT56)/(PI()^2*$AY$8^2/120-(4*$AY$8/PI()^2)*(1+$AY$8/2)+0.5*(1+$AY$8/2)^2)</f>
        <v>38.442443388580173</v>
      </c>
      <c r="BF56" s="125">
        <f t="shared" si="17"/>
        <v>49.58345068370987</v>
      </c>
      <c r="BG56" s="125">
        <f t="shared" si="17"/>
        <v>62.212807351624328</v>
      </c>
      <c r="BH56" s="123"/>
      <c r="BI56" s="123">
        <f t="shared" si="4"/>
        <v>4.088762901307966</v>
      </c>
      <c r="BJ56" s="123"/>
      <c r="BK56" s="123">
        <v>4.088762901307966</v>
      </c>
      <c r="BL56" s="123">
        <v>4.3500126326373705</v>
      </c>
      <c r="BM56" s="123">
        <v>4.5901906025634673</v>
      </c>
      <c r="BN56" s="123">
        <v>5.0165196759463617</v>
      </c>
      <c r="BO56" s="123">
        <v>5.3831006935958134</v>
      </c>
      <c r="BP56" s="123">
        <v>5.701457158754307</v>
      </c>
      <c r="BQ56" s="123">
        <v>5.8910795974502896</v>
      </c>
      <c r="BR56" s="123">
        <v>6.0144793100397216</v>
      </c>
      <c r="BS56" s="123">
        <v>6.1167112488670226</v>
      </c>
      <c r="BT56" s="123">
        <v>6.2026712430605171</v>
      </c>
      <c r="BU56" s="123">
        <v>6.3389707235047981</v>
      </c>
      <c r="BV56" s="123">
        <v>6.4420305697735296</v>
      </c>
      <c r="BW56" s="123">
        <v>6.6150662615825091</v>
      </c>
      <c r="BX56" s="123">
        <v>6.7221657294464325</v>
      </c>
      <c r="BY56" s="123">
        <v>6.887371942605415</v>
      </c>
      <c r="BZ56" s="123">
        <v>7.1746423255786747</v>
      </c>
    </row>
    <row r="57" spans="1:78" x14ac:dyDescent="0.3">
      <c r="A57" s="38"/>
      <c r="V57" s="126"/>
      <c r="W57" s="124"/>
      <c r="X57" s="124"/>
      <c r="Y57" s="124"/>
      <c r="AF57" s="116">
        <f t="shared" si="15"/>
        <v>2.2809310892394867</v>
      </c>
      <c r="AG57" s="128">
        <f t="shared" si="5"/>
        <v>0.64820986362823918</v>
      </c>
      <c r="AH57" s="127">
        <f t="shared" si="10"/>
        <v>0.43841745360813261</v>
      </c>
      <c r="AI57" s="123">
        <f t="shared" si="11"/>
        <v>2.2809310892394867</v>
      </c>
      <c r="AJ57" s="57">
        <f t="shared" si="6"/>
        <v>0.59952102187043699</v>
      </c>
      <c r="AK57" s="57">
        <v>1</v>
      </c>
      <c r="AL57" s="123">
        <f t="shared" si="7"/>
        <v>0.85470085470085477</v>
      </c>
      <c r="AM57" s="123">
        <v>1.17</v>
      </c>
      <c r="AN57" s="124">
        <f t="shared" ref="AN57:AW72" si="18">(PI()*$AL57/AN$11)^2</f>
        <v>7.2098797582652923</v>
      </c>
      <c r="AO57" s="124">
        <f t="shared" si="16"/>
        <v>28.839519033061169</v>
      </c>
      <c r="AP57" s="124">
        <f t="shared" si="16"/>
        <v>64.888917824387633</v>
      </c>
      <c r="AQ57" s="124">
        <f t="shared" si="16"/>
        <v>115.35807613224468</v>
      </c>
      <c r="AR57" s="124">
        <f t="shared" si="16"/>
        <v>180.24699395663231</v>
      </c>
      <c r="AS57" s="124">
        <f t="shared" si="16"/>
        <v>259.55567129755053</v>
      </c>
      <c r="AT57" s="124">
        <f t="shared" si="16"/>
        <v>353.28410815499933</v>
      </c>
      <c r="AU57" s="124">
        <f t="shared" si="16"/>
        <v>461.4323045289787</v>
      </c>
      <c r="AV57" s="124">
        <f t="shared" si="16"/>
        <v>584.00026041948888</v>
      </c>
      <c r="AW57" s="124">
        <f t="shared" si="16"/>
        <v>720.98797582652924</v>
      </c>
      <c r="AX57" s="127"/>
      <c r="AY57" s="125">
        <f t="shared" ref="AY57:BD99" si="19">(((AN57/120)+1/AN57+1/6)*$AY$8^2+(1+$AY$8/2)*($AL57/AY$11+AY$11/$AL57)^2*(0.5*(1+$AY$8/2)-4*$AY$8/PI()^2)+2*$AY$8/AN57)/(PI()^2*$AY$8^2/120-(4*$AY$8/PI()^2)*(1+$AY$8/2)+0.5*(1+$AY$8/2)^2)</f>
        <v>4.0994135510263714</v>
      </c>
      <c r="AZ57" s="125">
        <f t="shared" si="19"/>
        <v>5.2642792041054864</v>
      </c>
      <c r="BA57" s="125">
        <f t="shared" si="19"/>
        <v>8.7267219592373451</v>
      </c>
      <c r="BB57" s="125">
        <f t="shared" si="19"/>
        <v>13.773773066421947</v>
      </c>
      <c r="BC57" s="125">
        <f t="shared" si="19"/>
        <v>20.317594775659288</v>
      </c>
      <c r="BD57" s="125">
        <f t="shared" si="19"/>
        <v>28.336512836949382</v>
      </c>
      <c r="BE57" s="125">
        <f t="shared" si="17"/>
        <v>37.823100734986099</v>
      </c>
      <c r="BF57" s="125">
        <f t="shared" si="17"/>
        <v>48.774256328187789</v>
      </c>
      <c r="BG57" s="125">
        <f t="shared" si="17"/>
        <v>61.188497633136109</v>
      </c>
      <c r="BH57" s="123"/>
      <c r="BI57" s="123">
        <f t="shared" si="4"/>
        <v>4.0994135510263714</v>
      </c>
      <c r="BJ57" s="123"/>
      <c r="BK57" s="123">
        <v>4.0994135510263714</v>
      </c>
      <c r="BL57" s="123">
        <v>4.3651698514425004</v>
      </c>
      <c r="BM57" s="123">
        <v>4.6094610313378084</v>
      </c>
      <c r="BN57" s="123">
        <v>5.0430224264822723</v>
      </c>
      <c r="BO57" s="123">
        <v>5.4157534677891297</v>
      </c>
      <c r="BP57" s="123">
        <v>5.7016547500332582</v>
      </c>
      <c r="BQ57" s="123">
        <v>5.8552876185064111</v>
      </c>
      <c r="BR57" s="123">
        <v>5.9803704650229923</v>
      </c>
      <c r="BS57" s="123">
        <v>6.0839513072286131</v>
      </c>
      <c r="BT57" s="123">
        <v>6.1710160258589637</v>
      </c>
      <c r="BU57" s="123">
        <v>6.3090160580103509</v>
      </c>
      <c r="BV57" s="123">
        <v>6.4133230262022076</v>
      </c>
      <c r="BW57" s="123">
        <v>6.5883837999046095</v>
      </c>
      <c r="BX57" s="123">
        <v>6.6966965667431637</v>
      </c>
      <c r="BY57" s="123">
        <v>6.8637188746464899</v>
      </c>
      <c r="BZ57" s="123">
        <v>7.1540010350288981</v>
      </c>
    </row>
    <row r="58" spans="1:78" s="44" customFormat="1" x14ac:dyDescent="0.3">
      <c r="A58" s="79"/>
      <c r="B58" s="138"/>
      <c r="C58" s="139"/>
      <c r="D58" s="140"/>
      <c r="E58" s="140"/>
      <c r="F58" s="141" t="s">
        <v>43</v>
      </c>
      <c r="G58" s="139"/>
      <c r="H58" s="140"/>
      <c r="I58" s="140"/>
      <c r="J58" s="140"/>
      <c r="K58" s="79"/>
      <c r="M58" s="77"/>
      <c r="N58" s="77"/>
      <c r="O58" s="77"/>
      <c r="P58" s="119"/>
      <c r="Q58" s="77"/>
      <c r="R58" s="77"/>
      <c r="S58" s="77"/>
      <c r="T58" s="77"/>
      <c r="AF58" s="116">
        <f t="shared" si="15"/>
        <v>2.3371173070873841</v>
      </c>
      <c r="AG58" s="128">
        <f t="shared" si="5"/>
        <v>0.63907918775425188</v>
      </c>
      <c r="AH58" s="127">
        <f t="shared" si="10"/>
        <v>0.42787753826796265</v>
      </c>
      <c r="AI58" s="123">
        <f t="shared" si="11"/>
        <v>2.3371173070873841</v>
      </c>
      <c r="AJ58" s="57">
        <f t="shared" si="6"/>
        <v>0.59039034599644968</v>
      </c>
      <c r="AK58" s="57">
        <v>1</v>
      </c>
      <c r="AL58" s="123">
        <f t="shared" si="7"/>
        <v>0.84745762711864414</v>
      </c>
      <c r="AM58" s="123">
        <v>1.18</v>
      </c>
      <c r="AN58" s="124">
        <f t="shared" si="18"/>
        <v>7.0881962087685721</v>
      </c>
      <c r="AO58" s="124">
        <f t="shared" si="16"/>
        <v>28.352784835074289</v>
      </c>
      <c r="AP58" s="124">
        <f t="shared" si="16"/>
        <v>63.793765878917156</v>
      </c>
      <c r="AQ58" s="124">
        <f t="shared" si="16"/>
        <v>113.41113934029715</v>
      </c>
      <c r="AR58" s="124">
        <f t="shared" si="16"/>
        <v>177.20490521921428</v>
      </c>
      <c r="AS58" s="124">
        <f t="shared" si="16"/>
        <v>255.17506351566863</v>
      </c>
      <c r="AT58" s="124">
        <f t="shared" si="16"/>
        <v>347.32161422966004</v>
      </c>
      <c r="AU58" s="124">
        <f t="shared" si="16"/>
        <v>453.64455736118862</v>
      </c>
      <c r="AV58" s="124">
        <f t="shared" si="16"/>
        <v>574.14389291025429</v>
      </c>
      <c r="AW58" s="124">
        <f t="shared" si="16"/>
        <v>708.81962087685713</v>
      </c>
      <c r="AX58" s="127"/>
      <c r="AY58" s="125">
        <f t="shared" si="19"/>
        <v>4.1105844297615635</v>
      </c>
      <c r="AZ58" s="125">
        <f t="shared" si="19"/>
        <v>5.2208377190462523</v>
      </c>
      <c r="BA58" s="125">
        <f t="shared" si="19"/>
        <v>8.6183709789651761</v>
      </c>
      <c r="BB58" s="125">
        <f t="shared" si="19"/>
        <v>13.577975876185006</v>
      </c>
      <c r="BC58" s="125">
        <f t="shared" si="19"/>
        <v>20.01030674403907</v>
      </c>
      <c r="BD58" s="125">
        <f t="shared" si="19"/>
        <v>27.893317249194041</v>
      </c>
      <c r="BE58" s="125">
        <f t="shared" si="17"/>
        <v>37.219453384847199</v>
      </c>
      <c r="BF58" s="125">
        <f t="shared" si="17"/>
        <v>47.985559754740024</v>
      </c>
      <c r="BG58" s="125">
        <f t="shared" si="17"/>
        <v>60.190128934143388</v>
      </c>
      <c r="BH58" s="123"/>
      <c r="BI58" s="123">
        <f t="shared" si="4"/>
        <v>4.1105844297615635</v>
      </c>
      <c r="BJ58" s="123"/>
      <c r="BK58" s="123">
        <v>4.1105844297615635</v>
      </c>
      <c r="BL58" s="123">
        <v>4.3808859822608701</v>
      </c>
      <c r="BM58" s="123">
        <v>4.6293256786487307</v>
      </c>
      <c r="BN58" s="123">
        <v>5.0701814755698829</v>
      </c>
      <c r="BO58" s="123">
        <v>5.4491153304367845</v>
      </c>
      <c r="BP58" s="123">
        <v>5.6650950364255452</v>
      </c>
      <c r="BQ58" s="123">
        <v>5.8209036407986297</v>
      </c>
      <c r="BR58" s="123">
        <v>5.9476840687438859</v>
      </c>
      <c r="BS58" s="123">
        <v>6.052625392897597</v>
      </c>
      <c r="BT58" s="123">
        <v>6.1408043185779997</v>
      </c>
      <c r="BU58" s="123">
        <v>6.2805194994468563</v>
      </c>
      <c r="BV58" s="123">
        <v>6.386084294471047</v>
      </c>
      <c r="BW58" s="123">
        <v>6.5631875327440641</v>
      </c>
      <c r="BX58" s="123">
        <v>6.6727240131407353</v>
      </c>
      <c r="BY58" s="123">
        <v>6.8415780045844867</v>
      </c>
      <c r="BZ58" s="123">
        <v>7.1348977945426348</v>
      </c>
    </row>
    <row r="59" spans="1:78" s="44" customFormat="1" x14ac:dyDescent="0.3">
      <c r="A59" s="79"/>
      <c r="B59" s="140"/>
      <c r="C59" s="140"/>
      <c r="D59" s="140"/>
      <c r="E59" s="140"/>
      <c r="F59" s="142" t="s">
        <v>69</v>
      </c>
      <c r="G59" s="140"/>
      <c r="H59" s="140"/>
      <c r="I59" s="140"/>
      <c r="J59" s="140"/>
      <c r="K59" s="79"/>
      <c r="M59" s="77"/>
      <c r="N59" s="77"/>
      <c r="O59" s="77"/>
      <c r="P59" s="119"/>
      <c r="Q59" s="77"/>
      <c r="R59" s="77"/>
      <c r="S59" s="77"/>
      <c r="T59" s="77"/>
      <c r="AF59" s="116">
        <f t="shared" si="15"/>
        <v>2.3933035249352814</v>
      </c>
      <c r="AG59" s="128">
        <f t="shared" si="5"/>
        <v>0.63058399977327628</v>
      </c>
      <c r="AH59" s="127">
        <f t="shared" si="10"/>
        <v>0.41783250205468259</v>
      </c>
      <c r="AI59" s="123">
        <f t="shared" si="11"/>
        <v>2.3933035249352814</v>
      </c>
      <c r="AJ59" s="57">
        <f t="shared" si="6"/>
        <v>0.5818951580154742</v>
      </c>
      <c r="AK59" s="57">
        <v>1</v>
      </c>
      <c r="AL59" s="123">
        <f t="shared" si="7"/>
        <v>0.84033613445378152</v>
      </c>
      <c r="AM59" s="123">
        <v>1.19</v>
      </c>
      <c r="AN59" s="124">
        <f t="shared" si="18"/>
        <v>6.9695674042012268</v>
      </c>
      <c r="AO59" s="124">
        <f t="shared" si="16"/>
        <v>27.878269616804907</v>
      </c>
      <c r="AP59" s="124">
        <f t="shared" si="16"/>
        <v>62.726106637811043</v>
      </c>
      <c r="AQ59" s="124">
        <f t="shared" si="16"/>
        <v>111.51307846721963</v>
      </c>
      <c r="AR59" s="124">
        <f t="shared" si="16"/>
        <v>174.23918510503066</v>
      </c>
      <c r="AS59" s="124">
        <f t="shared" si="16"/>
        <v>250.90442655124417</v>
      </c>
      <c r="AT59" s="124">
        <f t="shared" si="16"/>
        <v>341.50880280586017</v>
      </c>
      <c r="AU59" s="124">
        <f t="shared" si="16"/>
        <v>446.05231386887851</v>
      </c>
      <c r="AV59" s="124">
        <f t="shared" si="16"/>
        <v>564.53495974029943</v>
      </c>
      <c r="AW59" s="124">
        <f t="shared" si="16"/>
        <v>696.95674042012263</v>
      </c>
      <c r="AX59" s="127"/>
      <c r="AY59" s="125">
        <f t="shared" si="19"/>
        <v>4.1222648188687243</v>
      </c>
      <c r="AZ59" s="125">
        <f t="shared" si="19"/>
        <v>5.1786842754748958</v>
      </c>
      <c r="BA59" s="125">
        <f t="shared" si="19"/>
        <v>8.5128278142629608</v>
      </c>
      <c r="BB59" s="125">
        <f t="shared" si="19"/>
        <v>13.387143351899583</v>
      </c>
      <c r="BC59" s="125">
        <f t="shared" si="19"/>
        <v>19.710764471718104</v>
      </c>
      <c r="BD59" s="125">
        <f t="shared" si="19"/>
        <v>27.461269590385182</v>
      </c>
      <c r="BE59" s="125">
        <f t="shared" si="17"/>
        <v>36.630976124567475</v>
      </c>
      <c r="BF59" s="125">
        <f t="shared" si="17"/>
        <v>47.216674970098332</v>
      </c>
      <c r="BG59" s="125">
        <f t="shared" si="17"/>
        <v>59.216833044416035</v>
      </c>
      <c r="BH59" s="123"/>
      <c r="BI59" s="123">
        <f t="shared" si="4"/>
        <v>4.1222648188687243</v>
      </c>
      <c r="BJ59" s="123"/>
      <c r="BK59" s="123">
        <v>4.1222648188687243</v>
      </c>
      <c r="BL59" s="123">
        <v>4.3971503064476627</v>
      </c>
      <c r="BM59" s="123">
        <v>4.6497738258514136</v>
      </c>
      <c r="BN59" s="123">
        <v>5.0979861045643782</v>
      </c>
      <c r="BO59" s="123">
        <v>5.4831755628939645</v>
      </c>
      <c r="BP59" s="123">
        <v>5.6298819325733858</v>
      </c>
      <c r="BQ59" s="123">
        <v>5.7878847897476753</v>
      </c>
      <c r="BR59" s="123">
        <v>5.9163772466231261</v>
      </c>
      <c r="BS59" s="123">
        <v>6.0226906312947035</v>
      </c>
      <c r="BT59" s="123">
        <v>6.11199324663834</v>
      </c>
      <c r="BU59" s="123">
        <v>6.2534381732350379</v>
      </c>
      <c r="BV59" s="123">
        <v>6.3602715000007732</v>
      </c>
      <c r="BW59" s="123">
        <v>6.5394345855216072</v>
      </c>
      <c r="BX59" s="123">
        <v>6.6502051940598674</v>
      </c>
      <c r="BY59" s="123">
        <v>6.8209064578401524</v>
      </c>
      <c r="BZ59" s="123">
        <v>7.117289729540639</v>
      </c>
    </row>
    <row r="60" spans="1:78" x14ac:dyDescent="0.3">
      <c r="AE60" s="134">
        <f>AF60-AF52</f>
        <v>0.44948974278317788</v>
      </c>
      <c r="AF60" s="116">
        <f>SQRT(6)</f>
        <v>2.4494897427831779</v>
      </c>
      <c r="AG60" s="128">
        <f t="shared" si="5"/>
        <v>0.6226666666666667</v>
      </c>
      <c r="AH60" s="127">
        <f t="shared" si="10"/>
        <v>0.40824829046386307</v>
      </c>
      <c r="AI60" s="123">
        <f t="shared" si="11"/>
        <v>2.4494897427831779</v>
      </c>
      <c r="AJ60" s="57">
        <f t="shared" si="6"/>
        <v>0.57397782490886451</v>
      </c>
      <c r="AK60" s="57">
        <v>1</v>
      </c>
      <c r="AL60" s="123">
        <f t="shared" si="7"/>
        <v>0.83333333333333337</v>
      </c>
      <c r="AM60" s="123">
        <v>1.2</v>
      </c>
      <c r="AN60" s="124">
        <f t="shared" si="18"/>
        <v>6.8538919452009441</v>
      </c>
      <c r="AO60" s="124">
        <f t="shared" si="16"/>
        <v>27.415567780803777</v>
      </c>
      <c r="AP60" s="124">
        <f t="shared" si="16"/>
        <v>61.685027506808503</v>
      </c>
      <c r="AQ60" s="124">
        <f t="shared" si="16"/>
        <v>109.66227112321511</v>
      </c>
      <c r="AR60" s="124">
        <f t="shared" si="16"/>
        <v>171.34729863002354</v>
      </c>
      <c r="AS60" s="124">
        <f t="shared" si="16"/>
        <v>246.74011002723401</v>
      </c>
      <c r="AT60" s="124">
        <f t="shared" si="16"/>
        <v>335.84070531484622</v>
      </c>
      <c r="AU60" s="124">
        <f t="shared" si="16"/>
        <v>438.64908449286042</v>
      </c>
      <c r="AV60" s="124">
        <f t="shared" si="16"/>
        <v>555.16524756127649</v>
      </c>
      <c r="AW60" s="124">
        <f t="shared" si="16"/>
        <v>685.38919452009418</v>
      </c>
      <c r="AX60" s="127"/>
      <c r="AY60" s="125">
        <f t="shared" si="19"/>
        <v>4.1344444444444441</v>
      </c>
      <c r="AZ60" s="125">
        <f t="shared" si="19"/>
        <v>5.1377777777777771</v>
      </c>
      <c r="BA60" s="125">
        <f t="shared" si="19"/>
        <v>8.4100000000000019</v>
      </c>
      <c r="BB60" s="125">
        <f t="shared" si="19"/>
        <v>13.201111111111111</v>
      </c>
      <c r="BC60" s="125">
        <f t="shared" si="19"/>
        <v>19.418711111111115</v>
      </c>
      <c r="BD60" s="125">
        <f t="shared" si="19"/>
        <v>27.04000000000001</v>
      </c>
      <c r="BE60" s="125">
        <f t="shared" si="17"/>
        <v>36.057165532879829</v>
      </c>
      <c r="BF60" s="125">
        <f t="shared" si="17"/>
        <v>46.466944444444451</v>
      </c>
      <c r="BG60" s="125">
        <f t="shared" si="17"/>
        <v>58.267777777777795</v>
      </c>
      <c r="BH60" s="123"/>
      <c r="BI60" s="123">
        <f t="shared" si="4"/>
        <v>4.1344444444444441</v>
      </c>
      <c r="BJ60" s="123"/>
      <c r="BK60" s="123">
        <v>4.1344444444444441</v>
      </c>
      <c r="BL60" s="123">
        <v>4.413952550099463</v>
      </c>
      <c r="BM60" s="123">
        <v>4.6707951990424501</v>
      </c>
      <c r="BN60" s="123">
        <v>5.1264260395623467</v>
      </c>
      <c r="BO60" s="123">
        <v>5.5014162618050042</v>
      </c>
      <c r="BP60" s="123">
        <v>5.595974342863137</v>
      </c>
      <c r="BQ60" s="123">
        <v>5.7561899697399133</v>
      </c>
      <c r="BR60" s="123">
        <v>5.886408903047081</v>
      </c>
      <c r="BS60" s="123">
        <v>5.9941059268062933</v>
      </c>
      <c r="BT60" s="123">
        <v>6.0845417144263694</v>
      </c>
      <c r="BU60" s="123">
        <v>6.2277309837612584</v>
      </c>
      <c r="BV60" s="123">
        <v>6.3358435471777472</v>
      </c>
      <c r="BW60" s="123">
        <v>6.5170838626236023</v>
      </c>
      <c r="BX60" s="123">
        <v>6.6290990138869299</v>
      </c>
      <c r="BY60" s="123">
        <v>6.801663138799805</v>
      </c>
      <c r="BZ60" s="123">
        <v>7.101135744409282</v>
      </c>
    </row>
    <row r="61" spans="1:78" x14ac:dyDescent="0.3">
      <c r="AF61" s="116">
        <f>AF60+$AE$69/9</f>
        <v>2.5106575491406025</v>
      </c>
      <c r="AG61" s="128">
        <f t="shared" si="5"/>
        <v>0.61464450759153078</v>
      </c>
      <c r="AH61" s="127">
        <f t="shared" si="10"/>
        <v>0.39830203061437025</v>
      </c>
      <c r="AI61" s="123">
        <f t="shared" si="11"/>
        <v>2.5106575491406025</v>
      </c>
      <c r="AJ61" s="57">
        <f t="shared" si="6"/>
        <v>0.56595566583372858</v>
      </c>
      <c r="AK61" s="57">
        <v>1</v>
      </c>
      <c r="AL61" s="123">
        <f t="shared" si="7"/>
        <v>0.82644628099173556</v>
      </c>
      <c r="AM61" s="123">
        <v>1.21</v>
      </c>
      <c r="AN61" s="124">
        <f t="shared" si="18"/>
        <v>6.7410726050743524</v>
      </c>
      <c r="AO61" s="124">
        <f t="shared" si="16"/>
        <v>26.964290420297409</v>
      </c>
      <c r="AP61" s="124">
        <f t="shared" si="16"/>
        <v>60.669653445669169</v>
      </c>
      <c r="AQ61" s="124">
        <f t="shared" si="16"/>
        <v>107.85716168118964</v>
      </c>
      <c r="AR61" s="124">
        <f t="shared" si="16"/>
        <v>168.52681512685879</v>
      </c>
      <c r="AS61" s="124">
        <f t="shared" si="16"/>
        <v>242.67861378267668</v>
      </c>
      <c r="AT61" s="124">
        <f t="shared" si="16"/>
        <v>330.31255764864324</v>
      </c>
      <c r="AU61" s="124">
        <f t="shared" si="16"/>
        <v>431.42864672475855</v>
      </c>
      <c r="AV61" s="124">
        <f t="shared" si="16"/>
        <v>546.02688101102251</v>
      </c>
      <c r="AW61" s="124">
        <f t="shared" si="16"/>
        <v>674.10726050743517</v>
      </c>
      <c r="AX61" s="127"/>
      <c r="AY61" s="125">
        <f t="shared" si="19"/>
        <v>4.1471134553650701</v>
      </c>
      <c r="AZ61" s="125">
        <f t="shared" si="19"/>
        <v>5.0980788214602839</v>
      </c>
      <c r="BA61" s="125">
        <f t="shared" si="19"/>
        <v>8.3097988760634145</v>
      </c>
      <c r="BB61" s="125">
        <f t="shared" si="19"/>
        <v>13.01972153584113</v>
      </c>
      <c r="BC61" s="125">
        <f t="shared" si="19"/>
        <v>19.133900384126765</v>
      </c>
      <c r="BD61" s="125">
        <f t="shared" si="19"/>
        <v>26.629153837586998</v>
      </c>
      <c r="BE61" s="125">
        <f t="shared" si="17"/>
        <v>35.497538904725197</v>
      </c>
      <c r="BF61" s="125">
        <f t="shared" si="17"/>
        <v>45.73573770586453</v>
      </c>
      <c r="BG61" s="125">
        <f t="shared" si="17"/>
        <v>57.342165193212715</v>
      </c>
      <c r="BH61" s="123"/>
      <c r="BI61" s="123">
        <f t="shared" si="4"/>
        <v>4.1471134553650701</v>
      </c>
      <c r="BJ61" s="123"/>
      <c r="BK61" s="123">
        <v>4.1471134553650701</v>
      </c>
      <c r="BL61" s="123">
        <v>4.4312828620926252</v>
      </c>
      <c r="BM61" s="123">
        <v>4.6923799470981846</v>
      </c>
      <c r="BN61" s="123">
        <v>5.1554914294401337</v>
      </c>
      <c r="BO61" s="123">
        <v>5.4674066960437901</v>
      </c>
      <c r="BP61" s="123">
        <v>5.5633328628001824</v>
      </c>
      <c r="BQ61" s="123">
        <v>5.7257797762807163</v>
      </c>
      <c r="BR61" s="123">
        <v>5.8577396335211196</v>
      </c>
      <c r="BS61" s="123">
        <v>5.9668318749377347</v>
      </c>
      <c r="BT61" s="123">
        <v>6.058410317447434</v>
      </c>
      <c r="BU61" s="123">
        <v>6.2033585265308799</v>
      </c>
      <c r="BV61" s="123">
        <v>6.3127610315073381</v>
      </c>
      <c r="BW61" s="123">
        <v>6.4960959595554</v>
      </c>
      <c r="BX61" s="123">
        <v>6.6093660681272581</v>
      </c>
      <c r="BY61" s="123">
        <v>6.7838086429688342</v>
      </c>
      <c r="BZ61" s="123">
        <v>7.0863964346538495</v>
      </c>
    </row>
    <row r="62" spans="1:78" x14ac:dyDescent="0.3">
      <c r="AF62" s="116">
        <f t="shared" ref="AF62:AF68" si="20">AF61+$AE$69/9</f>
        <v>2.571825355498027</v>
      </c>
      <c r="AG62" s="128">
        <f t="shared" si="5"/>
        <v>0.6071879062271387</v>
      </c>
      <c r="AH62" s="127">
        <f t="shared" si="10"/>
        <v>0.38882889067961329</v>
      </c>
      <c r="AI62" s="123">
        <f t="shared" si="11"/>
        <v>2.571825355498027</v>
      </c>
      <c r="AJ62" s="57">
        <f t="shared" si="6"/>
        <v>0.5584990644693365</v>
      </c>
      <c r="AK62" s="57">
        <v>1</v>
      </c>
      <c r="AL62" s="123">
        <f t="shared" si="7"/>
        <v>0.81967213114754101</v>
      </c>
      <c r="AM62" s="123">
        <v>1.22</v>
      </c>
      <c r="AN62" s="124">
        <f t="shared" si="18"/>
        <v>6.6310161254295608</v>
      </c>
      <c r="AO62" s="124">
        <f t="shared" si="16"/>
        <v>26.524064501718243</v>
      </c>
      <c r="AP62" s="124">
        <f t="shared" si="16"/>
        <v>59.679145128866054</v>
      </c>
      <c r="AQ62" s="124">
        <f t="shared" si="16"/>
        <v>106.09625800687297</v>
      </c>
      <c r="AR62" s="124">
        <f t="shared" si="16"/>
        <v>165.775403135739</v>
      </c>
      <c r="AS62" s="124">
        <f t="shared" si="16"/>
        <v>238.71658051546422</v>
      </c>
      <c r="AT62" s="124">
        <f t="shared" si="16"/>
        <v>324.91979014604857</v>
      </c>
      <c r="AU62" s="124">
        <f t="shared" si="16"/>
        <v>424.38503202749189</v>
      </c>
      <c r="AV62" s="124">
        <f t="shared" si="16"/>
        <v>537.11230615979446</v>
      </c>
      <c r="AW62" s="124">
        <f t="shared" si="16"/>
        <v>663.10161254295599</v>
      </c>
      <c r="AX62" s="127"/>
      <c r="AY62" s="125">
        <f t="shared" si="19"/>
        <v>4.1602624025799528</v>
      </c>
      <c r="AZ62" s="125">
        <f t="shared" si="19"/>
        <v>5.0595496103198059</v>
      </c>
      <c r="BA62" s="125">
        <f t="shared" si="19"/>
        <v>8.2121394009973425</v>
      </c>
      <c r="BB62" s="125">
        <f t="shared" si="19"/>
        <v>12.842823441279227</v>
      </c>
      <c r="BC62" s="125">
        <f t="shared" si="19"/>
        <v>18.856096064498786</v>
      </c>
      <c r="BD62" s="125">
        <f t="shared" si="19"/>
        <v>26.228390937322704</v>
      </c>
      <c r="BE62" s="125">
        <f t="shared" si="17"/>
        <v>34.951633236621717</v>
      </c>
      <c r="BF62" s="125">
        <f t="shared" si="17"/>
        <v>45.022450015116902</v>
      </c>
      <c r="BG62" s="125">
        <f t="shared" si="17"/>
        <v>56.439229917618064</v>
      </c>
      <c r="BH62" s="123"/>
      <c r="BI62" s="123">
        <f t="shared" si="4"/>
        <v>4.1602624025799528</v>
      </c>
      <c r="BJ62" s="123"/>
      <c r="BK62" s="123">
        <v>4.1602624025799528</v>
      </c>
      <c r="BL62" s="123">
        <v>4.4491317933764956</v>
      </c>
      <c r="BM62" s="123">
        <v>4.7145186209679695</v>
      </c>
      <c r="BN62" s="123">
        <v>5.1851728251470925</v>
      </c>
      <c r="BO62" s="123">
        <v>5.4346140903189823</v>
      </c>
      <c r="BP62" s="123">
        <v>5.5319196961819186</v>
      </c>
      <c r="BQ62" s="123">
        <v>5.6966164131674883</v>
      </c>
      <c r="BR62" s="123">
        <v>5.8303316418426503</v>
      </c>
      <c r="BS62" s="123">
        <v>5.9408306794864449</v>
      </c>
      <c r="BT62" s="123">
        <v>6.0335612594989581</v>
      </c>
      <c r="BU62" s="123">
        <v>6.1802830053413249</v>
      </c>
      <c r="BV62" s="123">
        <v>6.290986156786964</v>
      </c>
      <c r="BW62" s="123">
        <v>6.4764330801144343</v>
      </c>
      <c r="BX62" s="123">
        <v>6.5909685605783057</v>
      </c>
      <c r="BY62" s="123">
        <v>6.7673051741446644</v>
      </c>
      <c r="BZ62" s="123">
        <v>7.0730340040718449</v>
      </c>
    </row>
    <row r="63" spans="1:78" x14ac:dyDescent="0.3">
      <c r="AF63" s="116">
        <f t="shared" si="20"/>
        <v>2.6329931618554516</v>
      </c>
      <c r="AG63" s="128">
        <f t="shared" si="5"/>
        <v>0.60024492346407454</v>
      </c>
      <c r="AH63" s="127">
        <f t="shared" si="10"/>
        <v>0.37979589711327133</v>
      </c>
      <c r="AI63" s="123">
        <f t="shared" si="11"/>
        <v>2.6329931618554516</v>
      </c>
      <c r="AJ63" s="57">
        <f t="shared" si="6"/>
        <v>0.55155608170627235</v>
      </c>
      <c r="AK63" s="57">
        <v>1</v>
      </c>
      <c r="AL63" s="123">
        <f t="shared" si="7"/>
        <v>0.81300813008130079</v>
      </c>
      <c r="AM63" s="123">
        <v>1.23</v>
      </c>
      <c r="AN63" s="124">
        <f t="shared" si="18"/>
        <v>6.5236330233917359</v>
      </c>
      <c r="AO63" s="124">
        <f t="shared" si="16"/>
        <v>26.094532093566944</v>
      </c>
      <c r="AP63" s="124">
        <f t="shared" si="16"/>
        <v>58.712697210525633</v>
      </c>
      <c r="AQ63" s="124">
        <f t="shared" si="16"/>
        <v>104.37812837426777</v>
      </c>
      <c r="AR63" s="124">
        <f t="shared" si="16"/>
        <v>163.09082558479338</v>
      </c>
      <c r="AS63" s="124">
        <f t="shared" si="16"/>
        <v>234.85078884210253</v>
      </c>
      <c r="AT63" s="124">
        <f t="shared" si="16"/>
        <v>319.6580181461951</v>
      </c>
      <c r="AU63" s="124">
        <f t="shared" si="16"/>
        <v>417.5125134970711</v>
      </c>
      <c r="AV63" s="124">
        <f t="shared" si="16"/>
        <v>528.41427489473074</v>
      </c>
      <c r="AW63" s="124">
        <f t="shared" si="16"/>
        <v>652.36330233917352</v>
      </c>
      <c r="AX63" s="127"/>
      <c r="AY63" s="125">
        <f t="shared" si="19"/>
        <v>4.1738822195782932</v>
      </c>
      <c r="AZ63" s="125">
        <f t="shared" si="19"/>
        <v>5.0221538783131745</v>
      </c>
      <c r="BA63" s="125">
        <f t="shared" si="19"/>
        <v>8.116939976204641</v>
      </c>
      <c r="BB63" s="125">
        <f t="shared" si="19"/>
        <v>12.670271763252694</v>
      </c>
      <c r="BC63" s="125">
        <f t="shared" si="19"/>
        <v>18.585071489457334</v>
      </c>
      <c r="BD63" s="125">
        <f t="shared" si="19"/>
        <v>25.83738490481856</v>
      </c>
      <c r="BE63" s="125">
        <f t="shared" si="17"/>
        <v>34.419004269540451</v>
      </c>
      <c r="BF63" s="125">
        <f t="shared" si="17"/>
        <v>44.326501115510766</v>
      </c>
      <c r="BG63" s="125">
        <f t="shared" si="17"/>
        <v>55.558237563619542</v>
      </c>
      <c r="BH63" s="123"/>
      <c r="BI63" s="123">
        <f t="shared" si="4"/>
        <v>4.1738822195782932</v>
      </c>
      <c r="BJ63" s="123"/>
      <c r="BK63" s="123">
        <v>4.1738822195782932</v>
      </c>
      <c r="BL63" s="123">
        <v>4.4674902774402767</v>
      </c>
      <c r="BM63" s="123">
        <v>4.7372021541410065</v>
      </c>
      <c r="BN63" s="123">
        <v>5.2154611601724241</v>
      </c>
      <c r="BO63" s="123">
        <v>5.4030021785874052</v>
      </c>
      <c r="BP63" s="123">
        <v>5.5016985769651683</v>
      </c>
      <c r="BQ63" s="123">
        <v>5.6686636143570492</v>
      </c>
      <c r="BR63" s="123">
        <v>5.8041486619684841</v>
      </c>
      <c r="BS63" s="123">
        <v>5.9160660744092226</v>
      </c>
      <c r="BT63" s="123">
        <v>6.0099582745377464</v>
      </c>
      <c r="BU63" s="123">
        <v>6.1584681541493866</v>
      </c>
      <c r="BV63" s="123">
        <v>6.2704826569734138</v>
      </c>
      <c r="BW63" s="123">
        <v>6.4580589582574861</v>
      </c>
      <c r="BX63" s="123">
        <v>6.5738702251968322</v>
      </c>
      <c r="BY63" s="123">
        <v>6.7521164662840674</v>
      </c>
      <c r="BZ63" s="123">
        <v>7.0610121866199771</v>
      </c>
    </row>
    <row r="64" spans="1:78" x14ac:dyDescent="0.3">
      <c r="AF64" s="116">
        <f t="shared" si="20"/>
        <v>2.6941609682128762</v>
      </c>
      <c r="AG64" s="128">
        <f t="shared" si="5"/>
        <v>0.5937694485419136</v>
      </c>
      <c r="AH64" s="127">
        <f t="shared" si="10"/>
        <v>0.37117307087383583</v>
      </c>
      <c r="AI64" s="123">
        <f t="shared" si="11"/>
        <v>2.6941609682128762</v>
      </c>
      <c r="AJ64" s="57">
        <f t="shared" si="6"/>
        <v>0.5450806067841113</v>
      </c>
      <c r="AK64" s="57">
        <v>1</v>
      </c>
      <c r="AL64" s="123">
        <f t="shared" si="7"/>
        <v>0.80645161290322587</v>
      </c>
      <c r="AM64" s="123">
        <v>1.24</v>
      </c>
      <c r="AN64" s="124">
        <f t="shared" si="18"/>
        <v>6.4188374096574909</v>
      </c>
      <c r="AO64" s="124">
        <f t="shared" si="16"/>
        <v>25.675349638629964</v>
      </c>
      <c r="AP64" s="124">
        <f t="shared" si="16"/>
        <v>57.769536686917419</v>
      </c>
      <c r="AQ64" s="124">
        <f t="shared" si="16"/>
        <v>102.70139855451986</v>
      </c>
      <c r="AR64" s="124">
        <f t="shared" si="16"/>
        <v>160.47093524143725</v>
      </c>
      <c r="AS64" s="124">
        <f t="shared" si="16"/>
        <v>231.07814674766968</v>
      </c>
      <c r="AT64" s="124">
        <f t="shared" si="16"/>
        <v>314.52303307321711</v>
      </c>
      <c r="AU64" s="124">
        <f t="shared" si="16"/>
        <v>410.80559421807942</v>
      </c>
      <c r="AV64" s="124">
        <f t="shared" si="16"/>
        <v>519.92583018225696</v>
      </c>
      <c r="AW64" s="124">
        <f t="shared" si="16"/>
        <v>641.88374096574898</v>
      </c>
      <c r="AX64" s="127"/>
      <c r="AY64" s="125">
        <f t="shared" si="19"/>
        <v>4.1879642039542144</v>
      </c>
      <c r="AZ64" s="125">
        <f t="shared" si="19"/>
        <v>4.9858568158168577</v>
      </c>
      <c r="BA64" s="125">
        <f t="shared" si="19"/>
        <v>8.0241222800323762</v>
      </c>
      <c r="BB64" s="125">
        <f t="shared" si="19"/>
        <v>12.501927263267431</v>
      </c>
      <c r="BC64" s="125">
        <f t="shared" si="19"/>
        <v>18.32060909885536</v>
      </c>
      <c r="BD64" s="125">
        <f t="shared" si="19"/>
        <v>25.45582245346284</v>
      </c>
      <c r="BE64" s="125">
        <f t="shared" si="17"/>
        <v>33.899225585593243</v>
      </c>
      <c r="BF64" s="125">
        <f t="shared" si="17"/>
        <v>43.647334053069727</v>
      </c>
      <c r="BG64" s="125">
        <f t="shared" si="17"/>
        <v>54.698483236340756</v>
      </c>
      <c r="BH64" s="123"/>
      <c r="BI64" s="123">
        <f t="shared" si="4"/>
        <v>4.1879642039542144</v>
      </c>
      <c r="BJ64" s="123"/>
      <c r="BK64" s="123">
        <v>4.1879642039542144</v>
      </c>
      <c r="BL64" s="123">
        <v>4.486349611878091</v>
      </c>
      <c r="BM64" s="123">
        <v>4.7604218442114163</v>
      </c>
      <c r="BN64" s="123">
        <v>5.246347732110249</v>
      </c>
      <c r="BO64" s="123">
        <v>5.3725361512255354</v>
      </c>
      <c r="BP64" s="123">
        <v>5.4726346955264109</v>
      </c>
      <c r="BQ64" s="123">
        <v>5.6418865702258802</v>
      </c>
      <c r="BR64" s="123">
        <v>5.7791558842751147</v>
      </c>
      <c r="BS64" s="123">
        <v>5.8925032500825729</v>
      </c>
      <c r="BT64" s="123">
        <v>5.9875665529402973</v>
      </c>
      <c r="BU64" s="123">
        <v>6.1378791633315828</v>
      </c>
      <c r="BV64" s="123">
        <v>6.2512157224432103</v>
      </c>
      <c r="BW64" s="123">
        <v>6.4409387843610926</v>
      </c>
      <c r="BX64" s="123">
        <v>6.558036252359396</v>
      </c>
      <c r="BY64" s="123">
        <v>6.7382077097635866</v>
      </c>
      <c r="BZ64" s="123">
        <v>7.0502961726748685</v>
      </c>
    </row>
    <row r="65" spans="31:78" x14ac:dyDescent="0.3">
      <c r="AF65" s="116">
        <f t="shared" si="20"/>
        <v>2.7553287745703008</v>
      </c>
      <c r="AG65" s="128">
        <f t="shared" si="5"/>
        <v>0.58772043147331954</v>
      </c>
      <c r="AH65" s="127">
        <f t="shared" si="10"/>
        <v>0.36293309503725268</v>
      </c>
      <c r="AI65" s="123">
        <f t="shared" si="11"/>
        <v>2.7553287745703008</v>
      </c>
      <c r="AJ65" s="57">
        <f t="shared" si="6"/>
        <v>0.53903158971551723</v>
      </c>
      <c r="AK65" s="57">
        <v>1</v>
      </c>
      <c r="AL65" s="123">
        <f t="shared" si="7"/>
        <v>0.8</v>
      </c>
      <c r="AM65" s="123">
        <v>1.25</v>
      </c>
      <c r="AN65" s="124">
        <f t="shared" si="18"/>
        <v>6.3165468166971888</v>
      </c>
      <c r="AO65" s="124">
        <f t="shared" si="16"/>
        <v>25.266187266788755</v>
      </c>
      <c r="AP65" s="124">
        <f t="shared" si="16"/>
        <v>56.848921350274701</v>
      </c>
      <c r="AQ65" s="124">
        <f t="shared" si="16"/>
        <v>101.06474906715502</v>
      </c>
      <c r="AR65" s="124">
        <f t="shared" si="16"/>
        <v>157.91367041742973</v>
      </c>
      <c r="AS65" s="124">
        <f t="shared" si="16"/>
        <v>227.3956854010988</v>
      </c>
      <c r="AT65" s="124">
        <f t="shared" si="16"/>
        <v>309.51079401816224</v>
      </c>
      <c r="AU65" s="124">
        <f t="shared" si="16"/>
        <v>404.25899626862008</v>
      </c>
      <c r="AV65" s="124">
        <f t="shared" si="16"/>
        <v>511.64029215247228</v>
      </c>
      <c r="AW65" s="124">
        <f t="shared" si="16"/>
        <v>631.65468166971891</v>
      </c>
      <c r="AX65" s="127"/>
      <c r="AY65" s="125">
        <f t="shared" si="19"/>
        <v>4.2024999999999997</v>
      </c>
      <c r="AZ65" s="125">
        <f t="shared" si="19"/>
        <v>4.9506250000000005</v>
      </c>
      <c r="BA65" s="125">
        <f t="shared" si="19"/>
        <v>7.9336111111111123</v>
      </c>
      <c r="BB65" s="125">
        <f t="shared" si="19"/>
        <v>12.337656250000002</v>
      </c>
      <c r="BC65" s="125">
        <f t="shared" si="19"/>
        <v>18.0625</v>
      </c>
      <c r="BD65" s="125">
        <f t="shared" si="19"/>
        <v>25.083402777777781</v>
      </c>
      <c r="BE65" s="125">
        <f t="shared" si="17"/>
        <v>33.391887755102047</v>
      </c>
      <c r="BF65" s="125">
        <f t="shared" si="17"/>
        <v>42.984414062500008</v>
      </c>
      <c r="BG65" s="125">
        <f t="shared" si="17"/>
        <v>53.859290123456809</v>
      </c>
      <c r="BH65" s="123"/>
      <c r="BI65" s="123">
        <f t="shared" si="4"/>
        <v>4.2024999999999997</v>
      </c>
      <c r="BJ65" s="123"/>
      <c r="BK65" s="123">
        <v>4.2024999999999997</v>
      </c>
      <c r="BL65" s="123">
        <v>4.5057014409822216</v>
      </c>
      <c r="BM65" s="123">
        <v>4.7841693354714856</v>
      </c>
      <c r="BN65" s="123">
        <v>5.2286667541149185</v>
      </c>
      <c r="BO65" s="123">
        <v>5.3431825854025119</v>
      </c>
      <c r="BP65" s="123">
        <v>5.4446946290347844</v>
      </c>
      <c r="BQ65" s="123">
        <v>5.6162518579431158</v>
      </c>
      <c r="BR65" s="123">
        <v>5.7553198859316694</v>
      </c>
      <c r="BS65" s="123">
        <v>5.8701087836756169</v>
      </c>
      <c r="BT65" s="123">
        <v>5.9663526718757325</v>
      </c>
      <c r="BU65" s="123">
        <v>6.1184826100570175</v>
      </c>
      <c r="BV65" s="123">
        <v>6.2331519303654579</v>
      </c>
      <c r="BW65" s="123">
        <v>6.4250391355943313</v>
      </c>
      <c r="BX65" s="123">
        <v>6.5434332192350668</v>
      </c>
      <c r="BY65" s="123">
        <v>6.7255454817523121</v>
      </c>
      <c r="BZ65" s="123">
        <v>7.0408525394055541</v>
      </c>
    </row>
    <row r="66" spans="31:78" x14ac:dyDescent="0.3">
      <c r="AF66" s="116">
        <f t="shared" si="20"/>
        <v>2.8164965809277254</v>
      </c>
      <c r="AG66" s="128">
        <f t="shared" si="5"/>
        <v>0.58206123086601869</v>
      </c>
      <c r="AH66" s="127">
        <f t="shared" si="10"/>
        <v>0.35505102572168229</v>
      </c>
      <c r="AI66" s="123">
        <f t="shared" si="11"/>
        <v>2.8164965809277254</v>
      </c>
      <c r="AJ66" s="57">
        <f t="shared" si="6"/>
        <v>0.53337238910821649</v>
      </c>
      <c r="AK66" s="57">
        <v>1</v>
      </c>
      <c r="AL66" s="123">
        <f t="shared" si="7"/>
        <v>0.79365079365079361</v>
      </c>
      <c r="AM66" s="123">
        <v>1.26</v>
      </c>
      <c r="AN66" s="124">
        <f t="shared" si="18"/>
        <v>6.216682036463439</v>
      </c>
      <c r="AO66" s="124">
        <f t="shared" si="16"/>
        <v>24.866728145853756</v>
      </c>
      <c r="AP66" s="124">
        <f t="shared" si="16"/>
        <v>55.950138328170951</v>
      </c>
      <c r="AQ66" s="124">
        <f t="shared" si="16"/>
        <v>99.466912583415024</v>
      </c>
      <c r="AR66" s="124">
        <f t="shared" si="16"/>
        <v>155.41705091158596</v>
      </c>
      <c r="AS66" s="124">
        <f t="shared" si="16"/>
        <v>223.8005533126838</v>
      </c>
      <c r="AT66" s="124">
        <f t="shared" si="16"/>
        <v>304.61741978670852</v>
      </c>
      <c r="AU66" s="124">
        <f t="shared" si="16"/>
        <v>397.86765033366009</v>
      </c>
      <c r="AV66" s="124">
        <f t="shared" si="16"/>
        <v>503.55124495353851</v>
      </c>
      <c r="AW66" s="124">
        <f t="shared" si="16"/>
        <v>621.66820364634384</v>
      </c>
      <c r="AX66" s="127"/>
      <c r="AY66" s="125">
        <f t="shared" si="19"/>
        <v>4.2174815822625353</v>
      </c>
      <c r="AZ66" s="125">
        <f t="shared" si="19"/>
        <v>4.9164263290501387</v>
      </c>
      <c r="BA66" s="125">
        <f t="shared" si="19"/>
        <v>7.8453342403628117</v>
      </c>
      <c r="BB66" s="125">
        <f t="shared" si="19"/>
        <v>12.177330316200553</v>
      </c>
      <c r="BC66" s="125">
        <f t="shared" si="19"/>
        <v>17.810543556563363</v>
      </c>
      <c r="BD66" s="125">
        <f t="shared" si="19"/>
        <v>24.719836961451247</v>
      </c>
      <c r="BE66" s="125">
        <f t="shared" si="17"/>
        <v>32.896597530864192</v>
      </c>
      <c r="BF66" s="125">
        <f t="shared" si="17"/>
        <v>42.337227514802208</v>
      </c>
      <c r="BG66" s="125">
        <f t="shared" si="17"/>
        <v>53.040008163265306</v>
      </c>
      <c r="BH66" s="123"/>
      <c r="BI66" s="123">
        <f t="shared" si="4"/>
        <v>4.2174815822625353</v>
      </c>
      <c r="BJ66" s="123"/>
      <c r="BK66" s="123">
        <v>4.2174815822625353</v>
      </c>
      <c r="BL66" s="123">
        <v>4.5255377392995566</v>
      </c>
      <c r="BM66" s="123">
        <v>4.8084366024680971</v>
      </c>
      <c r="BN66" s="123">
        <v>5.1987372648229897</v>
      </c>
      <c r="BO66" s="123">
        <v>5.3149093793058713</v>
      </c>
      <c r="BP66" s="123">
        <v>5.4178462756778263</v>
      </c>
      <c r="BQ66" s="123">
        <v>5.5917273756962942</v>
      </c>
      <c r="BR66" s="123">
        <v>5.7326085651256902</v>
      </c>
      <c r="BS66" s="123">
        <v>5.848850573375894</v>
      </c>
      <c r="BT66" s="123">
        <v>5.946284529531594</v>
      </c>
      <c r="BU66" s="123">
        <v>6.1002463925132471</v>
      </c>
      <c r="BV66" s="123">
        <v>6.2162591789277011</v>
      </c>
      <c r="BW66" s="123">
        <v>6.4103279101447797</v>
      </c>
      <c r="BX66" s="123">
        <v>6.5300290240114052</v>
      </c>
      <c r="BY66" s="123">
        <v>6.7140976804377992</v>
      </c>
      <c r="BZ66" s="123">
        <v>7.0326491849996078</v>
      </c>
    </row>
    <row r="67" spans="31:78" x14ac:dyDescent="0.3">
      <c r="AF67" s="116">
        <f t="shared" si="20"/>
        <v>2.8776643872851499</v>
      </c>
      <c r="AG67" s="128">
        <f t="shared" si="5"/>
        <v>0.57675905773282532</v>
      </c>
      <c r="AH67" s="127">
        <f t="shared" si="10"/>
        <v>0.34750403987986289</v>
      </c>
      <c r="AI67" s="123">
        <f t="shared" si="11"/>
        <v>2.8776643872851499</v>
      </c>
      <c r="AJ67" s="57">
        <f t="shared" si="6"/>
        <v>0.52807021597502313</v>
      </c>
      <c r="AK67" s="57">
        <v>1</v>
      </c>
      <c r="AL67" s="123">
        <f t="shared" si="7"/>
        <v>0.78740157480314954</v>
      </c>
      <c r="AM67" s="123">
        <v>1.27</v>
      </c>
      <c r="AN67" s="124">
        <f t="shared" si="18"/>
        <v>6.1191669670093347</v>
      </c>
      <c r="AO67" s="124">
        <f t="shared" si="16"/>
        <v>24.476667868037339</v>
      </c>
      <c r="AP67" s="124">
        <f t="shared" si="16"/>
        <v>55.072502703084012</v>
      </c>
      <c r="AQ67" s="124">
        <f t="shared" si="16"/>
        <v>97.906671472149355</v>
      </c>
      <c r="AR67" s="124">
        <f t="shared" si="16"/>
        <v>152.97917417523334</v>
      </c>
      <c r="AS67" s="124">
        <f t="shared" si="16"/>
        <v>220.29001081233605</v>
      </c>
      <c r="AT67" s="124">
        <f t="shared" si="16"/>
        <v>299.83918138345746</v>
      </c>
      <c r="AU67" s="124">
        <f t="shared" si="16"/>
        <v>391.62668588859742</v>
      </c>
      <c r="AV67" s="124">
        <f t="shared" si="16"/>
        <v>495.65252432775611</v>
      </c>
      <c r="AW67" s="124">
        <f t="shared" si="16"/>
        <v>611.91669670093336</v>
      </c>
      <c r="AX67" s="127"/>
      <c r="AY67" s="125">
        <f t="shared" si="19"/>
        <v>4.2329012400024801</v>
      </c>
      <c r="AZ67" s="125">
        <f t="shared" si="19"/>
        <v>4.8832299600099187</v>
      </c>
      <c r="BA67" s="125">
        <f t="shared" si="19"/>
        <v>7.7592222711334298</v>
      </c>
      <c r="BB67" s="125">
        <f t="shared" si="19"/>
        <v>12.020826090039677</v>
      </c>
      <c r="BC67" s="125">
        <f t="shared" si="19"/>
        <v>17.564547000061996</v>
      </c>
      <c r="BD67" s="125">
        <f t="shared" si="19"/>
        <v>24.364847417867058</v>
      </c>
      <c r="BE67" s="125">
        <f t="shared" si="17"/>
        <v>32.412977086652134</v>
      </c>
      <c r="BF67" s="125">
        <f t="shared" si="17"/>
        <v>41.705280922658716</v>
      </c>
      <c r="BG67" s="125">
        <f t="shared" si="17"/>
        <v>52.240012785879891</v>
      </c>
      <c r="BH67" s="123"/>
      <c r="BI67" s="123">
        <f t="shared" si="4"/>
        <v>4.2329012400024801</v>
      </c>
      <c r="BJ67" s="123"/>
      <c r="BK67" s="123">
        <v>4.2329012400024801</v>
      </c>
      <c r="BL67" s="123">
        <v>4.5458507960907522</v>
      </c>
      <c r="BM67" s="123">
        <v>4.8332159344619123</v>
      </c>
      <c r="BN67" s="123">
        <v>5.1698440948244331</v>
      </c>
      <c r="BO67" s="123">
        <v>5.2876856899782627</v>
      </c>
      <c r="BP67" s="123">
        <v>5.3920587924981831</v>
      </c>
      <c r="BQ67" s="123">
        <v>5.5682822805280701</v>
      </c>
      <c r="BR67" s="123">
        <v>5.7109910788998262</v>
      </c>
      <c r="BS67" s="123">
        <v>5.8286977762260648</v>
      </c>
      <c r="BT67" s="123">
        <v>5.9273312829505409</v>
      </c>
      <c r="BU67" s="123">
        <v>6.0831396677429197</v>
      </c>
      <c r="BV67" s="123">
        <v>6.2005066251726237</v>
      </c>
      <c r="BW67" s="123">
        <v>6.3967742650550852</v>
      </c>
      <c r="BX67" s="123">
        <v>6.5177928237310914</v>
      </c>
      <c r="BY67" s="123">
        <v>6.7038334628627174</v>
      </c>
      <c r="BZ67" s="123">
        <v>7.0256552664996992</v>
      </c>
    </row>
    <row r="68" spans="31:78" x14ac:dyDescent="0.3">
      <c r="AF68" s="116">
        <f t="shared" si="20"/>
        <v>2.9388321936425745</v>
      </c>
      <c r="AG68" s="128">
        <f t="shared" si="5"/>
        <v>0.57178449947694376</v>
      </c>
      <c r="AH68" s="127">
        <f t="shared" si="10"/>
        <v>0.3402712145876341</v>
      </c>
      <c r="AI68" s="123">
        <f t="shared" si="11"/>
        <v>2.9388321936425745</v>
      </c>
      <c r="AJ68" s="57">
        <f t="shared" si="6"/>
        <v>0.52309565771914157</v>
      </c>
      <c r="AK68" s="57">
        <v>1</v>
      </c>
      <c r="AL68" s="123">
        <f t="shared" si="7"/>
        <v>0.78125</v>
      </c>
      <c r="AM68" s="123">
        <v>1.28</v>
      </c>
      <c r="AN68" s="124">
        <f t="shared" si="18"/>
        <v>6.0239284674617668</v>
      </c>
      <c r="AO68" s="124">
        <f t="shared" si="16"/>
        <v>24.095713869847067</v>
      </c>
      <c r="AP68" s="124">
        <f t="shared" si="16"/>
        <v>54.215356207155907</v>
      </c>
      <c r="AQ68" s="124">
        <f t="shared" si="16"/>
        <v>96.382855479388269</v>
      </c>
      <c r="AR68" s="124">
        <f t="shared" si="16"/>
        <v>150.59821168654415</v>
      </c>
      <c r="AS68" s="124">
        <f t="shared" si="16"/>
        <v>216.86142482862363</v>
      </c>
      <c r="AT68" s="124">
        <f t="shared" si="16"/>
        <v>295.17249490562659</v>
      </c>
      <c r="AU68" s="124">
        <f t="shared" si="16"/>
        <v>385.53142191755308</v>
      </c>
      <c r="AV68" s="124">
        <f t="shared" si="16"/>
        <v>487.93820586440319</v>
      </c>
      <c r="AW68" s="124">
        <f t="shared" si="16"/>
        <v>602.39284674617659</v>
      </c>
      <c r="AX68" s="127"/>
      <c r="AY68" s="125">
        <f t="shared" si="19"/>
        <v>4.2487515625000007</v>
      </c>
      <c r="AZ68" s="125">
        <f t="shared" si="19"/>
        <v>4.8510062500000002</v>
      </c>
      <c r="BA68" s="125">
        <f t="shared" si="19"/>
        <v>7.6752085069444451</v>
      </c>
      <c r="BB68" s="125">
        <f t="shared" si="19"/>
        <v>11.868024999999999</v>
      </c>
      <c r="BC68" s="125">
        <f t="shared" si="19"/>
        <v>17.324325062500002</v>
      </c>
      <c r="BD68" s="125">
        <f t="shared" si="19"/>
        <v>24.018167361111107</v>
      </c>
      <c r="BE68" s="125">
        <f t="shared" si="17"/>
        <v>31.940663297193883</v>
      </c>
      <c r="BF68" s="125">
        <f t="shared" si="17"/>
        <v>41.088100000000004</v>
      </c>
      <c r="BG68" s="125">
        <f t="shared" si="17"/>
        <v>51.458703722993825</v>
      </c>
      <c r="BH68" s="123"/>
      <c r="BI68" s="123">
        <f t="shared" si="4"/>
        <v>4.2487515625000007</v>
      </c>
      <c r="BJ68" s="123"/>
      <c r="BK68" s="123">
        <v>4.2487515625000007</v>
      </c>
      <c r="BL68" s="123">
        <v>4.5666332006359758</v>
      </c>
      <c r="BM68" s="123">
        <v>4.8584999207330961</v>
      </c>
      <c r="BN68" s="123">
        <v>5.1419576012399038</v>
      </c>
      <c r="BO68" s="123">
        <v>5.2614818745403413</v>
      </c>
      <c r="BP68" s="123">
        <v>5.3673025366165108</v>
      </c>
      <c r="BQ68" s="123">
        <v>5.5458869295590869</v>
      </c>
      <c r="BR68" s="123">
        <v>5.6904377843747236</v>
      </c>
      <c r="BS68" s="123">
        <v>5.8096207493467658</v>
      </c>
      <c r="BT68" s="123">
        <v>5.9094632892532033</v>
      </c>
      <c r="BU68" s="123">
        <v>6.0671327928666736</v>
      </c>
      <c r="BV68" s="123">
        <v>6.1858646262208214</v>
      </c>
      <c r="BW68" s="123">
        <v>6.3843485574458656</v>
      </c>
      <c r="BX68" s="123">
        <v>6.5066949755147236</v>
      </c>
      <c r="BY68" s="123">
        <v>6.6947231861476704</v>
      </c>
      <c r="BZ68" s="123">
        <v>7.019841141026399</v>
      </c>
    </row>
    <row r="69" spans="31:78" x14ac:dyDescent="0.3">
      <c r="AE69" s="127">
        <f>AF69-AF60</f>
        <v>0.55051025721682212</v>
      </c>
      <c r="AF69" s="116">
        <v>3</v>
      </c>
      <c r="AG69" s="128">
        <f t="shared" si="5"/>
        <v>0.56711111111111112</v>
      </c>
      <c r="AH69" s="127">
        <f t="shared" si="10"/>
        <v>0.33333333333333331</v>
      </c>
      <c r="AI69" s="123">
        <f t="shared" si="11"/>
        <v>3</v>
      </c>
      <c r="AJ69" s="57">
        <f t="shared" si="6"/>
        <v>0.51842226935330893</v>
      </c>
      <c r="AK69" s="57">
        <v>1</v>
      </c>
      <c r="AL69" s="123">
        <f t="shared" si="7"/>
        <v>0.77519379844961234</v>
      </c>
      <c r="AM69" s="123">
        <v>1.29</v>
      </c>
      <c r="AN69" s="124">
        <f t="shared" si="18"/>
        <v>5.9308962208336968</v>
      </c>
      <c r="AO69" s="124">
        <f t="shared" si="16"/>
        <v>23.723584883334787</v>
      </c>
      <c r="AP69" s="124">
        <f t="shared" si="16"/>
        <v>53.378065987503284</v>
      </c>
      <c r="AQ69" s="124">
        <f t="shared" si="16"/>
        <v>94.894339533339149</v>
      </c>
      <c r="AR69" s="124">
        <f t="shared" si="16"/>
        <v>148.27240552084243</v>
      </c>
      <c r="AS69" s="124">
        <f t="shared" si="16"/>
        <v>213.51226395001314</v>
      </c>
      <c r="AT69" s="124">
        <f t="shared" si="16"/>
        <v>290.61391482085122</v>
      </c>
      <c r="AU69" s="124">
        <f t="shared" si="16"/>
        <v>379.5773581333566</v>
      </c>
      <c r="AV69" s="124">
        <f t="shared" si="16"/>
        <v>480.40259388752952</v>
      </c>
      <c r="AW69" s="124">
        <f t="shared" si="16"/>
        <v>593.0896220833697</v>
      </c>
      <c r="AX69" s="127"/>
      <c r="AY69" s="125">
        <f t="shared" si="19"/>
        <v>4.2650254251547386</v>
      </c>
      <c r="AZ69" s="125">
        <f t="shared" si="19"/>
        <v>4.8197267006189515</v>
      </c>
      <c r="BA69" s="125">
        <f t="shared" si="19"/>
        <v>7.5932288263926466</v>
      </c>
      <c r="BB69" s="125">
        <f t="shared" si="19"/>
        <v>11.718813052475813</v>
      </c>
      <c r="BC69" s="125">
        <f t="shared" si="19"/>
        <v>17.089699628868456</v>
      </c>
      <c r="BD69" s="125">
        <f t="shared" si="19"/>
        <v>23.67954030557058</v>
      </c>
      <c r="BE69" s="125">
        <f t="shared" si="17"/>
        <v>31.479307057071971</v>
      </c>
      <c r="BF69" s="125">
        <f t="shared" si="17"/>
        <v>40.485228772403239</v>
      </c>
      <c r="BG69" s="125">
        <f t="shared" si="17"/>
        <v>50.695503881978247</v>
      </c>
      <c r="BH69" s="123"/>
      <c r="BI69" s="123">
        <f t="shared" si="4"/>
        <v>4.2650254251547386</v>
      </c>
      <c r="BJ69" s="123"/>
      <c r="BK69" s="123">
        <v>4.2650254251547386</v>
      </c>
      <c r="BL69" s="123">
        <v>4.5878778283348689</v>
      </c>
      <c r="BM69" s="123">
        <v>4.8842814366812908</v>
      </c>
      <c r="BN69" s="123">
        <v>5.1150492856679746</v>
      </c>
      <c r="BO69" s="123">
        <v>5.2362694345906808</v>
      </c>
      <c r="BP69" s="123">
        <v>5.343549009631384</v>
      </c>
      <c r="BQ69" s="123">
        <v>5.52451282438793</v>
      </c>
      <c r="BR69" s="123">
        <v>5.6709201831489668</v>
      </c>
      <c r="BS69" s="123">
        <v>5.7915909943365786</v>
      </c>
      <c r="BT69" s="123">
        <v>5.8926520500381843</v>
      </c>
      <c r="BU69" s="123">
        <v>6.0521972694831012</v>
      </c>
      <c r="BV69" s="123">
        <v>6.1723046836708999</v>
      </c>
      <c r="BW69" s="123">
        <v>6.3730222889157453</v>
      </c>
      <c r="BX69" s="123">
        <v>6.4967069809609166</v>
      </c>
      <c r="BY69" s="123">
        <v>6.6867383518912691</v>
      </c>
      <c r="BZ69" s="123">
        <v>7.0151783101783671</v>
      </c>
    </row>
    <row r="70" spans="31:78" x14ac:dyDescent="0.3">
      <c r="AF70" s="116">
        <v>3.1</v>
      </c>
      <c r="AG70" s="128">
        <f t="shared" si="5"/>
        <v>0.56005827263267427</v>
      </c>
      <c r="AH70" s="127">
        <f t="shared" si="10"/>
        <v>0.32258064516129031</v>
      </c>
      <c r="AI70" s="123">
        <f t="shared" si="11"/>
        <v>3.1</v>
      </c>
      <c r="AJ70" s="57">
        <f t="shared" si="6"/>
        <v>0.51136943087487208</v>
      </c>
      <c r="AK70" s="57">
        <v>1</v>
      </c>
      <c r="AL70" s="123">
        <f t="shared" si="7"/>
        <v>0.76923076923076916</v>
      </c>
      <c r="AM70" s="123">
        <v>1.3</v>
      </c>
      <c r="AN70" s="124">
        <f t="shared" si="18"/>
        <v>5.8400026041948854</v>
      </c>
      <c r="AO70" s="124">
        <f t="shared" si="16"/>
        <v>23.360010416779541</v>
      </c>
      <c r="AP70" s="124">
        <f t="shared" si="16"/>
        <v>52.560023437753962</v>
      </c>
      <c r="AQ70" s="124">
        <f t="shared" si="16"/>
        <v>93.440041667118166</v>
      </c>
      <c r="AR70" s="124">
        <f t="shared" si="16"/>
        <v>146.00006510487214</v>
      </c>
      <c r="AS70" s="124">
        <f t="shared" si="16"/>
        <v>210.24009375101585</v>
      </c>
      <c r="AT70" s="124">
        <f t="shared" si="16"/>
        <v>286.16012760554935</v>
      </c>
      <c r="AU70" s="124">
        <f t="shared" si="16"/>
        <v>373.76016666847266</v>
      </c>
      <c r="AV70" s="124">
        <f t="shared" si="16"/>
        <v>473.04021093978571</v>
      </c>
      <c r="AW70" s="124">
        <f t="shared" si="16"/>
        <v>584.00026041948854</v>
      </c>
      <c r="AX70" s="127"/>
      <c r="AY70" s="125">
        <f t="shared" si="19"/>
        <v>4.2817159763313599</v>
      </c>
      <c r="AZ70" s="125">
        <f t="shared" si="19"/>
        <v>4.7893639053254429</v>
      </c>
      <c r="BA70" s="125">
        <f t="shared" si="19"/>
        <v>7.5132215647600269</v>
      </c>
      <c r="BB70" s="125">
        <f t="shared" si="19"/>
        <v>11.573080621301774</v>
      </c>
      <c r="BC70" s="125">
        <f t="shared" si="19"/>
        <v>16.860499408284021</v>
      </c>
      <c r="BD70" s="125">
        <f t="shared" si="19"/>
        <v>23.348719592373435</v>
      </c>
      <c r="BE70" s="125">
        <f t="shared" si="17"/>
        <v>31.028572636155051</v>
      </c>
      <c r="BF70" s="125">
        <f t="shared" si="17"/>
        <v>39.896228735207089</v>
      </c>
      <c r="BG70" s="125">
        <f t="shared" si="17"/>
        <v>49.949858280371096</v>
      </c>
      <c r="BH70" s="123"/>
      <c r="BI70" s="123">
        <f t="shared" si="4"/>
        <v>4.2817159763313599</v>
      </c>
      <c r="BJ70" s="123"/>
      <c r="BK70" s="123">
        <v>4.2817159763313599</v>
      </c>
      <c r="BL70" s="123">
        <v>4.6095778275520987</v>
      </c>
      <c r="BM70" s="123">
        <v>4.9105536306711635</v>
      </c>
      <c r="BN70" s="123">
        <v>5.0890917415673131</v>
      </c>
      <c r="BO70" s="123">
        <v>5.2120209635879471</v>
      </c>
      <c r="BP70" s="123">
        <v>5.3207708050014704</v>
      </c>
      <c r="BQ70" s="123">
        <v>5.5041325584732572</v>
      </c>
      <c r="BR70" s="123">
        <v>5.6524108686812164</v>
      </c>
      <c r="BS70" s="123">
        <v>5.7745811046541737</v>
      </c>
      <c r="BT70" s="123">
        <v>5.8768701587641328</v>
      </c>
      <c r="BU70" s="123">
        <v>6.0383056910508612</v>
      </c>
      <c r="BV70" s="123">
        <v>6.1597993909815258</v>
      </c>
      <c r="BW70" s="123">
        <v>6.3627680529233475</v>
      </c>
      <c r="BX70" s="123">
        <v>6.4878014335283227</v>
      </c>
      <c r="BY70" s="123">
        <v>6.6798515535521643</v>
      </c>
      <c r="BZ70" s="123">
        <v>7.0116393674142374</v>
      </c>
    </row>
    <row r="71" spans="31:78" x14ac:dyDescent="0.3">
      <c r="AF71" s="116">
        <v>3.2</v>
      </c>
      <c r="AG71" s="128">
        <f t="shared" si="5"/>
        <v>0.55365624999999996</v>
      </c>
      <c r="AH71" s="127">
        <f t="shared" si="10"/>
        <v>0.3125</v>
      </c>
      <c r="AI71" s="123">
        <f t="shared" si="11"/>
        <v>3.2</v>
      </c>
      <c r="AJ71" s="57">
        <f t="shared" si="6"/>
        <v>0.50496740824219777</v>
      </c>
      <c r="AK71" s="57">
        <v>1</v>
      </c>
      <c r="AL71" s="123">
        <f t="shared" si="7"/>
        <v>0.76335877862595414</v>
      </c>
      <c r="AM71" s="123">
        <v>1.31</v>
      </c>
      <c r="AN71" s="124">
        <f t="shared" si="18"/>
        <v>5.7511825657533677</v>
      </c>
      <c r="AO71" s="124">
        <f t="shared" si="16"/>
        <v>23.004730263013471</v>
      </c>
      <c r="AP71" s="124">
        <f t="shared" si="16"/>
        <v>51.760643091780317</v>
      </c>
      <c r="AQ71" s="124">
        <f t="shared" si="16"/>
        <v>92.018921052053884</v>
      </c>
      <c r="AR71" s="124">
        <f t="shared" si="16"/>
        <v>143.77956414383419</v>
      </c>
      <c r="AS71" s="124">
        <f t="shared" si="16"/>
        <v>207.04257236712127</v>
      </c>
      <c r="AT71" s="124">
        <f t="shared" si="16"/>
        <v>281.80794572191513</v>
      </c>
      <c r="AU71" s="124">
        <f t="shared" si="16"/>
        <v>368.07568420821553</v>
      </c>
      <c r="AV71" s="124">
        <f t="shared" si="16"/>
        <v>465.84578782602284</v>
      </c>
      <c r="AW71" s="124">
        <f t="shared" si="16"/>
        <v>575.11825657533677</v>
      </c>
      <c r="AX71" s="127"/>
      <c r="AY71" s="125">
        <f t="shared" si="19"/>
        <v>4.2988166249053084</v>
      </c>
      <c r="AZ71" s="125">
        <f t="shared" si="19"/>
        <v>4.7598914996212347</v>
      </c>
      <c r="BA71" s="125">
        <f t="shared" si="19"/>
        <v>7.4351274019255529</v>
      </c>
      <c r="BB71" s="125">
        <f t="shared" si="19"/>
        <v>11.430722248484935</v>
      </c>
      <c r="BC71" s="125">
        <f t="shared" si="19"/>
        <v>16.636559622632706</v>
      </c>
      <c r="BD71" s="125">
        <f t="shared" si="19"/>
        <v>23.025467941035551</v>
      </c>
      <c r="BE71" s="125">
        <f t="shared" si="17"/>
        <v>30.588137069339702</v>
      </c>
      <c r="BF71" s="125">
        <f t="shared" si="17"/>
        <v>39.320678056439746</v>
      </c>
      <c r="BG71" s="125">
        <f t="shared" si="17"/>
        <v>49.221233037083067</v>
      </c>
      <c r="BH71" s="123"/>
      <c r="BI71" s="123">
        <f t="shared" si="4"/>
        <v>4.2988166249053084</v>
      </c>
      <c r="BJ71" s="123"/>
      <c r="BK71" s="123">
        <v>4.2988166249053084</v>
      </c>
      <c r="BL71" s="123">
        <v>4.6317266071631078</v>
      </c>
      <c r="BM71" s="123">
        <v>4.9222344803533833</v>
      </c>
      <c r="BN71" s="123">
        <v>5.0640586044396807</v>
      </c>
      <c r="BO71" s="123">
        <v>5.1887100970339004</v>
      </c>
      <c r="BP71" s="123">
        <v>5.2989415582285231</v>
      </c>
      <c r="BQ71" s="123">
        <v>5.4847197673168315</v>
      </c>
      <c r="BR71" s="123">
        <v>5.6348834764732318</v>
      </c>
      <c r="BS71" s="123">
        <v>5.7585647158013051</v>
      </c>
      <c r="BT71" s="123">
        <v>5.8620912509328011</v>
      </c>
      <c r="BU71" s="123">
        <v>6.0254316930717016</v>
      </c>
      <c r="BV71" s="123">
        <v>6.1483223836544498</v>
      </c>
      <c r="BW71" s="123">
        <v>6.3535594849704484</v>
      </c>
      <c r="BX71" s="123">
        <v>6.4799519687186864</v>
      </c>
      <c r="BY71" s="123">
        <v>6.6740364266321155</v>
      </c>
      <c r="BZ71" s="123">
        <v>7.0091979482357498</v>
      </c>
    </row>
    <row r="72" spans="31:78" x14ac:dyDescent="0.3">
      <c r="AF72" s="116">
        <v>3.3</v>
      </c>
      <c r="AG72" s="128">
        <f t="shared" si="5"/>
        <v>0.54782736455463732</v>
      </c>
      <c r="AH72" s="127">
        <f t="shared" si="10"/>
        <v>0.30303030303030304</v>
      </c>
      <c r="AI72" s="123">
        <f t="shared" si="11"/>
        <v>3.3</v>
      </c>
      <c r="AJ72" s="57">
        <f t="shared" si="6"/>
        <v>0.49913852279683513</v>
      </c>
      <c r="AK72" s="57">
        <v>1</v>
      </c>
      <c r="AL72" s="123">
        <f t="shared" si="7"/>
        <v>0.75757575757575757</v>
      </c>
      <c r="AM72" s="123">
        <v>1.32</v>
      </c>
      <c r="AN72" s="124">
        <f t="shared" si="18"/>
        <v>5.6643735084305318</v>
      </c>
      <c r="AO72" s="124">
        <f t="shared" si="18"/>
        <v>22.657494033722127</v>
      </c>
      <c r="AP72" s="124">
        <f t="shared" si="18"/>
        <v>50.97936157587479</v>
      </c>
      <c r="AQ72" s="124">
        <f t="shared" si="18"/>
        <v>90.629976134888508</v>
      </c>
      <c r="AR72" s="124">
        <f t="shared" si="18"/>
        <v>141.60933771076327</v>
      </c>
      <c r="AS72" s="124">
        <f t="shared" si="18"/>
        <v>203.91744630349916</v>
      </c>
      <c r="AT72" s="124">
        <f t="shared" si="18"/>
        <v>277.55430191309608</v>
      </c>
      <c r="AU72" s="124">
        <f t="shared" si="18"/>
        <v>362.51990453955403</v>
      </c>
      <c r="AV72" s="124">
        <f t="shared" si="18"/>
        <v>458.81425418287319</v>
      </c>
      <c r="AW72" s="124">
        <f t="shared" si="18"/>
        <v>566.43735084305308</v>
      </c>
      <c r="AX72" s="127"/>
      <c r="AY72" s="125">
        <f t="shared" si="19"/>
        <v>4.3163210284664828</v>
      </c>
      <c r="AZ72" s="125">
        <f t="shared" si="19"/>
        <v>4.7312841138659323</v>
      </c>
      <c r="BA72" s="125">
        <f t="shared" si="19"/>
        <v>7.3588892561983483</v>
      </c>
      <c r="BB72" s="125">
        <f t="shared" si="19"/>
        <v>11.291636455463728</v>
      </c>
      <c r="BC72" s="125">
        <f t="shared" si="19"/>
        <v>16.417721711662072</v>
      </c>
      <c r="BD72" s="125">
        <f t="shared" si="19"/>
        <v>22.709557024793391</v>
      </c>
      <c r="BE72" s="125">
        <f t="shared" si="17"/>
        <v>30.157689578531144</v>
      </c>
      <c r="BF72" s="125">
        <f t="shared" si="17"/>
        <v>38.758170821854911</v>
      </c>
      <c r="BG72" s="125">
        <f t="shared" si="17"/>
        <v>48.509114416896232</v>
      </c>
      <c r="BH72" s="123"/>
      <c r="BI72" s="123">
        <f t="shared" si="4"/>
        <v>4.3163210284664828</v>
      </c>
      <c r="BJ72" s="123"/>
      <c r="BK72" s="123">
        <v>4.3163210284664828</v>
      </c>
      <c r="BL72" s="123">
        <v>4.6543178247577961</v>
      </c>
      <c r="BM72" s="123">
        <v>4.8960595000612894</v>
      </c>
      <c r="BN72" s="123">
        <v>5.0399245046446834</v>
      </c>
      <c r="BO72" s="123">
        <v>5.1663114652881488</v>
      </c>
      <c r="BP72" s="123">
        <v>5.2780358996721617</v>
      </c>
      <c r="BQ72" s="123">
        <v>5.4662490812782627</v>
      </c>
      <c r="BR72" s="123">
        <v>5.6183126368846272</v>
      </c>
      <c r="BS72" s="123">
        <v>5.7435164581375826</v>
      </c>
      <c r="BT72" s="123">
        <v>5.8482899569038205</v>
      </c>
      <c r="BU72" s="123">
        <v>6.0135499059052488</v>
      </c>
      <c r="BV72" s="123">
        <v>6.1378482920492861</v>
      </c>
      <c r="BW72" s="123">
        <v>6.3453712154166624</v>
      </c>
      <c r="BX72" s="123">
        <v>6.4731332168916396</v>
      </c>
      <c r="BY72" s="123">
        <v>6.6692676014907413</v>
      </c>
      <c r="BZ72" s="123">
        <v>7.0078286830025664</v>
      </c>
    </row>
    <row r="73" spans="31:78" x14ac:dyDescent="0.3">
      <c r="AF73" s="116">
        <v>3.4</v>
      </c>
      <c r="AG73" s="128">
        <f t="shared" si="5"/>
        <v>0.54250519031141875</v>
      </c>
      <c r="AH73" s="127">
        <f t="shared" si="10"/>
        <v>0.29411764705882354</v>
      </c>
      <c r="AI73" s="123">
        <f t="shared" si="11"/>
        <v>3.4</v>
      </c>
      <c r="AJ73" s="57">
        <f t="shared" si="6"/>
        <v>0.4938163485536165</v>
      </c>
      <c r="AK73" s="57">
        <v>1</v>
      </c>
      <c r="AL73" s="123">
        <f t="shared" si="7"/>
        <v>0.75187969924812026</v>
      </c>
      <c r="AM73" s="123">
        <v>1.33</v>
      </c>
      <c r="AN73" s="124">
        <f t="shared" ref="AN73:AW89" si="21">(PI()*$AL73/AN$11)^2</f>
        <v>5.5795151795405946</v>
      </c>
      <c r="AO73" s="124">
        <f t="shared" si="21"/>
        <v>22.318060718162378</v>
      </c>
      <c r="AP73" s="124">
        <f t="shared" si="21"/>
        <v>50.21563661586535</v>
      </c>
      <c r="AQ73" s="124">
        <f t="shared" si="21"/>
        <v>89.272242872649514</v>
      </c>
      <c r="AR73" s="124">
        <f t="shared" si="21"/>
        <v>139.48787948851484</v>
      </c>
      <c r="AS73" s="124">
        <f t="shared" si="21"/>
        <v>200.8625464634614</v>
      </c>
      <c r="AT73" s="124">
        <f t="shared" si="21"/>
        <v>273.39624379748915</v>
      </c>
      <c r="AU73" s="124">
        <f t="shared" si="21"/>
        <v>357.08897149059806</v>
      </c>
      <c r="AV73" s="124">
        <f t="shared" si="21"/>
        <v>451.94072954278823</v>
      </c>
      <c r="AW73" s="124">
        <f t="shared" si="21"/>
        <v>557.95151795405934</v>
      </c>
      <c r="AX73" s="127"/>
      <c r="AY73" s="125">
        <f t="shared" si="19"/>
        <v>4.3342230821414445</v>
      </c>
      <c r="AZ73" s="125">
        <f t="shared" si="19"/>
        <v>4.7035173285657752</v>
      </c>
      <c r="BA73" s="125">
        <f t="shared" si="19"/>
        <v>7.2844521837174394</v>
      </c>
      <c r="BB73" s="125">
        <f t="shared" si="19"/>
        <v>11.155725564263101</v>
      </c>
      <c r="BC73" s="125">
        <f t="shared" si="19"/>
        <v>16.203833053536098</v>
      </c>
      <c r="BD73" s="125">
        <f t="shared" si="19"/>
        <v>22.400767068203091</v>
      </c>
      <c r="BE73" s="125">
        <f t="shared" si="17"/>
        <v>29.736931024930755</v>
      </c>
      <c r="BF73" s="125">
        <f t="shared" si="17"/>
        <v>38.208316319552395</v>
      </c>
      <c r="BG73" s="125">
        <f t="shared" si="17"/>
        <v>47.813007925061889</v>
      </c>
      <c r="BH73" s="123"/>
      <c r="BI73" s="123">
        <f t="shared" si="4"/>
        <v>4.3342230821414445</v>
      </c>
      <c r="BJ73" s="123"/>
      <c r="BK73" s="123">
        <v>4.3342230821414445</v>
      </c>
      <c r="BL73" s="123">
        <v>4.6773453754627239</v>
      </c>
      <c r="BM73" s="123">
        <v>4.8707436176042904</v>
      </c>
      <c r="BN73" s="123">
        <v>5.0166650226885583</v>
      </c>
      <c r="BO73" s="123">
        <v>5.1448006488569309</v>
      </c>
      <c r="BP73" s="123">
        <v>5.2580294098386142</v>
      </c>
      <c r="BQ73" s="123">
        <v>5.4486960808637885</v>
      </c>
      <c r="BR73" s="123">
        <v>5.6026739304216369</v>
      </c>
      <c r="BS73" s="123">
        <v>5.7294119121692484</v>
      </c>
      <c r="BT73" s="123">
        <v>5.8354418571834117</v>
      </c>
      <c r="BU73" s="123">
        <v>6.00263591005774</v>
      </c>
      <c r="BV73" s="123">
        <v>6.1283526966722777</v>
      </c>
      <c r="BW73" s="123">
        <v>6.3381788247682245</v>
      </c>
      <c r="BX73" s="123">
        <v>6.4673207585534254</v>
      </c>
      <c r="BY73" s="123">
        <v>6.665520658634291</v>
      </c>
      <c r="BZ73" s="123">
        <v>7.0075071522208887</v>
      </c>
    </row>
    <row r="74" spans="31:78" x14ac:dyDescent="0.3">
      <c r="AF74" s="116">
        <v>3.5</v>
      </c>
      <c r="AG74" s="128">
        <f t="shared" si="5"/>
        <v>0.53763265306122454</v>
      </c>
      <c r="AH74" s="127">
        <f t="shared" si="10"/>
        <v>0.2857142857142857</v>
      </c>
      <c r="AI74" s="123">
        <f t="shared" si="11"/>
        <v>3.5</v>
      </c>
      <c r="AJ74" s="57">
        <f t="shared" si="6"/>
        <v>0.48894381130342224</v>
      </c>
      <c r="AK74" s="57">
        <v>1</v>
      </c>
      <c r="AL74" s="123">
        <f t="shared" si="7"/>
        <v>0.74626865671641784</v>
      </c>
      <c r="AM74" s="123">
        <v>1.34</v>
      </c>
      <c r="AN74" s="124">
        <f t="shared" si="21"/>
        <v>5.4965495662114918</v>
      </c>
      <c r="AO74" s="124">
        <f t="shared" si="21"/>
        <v>21.986198264845967</v>
      </c>
      <c r="AP74" s="124">
        <f t="shared" si="21"/>
        <v>49.468946095903434</v>
      </c>
      <c r="AQ74" s="124">
        <f t="shared" si="21"/>
        <v>87.944793059383869</v>
      </c>
      <c r="AR74" s="124">
        <f t="shared" si="21"/>
        <v>137.41373915528726</v>
      </c>
      <c r="AS74" s="124">
        <f t="shared" si="21"/>
        <v>197.87578438361373</v>
      </c>
      <c r="AT74" s="124">
        <f t="shared" si="21"/>
        <v>269.33092874436312</v>
      </c>
      <c r="AU74" s="124">
        <f t="shared" si="21"/>
        <v>351.77917223753548</v>
      </c>
      <c r="AV74" s="124">
        <f t="shared" si="21"/>
        <v>445.22051486313092</v>
      </c>
      <c r="AW74" s="124">
        <f t="shared" si="21"/>
        <v>549.65495662114904</v>
      </c>
      <c r="AX74" s="127"/>
      <c r="AY74" s="125">
        <f t="shared" si="19"/>
        <v>4.3525169079973258</v>
      </c>
      <c r="AZ74" s="125">
        <f t="shared" si="19"/>
        <v>4.6765676319893066</v>
      </c>
      <c r="BA74" s="125">
        <f t="shared" si="19"/>
        <v>7.2117632830870519</v>
      </c>
      <c r="BB74" s="125">
        <f t="shared" si="19"/>
        <v>11.022895527957226</v>
      </c>
      <c r="BC74" s="125">
        <f t="shared" si="19"/>
        <v>15.994746699933165</v>
      </c>
      <c r="BD74" s="125">
        <f t="shared" si="19"/>
        <v>22.098886465681542</v>
      </c>
      <c r="BE74" s="125">
        <f t="shared" si="17"/>
        <v>29.32557338982819</v>
      </c>
      <c r="BF74" s="125">
        <f t="shared" si="17"/>
        <v>37.670738361828917</v>
      </c>
      <c r="BG74" s="125">
        <f t="shared" si="17"/>
        <v>47.132437449018035</v>
      </c>
      <c r="BH74" s="123"/>
      <c r="BI74" s="123">
        <f t="shared" si="4"/>
        <v>4.3525169079973258</v>
      </c>
      <c r="BJ74" s="123"/>
      <c r="BK74" s="123">
        <v>4.3525169079973258</v>
      </c>
      <c r="BL74" s="123">
        <v>4.7008033813450245</v>
      </c>
      <c r="BM74" s="123">
        <v>4.8462633212509276</v>
      </c>
      <c r="BN74" s="123">
        <v>4.9942566468398519</v>
      </c>
      <c r="BO74" s="123">
        <v>5.1241541360087899</v>
      </c>
      <c r="BP74" s="123">
        <v>5.2388985769964291</v>
      </c>
      <c r="BQ74" s="123">
        <v>5.4320372543419495</v>
      </c>
      <c r="BR74" s="123">
        <v>5.5879438453528021</v>
      </c>
      <c r="BS74" s="123">
        <v>5.7162275661648492</v>
      </c>
      <c r="BT74" s="123">
        <v>5.8235234400401268</v>
      </c>
      <c r="BU74" s="123">
        <v>5.9926661937977093</v>
      </c>
      <c r="BV74" s="123">
        <v>6.1198120857919669</v>
      </c>
      <c r="BW74" s="123">
        <v>6.3319588012936832</v>
      </c>
      <c r="BX74" s="123">
        <v>6.4624910819725718</v>
      </c>
      <c r="BY74" s="123">
        <v>6.6627720863312874</v>
      </c>
      <c r="BZ74" s="123">
        <v>7.0082098441592589</v>
      </c>
    </row>
    <row r="75" spans="31:78" x14ac:dyDescent="0.3">
      <c r="AF75" s="116">
        <v>3.6</v>
      </c>
      <c r="AG75" s="128">
        <f t="shared" si="5"/>
        <v>0.53316049382716058</v>
      </c>
      <c r="AH75" s="127">
        <f t="shared" si="10"/>
        <v>0.27777777777777779</v>
      </c>
      <c r="AI75" s="123">
        <f t="shared" si="11"/>
        <v>3.6</v>
      </c>
      <c r="AJ75" s="57">
        <f t="shared" si="6"/>
        <v>0.48447165206935833</v>
      </c>
      <c r="AK75" s="57">
        <v>1</v>
      </c>
      <c r="AL75" s="123">
        <f t="shared" si="7"/>
        <v>0.7407407407407407</v>
      </c>
      <c r="AM75" s="123">
        <v>1.35</v>
      </c>
      <c r="AN75" s="124">
        <f t="shared" si="21"/>
        <v>5.415420796208152</v>
      </c>
      <c r="AO75" s="124">
        <f t="shared" si="21"/>
        <v>21.661683184832608</v>
      </c>
      <c r="AP75" s="124">
        <f t="shared" si="21"/>
        <v>48.738787165873376</v>
      </c>
      <c r="AQ75" s="124">
        <f t="shared" si="21"/>
        <v>86.646732739330432</v>
      </c>
      <c r="AR75" s="124">
        <f t="shared" si="21"/>
        <v>135.38551990520378</v>
      </c>
      <c r="AS75" s="124">
        <f t="shared" si="21"/>
        <v>194.9551486634935</v>
      </c>
      <c r="AT75" s="124">
        <f t="shared" si="21"/>
        <v>265.35561901419948</v>
      </c>
      <c r="AU75" s="124">
        <f t="shared" si="21"/>
        <v>346.58693095732173</v>
      </c>
      <c r="AV75" s="124">
        <f t="shared" si="21"/>
        <v>438.64908449286042</v>
      </c>
      <c r="AW75" s="124">
        <f t="shared" si="21"/>
        <v>541.54207962081512</v>
      </c>
      <c r="AX75" s="127"/>
      <c r="AY75" s="125">
        <f t="shared" si="19"/>
        <v>4.3711968449931424</v>
      </c>
      <c r="AZ75" s="125">
        <f t="shared" si="19"/>
        <v>4.6504123799725656</v>
      </c>
      <c r="BA75" s="125">
        <f t="shared" si="19"/>
        <v>7.1407716049382728</v>
      </c>
      <c r="BB75" s="125">
        <f t="shared" si="19"/>
        <v>10.893055769890259</v>
      </c>
      <c r="BC75" s="125">
        <f t="shared" si="19"/>
        <v>15.790321124828528</v>
      </c>
      <c r="BD75" s="125">
        <f t="shared" si="19"/>
        <v>21.803711419753085</v>
      </c>
      <c r="BE75" s="125">
        <f t="shared" si="17"/>
        <v>28.923339282214943</v>
      </c>
      <c r="BF75" s="125">
        <f t="shared" si="17"/>
        <v>37.14507464206104</v>
      </c>
      <c r="BG75" s="125">
        <f t="shared" si="17"/>
        <v>46.466944444444451</v>
      </c>
      <c r="BH75" s="123"/>
      <c r="BI75" s="123">
        <f t="shared" si="4"/>
        <v>4.3711968449931424</v>
      </c>
      <c r="BJ75" s="123"/>
      <c r="BK75" s="123">
        <v>4.3711968449931424</v>
      </c>
      <c r="BL75" s="123">
        <v>4.7246861813637135</v>
      </c>
      <c r="BM75" s="123">
        <v>4.8225959668372429</v>
      </c>
      <c r="BN75" s="123">
        <v>4.9726767329346018</v>
      </c>
      <c r="BO75" s="123">
        <v>5.1043492825797649</v>
      </c>
      <c r="BP75" s="123">
        <v>5.2206207569816439</v>
      </c>
      <c r="BQ75" s="123">
        <v>5.4162499575487901</v>
      </c>
      <c r="BR75" s="123">
        <v>5.5740997375141657</v>
      </c>
      <c r="BS75" s="123">
        <v>5.7039407759604073</v>
      </c>
      <c r="BT75" s="123">
        <v>5.8125120613100014</v>
      </c>
      <c r="BU75" s="123">
        <v>5.9836181129612029</v>
      </c>
      <c r="BV75" s="123">
        <v>6.1122038152443796</v>
      </c>
      <c r="BW75" s="123">
        <v>6.3266885008290679</v>
      </c>
      <c r="BX75" s="123">
        <v>6.4586215429851102</v>
      </c>
      <c r="BY75" s="123">
        <v>6.660999240417766</v>
      </c>
      <c r="BZ75" s="123">
        <v>7.009914114653732</v>
      </c>
    </row>
    <row r="76" spans="31:78" x14ac:dyDescent="0.3">
      <c r="AF76" s="116">
        <v>3.7</v>
      </c>
      <c r="AG76" s="128">
        <f t="shared" si="5"/>
        <v>0.52904601899196491</v>
      </c>
      <c r="AH76" s="127">
        <f t="shared" si="10"/>
        <v>0.27027027027027023</v>
      </c>
      <c r="AI76" s="123">
        <f t="shared" si="11"/>
        <v>3.7</v>
      </c>
      <c r="AJ76" s="57">
        <f t="shared" si="6"/>
        <v>0.48035717723416271</v>
      </c>
      <c r="AK76" s="57">
        <v>1</v>
      </c>
      <c r="AL76" s="123">
        <f t="shared" si="7"/>
        <v>0.73529411764705876</v>
      </c>
      <c r="AM76" s="123">
        <v>1.36</v>
      </c>
      <c r="AN76" s="124">
        <f t="shared" si="21"/>
        <v>5.3360750438415634</v>
      </c>
      <c r="AO76" s="124">
        <f t="shared" si="21"/>
        <v>21.344300175366254</v>
      </c>
      <c r="AP76" s="124">
        <f t="shared" si="21"/>
        <v>48.024675394574068</v>
      </c>
      <c r="AQ76" s="124">
        <f t="shared" si="21"/>
        <v>85.377200701465014</v>
      </c>
      <c r="AR76" s="124">
        <f t="shared" si="21"/>
        <v>133.40187609603908</v>
      </c>
      <c r="AS76" s="124">
        <f t="shared" si="21"/>
        <v>192.09870157829627</v>
      </c>
      <c r="AT76" s="124">
        <f t="shared" si="21"/>
        <v>261.46767714823659</v>
      </c>
      <c r="AU76" s="124">
        <f t="shared" si="21"/>
        <v>341.50880280586006</v>
      </c>
      <c r="AV76" s="124">
        <f t="shared" si="21"/>
        <v>432.22207855116659</v>
      </c>
      <c r="AW76" s="124">
        <f t="shared" si="21"/>
        <v>533.6075043841563</v>
      </c>
      <c r="AX76" s="127"/>
      <c r="AY76" s="125">
        <f t="shared" si="19"/>
        <v>4.3902574394463665</v>
      </c>
      <c r="AZ76" s="125">
        <f t="shared" si="19"/>
        <v>4.625029757785466</v>
      </c>
      <c r="BA76" s="125">
        <f t="shared" si="19"/>
        <v>7.0714280661284121</v>
      </c>
      <c r="BB76" s="125">
        <f t="shared" si="19"/>
        <v>10.766119031141866</v>
      </c>
      <c r="BC76" s="125">
        <f t="shared" si="19"/>
        <v>15.590419986159166</v>
      </c>
      <c r="BD76" s="125">
        <f t="shared" si="19"/>
        <v>21.515045597846985</v>
      </c>
      <c r="BE76" s="125">
        <f t="shared" si="17"/>
        <v>28.529961471647475</v>
      </c>
      <c r="BF76" s="125">
        <f t="shared" si="17"/>
        <v>36.630976124567468</v>
      </c>
      <c r="BG76" s="125">
        <f t="shared" si="17"/>
        <v>45.816087163056935</v>
      </c>
      <c r="BH76" s="123"/>
      <c r="BI76" s="123">
        <f t="shared" si="4"/>
        <v>4.3902574394463665</v>
      </c>
      <c r="BJ76" s="123"/>
      <c r="BK76" s="123">
        <v>4.3902574394463665</v>
      </c>
      <c r="BL76" s="123">
        <v>4.715455376780298</v>
      </c>
      <c r="BM76" s="123">
        <v>4.7997197396331446</v>
      </c>
      <c r="BN76" s="123">
        <v>4.9519034662427215</v>
      </c>
      <c r="BO76" s="123">
        <v>5.0853642738397697</v>
      </c>
      <c r="BP76" s="123">
        <v>5.2031741350641738</v>
      </c>
      <c r="BQ76" s="123">
        <v>5.4013123757542196</v>
      </c>
      <c r="BR76" s="123">
        <v>5.561119792175643</v>
      </c>
      <c r="BS76" s="123">
        <v>5.6925297268258559</v>
      </c>
      <c r="BT76" s="123">
        <v>5.8023859062629537</v>
      </c>
      <c r="BU76" s="123">
        <v>5.9754698528181329</v>
      </c>
      <c r="BV76" s="123">
        <v>6.1055060702994544</v>
      </c>
      <c r="BW76" s="123">
        <v>6.3223461086443038</v>
      </c>
      <c r="BX76" s="123">
        <v>6.4556903268609833</v>
      </c>
      <c r="BY76" s="123">
        <v>6.6601803061636664</v>
      </c>
      <c r="BZ76" s="123">
        <v>7.0125981489742095</v>
      </c>
    </row>
    <row r="77" spans="31:78" x14ac:dyDescent="0.3">
      <c r="AF77" s="116">
        <v>3.8</v>
      </c>
      <c r="AG77" s="128">
        <f t="shared" si="5"/>
        <v>0.52525207756232684</v>
      </c>
      <c r="AH77" s="127">
        <f t="shared" si="10"/>
        <v>0.26315789473684209</v>
      </c>
      <c r="AI77" s="123">
        <f t="shared" si="11"/>
        <v>3.8</v>
      </c>
      <c r="AJ77" s="57">
        <f t="shared" si="6"/>
        <v>0.4765632358045247</v>
      </c>
      <c r="AK77" s="57">
        <v>1</v>
      </c>
      <c r="AL77" s="123">
        <f t="shared" si="7"/>
        <v>0.72992700729927007</v>
      </c>
      <c r="AM77" s="123">
        <v>1.37</v>
      </c>
      <c r="AN77" s="124">
        <f t="shared" si="21"/>
        <v>5.2584604406677808</v>
      </c>
      <c r="AO77" s="124">
        <f t="shared" si="21"/>
        <v>21.033841762671123</v>
      </c>
      <c r="AP77" s="124">
        <f t="shared" si="21"/>
        <v>47.326143966010036</v>
      </c>
      <c r="AQ77" s="124">
        <f t="shared" si="21"/>
        <v>84.135367050684494</v>
      </c>
      <c r="AR77" s="124">
        <f t="shared" si="21"/>
        <v>131.46151101669449</v>
      </c>
      <c r="AS77" s="124">
        <f t="shared" si="21"/>
        <v>189.30457586404015</v>
      </c>
      <c r="AT77" s="124">
        <f t="shared" si="21"/>
        <v>257.66456159272133</v>
      </c>
      <c r="AU77" s="124">
        <f t="shared" si="21"/>
        <v>336.54146820273797</v>
      </c>
      <c r="AV77" s="124">
        <f t="shared" si="21"/>
        <v>425.93529569409031</v>
      </c>
      <c r="AW77" s="124">
        <f t="shared" si="21"/>
        <v>525.84604406677795</v>
      </c>
      <c r="AX77" s="127"/>
      <c r="AY77" s="125">
        <f t="shared" si="19"/>
        <v>4.4096934359848694</v>
      </c>
      <c r="AZ77" s="125">
        <f t="shared" si="19"/>
        <v>4.6003987439394747</v>
      </c>
      <c r="BA77" s="125">
        <f t="shared" si="19"/>
        <v>7.003685368308262</v>
      </c>
      <c r="BB77" s="125">
        <f t="shared" si="19"/>
        <v>10.6420012257579</v>
      </c>
      <c r="BC77" s="125">
        <f t="shared" si="19"/>
        <v>15.394911899621716</v>
      </c>
      <c r="BD77" s="125">
        <f t="shared" si="19"/>
        <v>21.232699806566384</v>
      </c>
      <c r="BE77" s="125">
        <f t="shared" si="17"/>
        <v>28.145182444891223</v>
      </c>
      <c r="BF77" s="125">
        <f t="shared" si="17"/>
        <v>36.128106465531587</v>
      </c>
      <c r="BG77" s="125">
        <f t="shared" si="17"/>
        <v>45.179439919712635</v>
      </c>
      <c r="BH77" s="123"/>
      <c r="BI77" s="123">
        <f t="shared" si="4"/>
        <v>4.4096934359848694</v>
      </c>
      <c r="BJ77" s="123"/>
      <c r="BK77" s="123">
        <v>4.4096934359848694</v>
      </c>
      <c r="BL77" s="123">
        <v>4.6921444201882512</v>
      </c>
      <c r="BM77" s="123">
        <v>4.7776136181501032</v>
      </c>
      <c r="BN77" s="123">
        <v>4.9319158252756763</v>
      </c>
      <c r="BO77" s="123">
        <v>5.0671780883002704</v>
      </c>
      <c r="BP77" s="123">
        <v>5.1865376897554825</v>
      </c>
      <c r="BQ77" s="123">
        <v>5.3872034874697041</v>
      </c>
      <c r="BR77" s="123">
        <v>5.5489829878486923</v>
      </c>
      <c r="BS77" s="123">
        <v>5.6819733972726452</v>
      </c>
      <c r="BT77" s="123">
        <v>5.7931239534104373</v>
      </c>
      <c r="BU77" s="123">
        <v>5.9682003918799582</v>
      </c>
      <c r="BV77" s="123">
        <v>6.0996978294686235</v>
      </c>
      <c r="BW77" s="123">
        <v>6.3189106032508331</v>
      </c>
      <c r="BX77" s="123">
        <v>6.453676412111621</v>
      </c>
      <c r="BY77" s="123">
        <v>6.6602942620804297</v>
      </c>
      <c r="BZ77" s="123">
        <v>7.0162409256321503</v>
      </c>
    </row>
    <row r="78" spans="31:78" x14ac:dyDescent="0.3">
      <c r="AF78" s="116">
        <v>3.9</v>
      </c>
      <c r="AG78" s="128">
        <f t="shared" si="5"/>
        <v>0.52174621959237344</v>
      </c>
      <c r="AH78" s="127">
        <f t="shared" si="10"/>
        <v>0.25641025641025644</v>
      </c>
      <c r="AI78" s="123">
        <f t="shared" si="11"/>
        <v>3.9</v>
      </c>
      <c r="AJ78" s="57">
        <f t="shared" si="6"/>
        <v>0.4730573778345713</v>
      </c>
      <c r="AK78" s="57">
        <v>1</v>
      </c>
      <c r="AL78" s="123">
        <f t="shared" si="7"/>
        <v>0.7246376811594204</v>
      </c>
      <c r="AM78" s="123">
        <v>1.38</v>
      </c>
      <c r="AN78" s="124">
        <f t="shared" si="21"/>
        <v>5.1825269907001479</v>
      </c>
      <c r="AO78" s="124">
        <f t="shared" si="21"/>
        <v>20.730107962800592</v>
      </c>
      <c r="AP78" s="124">
        <f t="shared" si="21"/>
        <v>46.642742916301337</v>
      </c>
      <c r="AQ78" s="124">
        <f t="shared" si="21"/>
        <v>82.920431851202366</v>
      </c>
      <c r="AR78" s="124">
        <f t="shared" si="21"/>
        <v>129.56317476750371</v>
      </c>
      <c r="AS78" s="124">
        <f t="shared" si="21"/>
        <v>186.57097166520535</v>
      </c>
      <c r="AT78" s="124">
        <f t="shared" si="21"/>
        <v>253.94382254430727</v>
      </c>
      <c r="AU78" s="124">
        <f t="shared" si="21"/>
        <v>331.68172740480946</v>
      </c>
      <c r="AV78" s="124">
        <f t="shared" si="21"/>
        <v>419.784686246712</v>
      </c>
      <c r="AW78" s="124">
        <f t="shared" si="21"/>
        <v>518.25269907001484</v>
      </c>
      <c r="AX78" s="127"/>
      <c r="AY78" s="125">
        <f t="shared" si="19"/>
        <v>4.4294997689561013</v>
      </c>
      <c r="AZ78" s="125">
        <f t="shared" si="19"/>
        <v>4.5764990758244073</v>
      </c>
      <c r="BA78" s="125">
        <f t="shared" si="19"/>
        <v>6.9374979206049163</v>
      </c>
      <c r="BB78" s="125">
        <f t="shared" si="19"/>
        <v>10.520621303297627</v>
      </c>
      <c r="BC78" s="125">
        <f t="shared" si="19"/>
        <v>15.203670223902543</v>
      </c>
      <c r="BD78" s="125">
        <f t="shared" si="19"/>
        <v>20.95649168241966</v>
      </c>
      <c r="BE78" s="125">
        <f t="shared" si="17"/>
        <v>27.768753984971447</v>
      </c>
      <c r="BF78" s="125">
        <f t="shared" si="17"/>
        <v>35.636141463190519</v>
      </c>
      <c r="BG78" s="125">
        <f t="shared" si="17"/>
        <v>44.556592396555367</v>
      </c>
      <c r="BH78" s="123"/>
      <c r="BI78" s="123">
        <f t="shared" ref="BI78:BI141" si="22">MIN(AY78:BH78)</f>
        <v>4.4294997689561013</v>
      </c>
      <c r="BJ78" s="123"/>
      <c r="BK78" s="123">
        <v>4.4294997689561013</v>
      </c>
      <c r="BL78" s="123">
        <v>4.6695744800762409</v>
      </c>
      <c r="BM78" s="123">
        <v>4.7562573397779362</v>
      </c>
      <c r="BN78" s="123">
        <v>4.9126935474232845</v>
      </c>
      <c r="BO78" s="123">
        <v>5.0497704633510825</v>
      </c>
      <c r="BP78" s="123">
        <v>5.1706911584453881</v>
      </c>
      <c r="BQ78" s="123">
        <v>5.3739030300850583</v>
      </c>
      <c r="BR78" s="123">
        <v>5.537669061923137</v>
      </c>
      <c r="BS78" s="123">
        <v>5.6722515246906022</v>
      </c>
      <c r="BT78" s="123">
        <v>5.7847059401422785</v>
      </c>
      <c r="BU78" s="123">
        <v>5.9617894675365006</v>
      </c>
      <c r="BV78" s="123">
        <v>6.0947588301417275</v>
      </c>
      <c r="BW78" s="123">
        <v>6.3163617220384962</v>
      </c>
      <c r="BX78" s="123">
        <v>6.4525595361268646</v>
      </c>
      <c r="BY78" s="123">
        <v>6.6613208455578707</v>
      </c>
      <c r="BZ78" s="123">
        <v>7.0208221820173806</v>
      </c>
    </row>
    <row r="79" spans="31:78" x14ac:dyDescent="0.3">
      <c r="AF79" s="116">
        <v>4</v>
      </c>
      <c r="AG79" s="128">
        <f t="shared" ref="AG79:AG142" si="23">0.456+(1/AF79)^2</f>
        <v>0.51849999999999996</v>
      </c>
      <c r="AH79" s="127">
        <f t="shared" si="10"/>
        <v>0.25</v>
      </c>
      <c r="AI79" s="123">
        <f t="shared" si="11"/>
        <v>4</v>
      </c>
      <c r="AJ79" s="57">
        <f t="shared" ref="AJ79:AJ142" si="24">(6/PI()^2)*((1-$AJ$13)+((PI()*$AH79/AJ$14)^(2))/6)</f>
        <v>0.46981115824219777</v>
      </c>
      <c r="AK79" s="57">
        <v>1</v>
      </c>
      <c r="AL79" s="123">
        <f t="shared" ref="AL79:AL142" si="25">AK79/AM79</f>
        <v>0.71942446043165476</v>
      </c>
      <c r="AM79" s="123">
        <v>1.39</v>
      </c>
      <c r="AN79" s="124">
        <f t="shared" si="21"/>
        <v>5.1082264898759702</v>
      </c>
      <c r="AO79" s="124">
        <f t="shared" si="21"/>
        <v>20.432905959503881</v>
      </c>
      <c r="AP79" s="124">
        <f t="shared" si="21"/>
        <v>45.974038408883736</v>
      </c>
      <c r="AQ79" s="124">
        <f t="shared" si="21"/>
        <v>81.731623838015523</v>
      </c>
      <c r="AR79" s="124">
        <f t="shared" si="21"/>
        <v>127.70566224689921</v>
      </c>
      <c r="AS79" s="124">
        <f t="shared" si="21"/>
        <v>183.89615363553494</v>
      </c>
      <c r="AT79" s="124">
        <f t="shared" si="21"/>
        <v>250.30309800392257</v>
      </c>
      <c r="AU79" s="124">
        <f t="shared" si="21"/>
        <v>326.92649535206209</v>
      </c>
      <c r="AV79" s="124">
        <f t="shared" si="21"/>
        <v>413.76634567995359</v>
      </c>
      <c r="AW79" s="124">
        <f t="shared" si="21"/>
        <v>510.82264898759684</v>
      </c>
      <c r="AX79" s="127"/>
      <c r="AY79" s="125">
        <f t="shared" si="19"/>
        <v>4.4496715542673781</v>
      </c>
      <c r="AZ79" s="125">
        <f t="shared" si="19"/>
        <v>4.5533112170695107</v>
      </c>
      <c r="BA79" s="125">
        <f t="shared" si="19"/>
        <v>6.8728217661841766</v>
      </c>
      <c r="BB79" s="125">
        <f t="shared" si="19"/>
        <v>10.401901118278042</v>
      </c>
      <c r="BC79" s="125">
        <f t="shared" si="19"/>
        <v>15.016572856684439</v>
      </c>
      <c r="BD79" s="125">
        <f t="shared" si="19"/>
        <v>20.686245398070039</v>
      </c>
      <c r="BE79" s="125">
        <f t="shared" si="17"/>
        <v>27.400436771346399</v>
      </c>
      <c r="BF79" s="125">
        <f t="shared" si="17"/>
        <v>35.154768535612163</v>
      </c>
      <c r="BG79" s="125">
        <f t="shared" si="17"/>
        <v>43.947148982077351</v>
      </c>
      <c r="BH79" s="123"/>
      <c r="BI79" s="123">
        <f t="shared" si="22"/>
        <v>4.4496715542673781</v>
      </c>
      <c r="BJ79" s="123"/>
      <c r="BK79" s="123">
        <v>4.4496715542673781</v>
      </c>
      <c r="BL79" s="123">
        <v>4.6477260200735149</v>
      </c>
      <c r="BM79" s="123">
        <v>4.7356313681458877</v>
      </c>
      <c r="BN79" s="123">
        <v>4.8942170963147928</v>
      </c>
      <c r="BO79" s="123">
        <v>5.0331218626214556</v>
      </c>
      <c r="BP79" s="123">
        <v>5.1556150047631366</v>
      </c>
      <c r="BQ79" s="123">
        <v>5.3613914672295353</v>
      </c>
      <c r="BR79" s="123">
        <v>5.5271584780282197</v>
      </c>
      <c r="BS79" s="123">
        <v>5.6633445727089669</v>
      </c>
      <c r="BT79" s="123">
        <v>5.7771123300877241</v>
      </c>
      <c r="BU79" s="123">
        <v>5.9562175434170062</v>
      </c>
      <c r="BV79" s="123">
        <v>6.0906695359480025</v>
      </c>
      <c r="BW79" s="123">
        <v>6.3146799286365169</v>
      </c>
      <c r="BX79" s="123">
        <v>6.452320162535937</v>
      </c>
      <c r="BY79" s="123">
        <v>6.6632405202252523</v>
      </c>
      <c r="BZ79" s="123">
        <v>7.0263223817591518</v>
      </c>
    </row>
    <row r="80" spans="31:78" x14ac:dyDescent="0.3">
      <c r="AF80" s="116">
        <v>4.0999999999999996</v>
      </c>
      <c r="AG80" s="128">
        <f t="shared" si="23"/>
        <v>0.51548839976204641</v>
      </c>
      <c r="AH80" s="127">
        <f t="shared" ref="AH80:AH143" si="26">1/AI80</f>
        <v>0.24390243902439027</v>
      </c>
      <c r="AI80" s="123">
        <f t="shared" ref="AI80:AI143" si="27">AF80</f>
        <v>4.0999999999999996</v>
      </c>
      <c r="AJ80" s="57">
        <f t="shared" si="24"/>
        <v>0.46679955800424422</v>
      </c>
      <c r="AK80" s="57">
        <v>1</v>
      </c>
      <c r="AL80" s="123">
        <f t="shared" si="25"/>
        <v>0.7142857142857143</v>
      </c>
      <c r="AM80" s="123">
        <v>1.4</v>
      </c>
      <c r="AN80" s="124">
        <f t="shared" si="21"/>
        <v>5.0355124495353865</v>
      </c>
      <c r="AO80" s="124">
        <f t="shared" si="21"/>
        <v>20.142049798141546</v>
      </c>
      <c r="AP80" s="124">
        <f t="shared" si="21"/>
        <v>45.319612045818481</v>
      </c>
      <c r="AQ80" s="124">
        <f t="shared" si="21"/>
        <v>80.568199192566183</v>
      </c>
      <c r="AR80" s="124">
        <f t="shared" si="21"/>
        <v>125.88781123838467</v>
      </c>
      <c r="AS80" s="124">
        <f t="shared" si="21"/>
        <v>181.27844818327392</v>
      </c>
      <c r="AT80" s="124">
        <f t="shared" si="21"/>
        <v>246.74011002723395</v>
      </c>
      <c r="AU80" s="124">
        <f t="shared" si="21"/>
        <v>322.27279677026473</v>
      </c>
      <c r="AV80" s="124">
        <f t="shared" si="21"/>
        <v>407.87650841236632</v>
      </c>
      <c r="AW80" s="124">
        <f t="shared" si="21"/>
        <v>503.55124495353868</v>
      </c>
      <c r="AX80" s="127"/>
      <c r="AY80" s="125">
        <f t="shared" si="19"/>
        <v>4.4702040816326534</v>
      </c>
      <c r="AZ80" s="125">
        <f t="shared" si="19"/>
        <v>4.5308163265306121</v>
      </c>
      <c r="BA80" s="125">
        <f t="shared" si="19"/>
        <v>6.8096145124716578</v>
      </c>
      <c r="BB80" s="125">
        <f t="shared" si="19"/>
        <v>10.28576530612245</v>
      </c>
      <c r="BC80" s="125">
        <f t="shared" si="19"/>
        <v>14.833502040816326</v>
      </c>
      <c r="BD80" s="125">
        <f t="shared" si="19"/>
        <v>20.421791383219961</v>
      </c>
      <c r="BE80" s="125">
        <f t="shared" si="17"/>
        <v>27.040000000000003</v>
      </c>
      <c r="BF80" s="125">
        <f t="shared" si="17"/>
        <v>34.683686224489797</v>
      </c>
      <c r="BG80" s="125">
        <f t="shared" si="17"/>
        <v>43.350728143109102</v>
      </c>
      <c r="BH80" s="123"/>
      <c r="BI80" s="123">
        <f t="shared" si="22"/>
        <v>4.4702040816326534</v>
      </c>
      <c r="BJ80" s="123"/>
      <c r="BK80" s="123">
        <v>4.4702040816326534</v>
      </c>
      <c r="BL80" s="123">
        <v>4.6265801990358995</v>
      </c>
      <c r="BM80" s="123">
        <v>4.7157168621097858</v>
      </c>
      <c r="BN80" s="123">
        <v>4.8764676308060277</v>
      </c>
      <c r="BO80" s="123">
        <v>5.0172134449672141</v>
      </c>
      <c r="BP80" s="123">
        <v>5.1412903875645579</v>
      </c>
      <c r="BQ80" s="123">
        <v>5.3496499577589613</v>
      </c>
      <c r="BR80" s="123">
        <v>5.5174323950197754</v>
      </c>
      <c r="BS80" s="123">
        <v>5.6552337001835777</v>
      </c>
      <c r="BT80" s="123">
        <v>5.7703242821026048</v>
      </c>
      <c r="BU80" s="123">
        <v>5.9514657783773188</v>
      </c>
      <c r="BV80" s="123">
        <v>6.0874111057432971</v>
      </c>
      <c r="BW80" s="123">
        <v>6.3138463819007695</v>
      </c>
      <c r="BX80" s="123">
        <v>6.4529394501947195</v>
      </c>
      <c r="BY80" s="123">
        <v>6.6660344449384112</v>
      </c>
      <c r="BZ80" s="123">
        <v>7.0327226837133008</v>
      </c>
    </row>
    <row r="81" spans="32:78" x14ac:dyDescent="0.3">
      <c r="AF81" s="116">
        <v>4.2</v>
      </c>
      <c r="AG81" s="128">
        <f t="shared" si="23"/>
        <v>0.51268934240362818</v>
      </c>
      <c r="AH81" s="127">
        <f t="shared" si="26"/>
        <v>0.23809523809523808</v>
      </c>
      <c r="AI81" s="123">
        <f t="shared" si="27"/>
        <v>4.2</v>
      </c>
      <c r="AJ81" s="57">
        <f t="shared" si="24"/>
        <v>0.46400050064582593</v>
      </c>
      <c r="AK81" s="57">
        <v>1</v>
      </c>
      <c r="AL81" s="123">
        <f t="shared" si="25"/>
        <v>0.70921985815602839</v>
      </c>
      <c r="AM81" s="123">
        <v>1.41</v>
      </c>
      <c r="AN81" s="124">
        <f t="shared" si="21"/>
        <v>4.9643400236856081</v>
      </c>
      <c r="AO81" s="124">
        <f t="shared" si="21"/>
        <v>19.857360094742432</v>
      </c>
      <c r="AP81" s="124">
        <f t="shared" si="21"/>
        <v>44.67906021317048</v>
      </c>
      <c r="AQ81" s="124">
        <f t="shared" si="21"/>
        <v>79.42944037896973</v>
      </c>
      <c r="AR81" s="124">
        <f t="shared" si="21"/>
        <v>124.10850059214017</v>
      </c>
      <c r="AS81" s="124">
        <f t="shared" si="21"/>
        <v>178.71624085268192</v>
      </c>
      <c r="AT81" s="124">
        <f t="shared" si="21"/>
        <v>243.25266116059484</v>
      </c>
      <c r="AU81" s="124">
        <f t="shared" si="21"/>
        <v>317.71776151587892</v>
      </c>
      <c r="AV81" s="124">
        <f t="shared" si="21"/>
        <v>402.11154191853427</v>
      </c>
      <c r="AW81" s="124">
        <f t="shared" si="21"/>
        <v>496.4340023685607</v>
      </c>
      <c r="AX81" s="127"/>
      <c r="AY81" s="125">
        <f t="shared" si="19"/>
        <v>4.4910928072028566</v>
      </c>
      <c r="AZ81" s="125">
        <f t="shared" si="19"/>
        <v>4.5089962288114274</v>
      </c>
      <c r="BA81" s="125">
        <f t="shared" si="19"/>
        <v>6.7478352648257163</v>
      </c>
      <c r="BB81" s="125">
        <f t="shared" si="19"/>
        <v>10.172141165245712</v>
      </c>
      <c r="BC81" s="125">
        <f t="shared" si="19"/>
        <v>14.654344180071423</v>
      </c>
      <c r="BD81" s="125">
        <f t="shared" si="19"/>
        <v>20.162966059302864</v>
      </c>
      <c r="BE81" s="125">
        <f t="shared" si="17"/>
        <v>26.687221022327751</v>
      </c>
      <c r="BF81" s="125">
        <f t="shared" si="17"/>
        <v>34.222603723482848</v>
      </c>
      <c r="BG81" s="125">
        <f t="shared" si="17"/>
        <v>42.766961827875868</v>
      </c>
      <c r="BH81" s="123"/>
      <c r="BI81" s="123">
        <f t="shared" si="22"/>
        <v>4.4910928072028566</v>
      </c>
      <c r="BJ81" s="123"/>
      <c r="BK81" s="123">
        <v>4.4910928072028566</v>
      </c>
      <c r="BL81" s="123">
        <v>4.6061188415671115</v>
      </c>
      <c r="BM81" s="123">
        <v>4.6964956462733447</v>
      </c>
      <c r="BN81" s="123">
        <v>4.8594269755007042</v>
      </c>
      <c r="BO81" s="123">
        <v>5.002027034992075</v>
      </c>
      <c r="BP81" s="123">
        <v>5.1276991314533644</v>
      </c>
      <c r="BQ81" s="123">
        <v>5.3386603262770462</v>
      </c>
      <c r="BR81" s="123">
        <v>5.5084726375015096</v>
      </c>
      <c r="BS81" s="123">
        <v>5.6479007317181358</v>
      </c>
      <c r="BT81" s="123">
        <v>5.764323620790627</v>
      </c>
      <c r="BU81" s="123">
        <v>5.9475159970211244</v>
      </c>
      <c r="BV81" s="123">
        <v>6.0849653641313015</v>
      </c>
      <c r="BW81" s="123">
        <v>6.3138429064349086</v>
      </c>
      <c r="BX81" s="123">
        <v>6.4543992237068721</v>
      </c>
      <c r="BY81" s="123">
        <v>6.6696844443010237</v>
      </c>
      <c r="BZ81" s="123">
        <v>7.0400049124835054</v>
      </c>
    </row>
    <row r="82" spans="32:78" x14ac:dyDescent="0.3">
      <c r="AF82" s="116">
        <v>4.3</v>
      </c>
      <c r="AG82" s="128">
        <f t="shared" si="23"/>
        <v>0.51008328826392646</v>
      </c>
      <c r="AH82" s="127">
        <f t="shared" si="26"/>
        <v>0.23255813953488372</v>
      </c>
      <c r="AI82" s="123">
        <f t="shared" si="27"/>
        <v>4.3</v>
      </c>
      <c r="AJ82" s="57">
        <f t="shared" si="24"/>
        <v>0.46139444650612427</v>
      </c>
      <c r="AK82" s="57">
        <v>1</v>
      </c>
      <c r="AL82" s="123">
        <f t="shared" si="25"/>
        <v>0.70422535211267612</v>
      </c>
      <c r="AM82" s="123">
        <v>1.42</v>
      </c>
      <c r="AN82" s="124">
        <f t="shared" si="21"/>
        <v>4.894665939838009</v>
      </c>
      <c r="AO82" s="124">
        <f t="shared" si="21"/>
        <v>19.578663759352036</v>
      </c>
      <c r="AP82" s="124">
        <f t="shared" si="21"/>
        <v>44.051993458542086</v>
      </c>
      <c r="AQ82" s="124">
        <f t="shared" si="21"/>
        <v>78.314655037408144</v>
      </c>
      <c r="AR82" s="124">
        <f t="shared" si="21"/>
        <v>122.3666484959502</v>
      </c>
      <c r="AS82" s="124">
        <f t="shared" si="21"/>
        <v>176.20797383416834</v>
      </c>
      <c r="AT82" s="124">
        <f t="shared" si="21"/>
        <v>239.83863105206248</v>
      </c>
      <c r="AU82" s="124">
        <f t="shared" si="21"/>
        <v>313.25862014963258</v>
      </c>
      <c r="AV82" s="124">
        <f t="shared" si="21"/>
        <v>396.46794112687877</v>
      </c>
      <c r="AW82" s="124">
        <f t="shared" si="21"/>
        <v>489.46659398380081</v>
      </c>
      <c r="AX82" s="127"/>
      <c r="AY82" s="125">
        <f t="shared" si="19"/>
        <v>4.512333346558222</v>
      </c>
      <c r="AZ82" s="125">
        <f t="shared" si="19"/>
        <v>4.4878333862328894</v>
      </c>
      <c r="BA82" s="125">
        <f t="shared" si="19"/>
        <v>6.6874445634684481</v>
      </c>
      <c r="BB82" s="125">
        <f t="shared" si="19"/>
        <v>10.060958544931562</v>
      </c>
      <c r="BC82" s="125">
        <f t="shared" si="19"/>
        <v>14.478989663955565</v>
      </c>
      <c r="BD82" s="125">
        <f t="shared" si="19"/>
        <v>19.909611587207127</v>
      </c>
      <c r="BE82" s="125">
        <f t="shared" si="17"/>
        <v>26.341885001761074</v>
      </c>
      <c r="BF82" s="125">
        <f t="shared" si="17"/>
        <v>33.771240429726255</v>
      </c>
      <c r="BG82" s="125">
        <f t="shared" si="17"/>
        <v>42.195494898376538</v>
      </c>
      <c r="BH82" s="123"/>
      <c r="BI82" s="123">
        <f t="shared" si="22"/>
        <v>4.4878333862328894</v>
      </c>
      <c r="BJ82" s="123"/>
      <c r="BK82" s="123">
        <v>4.4878333862328894</v>
      </c>
      <c r="BL82" s="123">
        <v>4.5863244099880838</v>
      </c>
      <c r="BM82" s="123">
        <v>4.6779501829574999</v>
      </c>
      <c r="BN82" s="123">
        <v>4.8430775927197569</v>
      </c>
      <c r="BO82" s="123">
        <v>4.9875450950169711</v>
      </c>
      <c r="BP82" s="123">
        <v>5.1148236987504907</v>
      </c>
      <c r="BQ82" s="123">
        <v>5.3284050351047307</v>
      </c>
      <c r="BR82" s="123">
        <v>5.5002616677943639</v>
      </c>
      <c r="BS82" s="123">
        <v>5.6413281296335898</v>
      </c>
      <c r="BT82" s="123">
        <v>5.7590928084727331</v>
      </c>
      <c r="BU82" s="123">
        <v>5.9443506616693815</v>
      </c>
      <c r="BV82" s="123">
        <v>6.0833147734329671</v>
      </c>
      <c r="BW82" s="123">
        <v>6.3146519645599195</v>
      </c>
      <c r="BX82" s="123">
        <v>6.456681945393357</v>
      </c>
      <c r="BY82" s="123">
        <v>6.6741729806340713</v>
      </c>
      <c r="BZ82" s="123">
        <v>7.0481515303907809</v>
      </c>
    </row>
    <row r="83" spans="32:78" x14ac:dyDescent="0.3">
      <c r="AF83" s="116">
        <v>4.4000000000000004</v>
      </c>
      <c r="AG83" s="128">
        <f t="shared" si="23"/>
        <v>0.50765289256198343</v>
      </c>
      <c r="AH83" s="127">
        <f t="shared" si="26"/>
        <v>0.22727272727272727</v>
      </c>
      <c r="AI83" s="123">
        <f t="shared" si="27"/>
        <v>4.4000000000000004</v>
      </c>
      <c r="AJ83" s="57">
        <f t="shared" si="24"/>
        <v>0.45896405080418123</v>
      </c>
      <c r="AK83" s="57">
        <v>1</v>
      </c>
      <c r="AL83" s="123">
        <f t="shared" si="25"/>
        <v>0.69930069930069938</v>
      </c>
      <c r="AM83" s="123">
        <v>1.43</v>
      </c>
      <c r="AN83" s="124">
        <f t="shared" si="21"/>
        <v>4.8264484332189159</v>
      </c>
      <c r="AO83" s="124">
        <f t="shared" si="21"/>
        <v>19.305793732875664</v>
      </c>
      <c r="AP83" s="124">
        <f t="shared" si="21"/>
        <v>43.438035898970242</v>
      </c>
      <c r="AQ83" s="124">
        <f t="shared" si="21"/>
        <v>77.223174931502655</v>
      </c>
      <c r="AR83" s="124">
        <f t="shared" si="21"/>
        <v>120.6612108304729</v>
      </c>
      <c r="AS83" s="124">
        <f t="shared" si="21"/>
        <v>173.75214359588097</v>
      </c>
      <c r="AT83" s="124">
        <f t="shared" si="21"/>
        <v>236.49597322772689</v>
      </c>
      <c r="AU83" s="124">
        <f t="shared" si="21"/>
        <v>308.89269972601062</v>
      </c>
      <c r="AV83" s="124">
        <f t="shared" si="21"/>
        <v>390.9423230907322</v>
      </c>
      <c r="AW83" s="124">
        <f t="shared" si="21"/>
        <v>482.64484332189159</v>
      </c>
      <c r="AX83" s="127"/>
      <c r="AY83" s="125">
        <f t="shared" si="19"/>
        <v>4.5339214680424469</v>
      </c>
      <c r="AZ83" s="125">
        <f t="shared" si="19"/>
        <v>4.4673108721697883</v>
      </c>
      <c r="BA83" s="125">
        <f t="shared" si="19"/>
        <v>6.6284043234931369</v>
      </c>
      <c r="BB83" s="125">
        <f t="shared" si="19"/>
        <v>9.9521497386791538</v>
      </c>
      <c r="BC83" s="125">
        <f t="shared" si="19"/>
        <v>14.307332701061178</v>
      </c>
      <c r="BD83" s="125">
        <f t="shared" si="19"/>
        <v>19.661575627305879</v>
      </c>
      <c r="BE83" s="125">
        <f t="shared" si="17"/>
        <v>26.003784587141141</v>
      </c>
      <c r="BF83" s="125">
        <f t="shared" si="17"/>
        <v>33.329325517216617</v>
      </c>
      <c r="BG83" s="125">
        <f t="shared" si="17"/>
        <v>41.635984590450576</v>
      </c>
      <c r="BH83" s="123"/>
      <c r="BI83" s="123">
        <f t="shared" si="22"/>
        <v>4.4673108721697883</v>
      </c>
      <c r="BJ83" s="123"/>
      <c r="BK83" s="123">
        <v>4.4673108721697883</v>
      </c>
      <c r="BL83" s="123">
        <v>4.5671799776736055</v>
      </c>
      <c r="BM83" s="123">
        <v>4.6600635455370396</v>
      </c>
      <c r="BN83" s="123">
        <v>4.8274025558379741</v>
      </c>
      <c r="BO83" s="123">
        <v>4.9737506984166906</v>
      </c>
      <c r="BP83" s="123">
        <v>5.1026471628307251</v>
      </c>
      <c r="BQ83" s="123">
        <v>5.3188671576167943</v>
      </c>
      <c r="BR83" s="123">
        <v>5.4927825592731159</v>
      </c>
      <c r="BS83" s="123">
        <v>5.6354989673047085</v>
      </c>
      <c r="BT83" s="123">
        <v>5.754614918523699</v>
      </c>
      <c r="BU83" s="123">
        <v>5.9419528456968562</v>
      </c>
      <c r="BV83" s="123">
        <v>6.0824424070230538</v>
      </c>
      <c r="BW83" s="123">
        <v>6.3162566296505558</v>
      </c>
      <c r="BX83" s="123">
        <v>6.4597706886289261</v>
      </c>
      <c r="BY83" s="123">
        <v>6.679483127312297</v>
      </c>
      <c r="BZ83" s="123">
        <v>7.0571456108097914</v>
      </c>
    </row>
    <row r="84" spans="32:78" x14ac:dyDescent="0.3">
      <c r="AF84" s="116">
        <v>4.5</v>
      </c>
      <c r="AG84" s="128">
        <f t="shared" si="23"/>
        <v>0.50538271604938267</v>
      </c>
      <c r="AH84" s="127">
        <f t="shared" si="26"/>
        <v>0.22222222222222221</v>
      </c>
      <c r="AI84" s="123">
        <f t="shared" si="27"/>
        <v>4.5</v>
      </c>
      <c r="AJ84" s="57">
        <f t="shared" si="24"/>
        <v>0.45669387429158054</v>
      </c>
      <c r="AK84" s="57">
        <v>1</v>
      </c>
      <c r="AL84" s="123">
        <f t="shared" si="25"/>
        <v>0.69444444444444442</v>
      </c>
      <c r="AM84" s="123">
        <v>1.44</v>
      </c>
      <c r="AN84" s="124">
        <f t="shared" si="21"/>
        <v>4.7596471841673207</v>
      </c>
      <c r="AO84" s="124">
        <f t="shared" si="21"/>
        <v>19.038588736669283</v>
      </c>
      <c r="AP84" s="124">
        <f t="shared" si="21"/>
        <v>42.836824657505886</v>
      </c>
      <c r="AQ84" s="124">
        <f t="shared" si="21"/>
        <v>76.154354946677131</v>
      </c>
      <c r="AR84" s="124">
        <f t="shared" si="21"/>
        <v>118.991179604183</v>
      </c>
      <c r="AS84" s="124">
        <f t="shared" si="21"/>
        <v>171.34729863002354</v>
      </c>
      <c r="AT84" s="124">
        <f t="shared" si="21"/>
        <v>233.22271202419873</v>
      </c>
      <c r="AU84" s="124">
        <f t="shared" si="21"/>
        <v>304.61741978670852</v>
      </c>
      <c r="AV84" s="124">
        <f t="shared" si="21"/>
        <v>385.53142191755296</v>
      </c>
      <c r="AW84" s="124">
        <f t="shared" si="21"/>
        <v>475.96471841673201</v>
      </c>
      <c r="AX84" s="127"/>
      <c r="AY84" s="125">
        <f t="shared" si="19"/>
        <v>4.5558530864197522</v>
      </c>
      <c r="AZ84" s="125">
        <f t="shared" si="19"/>
        <v>4.4474123456790133</v>
      </c>
      <c r="BA84" s="125">
        <f t="shared" si="19"/>
        <v>6.5706777777777781</v>
      </c>
      <c r="BB84" s="125">
        <f t="shared" si="19"/>
        <v>9.8456493827160472</v>
      </c>
      <c r="BC84" s="125">
        <f t="shared" si="19"/>
        <v>14.139271160493823</v>
      </c>
      <c r="BD84" s="125">
        <f t="shared" si="19"/>
        <v>19.418711111111115</v>
      </c>
      <c r="BE84" s="125">
        <f t="shared" si="17"/>
        <v>25.672719601914842</v>
      </c>
      <c r="BF84" s="125">
        <f t="shared" si="17"/>
        <v>32.896597530864192</v>
      </c>
      <c r="BG84" s="125">
        <f t="shared" si="17"/>
        <v>41.088100000000004</v>
      </c>
      <c r="BH84" s="123"/>
      <c r="BI84" s="123">
        <f t="shared" si="22"/>
        <v>4.4474123456790133</v>
      </c>
      <c r="BJ84" s="123"/>
      <c r="BK84" s="123">
        <v>4.4474123456790133</v>
      </c>
      <c r="BL84" s="123">
        <v>4.5486692036805652</v>
      </c>
      <c r="BM84" s="123">
        <v>4.6428193930688542</v>
      </c>
      <c r="BN84" s="123">
        <v>4.8123855239122451</v>
      </c>
      <c r="BO84" s="123">
        <v>4.9606275042481229</v>
      </c>
      <c r="BP84" s="123">
        <v>5.091153182750956</v>
      </c>
      <c r="BQ84" s="123">
        <v>5.3100303528701307</v>
      </c>
      <c r="BR84" s="123">
        <v>5.4860189709946603</v>
      </c>
      <c r="BS84" s="123">
        <v>5.6303969037883865</v>
      </c>
      <c r="BT84" s="123">
        <v>5.7508736100004167</v>
      </c>
      <c r="BU84" s="123">
        <v>5.9403062081604405</v>
      </c>
      <c r="BV84" s="123">
        <v>6.0823319239584599</v>
      </c>
      <c r="BW84" s="123">
        <v>6.3186405607636917</v>
      </c>
      <c r="BX84" s="123">
        <v>6.4636491124704794</v>
      </c>
      <c r="BY84" s="123">
        <v>6.6855985433925982</v>
      </c>
      <c r="BZ84" s="123">
        <v>7.066970812797484</v>
      </c>
    </row>
    <row r="85" spans="32:78" x14ac:dyDescent="0.3">
      <c r="AF85" s="116">
        <v>4.5999999999999996</v>
      </c>
      <c r="AG85" s="128">
        <f t="shared" si="23"/>
        <v>0.50325897920604912</v>
      </c>
      <c r="AH85" s="127">
        <f t="shared" si="26"/>
        <v>0.21739130434782611</v>
      </c>
      <c r="AI85" s="123">
        <f t="shared" si="27"/>
        <v>4.5999999999999996</v>
      </c>
      <c r="AJ85" s="57">
        <f t="shared" si="24"/>
        <v>0.45457013744824698</v>
      </c>
      <c r="AK85" s="57">
        <v>1</v>
      </c>
      <c r="AL85" s="123">
        <f t="shared" si="25"/>
        <v>0.68965517241379315</v>
      </c>
      <c r="AM85" s="123">
        <v>1.45</v>
      </c>
      <c r="AN85" s="124">
        <f t="shared" si="21"/>
        <v>4.6942232585442847</v>
      </c>
      <c r="AO85" s="124">
        <f t="shared" si="21"/>
        <v>18.776893034177139</v>
      </c>
      <c r="AP85" s="124">
        <f t="shared" si="21"/>
        <v>42.248009326898561</v>
      </c>
      <c r="AQ85" s="124">
        <f t="shared" si="21"/>
        <v>75.107572136708555</v>
      </c>
      <c r="AR85" s="124">
        <f t="shared" si="21"/>
        <v>117.35558146360709</v>
      </c>
      <c r="AS85" s="124">
        <f t="shared" si="21"/>
        <v>168.99203730759425</v>
      </c>
      <c r="AT85" s="124">
        <f t="shared" si="21"/>
        <v>230.01693966866998</v>
      </c>
      <c r="AU85" s="124">
        <f t="shared" si="21"/>
        <v>300.43028854683422</v>
      </c>
      <c r="AV85" s="124">
        <f t="shared" si="21"/>
        <v>380.23208394208717</v>
      </c>
      <c r="AW85" s="124">
        <f t="shared" si="21"/>
        <v>469.42232585442838</v>
      </c>
      <c r="AX85" s="127"/>
      <c r="AY85" s="125">
        <f t="shared" si="19"/>
        <v>4.5781242568370981</v>
      </c>
      <c r="AZ85" s="125">
        <f t="shared" si="19"/>
        <v>4.4281220273483957</v>
      </c>
      <c r="BA85" s="125">
        <f t="shared" si="19"/>
        <v>6.5142294226450002</v>
      </c>
      <c r="BB85" s="125">
        <f t="shared" si="19"/>
        <v>9.7413943593935794</v>
      </c>
      <c r="BC85" s="125">
        <f t="shared" si="19"/>
        <v>13.97470642092747</v>
      </c>
      <c r="BD85" s="125">
        <f t="shared" si="19"/>
        <v>19.180876023913328</v>
      </c>
      <c r="BE85" s="125">
        <f t="shared" si="17"/>
        <v>25.34849674828315</v>
      </c>
      <c r="BF85" s="125">
        <f t="shared" si="17"/>
        <v>32.472804000074326</v>
      </c>
      <c r="BG85" s="125">
        <f t="shared" si="17"/>
        <v>40.551521593928463</v>
      </c>
      <c r="BH85" s="123"/>
      <c r="BI85" s="123">
        <f t="shared" si="22"/>
        <v>4.4281220273483957</v>
      </c>
      <c r="BJ85" s="123"/>
      <c r="BK85" s="123">
        <v>4.4281220273483957</v>
      </c>
      <c r="BL85" s="123">
        <v>4.5307763085967974</v>
      </c>
      <c r="BM85" s="123">
        <v>4.6262019461407746</v>
      </c>
      <c r="BN85" s="123">
        <v>4.7980107175304036</v>
      </c>
      <c r="BO85" s="123">
        <v>4.9481597330991045</v>
      </c>
      <c r="BP85" s="123">
        <v>5.080325979099019</v>
      </c>
      <c r="BQ85" s="123">
        <v>5.3018788414525782</v>
      </c>
      <c r="BR85" s="123">
        <v>5.4799551235468416</v>
      </c>
      <c r="BS85" s="123">
        <v>5.6260061596724746</v>
      </c>
      <c r="BT85" s="123">
        <v>5.7478531034907325</v>
      </c>
      <c r="BU85" s="123">
        <v>5.9393949696479931</v>
      </c>
      <c r="BV85" s="123">
        <v>6.0829675448270484</v>
      </c>
      <c r="BW85" s="123">
        <v>6.321787978487218</v>
      </c>
      <c r="BX85" s="123">
        <v>6.468301437505902</v>
      </c>
      <c r="BY85" s="123">
        <v>6.6925034494628441</v>
      </c>
      <c r="BZ85" s="123">
        <v>7.0776113569417145</v>
      </c>
    </row>
    <row r="86" spans="32:78" x14ac:dyDescent="0.3">
      <c r="AF86" s="116">
        <v>4.7</v>
      </c>
      <c r="AG86" s="128">
        <f t="shared" si="23"/>
        <v>0.50126935264825712</v>
      </c>
      <c r="AH86" s="127">
        <f t="shared" si="26"/>
        <v>0.21276595744680851</v>
      </c>
      <c r="AI86" s="123">
        <f t="shared" si="27"/>
        <v>4.7</v>
      </c>
      <c r="AJ86" s="57">
        <f t="shared" si="24"/>
        <v>0.45258051089045492</v>
      </c>
      <c r="AK86" s="57">
        <v>1</v>
      </c>
      <c r="AL86" s="123">
        <f t="shared" si="25"/>
        <v>0.68493150684931503</v>
      </c>
      <c r="AM86" s="123">
        <v>1.46</v>
      </c>
      <c r="AN86" s="124">
        <f t="shared" si="21"/>
        <v>4.6301390509895644</v>
      </c>
      <c r="AO86" s="124">
        <f t="shared" si="21"/>
        <v>18.520556203958257</v>
      </c>
      <c r="AP86" s="124">
        <f t="shared" si="21"/>
        <v>41.671251458906077</v>
      </c>
      <c r="AQ86" s="124">
        <f t="shared" si="21"/>
        <v>74.08222481583303</v>
      </c>
      <c r="AR86" s="124">
        <f t="shared" si="21"/>
        <v>115.75347627473909</v>
      </c>
      <c r="AS86" s="124">
        <f t="shared" si="21"/>
        <v>166.68500583562431</v>
      </c>
      <c r="AT86" s="124">
        <f t="shared" si="21"/>
        <v>226.87681349848867</v>
      </c>
      <c r="AU86" s="124">
        <f t="shared" si="21"/>
        <v>296.32889926333212</v>
      </c>
      <c r="AV86" s="124">
        <f t="shared" si="21"/>
        <v>375.04126313015473</v>
      </c>
      <c r="AW86" s="124">
        <f t="shared" si="21"/>
        <v>463.01390509895634</v>
      </c>
      <c r="AX86" s="127"/>
      <c r="AY86" s="125">
        <f t="shared" si="19"/>
        <v>4.6007311690748738</v>
      </c>
      <c r="AZ86" s="125">
        <f t="shared" si="19"/>
        <v>4.4094246762994942</v>
      </c>
      <c r="BA86" s="125">
        <f t="shared" si="19"/>
        <v>6.4590249661183066</v>
      </c>
      <c r="BB86" s="125">
        <f t="shared" si="19"/>
        <v>9.6393237051979739</v>
      </c>
      <c r="BC86" s="125">
        <f t="shared" si="19"/>
        <v>13.813543226871827</v>
      </c>
      <c r="BD86" s="125">
        <f t="shared" si="19"/>
        <v>18.947933197806552</v>
      </c>
      <c r="BE86" s="125">
        <f t="shared" si="17"/>
        <v>25.030929325485111</v>
      </c>
      <c r="BF86" s="125">
        <f t="shared" si="17"/>
        <v>32.057701070791893</v>
      </c>
      <c r="BG86" s="125">
        <f t="shared" si="17"/>
        <v>40.025940744447446</v>
      </c>
      <c r="BH86" s="123"/>
      <c r="BI86" s="123">
        <f t="shared" si="22"/>
        <v>4.4094246762994942</v>
      </c>
      <c r="BJ86" s="123"/>
      <c r="BK86" s="123">
        <v>4.4094246762994942</v>
      </c>
      <c r="BL86" s="123">
        <v>4.5134860515438593</v>
      </c>
      <c r="BM86" s="123">
        <v>4.6101959638743599</v>
      </c>
      <c r="BN86" s="123">
        <v>4.7842628958140061</v>
      </c>
      <c r="BO86" s="123">
        <v>4.9363321440911889</v>
      </c>
      <c r="BP86" s="123">
        <v>5.0701503109964703</v>
      </c>
      <c r="BQ86" s="123">
        <v>5.2943973824856903</v>
      </c>
      <c r="BR86" s="123">
        <v>5.4745757760512026</v>
      </c>
      <c r="BS86" s="123">
        <v>5.6223114940785219</v>
      </c>
      <c r="BT86" s="123">
        <v>5.7455381581162035</v>
      </c>
      <c r="BU86" s="123">
        <v>5.9392038892810488</v>
      </c>
      <c r="BV86" s="123">
        <v>6.0843340287503631</v>
      </c>
      <c r="BW86" s="123">
        <v>6.3256836419426472</v>
      </c>
      <c r="BX86" s="123">
        <v>6.4737124228567176</v>
      </c>
      <c r="BY86" s="123">
        <v>6.7001826046445654</v>
      </c>
      <c r="BZ86" s="123">
        <v>7.0890520023640509</v>
      </c>
    </row>
    <row r="87" spans="32:78" x14ac:dyDescent="0.3">
      <c r="AF87" s="116">
        <v>4.8</v>
      </c>
      <c r="AG87" s="128">
        <f t="shared" si="23"/>
        <v>0.49940277777777781</v>
      </c>
      <c r="AH87" s="127">
        <f t="shared" si="26"/>
        <v>0.20833333333333334</v>
      </c>
      <c r="AI87" s="123">
        <f t="shared" si="27"/>
        <v>4.8</v>
      </c>
      <c r="AJ87" s="57">
        <f t="shared" si="24"/>
        <v>0.45071393601997561</v>
      </c>
      <c r="AK87" s="57">
        <v>1</v>
      </c>
      <c r="AL87" s="123">
        <f t="shared" si="25"/>
        <v>0.68027210884353739</v>
      </c>
      <c r="AM87" s="123">
        <v>1.47</v>
      </c>
      <c r="AN87" s="124">
        <f t="shared" si="21"/>
        <v>4.5673582308710987</v>
      </c>
      <c r="AO87" s="124">
        <f t="shared" si="21"/>
        <v>18.269432923484395</v>
      </c>
      <c r="AP87" s="124">
        <f t="shared" si="21"/>
        <v>41.106224077839883</v>
      </c>
      <c r="AQ87" s="124">
        <f t="shared" si="21"/>
        <v>73.077731693937579</v>
      </c>
      <c r="AR87" s="124">
        <f t="shared" si="21"/>
        <v>114.18395577177746</v>
      </c>
      <c r="AS87" s="124">
        <f t="shared" si="21"/>
        <v>164.42489631135953</v>
      </c>
      <c r="AT87" s="124">
        <f t="shared" si="21"/>
        <v>223.8005533126838</v>
      </c>
      <c r="AU87" s="124">
        <f t="shared" si="21"/>
        <v>292.31092677575032</v>
      </c>
      <c r="AV87" s="124">
        <f t="shared" si="21"/>
        <v>369.95601670055896</v>
      </c>
      <c r="AW87" s="124">
        <f t="shared" si="21"/>
        <v>456.73582308710985</v>
      </c>
      <c r="AX87" s="127"/>
      <c r="AY87" s="125">
        <f t="shared" si="19"/>
        <v>4.6236701420704343</v>
      </c>
      <c r="AZ87" s="125">
        <f t="shared" si="19"/>
        <v>4.3913055682817346</v>
      </c>
      <c r="BA87" s="125">
        <f t="shared" si="19"/>
        <v>6.4050312786339019</v>
      </c>
      <c r="BB87" s="125">
        <f t="shared" si="19"/>
        <v>9.5393785231269383</v>
      </c>
      <c r="BC87" s="125">
        <f t="shared" si="19"/>
        <v>13.655689551760839</v>
      </c>
      <c r="BD87" s="125">
        <f t="shared" si="19"/>
        <v>18.719750114535611</v>
      </c>
      <c r="BE87" s="125">
        <f t="shared" si="17"/>
        <v>24.719836961451247</v>
      </c>
      <c r="BF87" s="125">
        <f t="shared" si="17"/>
        <v>31.651053155007748</v>
      </c>
      <c r="BG87" s="125">
        <f t="shared" si="17"/>
        <v>39.511059285482908</v>
      </c>
      <c r="BH87" s="123"/>
      <c r="BI87" s="123">
        <f t="shared" si="22"/>
        <v>4.3913055682817346</v>
      </c>
      <c r="BJ87" s="123"/>
      <c r="BK87" s="123">
        <v>4.3913055682817346</v>
      </c>
      <c r="BL87" s="123">
        <v>4.4967837082711748</v>
      </c>
      <c r="BM87" s="123">
        <v>4.5947867220190348</v>
      </c>
      <c r="BN87" s="123">
        <v>4.7711273345124807</v>
      </c>
      <c r="BO87" s="123">
        <v>4.9251300129738045</v>
      </c>
      <c r="BP87" s="123">
        <v>5.0606114541927401</v>
      </c>
      <c r="BQ87" s="123">
        <v>5.2875712517188944</v>
      </c>
      <c r="BR87" s="123">
        <v>5.4698662042571833</v>
      </c>
      <c r="BS87" s="123">
        <v>5.6192981827559541</v>
      </c>
      <c r="BT87" s="123">
        <v>5.7439140496262455</v>
      </c>
      <c r="BU87" s="123">
        <v>5.9397182428090556</v>
      </c>
      <c r="BV87" s="123">
        <v>6.0864166514778306</v>
      </c>
      <c r="BW87" s="123">
        <v>6.3303128268794522</v>
      </c>
      <c r="BX87" s="123">
        <v>6.4798673442723551</v>
      </c>
      <c r="BY87" s="123">
        <v>6.708621284687208</v>
      </c>
      <c r="BZ87" s="123">
        <v>7.1012780248139213</v>
      </c>
    </row>
    <row r="88" spans="32:78" x14ac:dyDescent="0.3">
      <c r="AF88" s="116">
        <v>4.9000000000000004</v>
      </c>
      <c r="AG88" s="128">
        <f t="shared" si="23"/>
        <v>0.49764931278633906</v>
      </c>
      <c r="AH88" s="127">
        <f t="shared" si="26"/>
        <v>0.2040816326530612</v>
      </c>
      <c r="AI88" s="123">
        <f t="shared" si="27"/>
        <v>4.9000000000000004</v>
      </c>
      <c r="AJ88" s="57">
        <f t="shared" si="24"/>
        <v>0.44896047102853681</v>
      </c>
      <c r="AK88" s="57">
        <v>1</v>
      </c>
      <c r="AL88" s="123">
        <f t="shared" si="25"/>
        <v>0.67567567567567566</v>
      </c>
      <c r="AM88" s="123">
        <v>1.48</v>
      </c>
      <c r="AN88" s="124">
        <f t="shared" si="21"/>
        <v>4.5058456907822118</v>
      </c>
      <c r="AO88" s="124">
        <f t="shared" si="21"/>
        <v>18.023382763128847</v>
      </c>
      <c r="AP88" s="124">
        <f t="shared" si="21"/>
        <v>40.55261121703991</v>
      </c>
      <c r="AQ88" s="124">
        <f t="shared" si="21"/>
        <v>72.093531052515388</v>
      </c>
      <c r="AR88" s="124">
        <f t="shared" si="21"/>
        <v>112.64614226955528</v>
      </c>
      <c r="AS88" s="124">
        <f t="shared" si="21"/>
        <v>162.21044486815964</v>
      </c>
      <c r="AT88" s="124">
        <f t="shared" si="21"/>
        <v>220.7864388483284</v>
      </c>
      <c r="AU88" s="124">
        <f t="shared" si="21"/>
        <v>288.37412421006155</v>
      </c>
      <c r="AV88" s="124">
        <f t="shared" si="21"/>
        <v>364.97350095335923</v>
      </c>
      <c r="AW88" s="124">
        <f t="shared" si="21"/>
        <v>450.58456907822114</v>
      </c>
      <c r="AX88" s="127"/>
      <c r="AY88" s="125">
        <f t="shared" si="19"/>
        <v>4.6469376186997815</v>
      </c>
      <c r="AZ88" s="125">
        <f t="shared" si="19"/>
        <v>4.373750474799122</v>
      </c>
      <c r="BA88" s="125">
        <f t="shared" si="19"/>
        <v>6.3522163460758057</v>
      </c>
      <c r="BB88" s="125">
        <f t="shared" si="19"/>
        <v>9.4415018991964939</v>
      </c>
      <c r="BC88" s="125">
        <f t="shared" si="19"/>
        <v>13.501056467494521</v>
      </c>
      <c r="BD88" s="125">
        <f t="shared" si="19"/>
        <v>18.496198717636563</v>
      </c>
      <c r="BE88" s="125">
        <f t="shared" si="17"/>
        <v>24.415045357105594</v>
      </c>
      <c r="BF88" s="125">
        <f t="shared" si="17"/>
        <v>31.252632596785968</v>
      </c>
      <c r="BG88" s="125">
        <f t="shared" si="17"/>
        <v>39.006589089990896</v>
      </c>
      <c r="BH88" s="123"/>
      <c r="BI88" s="123">
        <f t="shared" si="22"/>
        <v>4.373750474799122</v>
      </c>
      <c r="BJ88" s="123"/>
      <c r="BK88" s="123">
        <v>4.373750474799122</v>
      </c>
      <c r="BL88" s="123">
        <v>4.4806550502827518</v>
      </c>
      <c r="BM88" s="123">
        <v>4.5799599920788054</v>
      </c>
      <c r="BN88" s="123">
        <v>4.7585898051298301</v>
      </c>
      <c r="BO88" s="123">
        <v>4.9145391112509555</v>
      </c>
      <c r="BP88" s="123">
        <v>5.0516951801918273</v>
      </c>
      <c r="BQ88" s="123">
        <v>5.2813862206561941</v>
      </c>
      <c r="BR88" s="123">
        <v>5.4658121796687764</v>
      </c>
      <c r="BS88" s="123">
        <v>5.6169519972087683</v>
      </c>
      <c r="BT88" s="123">
        <v>5.7429665495248718</v>
      </c>
      <c r="BU88" s="123">
        <v>5.9409238017359955</v>
      </c>
      <c r="BV88" s="123">
        <v>6.0892011845134437</v>
      </c>
      <c r="BW88" s="123">
        <v>6.3356613048015973</v>
      </c>
      <c r="BX88" s="123">
        <v>6.4867519732568102</v>
      </c>
      <c r="BY88" s="123">
        <v>6.7178052610947683</v>
      </c>
      <c r="BZ88" s="123">
        <v>7.1142751957952797</v>
      </c>
    </row>
    <row r="89" spans="32:78" x14ac:dyDescent="0.3">
      <c r="AF89" s="116">
        <v>5</v>
      </c>
      <c r="AG89" s="128">
        <f t="shared" si="23"/>
        <v>0.496</v>
      </c>
      <c r="AH89" s="127">
        <f t="shared" si="26"/>
        <v>0.2</v>
      </c>
      <c r="AI89" s="123">
        <f t="shared" si="27"/>
        <v>5</v>
      </c>
      <c r="AJ89" s="57">
        <f t="shared" si="24"/>
        <v>0.4473111582421978</v>
      </c>
      <c r="AK89" s="57">
        <v>1</v>
      </c>
      <c r="AL89" s="123">
        <f t="shared" si="25"/>
        <v>0.67114093959731547</v>
      </c>
      <c r="AM89" s="123">
        <v>1.49</v>
      </c>
      <c r="AN89" s="124">
        <f t="shared" si="21"/>
        <v>4.4455674974502761</v>
      </c>
      <c r="AO89" s="124">
        <f t="shared" si="21"/>
        <v>17.782269989801105</v>
      </c>
      <c r="AP89" s="124">
        <f t="shared" si="21"/>
        <v>40.010107477052486</v>
      </c>
      <c r="AQ89" s="124">
        <f t="shared" si="21"/>
        <v>71.129079959204418</v>
      </c>
      <c r="AR89" s="124">
        <f t="shared" si="21"/>
        <v>111.1391874362569</v>
      </c>
      <c r="AS89" s="124">
        <f t="shared" si="21"/>
        <v>160.04042990820994</v>
      </c>
      <c r="AT89" s="124">
        <f t="shared" si="21"/>
        <v>217.83280737506354</v>
      </c>
      <c r="AU89" s="124">
        <f t="shared" si="21"/>
        <v>284.51631983681767</v>
      </c>
      <c r="AV89" s="124">
        <f t="shared" si="21"/>
        <v>360.09096729347237</v>
      </c>
      <c r="AW89" s="124">
        <f t="shared" si="21"/>
        <v>444.55674974502762</v>
      </c>
      <c r="AX89" s="127"/>
      <c r="AY89" s="125">
        <f t="shared" si="19"/>
        <v>4.6705301608035681</v>
      </c>
      <c r="AZ89" s="125">
        <f t="shared" si="19"/>
        <v>4.3567456432142695</v>
      </c>
      <c r="BA89" s="125">
        <f t="shared" si="19"/>
        <v>6.3005492250098847</v>
      </c>
      <c r="BB89" s="125">
        <f t="shared" si="19"/>
        <v>9.3456388228570795</v>
      </c>
      <c r="BC89" s="125">
        <f t="shared" si="19"/>
        <v>13.349558020089185</v>
      </c>
      <c r="BD89" s="125">
        <f t="shared" si="19"/>
        <v>18.277155233372874</v>
      </c>
      <c r="BE89" s="125">
        <f t="shared" si="17"/>
        <v>24.116386042640116</v>
      </c>
      <c r="BF89" s="125">
        <f t="shared" si="17"/>
        <v>30.862219353928321</v>
      </c>
      <c r="BG89" s="125">
        <f t="shared" si="17"/>
        <v>38.512251667064277</v>
      </c>
      <c r="BH89" s="123"/>
      <c r="BI89" s="123">
        <f t="shared" si="22"/>
        <v>4.3567456432142695</v>
      </c>
      <c r="BJ89" s="123"/>
      <c r="BK89" s="123">
        <v>4.3567456432142695</v>
      </c>
      <c r="BL89" s="123">
        <v>4.4650863249412005</v>
      </c>
      <c r="BM89" s="123">
        <v>4.5657020214162838</v>
      </c>
      <c r="BN89" s="123">
        <v>4.7466365550286671</v>
      </c>
      <c r="BO89" s="123">
        <v>4.9045456862852541</v>
      </c>
      <c r="BP89" s="123">
        <v>5.0433877363563449</v>
      </c>
      <c r="BQ89" s="123">
        <v>5.2758285366601996</v>
      </c>
      <c r="BR89" s="123">
        <v>5.4623999496485975</v>
      </c>
      <c r="BS89" s="123">
        <v>5.6152591847995783</v>
      </c>
      <c r="BT89" s="123">
        <v>5.7426819051746785</v>
      </c>
      <c r="BU89" s="123">
        <v>5.9428068134244816</v>
      </c>
      <c r="BV89" s="123">
        <v>6.0926738752198109</v>
      </c>
      <c r="BW89" s="123">
        <v>6.3417153230716758</v>
      </c>
      <c r="BX89" s="123">
        <v>6.494352557172685</v>
      </c>
      <c r="BY89" s="123">
        <v>6.7277207812298281</v>
      </c>
      <c r="BZ89" s="123">
        <v>7.1280297626707485</v>
      </c>
    </row>
    <row r="90" spans="32:78" x14ac:dyDescent="0.3">
      <c r="AF90" s="116">
        <v>5.0999999999999996</v>
      </c>
      <c r="AG90" s="128">
        <f t="shared" si="23"/>
        <v>0.49444675124951942</v>
      </c>
      <c r="AH90" s="127">
        <f t="shared" si="26"/>
        <v>0.19607843137254904</v>
      </c>
      <c r="AI90" s="123">
        <f t="shared" si="27"/>
        <v>5.0999999999999996</v>
      </c>
      <c r="AJ90" s="57">
        <f t="shared" si="24"/>
        <v>0.44575790949171723</v>
      </c>
      <c r="AK90" s="57">
        <v>1</v>
      </c>
      <c r="AL90" s="123">
        <f t="shared" si="25"/>
        <v>0.66666666666666663</v>
      </c>
      <c r="AM90" s="123">
        <v>1.5</v>
      </c>
      <c r="AN90" s="124">
        <f t="shared" ref="AN90:AW105" si="28">(PI()*$AL90/AN$11)^2</f>
        <v>4.3864908449286029</v>
      </c>
      <c r="AO90" s="124">
        <f t="shared" si="28"/>
        <v>17.545963379714411</v>
      </c>
      <c r="AP90" s="124">
        <f t="shared" si="28"/>
        <v>39.478417604357432</v>
      </c>
      <c r="AQ90" s="124">
        <f t="shared" si="28"/>
        <v>70.183853518857646</v>
      </c>
      <c r="AR90" s="124">
        <f t="shared" si="28"/>
        <v>109.66227112321506</v>
      </c>
      <c r="AS90" s="124">
        <f t="shared" si="28"/>
        <v>157.91367041742973</v>
      </c>
      <c r="AT90" s="124">
        <f t="shared" si="28"/>
        <v>214.93805140150155</v>
      </c>
      <c r="AU90" s="124">
        <f t="shared" si="28"/>
        <v>280.73541407543058</v>
      </c>
      <c r="AV90" s="124">
        <f t="shared" si="28"/>
        <v>355.3057584392169</v>
      </c>
      <c r="AW90" s="124">
        <f t="shared" si="28"/>
        <v>438.64908449286025</v>
      </c>
      <c r="AX90" s="127"/>
      <c r="AY90" s="125">
        <f t="shared" si="19"/>
        <v>4.6944444444444438</v>
      </c>
      <c r="AZ90" s="125">
        <f t="shared" si="19"/>
        <v>4.3402777777777768</v>
      </c>
      <c r="BA90" s="125">
        <f t="shared" si="19"/>
        <v>6.25</v>
      </c>
      <c r="BB90" s="125">
        <f t="shared" si="19"/>
        <v>9.2517361111111107</v>
      </c>
      <c r="BC90" s="125">
        <f t="shared" si="19"/>
        <v>13.201111111111107</v>
      </c>
      <c r="BD90" s="125">
        <f t="shared" si="19"/>
        <v>18.0625</v>
      </c>
      <c r="BE90" s="125">
        <f t="shared" si="17"/>
        <v>23.823696145124721</v>
      </c>
      <c r="BF90" s="125">
        <f t="shared" si="17"/>
        <v>30.479600694444443</v>
      </c>
      <c r="BG90" s="125">
        <f t="shared" si="17"/>
        <v>38.027777777777779</v>
      </c>
      <c r="BH90" s="123"/>
      <c r="BI90" s="123">
        <f t="shared" si="22"/>
        <v>4.3402777777777768</v>
      </c>
      <c r="BJ90" s="123"/>
      <c r="BK90" s="123">
        <v>4.3402777777777768</v>
      </c>
      <c r="BL90" s="123">
        <v>4.4500642364971226</v>
      </c>
      <c r="BM90" s="123">
        <v>4.5519995142820706</v>
      </c>
      <c r="BN90" s="123">
        <v>4.7352542884595925</v>
      </c>
      <c r="BO90" s="123">
        <v>4.8951364423273001</v>
      </c>
      <c r="BP90" s="123">
        <v>5.0356758269368971</v>
      </c>
      <c r="BQ90" s="123">
        <v>5.2708849039815151</v>
      </c>
      <c r="BR90" s="123">
        <v>5.4596162184472465</v>
      </c>
      <c r="BS90" s="123">
        <v>5.6142064497789974</v>
      </c>
      <c r="BT90" s="123">
        <v>5.7430468208262848</v>
      </c>
      <c r="BU90" s="123">
        <v>5.9453539821251296</v>
      </c>
      <c r="BV90" s="123">
        <v>6.0968214278475603</v>
      </c>
      <c r="BW90" s="123">
        <v>6.3484615859403393</v>
      </c>
      <c r="BX90" s="123">
        <v>6.502655800270615</v>
      </c>
      <c r="BY90" s="123">
        <v>6.738354549343021</v>
      </c>
      <c r="BZ90" s="123">
        <v>7.1425284296909721</v>
      </c>
    </row>
    <row r="91" spans="32:78" x14ac:dyDescent="0.3">
      <c r="AF91" s="116">
        <v>5.2</v>
      </c>
      <c r="AG91" s="128">
        <f t="shared" si="23"/>
        <v>0.49298224852071004</v>
      </c>
      <c r="AH91" s="127">
        <f t="shared" si="26"/>
        <v>0.19230769230769229</v>
      </c>
      <c r="AI91" s="123">
        <f t="shared" si="27"/>
        <v>5.2</v>
      </c>
      <c r="AJ91" s="57">
        <f t="shared" si="24"/>
        <v>0.44429340676290785</v>
      </c>
      <c r="AK91" s="57">
        <v>1</v>
      </c>
      <c r="AL91" s="123">
        <f t="shared" si="25"/>
        <v>0.66225165562913912</v>
      </c>
      <c r="AM91" s="123">
        <v>1.51</v>
      </c>
      <c r="AN91" s="124">
        <f t="shared" si="28"/>
        <v>4.3285840099510375</v>
      </c>
      <c r="AO91" s="124">
        <f t="shared" si="28"/>
        <v>17.31433603980415</v>
      </c>
      <c r="AP91" s="124">
        <f t="shared" si="28"/>
        <v>38.957256089559337</v>
      </c>
      <c r="AQ91" s="124">
        <f t="shared" si="28"/>
        <v>69.257344159216601</v>
      </c>
      <c r="AR91" s="124">
        <f t="shared" si="28"/>
        <v>108.21460024877592</v>
      </c>
      <c r="AS91" s="124">
        <f t="shared" si="28"/>
        <v>155.82902435823735</v>
      </c>
      <c r="AT91" s="124">
        <f t="shared" si="28"/>
        <v>212.10061648760086</v>
      </c>
      <c r="AU91" s="124">
        <f t="shared" si="28"/>
        <v>277.0293766368664</v>
      </c>
      <c r="AV91" s="124">
        <f t="shared" si="28"/>
        <v>350.61530480603415</v>
      </c>
      <c r="AW91" s="124">
        <f t="shared" si="28"/>
        <v>432.85840099510369</v>
      </c>
      <c r="AX91" s="127"/>
      <c r="AY91" s="125">
        <f t="shared" si="19"/>
        <v>4.7186772553835343</v>
      </c>
      <c r="AZ91" s="125">
        <f t="shared" si="19"/>
        <v>4.3243340215341428</v>
      </c>
      <c r="BA91" s="125">
        <f t="shared" si="19"/>
        <v>6.2005397428962672</v>
      </c>
      <c r="BB91" s="125">
        <f t="shared" si="19"/>
        <v>9.1597423361365742</v>
      </c>
      <c r="BC91" s="125">
        <f t="shared" si="19"/>
        <v>13.055635384588395</v>
      </c>
      <c r="BD91" s="125">
        <f t="shared" si="19"/>
        <v>17.852117304918401</v>
      </c>
      <c r="BE91" s="125">
        <f t="shared" si="17"/>
        <v>23.536818166854481</v>
      </c>
      <c r="BF91" s="125">
        <f t="shared" si="17"/>
        <v>30.104570907046295</v>
      </c>
      <c r="BG91" s="125">
        <f t="shared" si="17"/>
        <v>37.55290706878246</v>
      </c>
      <c r="BH91" s="123"/>
      <c r="BI91" s="123">
        <f t="shared" si="22"/>
        <v>4.3243340215341428</v>
      </c>
      <c r="BJ91" s="123"/>
      <c r="BK91" s="123">
        <v>4.3243340215341428</v>
      </c>
      <c r="BL91" s="123">
        <v>4.4355759279950169</v>
      </c>
      <c r="BM91" s="123">
        <v>4.5388396137206657</v>
      </c>
      <c r="BN91" s="123">
        <v>4.7244301484671061</v>
      </c>
      <c r="BO91" s="123">
        <v>4.8862985224215931</v>
      </c>
      <c r="BP91" s="123">
        <v>5.0285465949779784</v>
      </c>
      <c r="BQ91" s="123">
        <v>5.2665424656646369</v>
      </c>
      <c r="BR91" s="123">
        <v>5.4574481291092232</v>
      </c>
      <c r="BS91" s="123">
        <v>5.6137809351915058</v>
      </c>
      <c r="BT91" s="123">
        <v>5.7440484395241791</v>
      </c>
      <c r="BU91" s="123">
        <v>5.948552450882425</v>
      </c>
      <c r="BV91" s="123">
        <v>6.101630985441159</v>
      </c>
      <c r="BW91" s="123">
        <v>6.3558872364520616</v>
      </c>
      <c r="BX91" s="123">
        <v>6.511648845595059</v>
      </c>
      <c r="BY91" s="123">
        <v>6.7496937084788371</v>
      </c>
      <c r="BZ91" s="123">
        <v>7.1577583399003766</v>
      </c>
    </row>
    <row r="92" spans="32:78" x14ac:dyDescent="0.3">
      <c r="AF92" s="116">
        <v>5.3</v>
      </c>
      <c r="AG92" s="128">
        <f t="shared" si="23"/>
        <v>0.49159985760056962</v>
      </c>
      <c r="AH92" s="127">
        <f t="shared" si="26"/>
        <v>0.18867924528301888</v>
      </c>
      <c r="AI92" s="123">
        <f t="shared" si="27"/>
        <v>5.3</v>
      </c>
      <c r="AJ92" s="57">
        <f t="shared" si="24"/>
        <v>0.44291101584276743</v>
      </c>
      <c r="AK92" s="57">
        <v>1</v>
      </c>
      <c r="AL92" s="123">
        <f t="shared" si="25"/>
        <v>0.65789473684210531</v>
      </c>
      <c r="AM92" s="123">
        <v>1.52</v>
      </c>
      <c r="AN92" s="124">
        <f t="shared" si="28"/>
        <v>4.2718163093357679</v>
      </c>
      <c r="AO92" s="124">
        <f t="shared" si="28"/>
        <v>17.087265237343072</v>
      </c>
      <c r="AP92" s="124">
        <f t="shared" si="28"/>
        <v>38.44634678402192</v>
      </c>
      <c r="AQ92" s="124">
        <f t="shared" si="28"/>
        <v>68.349060949372287</v>
      </c>
      <c r="AR92" s="124">
        <f t="shared" si="28"/>
        <v>106.79540773339419</v>
      </c>
      <c r="AS92" s="124">
        <f t="shared" si="28"/>
        <v>153.78538713608768</v>
      </c>
      <c r="AT92" s="124">
        <f t="shared" si="28"/>
        <v>209.31899915745265</v>
      </c>
      <c r="AU92" s="124">
        <f t="shared" si="28"/>
        <v>273.39624379748915</v>
      </c>
      <c r="AV92" s="124">
        <f t="shared" si="28"/>
        <v>346.01712105619725</v>
      </c>
      <c r="AW92" s="124">
        <f t="shared" si="28"/>
        <v>427.18163093357674</v>
      </c>
      <c r="AX92" s="127"/>
      <c r="AY92" s="125">
        <f t="shared" si="19"/>
        <v>4.7432254847645412</v>
      </c>
      <c r="AZ92" s="125">
        <f t="shared" si="19"/>
        <v>4.3089019390581713</v>
      </c>
      <c r="BA92" s="125">
        <f t="shared" si="19"/>
        <v>6.1521404739919987</v>
      </c>
      <c r="BB92" s="125">
        <f t="shared" si="19"/>
        <v>9.0696077562326867</v>
      </c>
      <c r="BC92" s="125">
        <f t="shared" si="19"/>
        <v>12.913053119113574</v>
      </c>
      <c r="BD92" s="125">
        <f t="shared" si="19"/>
        <v>17.645895229301324</v>
      </c>
      <c r="BE92" s="125">
        <f t="shared" si="17"/>
        <v>23.25559977387077</v>
      </c>
      <c r="BF92" s="125">
        <f t="shared" si="17"/>
        <v>29.736931024930755</v>
      </c>
      <c r="BG92" s="125">
        <f t="shared" si="17"/>
        <v>37.087387722718105</v>
      </c>
      <c r="BH92" s="123"/>
      <c r="BI92" s="123">
        <f t="shared" si="22"/>
        <v>4.3089019390581713</v>
      </c>
      <c r="BJ92" s="123"/>
      <c r="BK92" s="123">
        <v>4.3089019390581713</v>
      </c>
      <c r="BL92" s="123">
        <v>4.4216089640096872</v>
      </c>
      <c r="BM92" s="123">
        <v>4.526209884306871</v>
      </c>
      <c r="BN92" s="123">
        <v>4.7141516996260098</v>
      </c>
      <c r="BO92" s="123">
        <v>4.8780194911429371</v>
      </c>
      <c r="BP92" s="123">
        <v>5.0219876050543961</v>
      </c>
      <c r="BQ92" s="123">
        <v>5.2627887862843679</v>
      </c>
      <c r="BR92" s="123">
        <v>5.4558832462093312</v>
      </c>
      <c r="BS92" s="123">
        <v>5.6139702056119152</v>
      </c>
      <c r="BT92" s="123">
        <v>5.7456743258431633</v>
      </c>
      <c r="BU92" s="123">
        <v>5.9523897842711664</v>
      </c>
      <c r="BV92" s="123">
        <v>6.1070901125754178</v>
      </c>
      <c r="BW92" s="123">
        <v>6.3639798391816305</v>
      </c>
      <c r="BX92" s="123">
        <v>6.5213192577208314</v>
      </c>
      <c r="BY92" s="123">
        <v>6.7617258232120498</v>
      </c>
      <c r="BZ92" s="123">
        <v>7.1737070578738305</v>
      </c>
    </row>
    <row r="93" spans="32:78" x14ac:dyDescent="0.3">
      <c r="AF93" s="116">
        <v>5.4</v>
      </c>
      <c r="AG93" s="128">
        <f t="shared" si="23"/>
        <v>0.49029355281207132</v>
      </c>
      <c r="AH93" s="127">
        <f t="shared" si="26"/>
        <v>0.18518518518518517</v>
      </c>
      <c r="AI93" s="123">
        <f t="shared" si="27"/>
        <v>5.4</v>
      </c>
      <c r="AJ93" s="57">
        <f t="shared" si="24"/>
        <v>0.44160471105426913</v>
      </c>
      <c r="AK93" s="57">
        <v>1</v>
      </c>
      <c r="AL93" s="123">
        <f t="shared" si="25"/>
        <v>0.65359477124183007</v>
      </c>
      <c r="AM93" s="123">
        <v>1.53</v>
      </c>
      <c r="AN93" s="124">
        <f t="shared" si="28"/>
        <v>4.2161580593316055</v>
      </c>
      <c r="AO93" s="124">
        <f t="shared" si="28"/>
        <v>16.864632237326422</v>
      </c>
      <c r="AP93" s="124">
        <f t="shared" si="28"/>
        <v>37.945422533984456</v>
      </c>
      <c r="AQ93" s="124">
        <f t="shared" si="28"/>
        <v>67.458528949305688</v>
      </c>
      <c r="AR93" s="124">
        <f t="shared" si="28"/>
        <v>105.40395148329013</v>
      </c>
      <c r="AS93" s="124">
        <f t="shared" si="28"/>
        <v>151.78169013593782</v>
      </c>
      <c r="AT93" s="124">
        <f t="shared" si="28"/>
        <v>206.59174490724871</v>
      </c>
      <c r="AU93" s="124">
        <f t="shared" si="28"/>
        <v>269.83411579722275</v>
      </c>
      <c r="AV93" s="124">
        <f t="shared" si="28"/>
        <v>341.50880280586017</v>
      </c>
      <c r="AW93" s="124">
        <f t="shared" si="28"/>
        <v>421.61580593316052</v>
      </c>
      <c r="AX93" s="127"/>
      <c r="AY93" s="125">
        <f t="shared" si="19"/>
        <v>4.7680861249946611</v>
      </c>
      <c r="AZ93" s="125">
        <f t="shared" si="19"/>
        <v>4.2939694999786404</v>
      </c>
      <c r="BA93" s="125">
        <f t="shared" si="19"/>
        <v>6.1047751249519413</v>
      </c>
      <c r="BB93" s="125">
        <f t="shared" si="19"/>
        <v>8.9812842499145624</v>
      </c>
      <c r="BC93" s="125">
        <f t="shared" si="19"/>
        <v>12.773289124866505</v>
      </c>
      <c r="BD93" s="125">
        <f t="shared" si="19"/>
        <v>17.443725499807769</v>
      </c>
      <c r="BE93" s="125">
        <f t="shared" si="17"/>
        <v>22.979893594126111</v>
      </c>
      <c r="BF93" s="125">
        <f t="shared" si="17"/>
        <v>29.376488562158254</v>
      </c>
      <c r="BG93" s="125">
        <f t="shared" si="17"/>
        <v>36.630976124567475</v>
      </c>
      <c r="BH93" s="123"/>
      <c r="BI93" s="123">
        <f t="shared" si="22"/>
        <v>4.2939694999786404</v>
      </c>
      <c r="BJ93" s="123"/>
      <c r="BK93" s="123">
        <v>4.2939694999786404</v>
      </c>
      <c r="BL93" s="123">
        <v>4.4081513141699107</v>
      </c>
      <c r="BM93" s="123">
        <v>4.5140982956694637</v>
      </c>
      <c r="BN93" s="123">
        <v>4.7044069115650826</v>
      </c>
      <c r="BO93" s="123">
        <v>4.8702873181201092</v>
      </c>
      <c r="BP93" s="123">
        <v>5.0159868267949257</v>
      </c>
      <c r="BQ93" s="123">
        <v>5.2596118354694914</v>
      </c>
      <c r="BR93" s="123">
        <v>5.4549095393763487</v>
      </c>
      <c r="BS93" s="123">
        <v>5.6147622306690161</v>
      </c>
      <c r="BT93" s="123">
        <v>5.7479124494120253</v>
      </c>
      <c r="BU93" s="123">
        <v>5.9568539519201531</v>
      </c>
      <c r="BV93" s="123">
        <v>6.1131867788791387</v>
      </c>
      <c r="BW93" s="123">
        <v>6.3727273637578605</v>
      </c>
      <c r="BX93" s="123">
        <v>6.531655006276746</v>
      </c>
      <c r="BY93" s="123">
        <v>6.7744388631715013</v>
      </c>
      <c r="BZ93" s="123">
        <v>7.1903625532400977</v>
      </c>
    </row>
    <row r="94" spans="32:78" x14ac:dyDescent="0.3">
      <c r="AF94" s="116">
        <v>5.5</v>
      </c>
      <c r="AG94" s="128">
        <f t="shared" si="23"/>
        <v>0.48905785123966944</v>
      </c>
      <c r="AH94" s="127">
        <f t="shared" si="26"/>
        <v>0.18181818181818182</v>
      </c>
      <c r="AI94" s="123">
        <f t="shared" si="27"/>
        <v>5.5</v>
      </c>
      <c r="AJ94" s="57">
        <f t="shared" si="24"/>
        <v>0.44036900948186725</v>
      </c>
      <c r="AK94" s="57">
        <v>1</v>
      </c>
      <c r="AL94" s="123">
        <f t="shared" si="25"/>
        <v>0.64935064935064934</v>
      </c>
      <c r="AM94" s="123">
        <v>1.54</v>
      </c>
      <c r="AN94" s="124">
        <f t="shared" si="28"/>
        <v>4.1615805368061043</v>
      </c>
      <c r="AO94" s="124">
        <f t="shared" si="28"/>
        <v>16.646322147224417</v>
      </c>
      <c r="AP94" s="124">
        <f t="shared" si="28"/>
        <v>37.45422483125494</v>
      </c>
      <c r="AQ94" s="124">
        <f t="shared" si="28"/>
        <v>66.585288588897669</v>
      </c>
      <c r="AR94" s="124">
        <f t="shared" si="28"/>
        <v>104.03951342015259</v>
      </c>
      <c r="AS94" s="124">
        <f t="shared" si="28"/>
        <v>149.81689932501976</v>
      </c>
      <c r="AT94" s="124">
        <f t="shared" si="28"/>
        <v>203.9174463034991</v>
      </c>
      <c r="AU94" s="124">
        <f t="shared" si="28"/>
        <v>266.34115435559067</v>
      </c>
      <c r="AV94" s="124">
        <f t="shared" si="28"/>
        <v>337.08802348129439</v>
      </c>
      <c r="AW94" s="124">
        <f t="shared" si="28"/>
        <v>416.15805368061035</v>
      </c>
      <c r="AX94" s="127"/>
      <c r="AY94" s="125">
        <f t="shared" si="19"/>
        <v>4.7932562658121105</v>
      </c>
      <c r="AZ94" s="125">
        <f t="shared" si="19"/>
        <v>4.2795250632484398</v>
      </c>
      <c r="BA94" s="125">
        <f t="shared" si="19"/>
        <v>6.0584175034200998</v>
      </c>
      <c r="BB94" s="125">
        <f t="shared" si="19"/>
        <v>8.8947252529937586</v>
      </c>
      <c r="BC94" s="125">
        <f t="shared" si="19"/>
        <v>12.636270645302748</v>
      </c>
      <c r="BD94" s="125">
        <f t="shared" si="19"/>
        <v>17.245503347013738</v>
      </c>
      <c r="BE94" s="125">
        <f t="shared" si="17"/>
        <v>22.709557024793391</v>
      </c>
      <c r="BF94" s="125">
        <f t="shared" si="17"/>
        <v>29.023057261975037</v>
      </c>
      <c r="BG94" s="125">
        <f t="shared" si="17"/>
        <v>36.183436543126589</v>
      </c>
      <c r="BH94" s="123"/>
      <c r="BI94" s="123">
        <f t="shared" si="22"/>
        <v>4.2795250632484398</v>
      </c>
      <c r="BJ94" s="123"/>
      <c r="BK94" s="123">
        <v>4.2795250632484398</v>
      </c>
      <c r="BL94" s="123">
        <v>4.3951913374285771</v>
      </c>
      <c r="BM94" s="123">
        <v>4.5024932067613372</v>
      </c>
      <c r="BN94" s="123">
        <v>4.6951841432372152</v>
      </c>
      <c r="BO94" s="123">
        <v>4.8630903623060018</v>
      </c>
      <c r="BP94" s="123">
        <v>5.0105326191524604</v>
      </c>
      <c r="BQ94" s="123">
        <v>5.2569999721728919</v>
      </c>
      <c r="BR94" s="123">
        <v>5.454515367563169</v>
      </c>
      <c r="BS94" s="123">
        <v>5.6161453693156824</v>
      </c>
      <c r="BT94" s="123">
        <v>5.7507511691836486</v>
      </c>
      <c r="BU94" s="123">
        <v>5.9619333127822651</v>
      </c>
      <c r="BV94" s="123">
        <v>6.1199093433051921</v>
      </c>
      <c r="BW94" s="123">
        <v>6.3821181691336157</v>
      </c>
      <c r="BX94" s="123">
        <v>6.5426444502156578</v>
      </c>
      <c r="BY94" s="123">
        <v>6.7878211873100414</v>
      </c>
      <c r="BZ94" s="123">
        <v>7.2077131849520581</v>
      </c>
    </row>
    <row r="95" spans="32:78" x14ac:dyDescent="0.3">
      <c r="AF95" s="116">
        <v>5.6</v>
      </c>
      <c r="AG95" s="128">
        <f t="shared" si="23"/>
        <v>0.48788775510204085</v>
      </c>
      <c r="AH95" s="127">
        <f t="shared" si="26"/>
        <v>0.17857142857142858</v>
      </c>
      <c r="AI95" s="123">
        <f t="shared" si="27"/>
        <v>5.6</v>
      </c>
      <c r="AJ95" s="57">
        <f t="shared" si="24"/>
        <v>0.43919891334423861</v>
      </c>
      <c r="AK95" s="57">
        <v>1</v>
      </c>
      <c r="AL95" s="123">
        <f t="shared" si="25"/>
        <v>0.64516129032258063</v>
      </c>
      <c r="AM95" s="123">
        <v>1.55</v>
      </c>
      <c r="AN95" s="124">
        <f t="shared" si="28"/>
        <v>4.108055942180795</v>
      </c>
      <c r="AO95" s="124">
        <f t="shared" si="28"/>
        <v>16.43222376872318</v>
      </c>
      <c r="AP95" s="124">
        <f t="shared" si="28"/>
        <v>36.972503479627157</v>
      </c>
      <c r="AQ95" s="124">
        <f t="shared" si="28"/>
        <v>65.728895074892719</v>
      </c>
      <c r="AR95" s="124">
        <f t="shared" si="28"/>
        <v>102.70139855451986</v>
      </c>
      <c r="AS95" s="124">
        <f t="shared" si="28"/>
        <v>147.89001391850863</v>
      </c>
      <c r="AT95" s="124">
        <f t="shared" si="28"/>
        <v>201.29474116685896</v>
      </c>
      <c r="AU95" s="124">
        <f t="shared" si="28"/>
        <v>262.91558029957088</v>
      </c>
      <c r="AV95" s="124">
        <f t="shared" si="28"/>
        <v>332.75253131664442</v>
      </c>
      <c r="AW95" s="124">
        <f t="shared" si="28"/>
        <v>410.80559421807942</v>
      </c>
      <c r="AX95" s="127"/>
      <c r="AY95" s="125">
        <f t="shared" si="19"/>
        <v>4.8187330905306975</v>
      </c>
      <c r="AZ95" s="125">
        <f t="shared" si="19"/>
        <v>4.2655573621227889</v>
      </c>
      <c r="BA95" s="125">
        <f t="shared" si="19"/>
        <v>6.0130422592207191</v>
      </c>
      <c r="BB95" s="125">
        <f t="shared" si="19"/>
        <v>8.809885698491156</v>
      </c>
      <c r="BC95" s="125">
        <f t="shared" si="19"/>
        <v>12.501927263267429</v>
      </c>
      <c r="BD95" s="125">
        <f t="shared" si="19"/>
        <v>17.051127370216207</v>
      </c>
      <c r="BE95" s="125">
        <f t="shared" si="17"/>
        <v>22.444452048249065</v>
      </c>
      <c r="BF95" s="125">
        <f t="shared" si="17"/>
        <v>28.676456856464615</v>
      </c>
      <c r="BG95" s="125">
        <f t="shared" si="17"/>
        <v>35.74454082681364</v>
      </c>
      <c r="BH95" s="123"/>
      <c r="BI95" s="123">
        <f t="shared" si="22"/>
        <v>4.2655573621227889</v>
      </c>
      <c r="BJ95" s="123"/>
      <c r="BK95" s="123">
        <v>4.2655573621227889</v>
      </c>
      <c r="BL95" s="123">
        <v>4.3827177670409068</v>
      </c>
      <c r="BM95" s="123">
        <v>4.4913833508377072</v>
      </c>
      <c r="BN95" s="123">
        <v>4.6864721278976251</v>
      </c>
      <c r="BO95" s="123">
        <v>4.8564173569558307</v>
      </c>
      <c r="BP95" s="123">
        <v>5.0056137153822151</v>
      </c>
      <c r="BQ95" s="123">
        <v>5.2549419296497923</v>
      </c>
      <c r="BR95" s="123">
        <v>5.4546894640250052</v>
      </c>
      <c r="BS95" s="123">
        <v>5.6181083548071369</v>
      </c>
      <c r="BT95" s="123">
        <v>5.7541792184132552</v>
      </c>
      <c r="BU95" s="123">
        <v>5.9676166001127156</v>
      </c>
      <c r="BV95" s="123">
        <v>6.1272465391087927</v>
      </c>
      <c r="BW95" s="123">
        <v>6.3921409885641234</v>
      </c>
      <c r="BX95" s="123">
        <v>6.5542763227927878</v>
      </c>
      <c r="BY95" s="123">
        <v>6.8018615288828883</v>
      </c>
      <c r="BZ95" s="123">
        <v>7.2257476862649268</v>
      </c>
    </row>
    <row r="96" spans="32:78" x14ac:dyDescent="0.3">
      <c r="AF96" s="116">
        <v>5.7</v>
      </c>
      <c r="AG96" s="128">
        <f t="shared" si="23"/>
        <v>0.48677870113881194</v>
      </c>
      <c r="AH96" s="127">
        <f t="shared" si="26"/>
        <v>0.17543859649122806</v>
      </c>
      <c r="AI96" s="123">
        <f t="shared" si="27"/>
        <v>5.7</v>
      </c>
      <c r="AJ96" s="57">
        <f t="shared" si="24"/>
        <v>0.43808985938100975</v>
      </c>
      <c r="AK96" s="57">
        <v>1</v>
      </c>
      <c r="AL96" s="123">
        <f t="shared" si="25"/>
        <v>0.64102564102564097</v>
      </c>
      <c r="AM96" s="123">
        <v>1.56</v>
      </c>
      <c r="AN96" s="124">
        <f t="shared" si="28"/>
        <v>4.0555573640242253</v>
      </c>
      <c r="AO96" s="124">
        <f t="shared" si="28"/>
        <v>16.222229456096901</v>
      </c>
      <c r="AP96" s="124">
        <f t="shared" si="28"/>
        <v>36.500016276218034</v>
      </c>
      <c r="AQ96" s="124">
        <f t="shared" si="28"/>
        <v>64.888917824387605</v>
      </c>
      <c r="AR96" s="124">
        <f t="shared" si="28"/>
        <v>101.38893410060564</v>
      </c>
      <c r="AS96" s="124">
        <f t="shared" si="28"/>
        <v>146.00006510487214</v>
      </c>
      <c r="AT96" s="124">
        <f t="shared" si="28"/>
        <v>198.72231083718705</v>
      </c>
      <c r="AU96" s="124">
        <f t="shared" si="28"/>
        <v>259.55567129755042</v>
      </c>
      <c r="AV96" s="124">
        <f t="shared" si="28"/>
        <v>328.50014648596232</v>
      </c>
      <c r="AW96" s="124">
        <f t="shared" si="28"/>
        <v>405.55573640242255</v>
      </c>
      <c r="AX96" s="127"/>
      <c r="AY96" s="125">
        <f t="shared" si="19"/>
        <v>4.8445138724523336</v>
      </c>
      <c r="AZ96" s="125">
        <f t="shared" si="19"/>
        <v>4.2520554898093366</v>
      </c>
      <c r="BA96" s="125">
        <f t="shared" si="19"/>
        <v>5.968624852071005</v>
      </c>
      <c r="BB96" s="125">
        <f t="shared" si="19"/>
        <v>8.7267219592373433</v>
      </c>
      <c r="BC96" s="125">
        <f t="shared" si="19"/>
        <v>12.370190811308346</v>
      </c>
      <c r="BD96" s="125">
        <f t="shared" si="19"/>
        <v>16.860499408284021</v>
      </c>
      <c r="BE96" s="125">
        <f t="shared" si="17"/>
        <v>22.184445056286812</v>
      </c>
      <c r="BF96" s="125">
        <f t="shared" si="17"/>
        <v>28.336512836949375</v>
      </c>
      <c r="BG96" s="125">
        <f t="shared" si="17"/>
        <v>35.314068113083493</v>
      </c>
      <c r="BH96" s="123"/>
      <c r="BI96" s="123">
        <f t="shared" si="22"/>
        <v>4.2520554898093366</v>
      </c>
      <c r="BJ96" s="123"/>
      <c r="BK96" s="123">
        <v>4.2520554898093366</v>
      </c>
      <c r="BL96" s="123">
        <v>4.3707196962145476</v>
      </c>
      <c r="BM96" s="123">
        <v>4.4807578211062253</v>
      </c>
      <c r="BN96" s="123">
        <v>4.6782599587539622</v>
      </c>
      <c r="BO96" s="123">
        <v>4.8502573952772456</v>
      </c>
      <c r="BP96" s="123">
        <v>5.0012192086918397</v>
      </c>
      <c r="BQ96" s="123">
        <v>5.2534268011078344</v>
      </c>
      <c r="BR96" s="123">
        <v>5.4554209219695045</v>
      </c>
      <c r="BS96" s="123">
        <v>5.6206402803510302</v>
      </c>
      <c r="BT96" s="123">
        <v>5.7581856903084851</v>
      </c>
      <c r="BU96" s="123">
        <v>5.9738929071191533</v>
      </c>
      <c r="BV96" s="123">
        <v>6.1351874594975966</v>
      </c>
      <c r="BW96" s="123">
        <v>6.4027849152570093</v>
      </c>
      <c r="BX96" s="123">
        <v>6.5665397172157904</v>
      </c>
      <c r="BY96" s="123">
        <v>6.8165489810976823</v>
      </c>
      <c r="BZ96" s="123">
        <v>7.2444551503863392</v>
      </c>
    </row>
    <row r="97" spans="32:78" x14ac:dyDescent="0.3">
      <c r="AF97" s="116">
        <v>5.8</v>
      </c>
      <c r="AG97" s="128">
        <f t="shared" si="23"/>
        <v>0.4857265160523187</v>
      </c>
      <c r="AH97" s="127">
        <f t="shared" si="26"/>
        <v>0.17241379310344829</v>
      </c>
      <c r="AI97" s="123">
        <f t="shared" si="27"/>
        <v>5.8</v>
      </c>
      <c r="AJ97" s="57">
        <f t="shared" si="24"/>
        <v>0.43703767429451645</v>
      </c>
      <c r="AK97" s="57">
        <v>1</v>
      </c>
      <c r="AL97" s="123">
        <f t="shared" si="25"/>
        <v>0.63694267515923564</v>
      </c>
      <c r="AM97" s="123">
        <v>1.57</v>
      </c>
      <c r="AN97" s="124">
        <f t="shared" si="28"/>
        <v>4.0040587452186118</v>
      </c>
      <c r="AO97" s="124">
        <f t="shared" si="28"/>
        <v>16.016234980874447</v>
      </c>
      <c r="AP97" s="124">
        <f t="shared" si="28"/>
        <v>36.036528706967509</v>
      </c>
      <c r="AQ97" s="124">
        <f t="shared" si="28"/>
        <v>64.064939923497789</v>
      </c>
      <c r="AR97" s="124">
        <f t="shared" si="28"/>
        <v>100.10146863046531</v>
      </c>
      <c r="AS97" s="124">
        <f t="shared" si="28"/>
        <v>144.14611482787004</v>
      </c>
      <c r="AT97" s="124">
        <f t="shared" si="28"/>
        <v>196.19887851571198</v>
      </c>
      <c r="AU97" s="124">
        <f t="shared" si="28"/>
        <v>256.25975969399116</v>
      </c>
      <c r="AV97" s="124">
        <f t="shared" si="28"/>
        <v>324.32875836270762</v>
      </c>
      <c r="AW97" s="124">
        <f t="shared" si="28"/>
        <v>400.40587452186122</v>
      </c>
      <c r="AX97" s="127"/>
      <c r="AY97" s="125">
        <f t="shared" si="19"/>
        <v>4.8705959714390046</v>
      </c>
      <c r="AZ97" s="125">
        <f t="shared" si="19"/>
        <v>4.2390088857560135</v>
      </c>
      <c r="BA97" s="125">
        <f t="shared" si="19"/>
        <v>5.9251415207288112</v>
      </c>
      <c r="BB97" s="125">
        <f t="shared" si="19"/>
        <v>8.6451917930240576</v>
      </c>
      <c r="BC97" s="125">
        <f t="shared" si="19"/>
        <v>12.240995285975089</v>
      </c>
      <c r="BD97" s="125">
        <f t="shared" si="19"/>
        <v>16.673524416248576</v>
      </c>
      <c r="BE97" s="125">
        <f t="shared" si="17"/>
        <v>21.929406682143828</v>
      </c>
      <c r="BF97" s="125">
        <f t="shared" si="17"/>
        <v>28.00305623459623</v>
      </c>
      <c r="BG97" s="125">
        <f t="shared" si="17"/>
        <v>34.891804550756817</v>
      </c>
      <c r="BH97" s="123"/>
      <c r="BI97" s="123">
        <f t="shared" si="22"/>
        <v>4.2390088857560135</v>
      </c>
      <c r="BJ97" s="123"/>
      <c r="BK97" s="123">
        <v>4.2390088857560135</v>
      </c>
      <c r="BL97" s="123">
        <v>4.359186564397433</v>
      </c>
      <c r="BM97" s="123">
        <v>4.4706060570148205</v>
      </c>
      <c r="BN97" s="123">
        <v>4.670537075254158</v>
      </c>
      <c r="BO97" s="123">
        <v>4.8445999167181801</v>
      </c>
      <c r="BP97" s="123">
        <v>4.997338538529271</v>
      </c>
      <c r="BQ97" s="123">
        <v>5.2524440259949614</v>
      </c>
      <c r="BR97" s="123">
        <v>5.4566991808446117</v>
      </c>
      <c r="BS97" s="123">
        <v>5.6237305853952995</v>
      </c>
      <c r="BT97" s="123">
        <v>5.7627600243172887</v>
      </c>
      <c r="BU97" s="123">
        <v>5.9807516732495314</v>
      </c>
      <c r="BV97" s="123">
        <v>6.1437215439195452</v>
      </c>
      <c r="BW97" s="123">
        <v>6.4140393886602682</v>
      </c>
      <c r="BX97" s="123">
        <v>6.5794240729326177</v>
      </c>
      <c r="BY97" s="123">
        <v>6.8318729834024099</v>
      </c>
      <c r="BZ97" s="123">
        <v>7.2638250167642875</v>
      </c>
    </row>
    <row r="98" spans="32:78" x14ac:dyDescent="0.3">
      <c r="AF98" s="116">
        <v>5.9</v>
      </c>
      <c r="AG98" s="128">
        <f t="shared" si="23"/>
        <v>0.48472737719046255</v>
      </c>
      <c r="AH98" s="127">
        <f t="shared" si="26"/>
        <v>0.16949152542372881</v>
      </c>
      <c r="AI98" s="123">
        <f t="shared" si="27"/>
        <v>5.9</v>
      </c>
      <c r="AJ98" s="57">
        <f t="shared" si="24"/>
        <v>0.4360385354326603</v>
      </c>
      <c r="AK98" s="57">
        <v>1</v>
      </c>
      <c r="AL98" s="123">
        <f t="shared" si="25"/>
        <v>0.63291139240506322</v>
      </c>
      <c r="AM98" s="123">
        <v>1.58</v>
      </c>
      <c r="AN98" s="124">
        <f t="shared" si="28"/>
        <v>3.9535348506206365</v>
      </c>
      <c r="AO98" s="124">
        <f t="shared" si="28"/>
        <v>15.814139402482546</v>
      </c>
      <c r="AP98" s="124">
        <f t="shared" si="28"/>
        <v>35.581813655585727</v>
      </c>
      <c r="AQ98" s="124">
        <f t="shared" si="28"/>
        <v>63.256557609930184</v>
      </c>
      <c r="AR98" s="124">
        <f t="shared" si="28"/>
        <v>98.838371265515889</v>
      </c>
      <c r="AS98" s="124">
        <f t="shared" si="28"/>
        <v>142.32725462234291</v>
      </c>
      <c r="AT98" s="124">
        <f t="shared" si="28"/>
        <v>193.72320768041118</v>
      </c>
      <c r="AU98" s="124">
        <f t="shared" si="28"/>
        <v>253.02623043972073</v>
      </c>
      <c r="AV98" s="124">
        <f t="shared" si="28"/>
        <v>320.2363229002716</v>
      </c>
      <c r="AW98" s="124">
        <f t="shared" si="28"/>
        <v>395.35348506206356</v>
      </c>
      <c r="AX98" s="127"/>
      <c r="AY98" s="125">
        <f t="shared" si="19"/>
        <v>4.8969768306361159</v>
      </c>
      <c r="AZ98" s="125">
        <f t="shared" si="19"/>
        <v>4.2264073225444623</v>
      </c>
      <c r="BA98" s="125">
        <f t="shared" si="19"/>
        <v>5.8825692535028224</v>
      </c>
      <c r="BB98" s="125">
        <f t="shared" si="19"/>
        <v>8.5652542901778546</v>
      </c>
      <c r="BC98" s="125">
        <f t="shared" si="19"/>
        <v>12.114276765902899</v>
      </c>
      <c r="BD98" s="125">
        <f t="shared" si="19"/>
        <v>16.490110347344622</v>
      </c>
      <c r="BE98" s="125">
        <f t="shared" si="17"/>
        <v>21.679211639945194</v>
      </c>
      <c r="BF98" s="125">
        <f t="shared" si="17"/>
        <v>27.675923410711416</v>
      </c>
      <c r="BG98" s="125">
        <f t="shared" si="17"/>
        <v>34.477543034611806</v>
      </c>
      <c r="BH98" s="123"/>
      <c r="BI98" s="123">
        <f t="shared" si="22"/>
        <v>4.2264073225444623</v>
      </c>
      <c r="BJ98" s="123"/>
      <c r="BK98" s="123">
        <v>4.2264073225444623</v>
      </c>
      <c r="BL98" s="123">
        <v>4.3481081441712011</v>
      </c>
      <c r="BM98" s="123">
        <v>4.4609178311451361</v>
      </c>
      <c r="BN98" s="123">
        <v>4.6632932499798549</v>
      </c>
      <c r="BO98" s="123">
        <v>4.8394346938602757</v>
      </c>
      <c r="BP98" s="123">
        <v>4.9939614774761445</v>
      </c>
      <c r="BQ98" s="123">
        <v>5.2519833768928086</v>
      </c>
      <c r="BR98" s="123">
        <v>5.4585140132319605</v>
      </c>
      <c r="BS98" s="123">
        <v>5.6273690425215772</v>
      </c>
      <c r="BT98" s="123">
        <v>5.7678919930212906</v>
      </c>
      <c r="BU98" s="123">
        <v>5.9881826710854691</v>
      </c>
      <c r="BV98" s="123">
        <v>6.1528385649562694</v>
      </c>
      <c r="BW98" s="123">
        <v>6.4258941813554822</v>
      </c>
      <c r="BX98" s="123">
        <v>6.5929191625248817</v>
      </c>
      <c r="BY98" s="123">
        <v>6.8478233083786577</v>
      </c>
      <c r="BZ98" s="123">
        <v>7.2838470579803731</v>
      </c>
    </row>
    <row r="99" spans="32:78" x14ac:dyDescent="0.3">
      <c r="AF99" s="116">
        <v>6</v>
      </c>
      <c r="AG99" s="128">
        <f t="shared" si="23"/>
        <v>0.48377777777777781</v>
      </c>
      <c r="AH99" s="127">
        <f t="shared" si="26"/>
        <v>0.16666666666666666</v>
      </c>
      <c r="AI99" s="123">
        <f t="shared" si="27"/>
        <v>6</v>
      </c>
      <c r="AJ99" s="57">
        <f t="shared" si="24"/>
        <v>0.43508893601997561</v>
      </c>
      <c r="AK99" s="57">
        <v>1</v>
      </c>
      <c r="AL99" s="123">
        <f t="shared" si="25"/>
        <v>0.62893081761006286</v>
      </c>
      <c r="AM99" s="123">
        <v>1.59</v>
      </c>
      <c r="AN99" s="124">
        <f t="shared" si="28"/>
        <v>3.9039612361415124</v>
      </c>
      <c r="AO99" s="124">
        <f t="shared" si="28"/>
        <v>15.615844944566049</v>
      </c>
      <c r="AP99" s="124">
        <f t="shared" si="28"/>
        <v>35.135651125273611</v>
      </c>
      <c r="AQ99" s="124">
        <f t="shared" si="28"/>
        <v>62.463379778264198</v>
      </c>
      <c r="AR99" s="124">
        <f t="shared" si="28"/>
        <v>97.599030903537809</v>
      </c>
      <c r="AS99" s="124">
        <f t="shared" si="28"/>
        <v>140.54260450109444</v>
      </c>
      <c r="AT99" s="124">
        <f t="shared" si="28"/>
        <v>191.29410057093409</v>
      </c>
      <c r="AU99" s="124">
        <f t="shared" si="28"/>
        <v>249.85351911305679</v>
      </c>
      <c r="AV99" s="124">
        <f t="shared" si="28"/>
        <v>316.22086012746257</v>
      </c>
      <c r="AW99" s="124">
        <f t="shared" si="28"/>
        <v>390.39612361415124</v>
      </c>
      <c r="AX99" s="127"/>
      <c r="AY99" s="125">
        <f t="shared" si="19"/>
        <v>4.9236539733396629</v>
      </c>
      <c r="AZ99" s="125">
        <f t="shared" si="19"/>
        <v>4.2142408933586495</v>
      </c>
      <c r="BA99" s="125">
        <f t="shared" si="19"/>
        <v>5.8408857600569588</v>
      </c>
      <c r="BB99" s="125">
        <f t="shared" ref="BB99:BG149" si="29">(((AQ99/120)+1/AQ99+1/6)*$AY$8^2+(1+$AY$8/2)*($AL99/BB$11+BB$11/$AL99)^2*(0.5*(1+$AY$8/2)-4*$AY$8/PI()^2)+2*$AY$8/AQ99)/(PI()^2*$AY$8^2/120-(4*$AY$8/PI()^2)*(1+$AY$8/2)+0.5*(1+$AY$8/2)^2)</f>
        <v>8.4868698234345938</v>
      </c>
      <c r="BC99" s="125">
        <f t="shared" si="29"/>
        <v>11.989973333491553</v>
      </c>
      <c r="BD99" s="125">
        <f t="shared" si="29"/>
        <v>16.310168040227836</v>
      </c>
      <c r="BE99" s="125">
        <f t="shared" si="17"/>
        <v>21.433738571194464</v>
      </c>
      <c r="BF99" s="125">
        <f t="shared" si="17"/>
        <v>27.354955856238384</v>
      </c>
      <c r="BG99" s="125">
        <f t="shared" si="17"/>
        <v>34.071082951623744</v>
      </c>
      <c r="BH99" s="123"/>
      <c r="BI99" s="123">
        <f t="shared" si="22"/>
        <v>4.2142408933586495</v>
      </c>
      <c r="BJ99" s="123"/>
      <c r="BK99" s="123">
        <v>4.2142408933586495</v>
      </c>
      <c r="BL99" s="123">
        <v>4.337474528719822</v>
      </c>
      <c r="BM99" s="123">
        <v>4.4516832366811379</v>
      </c>
      <c r="BN99" s="123">
        <v>4.6565185761150163</v>
      </c>
      <c r="BO99" s="123">
        <v>4.8347518198874928</v>
      </c>
      <c r="BP99" s="123">
        <v>4.991078118716425</v>
      </c>
      <c r="BQ99" s="123">
        <v>5.2520349469853347</v>
      </c>
      <c r="BR99" s="123">
        <v>5.4608555123155051</v>
      </c>
      <c r="BS99" s="123">
        <v>5.6315457449138249</v>
      </c>
      <c r="BT99" s="123">
        <v>5.7735716896044513</v>
      </c>
      <c r="BU99" s="123">
        <v>5.9961759938109207</v>
      </c>
      <c r="BV99" s="123">
        <v>6.1625286157917181</v>
      </c>
      <c r="BW99" s="123">
        <v>6.4383393865266125</v>
      </c>
      <c r="BX99" s="123">
        <v>6.6070150791765272</v>
      </c>
      <c r="BY99" s="123">
        <v>6.8643900492103711</v>
      </c>
      <c r="BZ99" s="123">
        <v>7.3045113672185309</v>
      </c>
    </row>
    <row r="100" spans="32:78" x14ac:dyDescent="0.3">
      <c r="AF100" s="116">
        <v>6.1</v>
      </c>
      <c r="AG100" s="128">
        <f t="shared" si="23"/>
        <v>0.4828744961031981</v>
      </c>
      <c r="AH100" s="127">
        <f t="shared" si="26"/>
        <v>0.16393442622950821</v>
      </c>
      <c r="AI100" s="123">
        <f t="shared" si="27"/>
        <v>6.1</v>
      </c>
      <c r="AJ100" s="57">
        <f t="shared" si="24"/>
        <v>0.43418565434539591</v>
      </c>
      <c r="AK100" s="57">
        <v>1</v>
      </c>
      <c r="AL100" s="123">
        <f t="shared" si="25"/>
        <v>0.625</v>
      </c>
      <c r="AM100" s="123">
        <v>1.6</v>
      </c>
      <c r="AN100" s="124">
        <f t="shared" si="28"/>
        <v>3.8553142191755305</v>
      </c>
      <c r="AO100" s="124">
        <f t="shared" si="28"/>
        <v>15.421256876702122</v>
      </c>
      <c r="AP100" s="124">
        <f t="shared" si="28"/>
        <v>34.69782797257978</v>
      </c>
      <c r="AQ100" s="124">
        <f t="shared" si="28"/>
        <v>61.685027506808488</v>
      </c>
      <c r="AR100" s="124">
        <f t="shared" si="28"/>
        <v>96.38285547938824</v>
      </c>
      <c r="AS100" s="124">
        <f t="shared" si="28"/>
        <v>138.79131189031912</v>
      </c>
      <c r="AT100" s="124">
        <f t="shared" si="28"/>
        <v>188.91039673960103</v>
      </c>
      <c r="AU100" s="124">
        <f t="shared" si="28"/>
        <v>246.74011002723395</v>
      </c>
      <c r="AV100" s="124">
        <f t="shared" si="28"/>
        <v>312.28045175321796</v>
      </c>
      <c r="AW100" s="124">
        <f t="shared" si="28"/>
        <v>385.53142191755296</v>
      </c>
      <c r="AX100" s="127"/>
      <c r="AY100" s="125">
        <f t="shared" ref="AY100:BA149" si="30">(((AN100/120)+1/AN100+1/6)*$AY$8^2+(1+$AY$8/2)*($AL100/AY$11+AY$11/$AL100)^2*(0.5*(1+$AY$8/2)-4*$AY$8/PI()^2)+2*$AY$8/AN100)/(PI()^2*$AY$8^2/120-(4*$AY$8/PI()^2)*(1+$AY$8/2)+0.5*(1+$AY$8/2)^2)</f>
        <v>4.9506250000000005</v>
      </c>
      <c r="AZ100" s="125">
        <f t="shared" si="30"/>
        <v>4.2024999999999997</v>
      </c>
      <c r="BA100" s="125">
        <f t="shared" si="30"/>
        <v>5.8000694444444436</v>
      </c>
      <c r="BB100" s="125">
        <f t="shared" si="29"/>
        <v>8.41</v>
      </c>
      <c r="BC100" s="125">
        <f t="shared" si="29"/>
        <v>11.868024999999999</v>
      </c>
      <c r="BD100" s="125">
        <f t="shared" si="29"/>
        <v>16.133611111111112</v>
      </c>
      <c r="BE100" s="125">
        <f t="shared" si="17"/>
        <v>21.192869897959184</v>
      </c>
      <c r="BF100" s="125">
        <f t="shared" si="17"/>
        <v>27.040000000000003</v>
      </c>
      <c r="BG100" s="125">
        <f t="shared" si="17"/>
        <v>33.672229938271606</v>
      </c>
      <c r="BH100" s="123"/>
      <c r="BI100" s="123">
        <f t="shared" si="22"/>
        <v>4.2024999999999997</v>
      </c>
      <c r="BJ100" s="123"/>
      <c r="BK100" s="123">
        <v>4.2024999999999997</v>
      </c>
      <c r="BL100" s="123">
        <v>4.3272761198447176</v>
      </c>
      <c r="BM100" s="123">
        <v>4.4428926754242513</v>
      </c>
      <c r="BN100" s="123">
        <v>4.6502034554610718</v>
      </c>
      <c r="BO100" s="123">
        <v>4.8305416966012658</v>
      </c>
      <c r="BP100" s="123">
        <v>4.9886788640515469</v>
      </c>
      <c r="BQ100" s="123">
        <v>5.2525891380739802</v>
      </c>
      <c r="BR100" s="123">
        <v>5.4637140798966932</v>
      </c>
      <c r="BS100" s="123">
        <v>5.6362510943734856</v>
      </c>
      <c r="BT100" s="123">
        <v>5.7797895158682282</v>
      </c>
      <c r="BU100" s="123">
        <v>6.0047220432273507</v>
      </c>
      <c r="BV100" s="123">
        <v>6.1727820982273522</v>
      </c>
      <c r="BW100" s="123">
        <v>6.4513654059751415</v>
      </c>
      <c r="BX100" s="123">
        <v>6.6217022246890478</v>
      </c>
      <c r="BY100" s="123">
        <v>6.8815636076990581</v>
      </c>
      <c r="BZ100" s="123">
        <v>7.3258083462802315</v>
      </c>
    </row>
    <row r="101" spans="32:78" x14ac:dyDescent="0.3">
      <c r="AF101" s="116">
        <v>6.2</v>
      </c>
      <c r="AG101" s="128">
        <f t="shared" si="23"/>
        <v>0.48201456815816857</v>
      </c>
      <c r="AH101" s="127">
        <f t="shared" si="26"/>
        <v>0.16129032258064516</v>
      </c>
      <c r="AI101" s="123">
        <f t="shared" si="27"/>
        <v>6.2</v>
      </c>
      <c r="AJ101" s="57">
        <f t="shared" si="24"/>
        <v>0.43332572640036643</v>
      </c>
      <c r="AK101" s="57">
        <v>1</v>
      </c>
      <c r="AL101" s="123">
        <f t="shared" si="25"/>
        <v>0.6211180124223602</v>
      </c>
      <c r="AM101" s="123">
        <v>1.61</v>
      </c>
      <c r="AN101" s="124">
        <f t="shared" si="28"/>
        <v>3.8075708503103107</v>
      </c>
      <c r="AO101" s="124">
        <f t="shared" si="28"/>
        <v>15.230283401241243</v>
      </c>
      <c r="AP101" s="124">
        <f t="shared" si="28"/>
        <v>34.268137652792795</v>
      </c>
      <c r="AQ101" s="124">
        <f t="shared" si="28"/>
        <v>60.921133604964972</v>
      </c>
      <c r="AR101" s="124">
        <f t="shared" si="28"/>
        <v>95.189271257757753</v>
      </c>
      <c r="AS101" s="124">
        <f t="shared" si="28"/>
        <v>137.07255061117118</v>
      </c>
      <c r="AT101" s="124">
        <f t="shared" si="28"/>
        <v>186.57097166520524</v>
      </c>
      <c r="AU101" s="124">
        <f t="shared" si="28"/>
        <v>243.68453441985989</v>
      </c>
      <c r="AV101" s="124">
        <f t="shared" si="28"/>
        <v>308.41323887513522</v>
      </c>
      <c r="AW101" s="124">
        <f t="shared" si="28"/>
        <v>380.75708503103101</v>
      </c>
      <c r="AX101" s="127"/>
      <c r="AY101" s="125">
        <f t="shared" si="30"/>
        <v>4.9778875853555036</v>
      </c>
      <c r="AZ101" s="125">
        <f t="shared" si="30"/>
        <v>4.1911753414220128</v>
      </c>
      <c r="BA101" s="125">
        <f t="shared" si="30"/>
        <v>5.7600993793106401</v>
      </c>
      <c r="BB101" s="125">
        <f t="shared" si="29"/>
        <v>8.33460761568805</v>
      </c>
      <c r="BC101" s="125">
        <f t="shared" si="29"/>
        <v>11.74837363388758</v>
      </c>
      <c r="BD101" s="125">
        <f t="shared" si="29"/>
        <v>15.960355850575896</v>
      </c>
      <c r="BE101" s="125">
        <f t="shared" si="17"/>
        <v>20.95649168241966</v>
      </c>
      <c r="BF101" s="125">
        <f t="shared" si="17"/>
        <v>26.730907025252204</v>
      </c>
      <c r="BG101" s="125">
        <f t="shared" si="17"/>
        <v>33.280795648363664</v>
      </c>
      <c r="BH101" s="123"/>
      <c r="BI101" s="123">
        <f t="shared" si="22"/>
        <v>4.1911753414220128</v>
      </c>
      <c r="BJ101" s="123"/>
      <c r="BK101" s="123">
        <v>4.1911753414220128</v>
      </c>
      <c r="BL101" s="123">
        <v>4.3175036164993914</v>
      </c>
      <c r="BM101" s="123">
        <v>4.4345368463279762</v>
      </c>
      <c r="BN101" s="123">
        <v>4.6443385869715161</v>
      </c>
      <c r="BO101" s="123">
        <v>4.8267950229550882</v>
      </c>
      <c r="BP101" s="123">
        <v>4.9867544124350003</v>
      </c>
      <c r="BQ101" s="123">
        <v>5.2536366491122335</v>
      </c>
      <c r="BR101" s="123">
        <v>5.4670804149290051</v>
      </c>
      <c r="BS101" s="123">
        <v>5.641475789854046</v>
      </c>
      <c r="BT101" s="123">
        <v>5.7865361707660874</v>
      </c>
      <c r="BU101" s="123">
        <v>6.0138115182882244</v>
      </c>
      <c r="BV101" s="123">
        <v>6.1835897112166505</v>
      </c>
      <c r="BW101" s="123">
        <v>6.4649629386545193</v>
      </c>
      <c r="BX101" s="123">
        <v>6.6369712980158928</v>
      </c>
      <c r="BY101" s="123">
        <v>6.8993346827981501</v>
      </c>
      <c r="BZ101" s="123">
        <v>7.3477286941189623</v>
      </c>
    </row>
    <row r="102" spans="32:78" x14ac:dyDescent="0.3">
      <c r="AF102" s="116">
        <v>6.3</v>
      </c>
      <c r="AG102" s="128">
        <f t="shared" si="23"/>
        <v>0.48119526329050138</v>
      </c>
      <c r="AH102" s="127">
        <f t="shared" si="26"/>
        <v>0.15873015873015872</v>
      </c>
      <c r="AI102" s="123">
        <f t="shared" si="27"/>
        <v>6.3</v>
      </c>
      <c r="AJ102" s="57">
        <f t="shared" si="24"/>
        <v>0.43250642153269919</v>
      </c>
      <c r="AK102" s="57">
        <v>1</v>
      </c>
      <c r="AL102" s="123">
        <f t="shared" si="25"/>
        <v>0.61728395061728392</v>
      </c>
      <c r="AM102" s="123">
        <v>1.62</v>
      </c>
      <c r="AN102" s="124">
        <f t="shared" si="28"/>
        <v>3.7607088862556606</v>
      </c>
      <c r="AO102" s="124">
        <f t="shared" si="28"/>
        <v>15.042835545022642</v>
      </c>
      <c r="AP102" s="124">
        <f t="shared" si="28"/>
        <v>33.846379976300952</v>
      </c>
      <c r="AQ102" s="124">
        <f t="shared" si="28"/>
        <v>60.171342180090569</v>
      </c>
      <c r="AR102" s="124">
        <f t="shared" si="28"/>
        <v>94.017722156391514</v>
      </c>
      <c r="AS102" s="124">
        <f t="shared" si="28"/>
        <v>135.38551990520381</v>
      </c>
      <c r="AT102" s="124">
        <f t="shared" si="28"/>
        <v>184.2747354265274</v>
      </c>
      <c r="AU102" s="124">
        <f t="shared" si="28"/>
        <v>240.68536872036228</v>
      </c>
      <c r="AV102" s="124">
        <f t="shared" si="28"/>
        <v>304.61741978670852</v>
      </c>
      <c r="AW102" s="124">
        <f t="shared" si="28"/>
        <v>376.07088862556606</v>
      </c>
      <c r="AX102" s="127"/>
      <c r="AY102" s="125">
        <f t="shared" si="30"/>
        <v>5.0054394756896823</v>
      </c>
      <c r="AZ102" s="125">
        <f t="shared" si="30"/>
        <v>4.1802579027587248</v>
      </c>
      <c r="BA102" s="125">
        <f t="shared" si="30"/>
        <v>5.720955281207134</v>
      </c>
      <c r="BB102" s="125">
        <f t="shared" si="29"/>
        <v>8.2606566110349018</v>
      </c>
      <c r="BC102" s="125">
        <f t="shared" si="29"/>
        <v>11.630962892242032</v>
      </c>
      <c r="BD102" s="125">
        <f t="shared" si="29"/>
        <v>15.790321124828532</v>
      </c>
      <c r="BE102" s="125">
        <f t="shared" si="17"/>
        <v>20.724493492467857</v>
      </c>
      <c r="BF102" s="125">
        <f t="shared" si="17"/>
        <v>26.427532694139607</v>
      </c>
      <c r="BG102" s="125">
        <f t="shared" si="17"/>
        <v>32.896597530864192</v>
      </c>
      <c r="BH102" s="123"/>
      <c r="BI102" s="123">
        <f t="shared" si="22"/>
        <v>4.1802579027587248</v>
      </c>
      <c r="BJ102" s="123"/>
      <c r="BK102" s="123">
        <v>4.1802579027587248</v>
      </c>
      <c r="BL102" s="123">
        <v>4.3081480038178759</v>
      </c>
      <c r="BM102" s="123">
        <v>4.4266067345263478</v>
      </c>
      <c r="BN102" s="123">
        <v>4.6389149557803897</v>
      </c>
      <c r="BO102" s="123">
        <v>4.8235027840829989</v>
      </c>
      <c r="BP102" s="123">
        <v>4.9852957490008283</v>
      </c>
      <c r="BQ102" s="123">
        <v>5.2551684652341377</v>
      </c>
      <c r="BR102" s="123">
        <v>5.4709455025464937</v>
      </c>
      <c r="BS102" s="123">
        <v>5.6472108164895527</v>
      </c>
      <c r="BT102" s="123">
        <v>5.7938026394320863</v>
      </c>
      <c r="BU102" s="123">
        <v>6.0234354041276008</v>
      </c>
      <c r="BV102" s="123">
        <v>6.1949424398936612</v>
      </c>
      <c r="BW102" s="123">
        <v>6.4791229696988086</v>
      </c>
      <c r="BX102" s="123">
        <v>6.6528132842911285</v>
      </c>
      <c r="BY102" s="123">
        <v>6.9176942596417268</v>
      </c>
      <c r="BZ102" s="123">
        <v>7.3702633958687889</v>
      </c>
    </row>
    <row r="103" spans="32:78" x14ac:dyDescent="0.3">
      <c r="AF103" s="116">
        <v>6.4</v>
      </c>
      <c r="AG103" s="128">
        <f t="shared" si="23"/>
        <v>0.48041406250000002</v>
      </c>
      <c r="AH103" s="127">
        <f t="shared" si="26"/>
        <v>0.15625</v>
      </c>
      <c r="AI103" s="123">
        <f t="shared" si="27"/>
        <v>6.4</v>
      </c>
      <c r="AJ103" s="57">
        <f t="shared" si="24"/>
        <v>0.43172522074219782</v>
      </c>
      <c r="AK103" s="57">
        <v>1</v>
      </c>
      <c r="AL103" s="123">
        <f t="shared" si="25"/>
        <v>0.61349693251533743</v>
      </c>
      <c r="AM103" s="123">
        <v>1.63</v>
      </c>
      <c r="AN103" s="124">
        <f t="shared" si="28"/>
        <v>3.7147067639314075</v>
      </c>
      <c r="AO103" s="124">
        <f t="shared" si="28"/>
        <v>14.85882705572563</v>
      </c>
      <c r="AP103" s="124">
        <f t="shared" si="28"/>
        <v>33.43236087538267</v>
      </c>
      <c r="AQ103" s="124">
        <f t="shared" si="28"/>
        <v>59.43530822290252</v>
      </c>
      <c r="AR103" s="124">
        <f t="shared" si="28"/>
        <v>92.867669098285191</v>
      </c>
      <c r="AS103" s="124">
        <f t="shared" si="28"/>
        <v>133.72944350153068</v>
      </c>
      <c r="AT103" s="124">
        <f t="shared" si="28"/>
        <v>182.02063143263896</v>
      </c>
      <c r="AU103" s="124">
        <f t="shared" si="28"/>
        <v>237.74123289161008</v>
      </c>
      <c r="AV103" s="124">
        <f t="shared" si="28"/>
        <v>300.89124787844406</v>
      </c>
      <c r="AW103" s="124">
        <f t="shared" si="28"/>
        <v>371.47067639314076</v>
      </c>
      <c r="AX103" s="127"/>
      <c r="AY103" s="125">
        <f t="shared" si="30"/>
        <v>5.0332784862057283</v>
      </c>
      <c r="AZ103" s="125">
        <f t="shared" si="30"/>
        <v>4.1697389448229139</v>
      </c>
      <c r="BA103" s="125">
        <f t="shared" si="30"/>
        <v>5.682617486962668</v>
      </c>
      <c r="BB103" s="125">
        <f t="shared" si="29"/>
        <v>8.1881120292916538</v>
      </c>
      <c r="BC103" s="125">
        <f t="shared" si="29"/>
        <v>11.515738155143213</v>
      </c>
      <c r="BD103" s="125">
        <f t="shared" si="29"/>
        <v>15.623428281184003</v>
      </c>
      <c r="BE103" s="125">
        <f t="shared" si="17"/>
        <v>20.49676827306029</v>
      </c>
      <c r="BF103" s="125">
        <f t="shared" si="17"/>
        <v>26.129737179666627</v>
      </c>
      <c r="BG103" s="125">
        <f t="shared" si="17"/>
        <v>32.519458617231905</v>
      </c>
      <c r="BH103" s="123"/>
      <c r="BI103" s="123">
        <f t="shared" si="22"/>
        <v>4.1697389448229139</v>
      </c>
      <c r="BJ103" s="123"/>
      <c r="BK103" s="123">
        <v>4.1697389448229139</v>
      </c>
      <c r="BL103" s="123">
        <v>4.2992005426129509</v>
      </c>
      <c r="BM103" s="123">
        <v>4.419093600832146</v>
      </c>
      <c r="BN103" s="123">
        <v>4.633923822700468</v>
      </c>
      <c r="BO103" s="123">
        <v>4.8206562407977733</v>
      </c>
      <c r="BP103" s="123">
        <v>4.9842941345618019</v>
      </c>
      <c r="BQ103" s="123">
        <v>5.2571758472524621</v>
      </c>
      <c r="BR103" s="123">
        <v>5.4753006035619194</v>
      </c>
      <c r="BS103" s="123">
        <v>5.6534474350927599</v>
      </c>
      <c r="BT103" s="123">
        <v>5.801580182678979</v>
      </c>
      <c r="BU103" s="123">
        <v>6.0335849615582342</v>
      </c>
      <c r="BV103" s="123">
        <v>6.2068315450711289</v>
      </c>
      <c r="BW103" s="123">
        <v>6.4938367599207556</v>
      </c>
      <c r="BX103" s="123">
        <v>6.6692194443274833</v>
      </c>
      <c r="BY103" s="123">
        <v>6.9366335990425068</v>
      </c>
      <c r="BZ103" s="123">
        <v>7.3775758240809717</v>
      </c>
    </row>
    <row r="104" spans="32:78" x14ac:dyDescent="0.3">
      <c r="AF104" s="116">
        <v>6.5</v>
      </c>
      <c r="AG104" s="128">
        <f t="shared" si="23"/>
        <v>0.47966863905325446</v>
      </c>
      <c r="AH104" s="127">
        <f t="shared" si="26"/>
        <v>0.15384615384615385</v>
      </c>
      <c r="AI104" s="123">
        <f t="shared" si="27"/>
        <v>6.5</v>
      </c>
      <c r="AJ104" s="57">
        <f t="shared" si="24"/>
        <v>0.43097979729545222</v>
      </c>
      <c r="AK104" s="57">
        <v>1</v>
      </c>
      <c r="AL104" s="123">
        <f t="shared" si="25"/>
        <v>0.6097560975609756</v>
      </c>
      <c r="AM104" s="123">
        <v>1.64</v>
      </c>
      <c r="AN104" s="124">
        <f t="shared" si="28"/>
        <v>3.6695435756578512</v>
      </c>
      <c r="AO104" s="124">
        <f t="shared" si="28"/>
        <v>14.678174302631405</v>
      </c>
      <c r="AP104" s="124">
        <f t="shared" si="28"/>
        <v>33.025892180920664</v>
      </c>
      <c r="AQ104" s="124">
        <f t="shared" si="28"/>
        <v>58.712697210525619</v>
      </c>
      <c r="AR104" s="124">
        <f t="shared" si="28"/>
        <v>91.738589391446268</v>
      </c>
      <c r="AS104" s="124">
        <f t="shared" si="28"/>
        <v>132.10356872368266</v>
      </c>
      <c r="AT104" s="124">
        <f t="shared" si="28"/>
        <v>179.80763520723474</v>
      </c>
      <c r="AU104" s="124">
        <f t="shared" si="28"/>
        <v>234.85078884210247</v>
      </c>
      <c r="AV104" s="124">
        <f t="shared" si="28"/>
        <v>297.23302962828598</v>
      </c>
      <c r="AW104" s="124">
        <f t="shared" si="28"/>
        <v>366.95435756578507</v>
      </c>
      <c r="AX104" s="127"/>
      <c r="AY104" s="125">
        <f t="shared" si="30"/>
        <v>5.0614024985127912</v>
      </c>
      <c r="AZ104" s="125">
        <f t="shared" si="30"/>
        <v>4.1596099940511602</v>
      </c>
      <c r="BA104" s="125">
        <f t="shared" si="30"/>
        <v>5.6450669310595547</v>
      </c>
      <c r="BB104" s="125">
        <f t="shared" si="29"/>
        <v>8.116939976204641</v>
      </c>
      <c r="BC104" s="125">
        <f t="shared" si="29"/>
        <v>11.402646462819746</v>
      </c>
      <c r="BD104" s="125">
        <f t="shared" si="29"/>
        <v>15.459601057571554</v>
      </c>
      <c r="BE104" s="125">
        <f t="shared" si="17"/>
        <v>20.273212223045078</v>
      </c>
      <c r="BF104" s="125">
        <f t="shared" si="17"/>
        <v>25.83738490481856</v>
      </c>
      <c r="BG104" s="125">
        <f t="shared" si="17"/>
        <v>32.149207317807601</v>
      </c>
      <c r="BH104" s="123"/>
      <c r="BI104" s="123">
        <f t="shared" si="22"/>
        <v>4.1596099940511602</v>
      </c>
      <c r="BJ104" s="123"/>
      <c r="BK104" s="123">
        <v>4.1596099940511602</v>
      </c>
      <c r="BL104" s="123">
        <v>4.2906527593211958</v>
      </c>
      <c r="BM104" s="123">
        <v>4.4119889716819491</v>
      </c>
      <c r="BN104" s="123">
        <v>4.6293567141683329</v>
      </c>
      <c r="BO104" s="123">
        <v>4.8182469195359943</v>
      </c>
      <c r="BP104" s="123">
        <v>4.9837410955545076</v>
      </c>
      <c r="BQ104" s="123">
        <v>5.2596503216037966</v>
      </c>
      <c r="BR104" s="123">
        <v>5.4801372444118783</v>
      </c>
      <c r="BS104" s="123">
        <v>5.6601771721002763</v>
      </c>
      <c r="BT104" s="123">
        <v>5.8098603269433715</v>
      </c>
      <c r="BU104" s="123">
        <v>6.0442517170167278</v>
      </c>
      <c r="BV104" s="123">
        <v>6.219248553185686</v>
      </c>
      <c r="BW104" s="123">
        <v>6.5090958357569724</v>
      </c>
      <c r="BX104" s="123">
        <v>6.686181304561595</v>
      </c>
      <c r="BY104" s="123">
        <v>6.9561442274371252</v>
      </c>
      <c r="BZ104" s="123">
        <v>7.3550770052471028</v>
      </c>
    </row>
    <row r="105" spans="32:78" x14ac:dyDescent="0.3">
      <c r="AF105" s="116">
        <v>6.6</v>
      </c>
      <c r="AG105" s="128">
        <f t="shared" si="23"/>
        <v>0.47895684113865933</v>
      </c>
      <c r="AH105" s="127">
        <f t="shared" si="26"/>
        <v>0.15151515151515152</v>
      </c>
      <c r="AI105" s="123">
        <f t="shared" si="27"/>
        <v>6.6</v>
      </c>
      <c r="AJ105" s="57">
        <f t="shared" si="24"/>
        <v>0.43026799938085714</v>
      </c>
      <c r="AK105" s="57">
        <v>1</v>
      </c>
      <c r="AL105" s="123">
        <f t="shared" si="25"/>
        <v>0.60606060606060608</v>
      </c>
      <c r="AM105" s="123">
        <v>1.65</v>
      </c>
      <c r="AN105" s="124">
        <f t="shared" si="28"/>
        <v>3.6251990453955405</v>
      </c>
      <c r="AO105" s="124">
        <f t="shared" si="28"/>
        <v>14.500796181582162</v>
      </c>
      <c r="AP105" s="124">
        <f t="shared" si="28"/>
        <v>32.626791408559868</v>
      </c>
      <c r="AQ105" s="124">
        <f t="shared" si="28"/>
        <v>58.003184726328648</v>
      </c>
      <c r="AR105" s="124">
        <f t="shared" si="28"/>
        <v>90.629976134888508</v>
      </c>
      <c r="AS105" s="124">
        <f t="shared" si="28"/>
        <v>130.50716563423947</v>
      </c>
      <c r="AT105" s="124">
        <f t="shared" si="28"/>
        <v>177.63475322438148</v>
      </c>
      <c r="AU105" s="124">
        <f t="shared" si="28"/>
        <v>232.01273890531459</v>
      </c>
      <c r="AV105" s="124">
        <f t="shared" si="28"/>
        <v>293.64112267703877</v>
      </c>
      <c r="AW105" s="124">
        <f t="shared" si="28"/>
        <v>362.51990453955403</v>
      </c>
      <c r="AX105" s="127"/>
      <c r="AY105" s="125">
        <f t="shared" si="30"/>
        <v>5.0898094582185482</v>
      </c>
      <c r="AZ105" s="125">
        <f t="shared" si="30"/>
        <v>4.1498628328741969</v>
      </c>
      <c r="BA105" s="125">
        <f t="shared" si="30"/>
        <v>5.608285123966942</v>
      </c>
      <c r="BB105" s="125">
        <f t="shared" si="29"/>
        <v>8.0471075814967872</v>
      </c>
      <c r="BC105" s="125">
        <f t="shared" si="29"/>
        <v>11.291636455463728</v>
      </c>
      <c r="BD105" s="125">
        <f t="shared" si="29"/>
        <v>15.298765495867771</v>
      </c>
      <c r="BE105" s="125">
        <f t="shared" si="17"/>
        <v>20.053724677198709</v>
      </c>
      <c r="BF105" s="125">
        <f t="shared" si="17"/>
        <v>25.550344388487144</v>
      </c>
      <c r="BG105" s="125">
        <f t="shared" si="17"/>
        <v>31.785677226813597</v>
      </c>
      <c r="BH105" s="123"/>
      <c r="BI105" s="123">
        <f t="shared" si="22"/>
        <v>4.1498628328741969</v>
      </c>
      <c r="BJ105" s="123"/>
      <c r="BK105" s="123">
        <v>4.1498628328741969</v>
      </c>
      <c r="BL105" s="123">
        <v>4.2824964363733447</v>
      </c>
      <c r="BM105" s="123">
        <v>4.4052846295064914</v>
      </c>
      <c r="BN105" s="123">
        <v>4.625205412614716</v>
      </c>
      <c r="BO105" s="123">
        <v>4.8162666027283922</v>
      </c>
      <c r="BP105" s="123">
        <v>4.9836284144096759</v>
      </c>
      <c r="BQ105" s="123">
        <v>5.2625836707188673</v>
      </c>
      <c r="BR105" s="123">
        <v>5.4854472075270913</v>
      </c>
      <c r="BS105" s="123">
        <v>5.6673918099428198</v>
      </c>
      <c r="BT105" s="123">
        <v>5.8186348546559845</v>
      </c>
      <c r="BU105" s="123">
        <v>6.055427452933797</v>
      </c>
      <c r="BV105" s="123">
        <v>6.2321852466680214</v>
      </c>
      <c r="BW105" s="123">
        <v>6.5248919796381779</v>
      </c>
      <c r="BX105" s="123">
        <v>6.7036906474241631</v>
      </c>
      <c r="BY105" s="123">
        <v>6.9762179272562976</v>
      </c>
      <c r="BZ105" s="123">
        <v>7.333438994777719</v>
      </c>
    </row>
    <row r="106" spans="32:78" x14ac:dyDescent="0.3">
      <c r="AF106" s="116">
        <v>6.7</v>
      </c>
      <c r="AG106" s="128">
        <f t="shared" si="23"/>
        <v>0.47827667631989307</v>
      </c>
      <c r="AH106" s="127">
        <f t="shared" si="26"/>
        <v>0.14925373134328357</v>
      </c>
      <c r="AI106" s="123">
        <f t="shared" si="27"/>
        <v>6.7</v>
      </c>
      <c r="AJ106" s="57">
        <f t="shared" si="24"/>
        <v>0.42958783456209088</v>
      </c>
      <c r="AK106" s="57">
        <v>1</v>
      </c>
      <c r="AL106" s="123">
        <f t="shared" si="25"/>
        <v>0.5988023952095809</v>
      </c>
      <c r="AM106" s="123">
        <f t="shared" ref="AM106:AM118" si="31">AM105+0.02</f>
        <v>1.67</v>
      </c>
      <c r="AN106" s="124">
        <f t="shared" ref="AN106:AW131" si="32">(PI()*$AL106/AN$11)^2</f>
        <v>3.5388878773313346</v>
      </c>
      <c r="AO106" s="124">
        <f t="shared" si="32"/>
        <v>14.155551509325338</v>
      </c>
      <c r="AP106" s="124">
        <f t="shared" si="32"/>
        <v>31.849990895982017</v>
      </c>
      <c r="AQ106" s="124">
        <f t="shared" si="32"/>
        <v>56.622206037301353</v>
      </c>
      <c r="AR106" s="124">
        <f t="shared" si="32"/>
        <v>88.472196933283342</v>
      </c>
      <c r="AS106" s="124">
        <f t="shared" si="32"/>
        <v>127.39996358392807</v>
      </c>
      <c r="AT106" s="124">
        <f t="shared" si="32"/>
        <v>173.40550598923545</v>
      </c>
      <c r="AU106" s="124">
        <f t="shared" si="32"/>
        <v>226.48882414920541</v>
      </c>
      <c r="AV106" s="124">
        <f t="shared" si="32"/>
        <v>286.64991806383813</v>
      </c>
      <c r="AW106" s="124">
        <f t="shared" si="32"/>
        <v>353.88878773313337</v>
      </c>
      <c r="AX106" s="127"/>
      <c r="AY106" s="125">
        <f t="shared" si="30"/>
        <v>5.1474643085087299</v>
      </c>
      <c r="AZ106" s="125">
        <f t="shared" si="30"/>
        <v>4.1314822340349249</v>
      </c>
      <c r="BA106" s="125">
        <f t="shared" si="30"/>
        <v>5.5369565543563564</v>
      </c>
      <c r="BB106" s="125">
        <f t="shared" si="29"/>
        <v>7.9113351861396977</v>
      </c>
      <c r="BC106" s="125">
        <f t="shared" si="29"/>
        <v>11.075663712718278</v>
      </c>
      <c r="BD106" s="125">
        <f t="shared" si="29"/>
        <v>14.985784550758764</v>
      </c>
      <c r="BE106" s="125">
        <f t="shared" si="17"/>
        <v>19.626567443458438</v>
      </c>
      <c r="BF106" s="125">
        <f t="shared" si="17"/>
        <v>24.991692307058795</v>
      </c>
      <c r="BG106" s="125">
        <f t="shared" si="17"/>
        <v>31.078139853404753</v>
      </c>
      <c r="BH106" s="123"/>
      <c r="BI106" s="123">
        <f t="shared" si="22"/>
        <v>4.1314822340349249</v>
      </c>
      <c r="BJ106" s="123"/>
      <c r="BK106" s="123">
        <v>4.1314822340349249</v>
      </c>
      <c r="BL106" s="123">
        <v>4.2673265262396365</v>
      </c>
      <c r="BM106" s="123">
        <v>4.3930451608100745</v>
      </c>
      <c r="BN106" s="123">
        <v>4.6181185851733231</v>
      </c>
      <c r="BO106" s="123">
        <v>4.8135613372060106</v>
      </c>
      <c r="BP106" s="123">
        <v>4.9846924804376851</v>
      </c>
      <c r="BQ106" s="123">
        <v>5.2697953479705131</v>
      </c>
      <c r="BR106" s="123">
        <v>5.4974554552835873</v>
      </c>
      <c r="BS106" s="123">
        <v>5.6832441428632885</v>
      </c>
      <c r="BT106" s="123">
        <v>5.8376354151561634</v>
      </c>
      <c r="BU106" s="123">
        <v>6.0792742208739856</v>
      </c>
      <c r="BV106" s="123">
        <v>6.259586044466376</v>
      </c>
      <c r="BW106" s="123">
        <v>6.5580638262658626</v>
      </c>
      <c r="BX106" s="123">
        <v>6.7403201357649891</v>
      </c>
      <c r="BY106" s="123">
        <v>7.0180228958985973</v>
      </c>
      <c r="BZ106" s="123">
        <v>7.2926741970753364</v>
      </c>
    </row>
    <row r="107" spans="32:78" x14ac:dyDescent="0.3">
      <c r="AF107" s="116">
        <v>6.8</v>
      </c>
      <c r="AG107" s="128">
        <f t="shared" si="23"/>
        <v>0.47762629757785469</v>
      </c>
      <c r="AH107" s="127">
        <f t="shared" si="26"/>
        <v>0.14705882352941177</v>
      </c>
      <c r="AI107" s="123">
        <f t="shared" si="27"/>
        <v>6.8</v>
      </c>
      <c r="AJ107" s="57">
        <f t="shared" si="24"/>
        <v>0.42893745582005244</v>
      </c>
      <c r="AK107" s="57">
        <v>1</v>
      </c>
      <c r="AL107" s="123">
        <f t="shared" si="25"/>
        <v>0.59171597633136097</v>
      </c>
      <c r="AM107" s="123">
        <f t="shared" si="31"/>
        <v>1.69</v>
      </c>
      <c r="AN107" s="124">
        <f t="shared" si="32"/>
        <v>3.4556228427188675</v>
      </c>
      <c r="AO107" s="124">
        <f t="shared" si="32"/>
        <v>13.82249137087547</v>
      </c>
      <c r="AP107" s="124">
        <f t="shared" si="32"/>
        <v>31.100605584469811</v>
      </c>
      <c r="AQ107" s="124">
        <f t="shared" si="32"/>
        <v>55.289965483501881</v>
      </c>
      <c r="AR107" s="124">
        <f t="shared" si="32"/>
        <v>86.390571067971678</v>
      </c>
      <c r="AS107" s="124">
        <f t="shared" si="32"/>
        <v>124.40242233787924</v>
      </c>
      <c r="AT107" s="124">
        <f t="shared" si="32"/>
        <v>169.32551929322452</v>
      </c>
      <c r="AU107" s="124">
        <f t="shared" si="32"/>
        <v>221.15986193400752</v>
      </c>
      <c r="AV107" s="124">
        <f t="shared" si="32"/>
        <v>279.90545026022835</v>
      </c>
      <c r="AW107" s="124">
        <f t="shared" si="32"/>
        <v>345.56228427188671</v>
      </c>
      <c r="AX107" s="127"/>
      <c r="AY107" s="125">
        <f t="shared" si="30"/>
        <v>5.2062277966457753</v>
      </c>
      <c r="AZ107" s="125">
        <f t="shared" si="30"/>
        <v>4.1145361865831029</v>
      </c>
      <c r="BA107" s="125">
        <f t="shared" si="30"/>
        <v>5.4684946142564277</v>
      </c>
      <c r="BB107" s="125">
        <f t="shared" si="29"/>
        <v>7.7805509963324111</v>
      </c>
      <c r="BC107" s="125">
        <f t="shared" si="29"/>
        <v>10.867438916144394</v>
      </c>
      <c r="BD107" s="125">
        <f t="shared" si="29"/>
        <v>14.68393679035904</v>
      </c>
      <c r="BE107" s="125">
        <f t="shared" si="17"/>
        <v>19.214549790745053</v>
      </c>
      <c r="BF107" s="125">
        <f t="shared" si="17"/>
        <v>24.452805547829644</v>
      </c>
      <c r="BG107" s="125">
        <f t="shared" si="17"/>
        <v>30.395612022134998</v>
      </c>
      <c r="BH107" s="123"/>
      <c r="BI107" s="123">
        <f t="shared" si="22"/>
        <v>4.1145361865831029</v>
      </c>
      <c r="BJ107" s="123"/>
      <c r="BK107" s="123">
        <v>4.1145361865831029</v>
      </c>
      <c r="BL107" s="123">
        <v>4.2536298504898307</v>
      </c>
      <c r="BM107" s="123">
        <v>4.3823142330209013</v>
      </c>
      <c r="BN107" s="123">
        <v>4.6126023786542953</v>
      </c>
      <c r="BO107" s="123">
        <v>4.812479482508631</v>
      </c>
      <c r="BP107" s="123">
        <v>4.9874253709238348</v>
      </c>
      <c r="BQ107" s="123">
        <v>5.2787499172854027</v>
      </c>
      <c r="BR107" s="123">
        <v>5.5112643851094099</v>
      </c>
      <c r="BS107" s="123">
        <v>5.7009434721321615</v>
      </c>
      <c r="BT107" s="123">
        <v>5.8585209024575207</v>
      </c>
      <c r="BU107" s="123">
        <v>6.1050643036567989</v>
      </c>
      <c r="BV107" s="123">
        <v>6.288972976744196</v>
      </c>
      <c r="BW107" s="123">
        <v>6.5932913380818059</v>
      </c>
      <c r="BX107" s="123">
        <v>6.7790469476279558</v>
      </c>
      <c r="BY107" s="123">
        <v>6.9777264320644097</v>
      </c>
      <c r="BZ107" s="123">
        <v>7.2551442670992978</v>
      </c>
    </row>
    <row r="108" spans="32:78" x14ac:dyDescent="0.3">
      <c r="AF108" s="116">
        <v>6.9</v>
      </c>
      <c r="AG108" s="128">
        <f t="shared" si="23"/>
        <v>0.47700399075824407</v>
      </c>
      <c r="AH108" s="127">
        <f t="shared" si="26"/>
        <v>0.14492753623188406</v>
      </c>
      <c r="AI108" s="123">
        <f t="shared" si="27"/>
        <v>6.9</v>
      </c>
      <c r="AJ108" s="57">
        <f t="shared" si="24"/>
        <v>0.42831514900044193</v>
      </c>
      <c r="AK108" s="57">
        <v>1</v>
      </c>
      <c r="AL108" s="123">
        <f t="shared" si="25"/>
        <v>0.58479532163742687</v>
      </c>
      <c r="AM108" s="123">
        <f t="shared" si="31"/>
        <v>1.71</v>
      </c>
      <c r="AN108" s="124">
        <f t="shared" si="32"/>
        <v>3.3752622691048035</v>
      </c>
      <c r="AO108" s="124">
        <f t="shared" si="32"/>
        <v>13.501049076419214</v>
      </c>
      <c r="AP108" s="124">
        <f t="shared" si="32"/>
        <v>30.377360421943237</v>
      </c>
      <c r="AQ108" s="124">
        <f t="shared" si="32"/>
        <v>54.004196305676857</v>
      </c>
      <c r="AR108" s="124">
        <f t="shared" si="32"/>
        <v>84.381556727620065</v>
      </c>
      <c r="AS108" s="124">
        <f t="shared" si="32"/>
        <v>121.50944168777295</v>
      </c>
      <c r="AT108" s="124">
        <f t="shared" si="32"/>
        <v>165.38785118613541</v>
      </c>
      <c r="AU108" s="124">
        <f t="shared" si="32"/>
        <v>216.01678522270743</v>
      </c>
      <c r="AV108" s="124">
        <f t="shared" si="32"/>
        <v>273.39624379748915</v>
      </c>
      <c r="AW108" s="124">
        <f t="shared" si="32"/>
        <v>337.52622691048026</v>
      </c>
      <c r="AX108" s="127"/>
      <c r="AY108" s="125">
        <f t="shared" si="30"/>
        <v>5.2660855682090224</v>
      </c>
      <c r="AZ108" s="125">
        <f t="shared" si="30"/>
        <v>4.0989672728360862</v>
      </c>
      <c r="BA108" s="125">
        <f t="shared" si="30"/>
        <v>5.4027701138811937</v>
      </c>
      <c r="BB108" s="125">
        <f t="shared" si="29"/>
        <v>7.6545253413443461</v>
      </c>
      <c r="BC108" s="125">
        <f t="shared" si="29"/>
        <v>10.666603205225538</v>
      </c>
      <c r="BD108" s="125">
        <f t="shared" si="29"/>
        <v>14.392705455524776</v>
      </c>
      <c r="BE108" s="125">
        <f t="shared" si="17"/>
        <v>18.816968352446143</v>
      </c>
      <c r="BF108" s="125">
        <f t="shared" si="17"/>
        <v>23.932765427877378</v>
      </c>
      <c r="BG108" s="125">
        <f t="shared" si="17"/>
        <v>29.736931024930755</v>
      </c>
      <c r="BH108" s="123"/>
      <c r="BI108" s="123">
        <f t="shared" si="22"/>
        <v>4.0989672728360862</v>
      </c>
      <c r="BJ108" s="123"/>
      <c r="BK108" s="123">
        <v>4.0989672728360862</v>
      </c>
      <c r="BL108" s="123">
        <v>4.2413489914412832</v>
      </c>
      <c r="BM108" s="123">
        <v>4.3730344284563269</v>
      </c>
      <c r="BN108" s="123">
        <v>4.608599375374987</v>
      </c>
      <c r="BO108" s="123">
        <v>4.8129636209536102</v>
      </c>
      <c r="BP108" s="123">
        <v>4.9917696681854808</v>
      </c>
      <c r="BQ108" s="123">
        <v>5.2893899609808912</v>
      </c>
      <c r="BR108" s="123">
        <v>5.5268165793219159</v>
      </c>
      <c r="BS108" s="123">
        <v>5.7204323800668098</v>
      </c>
      <c r="BT108" s="123">
        <v>5.8812338988774098</v>
      </c>
      <c r="BU108" s="123">
        <v>6.1327402835995928</v>
      </c>
      <c r="BV108" s="123">
        <v>6.3202886258188462</v>
      </c>
      <c r="BW108" s="123">
        <v>6.6305170974033585</v>
      </c>
      <c r="BX108" s="123">
        <v>6.7777748403505012</v>
      </c>
      <c r="BY108" s="123">
        <v>6.9393956304090683</v>
      </c>
      <c r="BZ108" s="123">
        <v>7.220720015063864</v>
      </c>
    </row>
    <row r="109" spans="32:78" x14ac:dyDescent="0.3">
      <c r="AF109" s="116">
        <v>7</v>
      </c>
      <c r="AG109" s="128">
        <f t="shared" si="23"/>
        <v>0.47640816326530616</v>
      </c>
      <c r="AH109" s="127">
        <f t="shared" si="26"/>
        <v>0.14285714285714285</v>
      </c>
      <c r="AI109" s="123">
        <f t="shared" si="27"/>
        <v>7</v>
      </c>
      <c r="AJ109" s="57">
        <f t="shared" si="24"/>
        <v>0.42771932150750391</v>
      </c>
      <c r="AK109" s="57">
        <v>1</v>
      </c>
      <c r="AL109" s="123">
        <f t="shared" si="25"/>
        <v>0.5780346820809249</v>
      </c>
      <c r="AM109" s="123">
        <f t="shared" si="31"/>
        <v>1.73</v>
      </c>
      <c r="AN109" s="124">
        <f t="shared" si="32"/>
        <v>3.2976726255769853</v>
      </c>
      <c r="AO109" s="124">
        <f t="shared" si="32"/>
        <v>13.190690502307941</v>
      </c>
      <c r="AP109" s="124">
        <f t="shared" si="32"/>
        <v>29.679053630192865</v>
      </c>
      <c r="AQ109" s="124">
        <f t="shared" si="32"/>
        <v>52.762762009231764</v>
      </c>
      <c r="AR109" s="124">
        <f t="shared" si="32"/>
        <v>82.441815639424632</v>
      </c>
      <c r="AS109" s="124">
        <f t="shared" si="32"/>
        <v>118.71621452077146</v>
      </c>
      <c r="AT109" s="124">
        <f t="shared" si="32"/>
        <v>161.58595865327226</v>
      </c>
      <c r="AU109" s="124">
        <f t="shared" si="32"/>
        <v>211.05104803692706</v>
      </c>
      <c r="AV109" s="124">
        <f t="shared" si="32"/>
        <v>267.11148267173587</v>
      </c>
      <c r="AW109" s="124">
        <f t="shared" si="32"/>
        <v>329.76726255769853</v>
      </c>
      <c r="AX109" s="127"/>
      <c r="AY109" s="125">
        <f t="shared" si="30"/>
        <v>5.3270240936883955</v>
      </c>
      <c r="AZ109" s="125">
        <f t="shared" si="30"/>
        <v>4.0847213747535838</v>
      </c>
      <c r="BA109" s="125">
        <f t="shared" si="30"/>
        <v>5.3396612876400082</v>
      </c>
      <c r="BB109" s="125">
        <f t="shared" si="29"/>
        <v>7.5330417490143358</v>
      </c>
      <c r="BC109" s="125">
        <f t="shared" si="29"/>
        <v>10.472818342209898</v>
      </c>
      <c r="BD109" s="125">
        <f t="shared" si="29"/>
        <v>14.111603483893365</v>
      </c>
      <c r="BE109" s="125">
        <f t="shared" si="17"/>
        <v>18.433160182568137</v>
      </c>
      <c r="BF109" s="125">
        <f t="shared" si="17"/>
        <v>23.430706058557334</v>
      </c>
      <c r="BG109" s="125">
        <f t="shared" si="17"/>
        <v>29.101000971476115</v>
      </c>
      <c r="BH109" s="123"/>
      <c r="BI109" s="123">
        <f t="shared" si="22"/>
        <v>4.0847213747535838</v>
      </c>
      <c r="BJ109" s="123"/>
      <c r="BK109" s="123">
        <v>4.0847213747535838</v>
      </c>
      <c r="BL109" s="123">
        <v>4.2304298310537023</v>
      </c>
      <c r="BM109" s="123">
        <v>4.3651516290760597</v>
      </c>
      <c r="BN109" s="123">
        <v>4.6060554572951053</v>
      </c>
      <c r="BO109" s="123">
        <v>4.8149596345006547</v>
      </c>
      <c r="BP109" s="123">
        <v>4.9976712541823289</v>
      </c>
      <c r="BQ109" s="123">
        <v>5.3016613610166861</v>
      </c>
      <c r="BR109" s="123">
        <v>5.5440579198808075</v>
      </c>
      <c r="BS109" s="123">
        <v>5.7416567486269265</v>
      </c>
      <c r="BT109" s="123">
        <v>5.9057202863755407</v>
      </c>
      <c r="BU109" s="123">
        <v>6.1622480426620667</v>
      </c>
      <c r="BV109" s="123">
        <v>6.3534788736500234</v>
      </c>
      <c r="BW109" s="123">
        <v>6.6337022501639682</v>
      </c>
      <c r="BX109" s="123">
        <v>6.7399986379244998</v>
      </c>
      <c r="BY109" s="123">
        <v>6.9040027816961871</v>
      </c>
      <c r="BZ109" s="123">
        <v>7.1892796753781152</v>
      </c>
    </row>
    <row r="110" spans="32:78" x14ac:dyDescent="0.3">
      <c r="AF110" s="116">
        <v>7.1</v>
      </c>
      <c r="AG110" s="128">
        <f t="shared" si="23"/>
        <v>0.4758373338623289</v>
      </c>
      <c r="AH110" s="127">
        <f t="shared" si="26"/>
        <v>0.14084507042253522</v>
      </c>
      <c r="AI110" s="123">
        <f t="shared" si="27"/>
        <v>7.1</v>
      </c>
      <c r="AJ110" s="57">
        <f t="shared" si="24"/>
        <v>0.42714849210452671</v>
      </c>
      <c r="AK110" s="57">
        <v>1</v>
      </c>
      <c r="AL110" s="123">
        <f t="shared" si="25"/>
        <v>0.5714285714285714</v>
      </c>
      <c r="AM110" s="123">
        <f t="shared" si="31"/>
        <v>1.75</v>
      </c>
      <c r="AN110" s="124">
        <f t="shared" si="32"/>
        <v>3.2227279677026472</v>
      </c>
      <c r="AO110" s="124">
        <f t="shared" si="32"/>
        <v>12.890911870810589</v>
      </c>
      <c r="AP110" s="124">
        <f t="shared" si="32"/>
        <v>29.004551709323827</v>
      </c>
      <c r="AQ110" s="124">
        <f t="shared" si="32"/>
        <v>51.563647483242356</v>
      </c>
      <c r="AR110" s="124">
        <f t="shared" si="32"/>
        <v>80.568199192566183</v>
      </c>
      <c r="AS110" s="124">
        <f t="shared" si="32"/>
        <v>116.01820683729531</v>
      </c>
      <c r="AT110" s="124">
        <f t="shared" si="32"/>
        <v>157.91367041742973</v>
      </c>
      <c r="AU110" s="124">
        <f t="shared" si="32"/>
        <v>206.25458993296942</v>
      </c>
      <c r="AV110" s="124">
        <f t="shared" si="32"/>
        <v>261.04096538391445</v>
      </c>
      <c r="AW110" s="124">
        <f t="shared" si="32"/>
        <v>322.27279677026473</v>
      </c>
      <c r="AX110" s="127"/>
      <c r="AY110" s="125">
        <f t="shared" si="30"/>
        <v>5.3890306122448965</v>
      </c>
      <c r="AZ110" s="125">
        <f t="shared" si="30"/>
        <v>4.0717474489795915</v>
      </c>
      <c r="BA110" s="125">
        <f t="shared" si="30"/>
        <v>5.279053287981859</v>
      </c>
      <c r="BB110" s="125">
        <f t="shared" si="29"/>
        <v>7.4158960459183669</v>
      </c>
      <c r="BC110" s="125">
        <f t="shared" si="29"/>
        <v>10.285765306122448</v>
      </c>
      <c r="BD110" s="125">
        <f t="shared" si="29"/>
        <v>13.840171485260768</v>
      </c>
      <c r="BE110" s="125">
        <f t="shared" si="17"/>
        <v>18.0625</v>
      </c>
      <c r="BF110" s="125">
        <f t="shared" si="17"/>
        <v>22.945810746173468</v>
      </c>
      <c r="BG110" s="125">
        <f t="shared" si="17"/>
        <v>28.486788233812049</v>
      </c>
      <c r="BH110" s="123"/>
      <c r="BI110" s="123">
        <f t="shared" si="22"/>
        <v>4.0717474489795915</v>
      </c>
      <c r="BJ110" s="123"/>
      <c r="BK110" s="123">
        <v>4.0717474489795915</v>
      </c>
      <c r="BL110" s="123">
        <v>4.2208213259710856</v>
      </c>
      <c r="BM110" s="123">
        <v>4.3586147915240963</v>
      </c>
      <c r="BN110" s="123">
        <v>4.6049195810586498</v>
      </c>
      <c r="BO110" s="123">
        <v>4.8184164797937639</v>
      </c>
      <c r="BP110" s="123">
        <v>5.0050790855583784</v>
      </c>
      <c r="BQ110" s="123">
        <v>5.3155130740367884</v>
      </c>
      <c r="BR110" s="123">
        <v>5.5629373634300894</v>
      </c>
      <c r="BS110" s="123">
        <v>5.7645655344565148</v>
      </c>
      <c r="BT110" s="123">
        <v>5.9319290215959137</v>
      </c>
      <c r="BU110" s="123">
        <v>6.1935365374882281</v>
      </c>
      <c r="BV110" s="123">
        <v>6.3884926768817376</v>
      </c>
      <c r="BW110" s="123">
        <v>6.597110650803697</v>
      </c>
      <c r="BX110" s="123">
        <v>6.7050178274747703</v>
      </c>
      <c r="BY110" s="123">
        <v>6.8714330383748594</v>
      </c>
      <c r="BZ110" s="123">
        <v>7.1607084004912673</v>
      </c>
    </row>
    <row r="111" spans="32:78" x14ac:dyDescent="0.3">
      <c r="AF111" s="116">
        <v>7.2</v>
      </c>
      <c r="AG111" s="128">
        <f t="shared" si="23"/>
        <v>0.47529012345679011</v>
      </c>
      <c r="AH111" s="127">
        <f t="shared" si="26"/>
        <v>0.1388888888888889</v>
      </c>
      <c r="AI111" s="123">
        <f t="shared" si="27"/>
        <v>7.2</v>
      </c>
      <c r="AJ111" s="57">
        <f t="shared" si="24"/>
        <v>0.42660128169898798</v>
      </c>
      <c r="AK111" s="57">
        <v>1</v>
      </c>
      <c r="AL111" s="123">
        <f t="shared" si="25"/>
        <v>0.56497175141242939</v>
      </c>
      <c r="AM111" s="123">
        <f t="shared" si="31"/>
        <v>1.77</v>
      </c>
      <c r="AN111" s="124">
        <f t="shared" si="32"/>
        <v>3.1503094261193647</v>
      </c>
      <c r="AO111" s="124">
        <f t="shared" si="32"/>
        <v>12.601237704477459</v>
      </c>
      <c r="AP111" s="124">
        <f t="shared" si="32"/>
        <v>28.352784835074289</v>
      </c>
      <c r="AQ111" s="124">
        <f t="shared" si="32"/>
        <v>50.404950817909835</v>
      </c>
      <c r="AR111" s="124">
        <f t="shared" si="32"/>
        <v>78.757735652984096</v>
      </c>
      <c r="AS111" s="124">
        <f t="shared" si="32"/>
        <v>113.41113934029715</v>
      </c>
      <c r="AT111" s="124">
        <f t="shared" si="32"/>
        <v>154.3651618798489</v>
      </c>
      <c r="AU111" s="124">
        <f t="shared" si="32"/>
        <v>201.61980327163934</v>
      </c>
      <c r="AV111" s="124">
        <f t="shared" si="32"/>
        <v>255.17506351566857</v>
      </c>
      <c r="AW111" s="124">
        <f t="shared" si="32"/>
        <v>315.03094261193638</v>
      </c>
      <c r="AX111" s="127"/>
      <c r="AY111" s="125">
        <f t="shared" si="30"/>
        <v>5.4520930798940288</v>
      </c>
      <c r="AZ111" s="125">
        <f t="shared" si="30"/>
        <v>4.0599973195761114</v>
      </c>
      <c r="BA111" s="125">
        <f t="shared" si="30"/>
        <v>5.2208377190462523</v>
      </c>
      <c r="BB111" s="125">
        <f t="shared" si="29"/>
        <v>7.3028955283044459</v>
      </c>
      <c r="BC111" s="125">
        <f t="shared" si="29"/>
        <v>10.105142997350697</v>
      </c>
      <c r="BD111" s="125">
        <f t="shared" si="29"/>
        <v>13.577975876185006</v>
      </c>
      <c r="BE111" s="125">
        <f t="shared" si="17"/>
        <v>17.704397649501246</v>
      </c>
      <c r="BF111" s="125">
        <f t="shared" si="17"/>
        <v>22.47730867571779</v>
      </c>
      <c r="BG111" s="125">
        <f t="shared" si="17"/>
        <v>27.893317249194041</v>
      </c>
      <c r="BH111" s="123"/>
      <c r="BI111" s="123">
        <f t="shared" si="22"/>
        <v>4.0599973195761114</v>
      </c>
      <c r="BJ111" s="123"/>
      <c r="BK111" s="123">
        <v>4.0599973195761114</v>
      </c>
      <c r="BL111" s="123">
        <v>4.2124753002554307</v>
      </c>
      <c r="BM111" s="123">
        <v>4.3533757398624386</v>
      </c>
      <c r="BN111" s="123">
        <v>4.6051435707276198</v>
      </c>
      <c r="BO111" s="123">
        <v>4.8232859808949389</v>
      </c>
      <c r="BP111" s="123">
        <v>5.0139449863756305</v>
      </c>
      <c r="BQ111" s="123">
        <v>5.3308969241031976</v>
      </c>
      <c r="BR111" s="123">
        <v>5.5834067340317617</v>
      </c>
      <c r="BS111" s="123">
        <v>5.7891105616175791</v>
      </c>
      <c r="BT111" s="123">
        <v>5.95981192860053</v>
      </c>
      <c r="BU111" s="123">
        <v>6.2265575921400806</v>
      </c>
      <c r="BV111" s="123">
        <v>6.386084294471047</v>
      </c>
      <c r="BW111" s="123">
        <v>6.5631875327440641</v>
      </c>
      <c r="BX111" s="123">
        <v>6.6727240131407353</v>
      </c>
      <c r="BY111" s="123">
        <v>6.8415780045844867</v>
      </c>
      <c r="BZ111" s="123">
        <v>7.1348977945426348</v>
      </c>
    </row>
    <row r="112" spans="32:78" x14ac:dyDescent="0.3">
      <c r="AF112" s="116">
        <v>7.3</v>
      </c>
      <c r="AG112" s="128">
        <f t="shared" si="23"/>
        <v>0.47476524676299492</v>
      </c>
      <c r="AH112" s="127">
        <f t="shared" si="26"/>
        <v>0.13698630136986301</v>
      </c>
      <c r="AI112" s="123">
        <f t="shared" si="27"/>
        <v>7.3</v>
      </c>
      <c r="AJ112" s="57">
        <f t="shared" si="24"/>
        <v>0.42607640500519273</v>
      </c>
      <c r="AK112" s="57">
        <v>1</v>
      </c>
      <c r="AL112" s="123">
        <f t="shared" si="25"/>
        <v>0.55865921787709494</v>
      </c>
      <c r="AM112" s="123">
        <f t="shared" si="31"/>
        <v>1.79</v>
      </c>
      <c r="AN112" s="124">
        <f t="shared" si="32"/>
        <v>3.0803047348988346</v>
      </c>
      <c r="AO112" s="124">
        <f t="shared" si="32"/>
        <v>12.321218939595338</v>
      </c>
      <c r="AP112" s="124">
        <f t="shared" si="32"/>
        <v>27.722742614089515</v>
      </c>
      <c r="AQ112" s="124">
        <f t="shared" si="32"/>
        <v>49.284875758381354</v>
      </c>
      <c r="AR112" s="124">
        <f t="shared" si="32"/>
        <v>77.007618372470859</v>
      </c>
      <c r="AS112" s="124">
        <f t="shared" si="32"/>
        <v>110.89097045635806</v>
      </c>
      <c r="AT112" s="124">
        <f t="shared" si="32"/>
        <v>150.93493201004293</v>
      </c>
      <c r="AU112" s="124">
        <f t="shared" si="32"/>
        <v>197.13950303352541</v>
      </c>
      <c r="AV112" s="124">
        <f t="shared" si="32"/>
        <v>249.50468352680562</v>
      </c>
      <c r="AW112" s="124">
        <f t="shared" si="32"/>
        <v>308.03047348988343</v>
      </c>
      <c r="AX112" s="127"/>
      <c r="AY112" s="125">
        <f t="shared" si="30"/>
        <v>5.5162001217190477</v>
      </c>
      <c r="AZ112" s="125">
        <f t="shared" si="30"/>
        <v>4.0494254868761885</v>
      </c>
      <c r="BA112" s="125">
        <f t="shared" si="30"/>
        <v>5.164912206582537</v>
      </c>
      <c r="BB112" s="125">
        <f t="shared" si="29"/>
        <v>7.1938581975047597</v>
      </c>
      <c r="BC112" s="125">
        <f t="shared" si="29"/>
        <v>9.9306670429761841</v>
      </c>
      <c r="BD112" s="125">
        <f t="shared" si="29"/>
        <v>13.324607159663486</v>
      </c>
      <c r="BE112" s="125">
        <f t="shared" si="17"/>
        <v>17.358295760151691</v>
      </c>
      <c r="BF112" s="125">
        <f t="shared" si="17"/>
        <v>22.024471852519035</v>
      </c>
      <c r="BG112" s="125">
        <f t="shared" si="17"/>
        <v>27.319666649366305</v>
      </c>
      <c r="BH112" s="123"/>
      <c r="BI112" s="123">
        <f t="shared" si="22"/>
        <v>4.0494254868761885</v>
      </c>
      <c r="BJ112" s="123"/>
      <c r="BK112" s="123">
        <v>4.0494254868761885</v>
      </c>
      <c r="BL112" s="123">
        <v>4.205346254239787</v>
      </c>
      <c r="BM112" s="123">
        <v>4.3493889744241319</v>
      </c>
      <c r="BN112" s="123">
        <v>4.606681926635062</v>
      </c>
      <c r="BO112" s="123">
        <v>4.8295226381372238</v>
      </c>
      <c r="BP112" s="123">
        <v>5.0242234569671318</v>
      </c>
      <c r="BQ112" s="123">
        <v>5.3477674115489586</v>
      </c>
      <c r="BR112" s="123">
        <v>5.6054205320188695</v>
      </c>
      <c r="BS112" s="123">
        <v>5.8152463304431592</v>
      </c>
      <c r="BT112" s="123">
        <v>5.9893235077224292</v>
      </c>
      <c r="BU112" s="123">
        <v>6.2447184080989357</v>
      </c>
      <c r="BV112" s="123">
        <v>6.3519769576472322</v>
      </c>
      <c r="BW112" s="123">
        <v>6.5318305217345012</v>
      </c>
      <c r="BX112" s="123">
        <v>6.643014820671846</v>
      </c>
      <c r="BY112" s="123">
        <v>6.8143353060745318</v>
      </c>
      <c r="BZ112" s="123">
        <v>7.1117454832817346</v>
      </c>
    </row>
    <row r="113" spans="32:78" x14ac:dyDescent="0.3">
      <c r="AF113" s="116">
        <v>7.4</v>
      </c>
      <c r="AG113" s="128">
        <f t="shared" si="23"/>
        <v>0.47426150474799122</v>
      </c>
      <c r="AH113" s="127">
        <f t="shared" si="26"/>
        <v>0.13513513513513511</v>
      </c>
      <c r="AI113" s="123">
        <f t="shared" si="27"/>
        <v>7.4</v>
      </c>
      <c r="AJ113" s="57">
        <f t="shared" si="24"/>
        <v>0.42557266299018903</v>
      </c>
      <c r="AK113" s="57">
        <v>1</v>
      </c>
      <c r="AL113" s="123">
        <f t="shared" si="25"/>
        <v>0.5524861878453039</v>
      </c>
      <c r="AM113" s="123">
        <f t="shared" si="31"/>
        <v>1.81</v>
      </c>
      <c r="AN113" s="124">
        <f t="shared" si="32"/>
        <v>3.0126077961873441</v>
      </c>
      <c r="AO113" s="124">
        <f t="shared" si="32"/>
        <v>12.050431184749376</v>
      </c>
      <c r="AP113" s="124">
        <f t="shared" si="32"/>
        <v>27.113470165686103</v>
      </c>
      <c r="AQ113" s="124">
        <f t="shared" si="32"/>
        <v>48.201724738997505</v>
      </c>
      <c r="AR113" s="124">
        <f t="shared" si="32"/>
        <v>75.315194904683594</v>
      </c>
      <c r="AS113" s="124">
        <f t="shared" si="32"/>
        <v>108.45388066274441</v>
      </c>
      <c r="AT113" s="124">
        <f t="shared" si="32"/>
        <v>147.61778201317989</v>
      </c>
      <c r="AU113" s="124">
        <f t="shared" si="32"/>
        <v>192.80689895599002</v>
      </c>
      <c r="AV113" s="124">
        <f t="shared" si="32"/>
        <v>244.02123149117492</v>
      </c>
      <c r="AW113" s="124">
        <f t="shared" si="32"/>
        <v>301.26077961873438</v>
      </c>
      <c r="AX113" s="127"/>
      <c r="AY113" s="125">
        <f t="shared" si="30"/>
        <v>5.5813409877598366</v>
      </c>
      <c r="AZ113" s="125">
        <f t="shared" si="30"/>
        <v>4.0399889510393461</v>
      </c>
      <c r="BA113" s="125">
        <f t="shared" si="30"/>
        <v>5.1111800009496386</v>
      </c>
      <c r="BB113" s="125">
        <f t="shared" si="29"/>
        <v>7.0886120541573838</v>
      </c>
      <c r="BC113" s="125">
        <f t="shared" si="29"/>
        <v>9.7620686939959107</v>
      </c>
      <c r="BD113" s="125">
        <f t="shared" si="29"/>
        <v>13.079678337131892</v>
      </c>
      <c r="BE113" s="125">
        <f t="shared" si="17"/>
        <v>17.023667583905457</v>
      </c>
      <c r="BF113" s="125">
        <f t="shared" si="17"/>
        <v>21.586612279129533</v>
      </c>
      <c r="BG113" s="125">
        <f t="shared" si="17"/>
        <v>26.764965687559098</v>
      </c>
      <c r="BH113" s="123"/>
      <c r="BI113" s="123">
        <f t="shared" si="22"/>
        <v>4.0399889510393461</v>
      </c>
      <c r="BJ113" s="123"/>
      <c r="BK113" s="123">
        <v>4.0399889510393461</v>
      </c>
      <c r="BL113" s="123">
        <v>4.199391188083677</v>
      </c>
      <c r="BM113" s="123">
        <v>4.3466114953686983</v>
      </c>
      <c r="BN113" s="123">
        <v>4.6094916489404971</v>
      </c>
      <c r="BO113" s="123">
        <v>4.8370834516801384</v>
      </c>
      <c r="BP113" s="123">
        <v>5.0358714974923977</v>
      </c>
      <c r="BQ113" s="123">
        <v>5.3660815365335859</v>
      </c>
      <c r="BR113" s="123">
        <v>5.6289357575509218</v>
      </c>
      <c r="BS113" s="123">
        <v>5.8429298410927721</v>
      </c>
      <c r="BT113" s="123">
        <v>6.0204207591211238</v>
      </c>
      <c r="BU113" s="123">
        <v>6.2113367406730005</v>
      </c>
      <c r="BV113" s="123">
        <v>6.3203080756951158</v>
      </c>
      <c r="BW113" s="123">
        <v>6.5029428681338626</v>
      </c>
      <c r="BX113" s="123">
        <v>6.6157935004269346</v>
      </c>
      <c r="BY113" s="123">
        <v>6.7896081932038266</v>
      </c>
      <c r="BZ113" s="123">
        <v>7.0911547170673614</v>
      </c>
    </row>
    <row r="114" spans="32:78" x14ac:dyDescent="0.3">
      <c r="AF114" s="116">
        <v>7.5</v>
      </c>
      <c r="AG114" s="128">
        <f t="shared" si="23"/>
        <v>0.4737777777777778</v>
      </c>
      <c r="AH114" s="127">
        <f t="shared" si="26"/>
        <v>0.13333333333333333</v>
      </c>
      <c r="AI114" s="123">
        <f t="shared" si="27"/>
        <v>7.5</v>
      </c>
      <c r="AJ114" s="57">
        <f t="shared" si="24"/>
        <v>0.42508893601997561</v>
      </c>
      <c r="AK114" s="57">
        <v>1</v>
      </c>
      <c r="AL114" s="123">
        <f t="shared" si="25"/>
        <v>0.54644808743169393</v>
      </c>
      <c r="AM114" s="123">
        <f t="shared" si="31"/>
        <v>1.83</v>
      </c>
      <c r="AN114" s="124">
        <f t="shared" si="32"/>
        <v>2.9471182779686931</v>
      </c>
      <c r="AO114" s="124">
        <f t="shared" si="32"/>
        <v>11.788473111874772</v>
      </c>
      <c r="AP114" s="124">
        <f t="shared" si="32"/>
        <v>26.524064501718243</v>
      </c>
      <c r="AQ114" s="124">
        <f t="shared" si="32"/>
        <v>47.153892447499089</v>
      </c>
      <c r="AR114" s="124">
        <f t="shared" si="32"/>
        <v>73.677956949217304</v>
      </c>
      <c r="AS114" s="124">
        <f t="shared" si="32"/>
        <v>106.09625800687297</v>
      </c>
      <c r="AT114" s="124">
        <f t="shared" si="32"/>
        <v>144.40879562046598</v>
      </c>
      <c r="AU114" s="124">
        <f t="shared" si="32"/>
        <v>188.61556978999636</v>
      </c>
      <c r="AV114" s="124">
        <f t="shared" si="32"/>
        <v>238.71658051546416</v>
      </c>
      <c r="AW114" s="124">
        <f t="shared" si="32"/>
        <v>294.71182779686922</v>
      </c>
      <c r="AX114" s="127"/>
      <c r="AY114" s="125">
        <f t="shared" si="30"/>
        <v>5.6475055122577578</v>
      </c>
      <c r="AZ114" s="125">
        <f t="shared" si="30"/>
        <v>4.031647049031025</v>
      </c>
      <c r="BA114" s="125">
        <f t="shared" si="30"/>
        <v>5.0595496103198059</v>
      </c>
      <c r="BB114" s="125">
        <f t="shared" si="29"/>
        <v>6.9869944461240996</v>
      </c>
      <c r="BC114" s="125">
        <f t="shared" si="29"/>
        <v>9.5990938064439035</v>
      </c>
      <c r="BD114" s="125">
        <f t="shared" si="29"/>
        <v>12.842823441279224</v>
      </c>
      <c r="BE114" s="125">
        <f t="shared" si="17"/>
        <v>16.700014998589239</v>
      </c>
      <c r="BF114" s="125">
        <f t="shared" si="17"/>
        <v>21.163079346996394</v>
      </c>
      <c r="BG114" s="125">
        <f t="shared" si="17"/>
        <v>26.228390937322704</v>
      </c>
      <c r="BH114" s="123"/>
      <c r="BI114" s="123">
        <f t="shared" si="22"/>
        <v>4.031647049031025</v>
      </c>
      <c r="BJ114" s="123"/>
      <c r="BK114" s="123">
        <v>4.031647049031025</v>
      </c>
      <c r="BL114" s="123">
        <v>4.1945694387525405</v>
      </c>
      <c r="BM114" s="123">
        <v>4.3450026396615806</v>
      </c>
      <c r="BN114" s="123">
        <v>4.6135320746093695</v>
      </c>
      <c r="BO114" s="123">
        <v>4.8459277584891316</v>
      </c>
      <c r="BP114" s="123">
        <v>5.0488484449168807</v>
      </c>
      <c r="BQ114" s="123">
        <v>5.3857986360225389</v>
      </c>
      <c r="BR114" s="123">
        <v>5.6539117475933853</v>
      </c>
      <c r="BS114" s="123">
        <v>5.8721204305318775</v>
      </c>
      <c r="BT114" s="123">
        <v>6.0335612594989581</v>
      </c>
      <c r="BU114" s="123">
        <v>6.1802830053413249</v>
      </c>
      <c r="BV114" s="123">
        <v>6.290986156786964</v>
      </c>
      <c r="BW114" s="123">
        <v>6.4764330801144343</v>
      </c>
      <c r="BX114" s="123">
        <v>6.5909685605783057</v>
      </c>
      <c r="BY114" s="123">
        <v>6.7673051741446644</v>
      </c>
      <c r="BZ114" s="123">
        <v>7.0730340040718449</v>
      </c>
    </row>
    <row r="115" spans="32:78" x14ac:dyDescent="0.3">
      <c r="AF115" s="116">
        <v>7.6</v>
      </c>
      <c r="AG115" s="128">
        <f t="shared" si="23"/>
        <v>0.47331301939058174</v>
      </c>
      <c r="AH115" s="127">
        <f t="shared" si="26"/>
        <v>0.13157894736842105</v>
      </c>
      <c r="AI115" s="123">
        <f t="shared" si="27"/>
        <v>7.6</v>
      </c>
      <c r="AJ115" s="57">
        <f t="shared" si="24"/>
        <v>0.42462417763277949</v>
      </c>
      <c r="AK115" s="57">
        <v>1</v>
      </c>
      <c r="AL115" s="123">
        <f t="shared" si="25"/>
        <v>0.54054054054054046</v>
      </c>
      <c r="AM115" s="123">
        <f t="shared" si="31"/>
        <v>1.85</v>
      </c>
      <c r="AN115" s="124">
        <f t="shared" si="32"/>
        <v>2.8837412421006152</v>
      </c>
      <c r="AO115" s="124">
        <f t="shared" si="32"/>
        <v>11.534964968402461</v>
      </c>
      <c r="AP115" s="124">
        <f t="shared" si="32"/>
        <v>25.953671178905541</v>
      </c>
      <c r="AQ115" s="124">
        <f t="shared" si="32"/>
        <v>46.139859873609844</v>
      </c>
      <c r="AR115" s="124">
        <f t="shared" si="32"/>
        <v>72.09353105251536</v>
      </c>
      <c r="AS115" s="124">
        <f t="shared" si="32"/>
        <v>103.81468471562216</v>
      </c>
      <c r="AT115" s="124">
        <f t="shared" si="32"/>
        <v>141.30332086293018</v>
      </c>
      <c r="AU115" s="124">
        <f t="shared" si="32"/>
        <v>184.55943949443937</v>
      </c>
      <c r="AV115" s="124">
        <f t="shared" si="32"/>
        <v>233.58304061014985</v>
      </c>
      <c r="AW115" s="124">
        <f t="shared" si="32"/>
        <v>288.37412421006144</v>
      </c>
      <c r="AX115" s="127"/>
      <c r="AY115" s="125">
        <f t="shared" si="30"/>
        <v>5.7146840759678614</v>
      </c>
      <c r="AZ115" s="125">
        <f t="shared" si="30"/>
        <v>4.024361303871439</v>
      </c>
      <c r="BA115" s="125">
        <f t="shared" si="30"/>
        <v>5.0099344614885153</v>
      </c>
      <c r="BB115" s="125">
        <f t="shared" si="29"/>
        <v>6.8888514654857538</v>
      </c>
      <c r="BC115" s="125">
        <f t="shared" si="29"/>
        <v>9.4415018991964921</v>
      </c>
      <c r="BD115" s="125">
        <f t="shared" si="29"/>
        <v>12.613696179287395</v>
      </c>
      <c r="BE115" s="125">
        <f t="shared" si="17"/>
        <v>16.386866661200635</v>
      </c>
      <c r="BF115" s="125">
        <f t="shared" si="17"/>
        <v>20.753257424443021</v>
      </c>
      <c r="BG115" s="125">
        <f t="shared" si="17"/>
        <v>25.709163239816387</v>
      </c>
      <c r="BH115" s="123"/>
      <c r="BI115" s="123">
        <f t="shared" si="22"/>
        <v>4.024361303871439</v>
      </c>
      <c r="BJ115" s="123"/>
      <c r="BK115" s="123">
        <v>4.024361303871439</v>
      </c>
      <c r="BL115" s="123">
        <v>4.1908425292665905</v>
      </c>
      <c r="BM115" s="123">
        <v>4.3445239303229917</v>
      </c>
      <c r="BN115" s="123">
        <v>4.6187647266618903</v>
      </c>
      <c r="BO115" s="123">
        <v>4.8560170815844099</v>
      </c>
      <c r="BP115" s="123">
        <v>5.0631158222607864</v>
      </c>
      <c r="BQ115" s="123">
        <v>5.4068802330360164</v>
      </c>
      <c r="BR115" s="123">
        <v>5.6803100251664569</v>
      </c>
      <c r="BS115" s="123">
        <v>5.9027796217806747</v>
      </c>
      <c r="BT115" s="123">
        <v>6.0023614609178875</v>
      </c>
      <c r="BU115" s="123">
        <v>6.1514706288993759</v>
      </c>
      <c r="BV115" s="123">
        <v>6.2639246277182403</v>
      </c>
      <c r="BW115" s="123">
        <v>6.4522145844716743</v>
      </c>
      <c r="BX115" s="123">
        <v>6.5684534279214013</v>
      </c>
      <c r="BY115" s="123">
        <v>6.7473396756925093</v>
      </c>
      <c r="BZ115" s="123">
        <v>7.0572967710905763</v>
      </c>
    </row>
    <row r="116" spans="32:78" x14ac:dyDescent="0.3">
      <c r="AF116" s="116">
        <v>7.7</v>
      </c>
      <c r="AG116" s="128">
        <f t="shared" si="23"/>
        <v>0.47286625063248439</v>
      </c>
      <c r="AH116" s="127">
        <f t="shared" si="26"/>
        <v>0.12987012987012986</v>
      </c>
      <c r="AI116" s="123">
        <f t="shared" si="27"/>
        <v>7.7</v>
      </c>
      <c r="AJ116" s="57">
        <f t="shared" si="24"/>
        <v>0.42417740887468225</v>
      </c>
      <c r="AK116" s="57">
        <v>1</v>
      </c>
      <c r="AL116" s="123">
        <f t="shared" si="25"/>
        <v>0.53475935828876997</v>
      </c>
      <c r="AM116" s="123">
        <f t="shared" si="31"/>
        <v>1.87</v>
      </c>
      <c r="AN116" s="124">
        <f t="shared" si="32"/>
        <v>2.8223868000484296</v>
      </c>
      <c r="AO116" s="124">
        <f t="shared" si="32"/>
        <v>11.289547200193718</v>
      </c>
      <c r="AP116" s="124">
        <f t="shared" si="32"/>
        <v>25.401481200435871</v>
      </c>
      <c r="AQ116" s="124">
        <f t="shared" si="32"/>
        <v>45.158188800774873</v>
      </c>
      <c r="AR116" s="124">
        <f t="shared" si="32"/>
        <v>70.559670001210719</v>
      </c>
      <c r="AS116" s="124">
        <f t="shared" si="32"/>
        <v>101.60592480174348</v>
      </c>
      <c r="AT116" s="124">
        <f t="shared" si="32"/>
        <v>138.29695320237309</v>
      </c>
      <c r="AU116" s="124">
        <f t="shared" si="32"/>
        <v>180.63275520309949</v>
      </c>
      <c r="AV116" s="124">
        <f t="shared" si="32"/>
        <v>228.61333080392282</v>
      </c>
      <c r="AW116" s="124">
        <f t="shared" si="32"/>
        <v>282.23868000484288</v>
      </c>
      <c r="AX116" s="127"/>
      <c r="AY116" s="125">
        <f t="shared" si="30"/>
        <v>5.7828675712774196</v>
      </c>
      <c r="AZ116" s="125">
        <f t="shared" si="30"/>
        <v>4.0180952851096681</v>
      </c>
      <c r="BA116" s="125">
        <f t="shared" si="30"/>
        <v>4.9622525859411981</v>
      </c>
      <c r="BB116" s="125">
        <f t="shared" si="29"/>
        <v>6.7940373904386737</v>
      </c>
      <c r="BC116" s="125">
        <f t="shared" si="29"/>
        <v>9.2890652819354269</v>
      </c>
      <c r="BD116" s="125">
        <f t="shared" si="29"/>
        <v>12.391968677098124</v>
      </c>
      <c r="BE116" s="125">
        <f t="shared" si="17"/>
        <v>16.083776298715886</v>
      </c>
      <c r="BF116" s="125">
        <f t="shared" si="17"/>
        <v>20.356563624254687</v>
      </c>
      <c r="BG116" s="125">
        <f t="shared" si="17"/>
        <v>25.206544878409055</v>
      </c>
      <c r="BH116" s="123"/>
      <c r="BI116" s="123">
        <f t="shared" si="22"/>
        <v>4.0180952851096681</v>
      </c>
      <c r="BJ116" s="123"/>
      <c r="BK116" s="123">
        <v>4.0180952851096681</v>
      </c>
      <c r="BL116" s="123">
        <v>4.1881740291749097</v>
      </c>
      <c r="BM116" s="123">
        <v>4.3451389369020106</v>
      </c>
      <c r="BN116" s="123">
        <v>4.6251531746471413</v>
      </c>
      <c r="BO116" s="123">
        <v>4.8673149905150579</v>
      </c>
      <c r="BP116" s="123">
        <v>5.0786371990731984</v>
      </c>
      <c r="BQ116" s="123">
        <v>5.4292898971231045</v>
      </c>
      <c r="BR116" s="123">
        <v>5.708094159819221</v>
      </c>
      <c r="BS116" s="123">
        <v>5.8774457963423741</v>
      </c>
      <c r="BT116" s="123">
        <v>5.9732951024713437</v>
      </c>
      <c r="BU116" s="123">
        <v>6.1248176428325891</v>
      </c>
      <c r="BV116" s="123">
        <v>6.2390415199743963</v>
      </c>
      <c r="BW116" s="123">
        <v>6.4302054126910333</v>
      </c>
      <c r="BX116" s="123">
        <v>6.5481661339416828</v>
      </c>
      <c r="BY116" s="123">
        <v>6.7296297293327925</v>
      </c>
      <c r="BZ116" s="123">
        <v>7.0438610496090783</v>
      </c>
    </row>
    <row r="117" spans="32:78" x14ac:dyDescent="0.3">
      <c r="AF117" s="116">
        <v>7.8</v>
      </c>
      <c r="AG117" s="128">
        <f t="shared" si="23"/>
        <v>0.47243655489809339</v>
      </c>
      <c r="AH117" s="127">
        <f t="shared" si="26"/>
        <v>0.12820512820512822</v>
      </c>
      <c r="AI117" s="123">
        <f t="shared" si="27"/>
        <v>7.8</v>
      </c>
      <c r="AJ117" s="57">
        <f t="shared" si="24"/>
        <v>0.42374771314029114</v>
      </c>
      <c r="AK117" s="57">
        <v>1</v>
      </c>
      <c r="AL117" s="123">
        <f t="shared" si="25"/>
        <v>0.52910052910052907</v>
      </c>
      <c r="AM117" s="123">
        <f t="shared" si="31"/>
        <v>1.8900000000000001</v>
      </c>
      <c r="AN117" s="124">
        <f t="shared" si="32"/>
        <v>2.7629697939837512</v>
      </c>
      <c r="AO117" s="124">
        <f t="shared" si="32"/>
        <v>11.051879175935005</v>
      </c>
      <c r="AP117" s="124">
        <f t="shared" si="32"/>
        <v>24.866728145853763</v>
      </c>
      <c r="AQ117" s="124">
        <f t="shared" si="32"/>
        <v>44.207516703740019</v>
      </c>
      <c r="AR117" s="124">
        <f t="shared" si="32"/>
        <v>69.074244849593768</v>
      </c>
      <c r="AS117" s="124">
        <f t="shared" si="32"/>
        <v>99.466912583415052</v>
      </c>
      <c r="AT117" s="124">
        <f t="shared" si="32"/>
        <v>135.38551990520381</v>
      </c>
      <c r="AU117" s="124">
        <f t="shared" si="32"/>
        <v>176.83006681496008</v>
      </c>
      <c r="AV117" s="124">
        <f t="shared" si="32"/>
        <v>223.80055331268386</v>
      </c>
      <c r="AW117" s="124">
        <f t="shared" si="32"/>
        <v>276.29697939837507</v>
      </c>
      <c r="AX117" s="127"/>
      <c r="AY117" s="125">
        <f t="shared" si="30"/>
        <v>5.8520473698944588</v>
      </c>
      <c r="AZ117" s="125">
        <f t="shared" si="30"/>
        <v>4.0128144795778384</v>
      </c>
      <c r="BA117" s="125">
        <f t="shared" si="30"/>
        <v>4.9164263290501387</v>
      </c>
      <c r="BB117" s="125">
        <f t="shared" si="29"/>
        <v>6.7024141683113578</v>
      </c>
      <c r="BC117" s="125">
        <f t="shared" si="29"/>
        <v>9.1415682473614943</v>
      </c>
      <c r="BD117" s="125">
        <f t="shared" si="29"/>
        <v>12.177330316200553</v>
      </c>
      <c r="BE117" s="125">
        <f t="shared" si="17"/>
        <v>15.790321124828532</v>
      </c>
      <c r="BF117" s="125">
        <f t="shared" si="17"/>
        <v>19.972445735745428</v>
      </c>
      <c r="BG117" s="125">
        <f t="shared" si="17"/>
        <v>24.719836961451247</v>
      </c>
      <c r="BH117" s="123"/>
      <c r="BI117" s="123">
        <f t="shared" si="22"/>
        <v>4.0128144795778384</v>
      </c>
      <c r="BJ117" s="123"/>
      <c r="BK117" s="123">
        <v>4.0128144795778384</v>
      </c>
      <c r="BL117" s="123">
        <v>4.1865294253096215</v>
      </c>
      <c r="BM117" s="123">
        <v>4.3468131462307644</v>
      </c>
      <c r="BN117" s="123">
        <v>4.6326629053972477</v>
      </c>
      <c r="BO117" s="123">
        <v>4.8797869721131999</v>
      </c>
      <c r="BP117" s="123">
        <v>5.0953780621862421</v>
      </c>
      <c r="BQ117" s="123">
        <v>5.4529931151159268</v>
      </c>
      <c r="BR117" s="123">
        <v>5.7326085651256919</v>
      </c>
      <c r="BS117" s="123">
        <v>5.8488505733758975</v>
      </c>
      <c r="BT117" s="123">
        <v>5.9462845295315976</v>
      </c>
      <c r="BU117" s="123">
        <v>6.1002463925132506</v>
      </c>
      <c r="BV117" s="123">
        <v>6.2162591789277073</v>
      </c>
      <c r="BW117" s="123">
        <v>6.4103279101447868</v>
      </c>
      <c r="BX117" s="123">
        <v>6.5300290240114149</v>
      </c>
      <c r="BY117" s="123">
        <v>6.7140976804378063</v>
      </c>
      <c r="BZ117" s="123">
        <v>7.0326491849996078</v>
      </c>
    </row>
    <row r="118" spans="32:78" x14ac:dyDescent="0.3">
      <c r="AF118" s="116">
        <v>7.9</v>
      </c>
      <c r="AG118" s="128">
        <f t="shared" si="23"/>
        <v>0.47202307322544468</v>
      </c>
      <c r="AH118" s="127">
        <f t="shared" si="26"/>
        <v>0.12658227848101264</v>
      </c>
      <c r="AI118" s="123">
        <f t="shared" si="27"/>
        <v>7.9</v>
      </c>
      <c r="AJ118" s="57">
        <f t="shared" si="24"/>
        <v>0.42333423146764249</v>
      </c>
      <c r="AK118" s="57">
        <v>1</v>
      </c>
      <c r="AL118" s="123">
        <f t="shared" si="25"/>
        <v>0.52356020942408377</v>
      </c>
      <c r="AM118" s="123">
        <f t="shared" si="31"/>
        <v>1.9100000000000001</v>
      </c>
      <c r="AN118" s="124">
        <f t="shared" si="32"/>
        <v>2.7054095011346613</v>
      </c>
      <c r="AO118" s="124">
        <f t="shared" si="32"/>
        <v>10.821638004538645</v>
      </c>
      <c r="AP118" s="124">
        <f t="shared" si="32"/>
        <v>24.348685510211958</v>
      </c>
      <c r="AQ118" s="124">
        <f t="shared" si="32"/>
        <v>43.28655201815458</v>
      </c>
      <c r="AR118" s="124">
        <f t="shared" si="32"/>
        <v>67.635237528366531</v>
      </c>
      <c r="AS118" s="124">
        <f t="shared" si="32"/>
        <v>97.394742040847831</v>
      </c>
      <c r="AT118" s="124">
        <f t="shared" si="32"/>
        <v>132.56506555559841</v>
      </c>
      <c r="AU118" s="124">
        <f t="shared" si="32"/>
        <v>173.14620807261832</v>
      </c>
      <c r="AV118" s="124">
        <f t="shared" si="32"/>
        <v>219.13816959190757</v>
      </c>
      <c r="AW118" s="124">
        <f t="shared" si="32"/>
        <v>270.54095011346612</v>
      </c>
      <c r="AX118" s="127"/>
      <c r="AY118" s="125">
        <f t="shared" si="30"/>
        <v>5.922215292892191</v>
      </c>
      <c r="AZ118" s="125">
        <f t="shared" si="30"/>
        <v>4.0084861715687614</v>
      </c>
      <c r="BA118" s="125">
        <f t="shared" si="30"/>
        <v>4.8723820804741589</v>
      </c>
      <c r="BB118" s="125">
        <f t="shared" si="29"/>
        <v>6.6138509362750471</v>
      </c>
      <c r="BC118" s="125">
        <f t="shared" si="29"/>
        <v>8.9988063223047607</v>
      </c>
      <c r="BD118" s="125">
        <f t="shared" si="29"/>
        <v>11.96948665522997</v>
      </c>
      <c r="BE118" s="125">
        <f t="shared" si="17"/>
        <v>15.506100372125495</v>
      </c>
      <c r="BF118" s="125">
        <f t="shared" si="17"/>
        <v>19.600380307600187</v>
      </c>
      <c r="BG118" s="125">
        <f t="shared" si="17"/>
        <v>24.24837699587237</v>
      </c>
      <c r="BH118" s="123"/>
      <c r="BI118" s="123">
        <f t="shared" si="22"/>
        <v>4.0084861715687614</v>
      </c>
      <c r="BJ118" s="123"/>
      <c r="BK118" s="123">
        <v>4.0084861715687614</v>
      </c>
      <c r="BL118" s="123">
        <v>4.1858760019635399</v>
      </c>
      <c r="BM118" s="123">
        <v>4.3495138426020636</v>
      </c>
      <c r="BN118" s="123">
        <v>4.64126120320502</v>
      </c>
      <c r="BO118" s="123">
        <v>4.8934003106716464</v>
      </c>
      <c r="BP118" s="123">
        <v>5.113305695892727</v>
      </c>
      <c r="BQ118" s="123">
        <v>5.4779571713072954</v>
      </c>
      <c r="BR118" s="123">
        <v>5.7040231675622834</v>
      </c>
      <c r="BS118" s="123">
        <v>5.8222206675960386</v>
      </c>
      <c r="BT118" s="123">
        <v>5.9212561317574828</v>
      </c>
      <c r="BU118" s="123">
        <v>6.0776832676001842</v>
      </c>
      <c r="BV118" s="123">
        <v>6.1955039942370123</v>
      </c>
      <c r="BW118" s="123">
        <v>6.3925084664917593</v>
      </c>
      <c r="BX118" s="123">
        <v>6.5139684877894428</v>
      </c>
      <c r="BY118" s="123">
        <v>6.7006699186663825</v>
      </c>
      <c r="BZ118" s="123">
        <v>7.0235875669209875</v>
      </c>
    </row>
    <row r="119" spans="32:78" x14ac:dyDescent="0.3">
      <c r="AF119" s="116">
        <v>8</v>
      </c>
      <c r="AG119" s="128">
        <f t="shared" si="23"/>
        <v>0.47162500000000002</v>
      </c>
      <c r="AH119" s="127">
        <f t="shared" si="26"/>
        <v>0.125</v>
      </c>
      <c r="AI119" s="123">
        <f t="shared" si="27"/>
        <v>8</v>
      </c>
      <c r="AJ119" s="57">
        <f t="shared" si="24"/>
        <v>0.42293615824219782</v>
      </c>
      <c r="AK119" s="57">
        <v>1</v>
      </c>
      <c r="AL119" s="123">
        <f t="shared" si="25"/>
        <v>0.49751243781094523</v>
      </c>
      <c r="AM119" s="123">
        <f>AM118+0.1</f>
        <v>2.0100000000000002</v>
      </c>
      <c r="AN119" s="124">
        <f t="shared" si="32"/>
        <v>2.4429109183162185</v>
      </c>
      <c r="AO119" s="124">
        <f t="shared" si="32"/>
        <v>9.7716436732648742</v>
      </c>
      <c r="AP119" s="124">
        <f t="shared" si="32"/>
        <v>21.986198264845967</v>
      </c>
      <c r="AQ119" s="124">
        <f t="shared" si="32"/>
        <v>39.086574693059497</v>
      </c>
      <c r="AR119" s="124">
        <f t="shared" si="32"/>
        <v>61.072772957905464</v>
      </c>
      <c r="AS119" s="124">
        <f t="shared" si="32"/>
        <v>87.944793059383869</v>
      </c>
      <c r="AT119" s="124">
        <f t="shared" si="32"/>
        <v>119.70263499749473</v>
      </c>
      <c r="AU119" s="124">
        <f t="shared" si="32"/>
        <v>156.34629877223799</v>
      </c>
      <c r="AV119" s="124">
        <f t="shared" si="32"/>
        <v>197.87578438361373</v>
      </c>
      <c r="AW119" s="124">
        <f t="shared" si="32"/>
        <v>244.29109183162186</v>
      </c>
      <c r="AX119" s="127"/>
      <c r="AY119" s="125">
        <f t="shared" si="30"/>
        <v>6.2876186257765907</v>
      </c>
      <c r="AZ119" s="125">
        <f t="shared" si="30"/>
        <v>4.000099503106358</v>
      </c>
      <c r="BA119" s="125">
        <f t="shared" si="30"/>
        <v>4.6765676319893066</v>
      </c>
      <c r="BB119" s="125">
        <f t="shared" si="29"/>
        <v>6.2128042624254336</v>
      </c>
      <c r="BC119" s="125">
        <f t="shared" si="29"/>
        <v>8.3495696444147409</v>
      </c>
      <c r="BD119" s="125">
        <f t="shared" si="29"/>
        <v>11.022895527957226</v>
      </c>
      <c r="BE119" s="125">
        <f t="shared" si="17"/>
        <v>14.210863683461058</v>
      </c>
      <c r="BF119" s="125">
        <f t="shared" si="17"/>
        <v>17.904318612201735</v>
      </c>
      <c r="BG119" s="125">
        <f t="shared" si="17"/>
        <v>22.098886465681542</v>
      </c>
      <c r="BH119" s="123"/>
      <c r="BI119" s="123">
        <f t="shared" si="22"/>
        <v>4.000099503106358</v>
      </c>
      <c r="BJ119" s="123"/>
      <c r="BK119" s="123">
        <v>4.000099503106358</v>
      </c>
      <c r="BL119" s="123">
        <v>4.1964440017628979</v>
      </c>
      <c r="BM119" s="123">
        <v>4.3773820388384452</v>
      </c>
      <c r="BN119" s="123">
        <v>4.6995486068505778</v>
      </c>
      <c r="BO119" s="123">
        <v>4.9775547666101581</v>
      </c>
      <c r="BP119" s="123">
        <v>5.21971283206849</v>
      </c>
      <c r="BQ119" s="123">
        <v>5.4320372543419495</v>
      </c>
      <c r="BR119" s="123">
        <v>5.5879438453528021</v>
      </c>
      <c r="BS119" s="123">
        <v>5.7162275661648492</v>
      </c>
      <c r="BT119" s="123">
        <v>5.8235234400401268</v>
      </c>
      <c r="BU119" s="123">
        <v>5.9926661937977093</v>
      </c>
      <c r="BV119" s="123">
        <v>6.1198120857919669</v>
      </c>
      <c r="BW119" s="123">
        <v>6.3319588012936832</v>
      </c>
      <c r="BX119" s="123">
        <v>6.4624910819725718</v>
      </c>
      <c r="BY119" s="123">
        <v>6.6627720863312874</v>
      </c>
      <c r="BZ119" s="123">
        <v>7.0082098441592589</v>
      </c>
    </row>
    <row r="120" spans="32:78" x14ac:dyDescent="0.3">
      <c r="AF120" s="116">
        <v>8.1</v>
      </c>
      <c r="AG120" s="128">
        <f t="shared" si="23"/>
        <v>0.47124157902758729</v>
      </c>
      <c r="AH120" s="127">
        <f t="shared" si="26"/>
        <v>0.1234567901234568</v>
      </c>
      <c r="AI120" s="123">
        <f t="shared" si="27"/>
        <v>8.1</v>
      </c>
      <c r="AJ120" s="57">
        <f t="shared" si="24"/>
        <v>0.42255273726978509</v>
      </c>
      <c r="AK120" s="57">
        <v>1</v>
      </c>
      <c r="AL120" s="123">
        <f t="shared" si="25"/>
        <v>0.45454545454545453</v>
      </c>
      <c r="AM120" s="123">
        <v>2.2000000000000002</v>
      </c>
      <c r="AN120" s="124">
        <f t="shared" si="32"/>
        <v>2.0391744630349908</v>
      </c>
      <c r="AO120" s="124">
        <f t="shared" si="32"/>
        <v>8.1566978521399633</v>
      </c>
      <c r="AP120" s="124">
        <f t="shared" si="32"/>
        <v>18.352570167314923</v>
      </c>
      <c r="AQ120" s="124">
        <f t="shared" si="32"/>
        <v>32.626791408559853</v>
      </c>
      <c r="AR120" s="124">
        <f t="shared" si="32"/>
        <v>50.979361575874762</v>
      </c>
      <c r="AS120" s="124">
        <f t="shared" si="32"/>
        <v>73.410280669259691</v>
      </c>
      <c r="AT120" s="124">
        <f t="shared" si="32"/>
        <v>99.919548688714571</v>
      </c>
      <c r="AU120" s="124">
        <f t="shared" si="32"/>
        <v>130.50716563423941</v>
      </c>
      <c r="AV120" s="124">
        <f t="shared" si="32"/>
        <v>165.17313150583428</v>
      </c>
      <c r="AW120" s="124">
        <f t="shared" si="32"/>
        <v>203.91744630349905</v>
      </c>
      <c r="AX120" s="127"/>
      <c r="AY120" s="125">
        <f t="shared" si="30"/>
        <v>7.0466115702479346</v>
      </c>
      <c r="AZ120" s="125">
        <f t="shared" si="30"/>
        <v>4.0364462809917363</v>
      </c>
      <c r="BA120" s="125">
        <f t="shared" si="30"/>
        <v>4.3972819100091831</v>
      </c>
      <c r="BB120" s="125">
        <f t="shared" si="29"/>
        <v>5.608285123966942</v>
      </c>
      <c r="BC120" s="125">
        <f t="shared" si="29"/>
        <v>7.3588892561983457</v>
      </c>
      <c r="BD120" s="125">
        <f t="shared" si="29"/>
        <v>9.5724609733700667</v>
      </c>
      <c r="BE120" s="125">
        <f t="shared" si="29"/>
        <v>12.222742452352845</v>
      </c>
      <c r="BF120" s="125">
        <f t="shared" si="29"/>
        <v>15.298765495867768</v>
      </c>
      <c r="BG120" s="125">
        <f t="shared" si="29"/>
        <v>18.795290276502396</v>
      </c>
      <c r="BH120" s="123"/>
      <c r="BI120" s="123">
        <f t="shared" si="22"/>
        <v>4.0364462809917363</v>
      </c>
      <c r="BJ120" s="123"/>
      <c r="BK120" s="123">
        <v>4.0364462809917363</v>
      </c>
      <c r="BL120" s="123">
        <v>4.2714689407262956</v>
      </c>
      <c r="BM120" s="123">
        <v>4.4877090878272874</v>
      </c>
      <c r="BN120" s="123">
        <v>4.775438714291881</v>
      </c>
      <c r="BO120" s="123">
        <v>4.9287954496389741</v>
      </c>
      <c r="BP120" s="123">
        <v>5.0637212045968827</v>
      </c>
      <c r="BQ120" s="123">
        <v>5.2897747026772501</v>
      </c>
      <c r="BR120" s="123">
        <v>5.4713625302800013</v>
      </c>
      <c r="BS120" s="123">
        <v>5.6202278021138676</v>
      </c>
      <c r="BT120" s="123">
        <v>5.7443795477496007</v>
      </c>
      <c r="BU120" s="123">
        <v>5.9394692983697208</v>
      </c>
      <c r="BV120" s="123">
        <v>6.0856437612043139</v>
      </c>
      <c r="BW120" s="123">
        <v>6.3286891511275813</v>
      </c>
      <c r="BX120" s="123">
        <v>6.4777339325182623</v>
      </c>
      <c r="BY120" s="123">
        <v>6.7057248879690041</v>
      </c>
      <c r="BZ120" s="123">
        <v>7.097116308163681</v>
      </c>
    </row>
    <row r="121" spans="32:78" x14ac:dyDescent="0.3">
      <c r="AF121" s="116">
        <v>8.1999999999999993</v>
      </c>
      <c r="AG121" s="128">
        <f t="shared" si="23"/>
        <v>0.4708720999405116</v>
      </c>
      <c r="AH121" s="127">
        <f t="shared" si="26"/>
        <v>0.12195121951219513</v>
      </c>
      <c r="AI121" s="123">
        <f t="shared" si="27"/>
        <v>8.1999999999999993</v>
      </c>
      <c r="AJ121" s="57">
        <f t="shared" si="24"/>
        <v>0.42218325818270946</v>
      </c>
      <c r="AK121" s="57">
        <v>1</v>
      </c>
      <c r="AL121" s="123">
        <f t="shared" si="25"/>
        <v>0.43478260869565211</v>
      </c>
      <c r="AM121" s="123">
        <f t="shared" ref="AM121:AM133" si="33">AM120+0.1</f>
        <v>2.3000000000000003</v>
      </c>
      <c r="AN121" s="124">
        <f t="shared" si="32"/>
        <v>1.8657097166520522</v>
      </c>
      <c r="AO121" s="124">
        <f t="shared" si="32"/>
        <v>7.4628388666082088</v>
      </c>
      <c r="AP121" s="124">
        <f t="shared" si="32"/>
        <v>16.791387449868473</v>
      </c>
      <c r="AQ121" s="124">
        <f t="shared" si="32"/>
        <v>29.851355466432835</v>
      </c>
      <c r="AR121" s="124">
        <f t="shared" si="32"/>
        <v>46.642742916301295</v>
      </c>
      <c r="AS121" s="124">
        <f t="shared" si="32"/>
        <v>67.165549799473894</v>
      </c>
      <c r="AT121" s="124">
        <f t="shared" si="32"/>
        <v>91.419776115950583</v>
      </c>
      <c r="AU121" s="124">
        <f t="shared" si="32"/>
        <v>119.40542186573134</v>
      </c>
      <c r="AV121" s="124">
        <f t="shared" si="32"/>
        <v>151.12248704881623</v>
      </c>
      <c r="AW121" s="124">
        <f t="shared" si="32"/>
        <v>186.57097166520518</v>
      </c>
      <c r="AX121" s="127"/>
      <c r="AY121" s="125">
        <f t="shared" si="30"/>
        <v>7.4790359168241967</v>
      </c>
      <c r="AZ121" s="125">
        <f t="shared" si="30"/>
        <v>4.0786436672967854</v>
      </c>
      <c r="BA121" s="125">
        <f t="shared" si="30"/>
        <v>4.2891010291955469</v>
      </c>
      <c r="BB121" s="125">
        <f t="shared" si="29"/>
        <v>5.3551996691871455</v>
      </c>
      <c r="BC121" s="125">
        <f t="shared" si="29"/>
        <v>6.9374979206049119</v>
      </c>
      <c r="BD121" s="125">
        <f t="shared" si="29"/>
        <v>8.9522374501155202</v>
      </c>
      <c r="BE121" s="125">
        <f t="shared" si="29"/>
        <v>11.370719108059102</v>
      </c>
      <c r="BF121" s="125">
        <f t="shared" si="29"/>
        <v>14.180954926748578</v>
      </c>
      <c r="BG121" s="125">
        <f t="shared" si="29"/>
        <v>17.377217904735229</v>
      </c>
      <c r="BH121" s="123"/>
      <c r="BI121" s="123">
        <f t="shared" si="22"/>
        <v>4.0786436672967854</v>
      </c>
      <c r="BJ121" s="123"/>
      <c r="BK121" s="123">
        <v>4.0786436672967854</v>
      </c>
      <c r="BL121" s="123">
        <v>4.3354255125359176</v>
      </c>
      <c r="BM121" s="123">
        <v>4.5101742188959557</v>
      </c>
      <c r="BN121" s="123">
        <v>4.7012752172067973</v>
      </c>
      <c r="BO121" s="123">
        <v>4.8678294282135601</v>
      </c>
      <c r="BP121" s="123">
        <v>5.0141085914557815</v>
      </c>
      <c r="BQ121" s="123">
        <v>5.2586789908121592</v>
      </c>
      <c r="BR121" s="123">
        <v>5.4547143199355457</v>
      </c>
      <c r="BS121" s="123">
        <v>5.615158161540406</v>
      </c>
      <c r="BT121" s="123">
        <v>5.7487925203680463</v>
      </c>
      <c r="BU121" s="123">
        <v>5.958479281349633</v>
      </c>
      <c r="BV121" s="123">
        <v>6.1153586533955737</v>
      </c>
      <c r="BW121" s="123">
        <v>6.3757867205156185</v>
      </c>
      <c r="BX121" s="123">
        <v>6.5352460853796188</v>
      </c>
      <c r="BY121" s="123">
        <v>6.7788258369191308</v>
      </c>
      <c r="BZ121" s="123">
        <v>7.1960694237159144</v>
      </c>
    </row>
    <row r="122" spans="32:78" x14ac:dyDescent="0.3">
      <c r="AF122" s="116">
        <v>8.3000000000000007</v>
      </c>
      <c r="AG122" s="128">
        <f t="shared" si="23"/>
        <v>0.47051589490492091</v>
      </c>
      <c r="AH122" s="127">
        <f t="shared" si="26"/>
        <v>0.12048192771084336</v>
      </c>
      <c r="AI122" s="123">
        <f t="shared" si="27"/>
        <v>8.3000000000000007</v>
      </c>
      <c r="AJ122" s="57">
        <f t="shared" si="24"/>
        <v>0.42182705314711866</v>
      </c>
      <c r="AK122" s="57">
        <v>1</v>
      </c>
      <c r="AL122" s="123">
        <f t="shared" si="25"/>
        <v>0.41666666666666663</v>
      </c>
      <c r="AM122" s="123">
        <f t="shared" si="33"/>
        <v>2.4000000000000004</v>
      </c>
      <c r="AN122" s="124">
        <f t="shared" si="32"/>
        <v>1.7134729863002354</v>
      </c>
      <c r="AO122" s="124">
        <f t="shared" si="32"/>
        <v>6.8538919452009415</v>
      </c>
      <c r="AP122" s="124">
        <f t="shared" si="32"/>
        <v>15.421256876702119</v>
      </c>
      <c r="AQ122" s="124">
        <f t="shared" si="32"/>
        <v>27.415567780803766</v>
      </c>
      <c r="AR122" s="124">
        <f t="shared" si="32"/>
        <v>42.836824657505879</v>
      </c>
      <c r="AS122" s="124">
        <f t="shared" si="32"/>
        <v>61.685027506808474</v>
      </c>
      <c r="AT122" s="124">
        <f t="shared" si="32"/>
        <v>83.960176328711555</v>
      </c>
      <c r="AU122" s="124">
        <f t="shared" si="32"/>
        <v>109.66227112321506</v>
      </c>
      <c r="AV122" s="124">
        <f t="shared" si="32"/>
        <v>138.79131189031907</v>
      </c>
      <c r="AW122" s="124">
        <f t="shared" si="32"/>
        <v>171.34729863002352</v>
      </c>
      <c r="AX122" s="127"/>
      <c r="AY122" s="125">
        <f t="shared" si="30"/>
        <v>7.9336111111111123</v>
      </c>
      <c r="AZ122" s="125">
        <f t="shared" si="30"/>
        <v>4.1344444444444441</v>
      </c>
      <c r="BA122" s="125">
        <f t="shared" si="30"/>
        <v>4.2024999999999997</v>
      </c>
      <c r="BB122" s="125">
        <f t="shared" si="29"/>
        <v>5.1377777777777771</v>
      </c>
      <c r="BC122" s="125">
        <f t="shared" si="29"/>
        <v>6.5706777777777763</v>
      </c>
      <c r="BD122" s="125">
        <f t="shared" si="29"/>
        <v>8.41</v>
      </c>
      <c r="BE122" s="125">
        <f t="shared" si="29"/>
        <v>10.624495464852608</v>
      </c>
      <c r="BF122" s="125">
        <f t="shared" si="29"/>
        <v>13.201111111111107</v>
      </c>
      <c r="BG122" s="125">
        <f t="shared" si="29"/>
        <v>16.133611111111112</v>
      </c>
      <c r="BH122" s="123"/>
      <c r="BI122" s="123">
        <f t="shared" si="22"/>
        <v>4.1344444444444441</v>
      </c>
      <c r="BJ122" s="123"/>
      <c r="BK122" s="123">
        <v>4.1344444444444441</v>
      </c>
      <c r="BL122" s="123">
        <v>4.3272761198447176</v>
      </c>
      <c r="BM122" s="123">
        <v>4.4428926754242513</v>
      </c>
      <c r="BN122" s="123">
        <v>4.6502034554610718</v>
      </c>
      <c r="BO122" s="123">
        <v>4.8305416966012666</v>
      </c>
      <c r="BP122" s="123">
        <v>4.9886788640515469</v>
      </c>
      <c r="BQ122" s="123">
        <v>5.2525891380739811</v>
      </c>
      <c r="BR122" s="123">
        <v>5.4637140798966932</v>
      </c>
      <c r="BS122" s="123">
        <v>5.6362510943734856</v>
      </c>
      <c r="BT122" s="123">
        <v>5.7797895158682291</v>
      </c>
      <c r="BU122" s="123">
        <v>6.0047220432273507</v>
      </c>
      <c r="BV122" s="123">
        <v>6.1727820982273522</v>
      </c>
      <c r="BW122" s="123">
        <v>6.4513654059751415</v>
      </c>
      <c r="BX122" s="123">
        <v>6.6217022246890478</v>
      </c>
      <c r="BY122" s="123">
        <v>6.8016631387997899</v>
      </c>
      <c r="BZ122" s="123">
        <v>7.1011357444092686</v>
      </c>
    </row>
    <row r="123" spans="32:78" x14ac:dyDescent="0.3">
      <c r="AF123" s="116">
        <v>8.4</v>
      </c>
      <c r="AG123" s="128">
        <f t="shared" si="23"/>
        <v>0.47017233560090704</v>
      </c>
      <c r="AH123" s="127">
        <f t="shared" si="26"/>
        <v>0.11904761904761904</v>
      </c>
      <c r="AI123" s="123">
        <f t="shared" si="27"/>
        <v>8.4</v>
      </c>
      <c r="AJ123" s="57">
        <f t="shared" si="24"/>
        <v>0.42148349384310485</v>
      </c>
      <c r="AK123" s="57">
        <v>1</v>
      </c>
      <c r="AL123" s="123">
        <f t="shared" si="25"/>
        <v>0.39999999999999991</v>
      </c>
      <c r="AM123" s="123">
        <f t="shared" si="33"/>
        <v>2.5000000000000004</v>
      </c>
      <c r="AN123" s="124">
        <f t="shared" si="32"/>
        <v>1.5791367041742967</v>
      </c>
      <c r="AO123" s="124">
        <f t="shared" si="32"/>
        <v>6.316546816697187</v>
      </c>
      <c r="AP123" s="124">
        <f t="shared" si="32"/>
        <v>14.212230337568672</v>
      </c>
      <c r="AQ123" s="124">
        <f t="shared" si="32"/>
        <v>25.266187266788748</v>
      </c>
      <c r="AR123" s="124">
        <f t="shared" si="32"/>
        <v>39.478417604357411</v>
      </c>
      <c r="AS123" s="124">
        <f t="shared" si="32"/>
        <v>56.848921350274686</v>
      </c>
      <c r="AT123" s="124">
        <f t="shared" si="32"/>
        <v>77.377698504540533</v>
      </c>
      <c r="AU123" s="124">
        <f t="shared" si="32"/>
        <v>101.06474906715499</v>
      </c>
      <c r="AV123" s="124">
        <f t="shared" si="32"/>
        <v>127.91007303811804</v>
      </c>
      <c r="AW123" s="124">
        <f t="shared" si="32"/>
        <v>157.91367041742964</v>
      </c>
      <c r="AX123" s="127"/>
      <c r="AY123" s="125">
        <f t="shared" si="30"/>
        <v>8.4100000000000019</v>
      </c>
      <c r="AZ123" s="125">
        <f t="shared" si="30"/>
        <v>4.2024999999999997</v>
      </c>
      <c r="BA123" s="125">
        <f t="shared" si="30"/>
        <v>4.1344444444444441</v>
      </c>
      <c r="BB123" s="125">
        <f t="shared" si="29"/>
        <v>4.9506249999999987</v>
      </c>
      <c r="BC123" s="125">
        <f t="shared" si="29"/>
        <v>6.2499999999999982</v>
      </c>
      <c r="BD123" s="125">
        <f t="shared" si="29"/>
        <v>7.9336111111111096</v>
      </c>
      <c r="BE123" s="125">
        <f t="shared" si="29"/>
        <v>9.967551020408159</v>
      </c>
      <c r="BF123" s="125">
        <f t="shared" si="29"/>
        <v>12.337656249999995</v>
      </c>
      <c r="BG123" s="125">
        <f t="shared" si="29"/>
        <v>15.037160493827153</v>
      </c>
      <c r="BH123" s="123"/>
      <c r="BI123" s="123">
        <f t="shared" si="22"/>
        <v>4.1344444444444441</v>
      </c>
      <c r="BJ123" s="123"/>
      <c r="BK123" s="123">
        <v>4.1344444444444441</v>
      </c>
      <c r="BL123" s="123">
        <v>4.269750935545698</v>
      </c>
      <c r="BM123" s="123">
        <v>4.3949787113680205</v>
      </c>
      <c r="BN123" s="123">
        <v>4.6191890510766047</v>
      </c>
      <c r="BO123" s="123">
        <v>4.8138978768239955</v>
      </c>
      <c r="BP123" s="123">
        <v>4.9843976444060818</v>
      </c>
      <c r="BQ123" s="123">
        <v>5.268470766484616</v>
      </c>
      <c r="BR123" s="123">
        <v>5.4953274321853485</v>
      </c>
      <c r="BS123" s="123">
        <v>5.6804722226350064</v>
      </c>
      <c r="BT123" s="123">
        <v>5.8343361562720419</v>
      </c>
      <c r="BU123" s="123">
        <v>6.0751632060247678</v>
      </c>
      <c r="BV123" s="123">
        <v>6.2331519303654721</v>
      </c>
      <c r="BW123" s="123">
        <v>6.4250391355943464</v>
      </c>
      <c r="BX123" s="123">
        <v>6.5434332192350864</v>
      </c>
      <c r="BY123" s="123">
        <v>6.7255454817523352</v>
      </c>
      <c r="BZ123" s="123">
        <v>7.0408525394055799</v>
      </c>
    </row>
    <row r="124" spans="32:78" x14ac:dyDescent="0.3">
      <c r="AF124" s="116">
        <v>8.5000000000000107</v>
      </c>
      <c r="AG124" s="128">
        <f t="shared" si="23"/>
        <v>0.469840830449827</v>
      </c>
      <c r="AH124" s="127">
        <f t="shared" si="26"/>
        <v>0.11764705882352926</v>
      </c>
      <c r="AI124" s="123">
        <f t="shared" si="27"/>
        <v>8.5000000000000107</v>
      </c>
      <c r="AJ124" s="57">
        <f t="shared" si="24"/>
        <v>0.4211519886920248</v>
      </c>
      <c r="AK124" s="57">
        <v>1</v>
      </c>
      <c r="AL124" s="123">
        <f t="shared" si="25"/>
        <v>0.38461538461538453</v>
      </c>
      <c r="AM124" s="123">
        <f t="shared" si="33"/>
        <v>2.6000000000000005</v>
      </c>
      <c r="AN124" s="124">
        <f t="shared" si="32"/>
        <v>1.4600006510487207</v>
      </c>
      <c r="AO124" s="124">
        <f t="shared" si="32"/>
        <v>5.8400026041948827</v>
      </c>
      <c r="AP124" s="124">
        <f t="shared" si="32"/>
        <v>13.140005859438489</v>
      </c>
      <c r="AQ124" s="124">
        <f t="shared" si="32"/>
        <v>23.360010416779531</v>
      </c>
      <c r="AR124" s="124">
        <f t="shared" si="32"/>
        <v>36.500016276218012</v>
      </c>
      <c r="AS124" s="124">
        <f t="shared" si="32"/>
        <v>52.560023437753955</v>
      </c>
      <c r="AT124" s="124">
        <f t="shared" si="32"/>
        <v>71.540031901387309</v>
      </c>
      <c r="AU124" s="124">
        <f t="shared" si="32"/>
        <v>93.440041667118123</v>
      </c>
      <c r="AV124" s="124">
        <f t="shared" si="32"/>
        <v>118.26005273494638</v>
      </c>
      <c r="AW124" s="124">
        <f t="shared" si="32"/>
        <v>146.00006510487205</v>
      </c>
      <c r="AX124" s="127"/>
      <c r="AY124" s="125">
        <f t="shared" si="30"/>
        <v>8.9079289940828428</v>
      </c>
      <c r="AZ124" s="125">
        <f t="shared" si="30"/>
        <v>4.2817159763313617</v>
      </c>
      <c r="BA124" s="125">
        <f t="shared" si="30"/>
        <v>4.0824720578566733</v>
      </c>
      <c r="BB124" s="125">
        <f t="shared" si="29"/>
        <v>4.7893639053254429</v>
      </c>
      <c r="BC124" s="125">
        <f t="shared" si="29"/>
        <v>5.9686248520710032</v>
      </c>
      <c r="BD124" s="125">
        <f t="shared" si="29"/>
        <v>7.5132215647600269</v>
      </c>
      <c r="BE124" s="125">
        <f t="shared" si="29"/>
        <v>9.3864798937326377</v>
      </c>
      <c r="BF124" s="125">
        <f t="shared" si="29"/>
        <v>11.573080621301772</v>
      </c>
      <c r="BG124" s="125">
        <f t="shared" si="29"/>
        <v>14.06570531083351</v>
      </c>
      <c r="BH124" s="123"/>
      <c r="BI124" s="123">
        <f t="shared" si="22"/>
        <v>4.0824720578566733</v>
      </c>
      <c r="BJ124" s="123"/>
      <c r="BK124" s="123">
        <v>4.0824720578566733</v>
      </c>
      <c r="BL124" s="123">
        <v>4.228738731286156</v>
      </c>
      <c r="BM124" s="123">
        <v>4.3639700220550575</v>
      </c>
      <c r="BN124" s="123">
        <v>4.6057696993811934</v>
      </c>
      <c r="BO124" s="123">
        <v>4.8154356642095424</v>
      </c>
      <c r="BP124" s="123">
        <v>4.9988026278471827</v>
      </c>
      <c r="BQ124" s="123">
        <v>5.3038615713718631</v>
      </c>
      <c r="BR124" s="123">
        <v>5.5470920721293124</v>
      </c>
      <c r="BS124" s="123">
        <v>5.7453592416527686</v>
      </c>
      <c r="BT124" s="123">
        <v>5.8768701587641266</v>
      </c>
      <c r="BU124" s="123">
        <v>6.0383056910508524</v>
      </c>
      <c r="BV124" s="123">
        <v>6.1597993909815196</v>
      </c>
      <c r="BW124" s="123">
        <v>6.3627680529233395</v>
      </c>
      <c r="BX124" s="123">
        <v>6.4878014335283147</v>
      </c>
      <c r="BY124" s="123">
        <v>6.6798515535521492</v>
      </c>
      <c r="BZ124" s="123">
        <v>7.0116393674142117</v>
      </c>
    </row>
    <row r="125" spans="32:78" x14ac:dyDescent="0.3">
      <c r="AF125" s="116">
        <v>8.6</v>
      </c>
      <c r="AG125" s="128">
        <f t="shared" si="23"/>
        <v>0.46952082206598161</v>
      </c>
      <c r="AH125" s="127">
        <f t="shared" si="26"/>
        <v>0.11627906976744186</v>
      </c>
      <c r="AI125" s="123">
        <f t="shared" si="27"/>
        <v>8.6</v>
      </c>
      <c r="AJ125" s="57">
        <f t="shared" si="24"/>
        <v>0.42083198030817942</v>
      </c>
      <c r="AK125" s="57">
        <v>1</v>
      </c>
      <c r="AL125" s="123">
        <f t="shared" si="25"/>
        <v>0.37037037037037029</v>
      </c>
      <c r="AM125" s="123">
        <f t="shared" si="33"/>
        <v>2.7000000000000006</v>
      </c>
      <c r="AN125" s="124">
        <f t="shared" si="32"/>
        <v>1.3538551990520376</v>
      </c>
      <c r="AO125" s="124">
        <f t="shared" si="32"/>
        <v>5.4154207962081502</v>
      </c>
      <c r="AP125" s="124">
        <f t="shared" si="32"/>
        <v>12.184696791468337</v>
      </c>
      <c r="AQ125" s="124">
        <f t="shared" si="32"/>
        <v>21.661683184832601</v>
      </c>
      <c r="AR125" s="124">
        <f t="shared" si="32"/>
        <v>33.846379976300931</v>
      </c>
      <c r="AS125" s="124">
        <f t="shared" si="32"/>
        <v>48.738787165873347</v>
      </c>
      <c r="AT125" s="124">
        <f t="shared" si="32"/>
        <v>66.338904753549841</v>
      </c>
      <c r="AU125" s="124">
        <f t="shared" si="32"/>
        <v>86.646732739330403</v>
      </c>
      <c r="AV125" s="124">
        <f t="shared" si="32"/>
        <v>109.66227112321506</v>
      </c>
      <c r="AW125" s="124">
        <f t="shared" si="32"/>
        <v>135.38551990520372</v>
      </c>
      <c r="AX125" s="127"/>
      <c r="AY125" s="125">
        <f t="shared" si="30"/>
        <v>9.427174211248289</v>
      </c>
      <c r="AZ125" s="125">
        <f t="shared" si="30"/>
        <v>4.3711968449931424</v>
      </c>
      <c r="BA125" s="125">
        <f t="shared" si="30"/>
        <v>4.0445679012345677</v>
      </c>
      <c r="BB125" s="125">
        <f t="shared" si="29"/>
        <v>4.6504123799725638</v>
      </c>
      <c r="BC125" s="125">
        <f t="shared" si="29"/>
        <v>5.7209552812071323</v>
      </c>
      <c r="BD125" s="125">
        <f t="shared" si="29"/>
        <v>7.140771604938271</v>
      </c>
      <c r="BE125" s="125">
        <f t="shared" si="29"/>
        <v>8.8703118613700589</v>
      </c>
      <c r="BF125" s="125">
        <f t="shared" si="29"/>
        <v>10.893055769890257</v>
      </c>
      <c r="BG125" s="125">
        <f t="shared" si="29"/>
        <v>13.201111111111107</v>
      </c>
      <c r="BH125" s="123"/>
      <c r="BI125" s="123">
        <f t="shared" si="22"/>
        <v>4.0445679012345677</v>
      </c>
      <c r="BJ125" s="123"/>
      <c r="BK125" s="123">
        <v>4.0445679012345677</v>
      </c>
      <c r="BL125" s="123">
        <v>4.2022245680639756</v>
      </c>
      <c r="BM125" s="123">
        <v>4.3478516684832424</v>
      </c>
      <c r="BN125" s="123">
        <v>4.6079304613727166</v>
      </c>
      <c r="BO125" s="123">
        <v>4.8331401197557877</v>
      </c>
      <c r="BP125" s="123">
        <v>5.029878875372729</v>
      </c>
      <c r="BQ125" s="123">
        <v>5.3567466137335993</v>
      </c>
      <c r="BR125" s="123">
        <v>5.5740997375141657</v>
      </c>
      <c r="BS125" s="123">
        <v>5.7039407759604108</v>
      </c>
      <c r="BT125" s="123">
        <v>5.8125120613100014</v>
      </c>
      <c r="BU125" s="123">
        <v>5.9836181129612029</v>
      </c>
      <c r="BV125" s="123">
        <v>6.1122038152443867</v>
      </c>
      <c r="BW125" s="123">
        <v>6.3266885008290679</v>
      </c>
      <c r="BX125" s="123">
        <v>6.4586215429851102</v>
      </c>
      <c r="BY125" s="123">
        <v>6.660999240417774</v>
      </c>
      <c r="BZ125" s="123">
        <v>7.009914114653732</v>
      </c>
    </row>
    <row r="126" spans="32:78" x14ac:dyDescent="0.3">
      <c r="AF126" s="116">
        <v>8.6999999999999993</v>
      </c>
      <c r="AG126" s="128">
        <f t="shared" si="23"/>
        <v>0.46921178491214166</v>
      </c>
      <c r="AH126" s="127">
        <f t="shared" si="26"/>
        <v>0.1149425287356322</v>
      </c>
      <c r="AI126" s="123">
        <f t="shared" si="27"/>
        <v>8.6999999999999993</v>
      </c>
      <c r="AJ126" s="57">
        <f t="shared" si="24"/>
        <v>0.42052294315433947</v>
      </c>
      <c r="AK126" s="57">
        <v>1</v>
      </c>
      <c r="AL126" s="123">
        <f t="shared" si="25"/>
        <v>0.35714285714285704</v>
      </c>
      <c r="AM126" s="123">
        <f t="shared" si="33"/>
        <v>2.8000000000000007</v>
      </c>
      <c r="AN126" s="124">
        <f t="shared" si="32"/>
        <v>1.2588781123838462</v>
      </c>
      <c r="AO126" s="124">
        <f t="shared" si="32"/>
        <v>5.0355124495353847</v>
      </c>
      <c r="AP126" s="124">
        <f t="shared" si="32"/>
        <v>11.329903011454617</v>
      </c>
      <c r="AQ126" s="124">
        <f t="shared" si="32"/>
        <v>20.142049798141539</v>
      </c>
      <c r="AR126" s="124">
        <f t="shared" si="32"/>
        <v>31.471952809596146</v>
      </c>
      <c r="AS126" s="124">
        <f t="shared" si="32"/>
        <v>45.319612045818467</v>
      </c>
      <c r="AT126" s="124">
        <f t="shared" si="32"/>
        <v>61.685027506808474</v>
      </c>
      <c r="AU126" s="124">
        <f t="shared" si="32"/>
        <v>80.568199192566155</v>
      </c>
      <c r="AV126" s="124">
        <f t="shared" si="32"/>
        <v>101.96912710309154</v>
      </c>
      <c r="AW126" s="124">
        <f t="shared" si="32"/>
        <v>125.88781123838459</v>
      </c>
      <c r="AX126" s="127"/>
      <c r="AY126" s="125">
        <f t="shared" si="30"/>
        <v>9.9675510204081679</v>
      </c>
      <c r="AZ126" s="125">
        <f t="shared" si="30"/>
        <v>4.4702040816326534</v>
      </c>
      <c r="BA126" s="125">
        <f t="shared" si="30"/>
        <v>4.01907029478458</v>
      </c>
      <c r="BB126" s="125">
        <f t="shared" si="29"/>
        <v>4.5308163265306103</v>
      </c>
      <c r="BC126" s="125">
        <f t="shared" si="29"/>
        <v>5.5023755102040788</v>
      </c>
      <c r="BD126" s="125">
        <f t="shared" si="29"/>
        <v>6.8096145124716534</v>
      </c>
      <c r="BE126" s="125">
        <f t="shared" si="29"/>
        <v>8.4099999999999966</v>
      </c>
      <c r="BF126" s="125">
        <f t="shared" si="29"/>
        <v>10.285765306122444</v>
      </c>
      <c r="BG126" s="125">
        <f t="shared" si="29"/>
        <v>12.42842277651801</v>
      </c>
      <c r="BH126" s="123"/>
      <c r="BI126" s="123">
        <f t="shared" si="22"/>
        <v>4.01907029478458</v>
      </c>
      <c r="BJ126" s="123"/>
      <c r="BK126" s="123">
        <v>4.01907029478458</v>
      </c>
      <c r="BL126" s="123">
        <v>4.1885467660856079</v>
      </c>
      <c r="BM126" s="123">
        <v>4.3449619708590275</v>
      </c>
      <c r="BN126" s="123">
        <v>4.6240096572576244</v>
      </c>
      <c r="BO126" s="123">
        <v>4.8653495636691817</v>
      </c>
      <c r="BP126" s="123">
        <v>5.075964707189172</v>
      </c>
      <c r="BQ126" s="123">
        <v>5.3496499577589613</v>
      </c>
      <c r="BR126" s="123">
        <v>5.5174323950197754</v>
      </c>
      <c r="BS126" s="123">
        <v>5.6552337001835769</v>
      </c>
      <c r="BT126" s="123">
        <v>5.7703242821026084</v>
      </c>
      <c r="BU126" s="123">
        <v>5.9514657783773188</v>
      </c>
      <c r="BV126" s="123">
        <v>6.087411105743298</v>
      </c>
      <c r="BW126" s="123">
        <v>6.3138463819007695</v>
      </c>
      <c r="BX126" s="123">
        <v>6.4529394501947195</v>
      </c>
      <c r="BY126" s="123">
        <v>6.6660344449384112</v>
      </c>
      <c r="BZ126" s="123">
        <v>7.0327226837133141</v>
      </c>
    </row>
    <row r="127" spans="32:78" x14ac:dyDescent="0.3">
      <c r="AF127" s="116">
        <v>8.8000000000000096</v>
      </c>
      <c r="AG127" s="128">
        <f t="shared" si="23"/>
        <v>0.46891322314049588</v>
      </c>
      <c r="AH127" s="127">
        <f t="shared" si="26"/>
        <v>0.11363636363636351</v>
      </c>
      <c r="AI127" s="123">
        <f t="shared" si="27"/>
        <v>8.8000000000000096</v>
      </c>
      <c r="AJ127" s="57">
        <f t="shared" si="24"/>
        <v>0.42022438138269363</v>
      </c>
      <c r="AK127" s="57">
        <v>1</v>
      </c>
      <c r="AL127" s="123">
        <f t="shared" si="25"/>
        <v>0.34482758620689646</v>
      </c>
      <c r="AM127" s="123">
        <f t="shared" si="33"/>
        <v>2.9000000000000008</v>
      </c>
      <c r="AN127" s="124">
        <f t="shared" si="32"/>
        <v>1.1735558146360707</v>
      </c>
      <c r="AO127" s="124">
        <f t="shared" si="32"/>
        <v>4.6942232585442829</v>
      </c>
      <c r="AP127" s="124">
        <f t="shared" si="32"/>
        <v>10.562002331724637</v>
      </c>
      <c r="AQ127" s="124">
        <f t="shared" si="32"/>
        <v>18.776893034177132</v>
      </c>
      <c r="AR127" s="124">
        <f t="shared" si="32"/>
        <v>29.338895365901763</v>
      </c>
      <c r="AS127" s="124">
        <f t="shared" si="32"/>
        <v>42.248009326898547</v>
      </c>
      <c r="AT127" s="124">
        <f t="shared" si="32"/>
        <v>57.504234917167466</v>
      </c>
      <c r="AU127" s="124">
        <f t="shared" si="32"/>
        <v>75.107572136708527</v>
      </c>
      <c r="AV127" s="124">
        <f t="shared" si="32"/>
        <v>95.058020985521722</v>
      </c>
      <c r="AW127" s="124">
        <f t="shared" si="32"/>
        <v>117.35558146360705</v>
      </c>
      <c r="AX127" s="127"/>
      <c r="AY127" s="125">
        <f t="shared" si="30"/>
        <v>10.528906064209279</v>
      </c>
      <c r="AZ127" s="125">
        <f t="shared" si="30"/>
        <v>4.5781242568370999</v>
      </c>
      <c r="BA127" s="125">
        <f t="shared" si="30"/>
        <v>4.0045990223279162</v>
      </c>
      <c r="BB127" s="125">
        <f t="shared" si="29"/>
        <v>4.4281220273483939</v>
      </c>
      <c r="BC127" s="125">
        <f t="shared" si="29"/>
        <v>5.3090516052318648</v>
      </c>
      <c r="BD127" s="125">
        <f t="shared" si="29"/>
        <v>6.5142294226449984</v>
      </c>
      <c r="BE127" s="125">
        <f t="shared" si="29"/>
        <v>7.9980297993156801</v>
      </c>
      <c r="BF127" s="125">
        <f t="shared" si="29"/>
        <v>9.7413943593935759</v>
      </c>
      <c r="BG127" s="125">
        <f t="shared" si="29"/>
        <v>11.735218361445074</v>
      </c>
      <c r="BH127" s="123"/>
      <c r="BI127" s="123">
        <f t="shared" si="22"/>
        <v>4.0045990223279162</v>
      </c>
      <c r="BJ127" s="123"/>
      <c r="BK127" s="123">
        <v>4.0045990223279162</v>
      </c>
      <c r="BL127" s="123">
        <v>4.1863251091722598</v>
      </c>
      <c r="BM127" s="123">
        <v>4.3539207130036184</v>
      </c>
      <c r="BN127" s="123">
        <v>4.6526270708571271</v>
      </c>
      <c r="BO127" s="123">
        <v>4.910683779770932</v>
      </c>
      <c r="BP127" s="123">
        <v>5.0803259790990198</v>
      </c>
      <c r="BQ127" s="123">
        <v>5.3018788414525817</v>
      </c>
      <c r="BR127" s="123">
        <v>5.4799551235468442</v>
      </c>
      <c r="BS127" s="123">
        <v>5.6260061596724826</v>
      </c>
      <c r="BT127" s="123">
        <v>5.7478531034907432</v>
      </c>
      <c r="BU127" s="123">
        <v>5.939394969648002</v>
      </c>
      <c r="BV127" s="123">
        <v>6.0829675448270617</v>
      </c>
      <c r="BW127" s="123">
        <v>6.3217879784872339</v>
      </c>
      <c r="BX127" s="123">
        <v>6.4683014375059216</v>
      </c>
      <c r="BY127" s="123">
        <v>6.6925034494628601</v>
      </c>
      <c r="BZ127" s="123">
        <v>7.0776113569417536</v>
      </c>
    </row>
    <row r="128" spans="32:78" x14ac:dyDescent="0.3">
      <c r="AF128" s="116">
        <v>8.9000000000000092</v>
      </c>
      <c r="AG128" s="128">
        <f t="shared" si="23"/>
        <v>0.46862466860244917</v>
      </c>
      <c r="AH128" s="127">
        <f t="shared" si="26"/>
        <v>0.11235955056179764</v>
      </c>
      <c r="AI128" s="123">
        <f t="shared" si="27"/>
        <v>8.9000000000000092</v>
      </c>
      <c r="AJ128" s="57">
        <f t="shared" si="24"/>
        <v>0.41993582684464698</v>
      </c>
      <c r="AK128" s="57">
        <v>1</v>
      </c>
      <c r="AL128" s="123">
        <f t="shared" si="25"/>
        <v>0.33333333333333326</v>
      </c>
      <c r="AM128" s="123">
        <f t="shared" si="33"/>
        <v>3.0000000000000009</v>
      </c>
      <c r="AN128" s="124">
        <f t="shared" si="32"/>
        <v>1.0966227112321503</v>
      </c>
      <c r="AO128" s="124">
        <f t="shared" si="32"/>
        <v>4.3864908449286011</v>
      </c>
      <c r="AP128" s="124">
        <f t="shared" si="32"/>
        <v>9.8696044010893527</v>
      </c>
      <c r="AQ128" s="124">
        <f t="shared" si="32"/>
        <v>17.545963379714404</v>
      </c>
      <c r="AR128" s="124">
        <f t="shared" si="32"/>
        <v>27.415567780803755</v>
      </c>
      <c r="AS128" s="124">
        <f t="shared" si="32"/>
        <v>39.478417604357411</v>
      </c>
      <c r="AT128" s="124">
        <f t="shared" si="32"/>
        <v>53.73451285037536</v>
      </c>
      <c r="AU128" s="124">
        <f t="shared" si="32"/>
        <v>70.183853518857617</v>
      </c>
      <c r="AV128" s="124">
        <f t="shared" si="32"/>
        <v>88.826439609804183</v>
      </c>
      <c r="AW128" s="124">
        <f t="shared" si="32"/>
        <v>109.66227112321502</v>
      </c>
      <c r="AX128" s="127"/>
      <c r="AY128" s="125">
        <f t="shared" si="30"/>
        <v>11.111111111111114</v>
      </c>
      <c r="AZ128" s="125">
        <f t="shared" si="30"/>
        <v>4.6944444444444455</v>
      </c>
      <c r="BA128" s="125">
        <f t="shared" si="30"/>
        <v>4</v>
      </c>
      <c r="BB128" s="125">
        <f t="shared" si="29"/>
        <v>4.3402777777777768</v>
      </c>
      <c r="BC128" s="125">
        <f t="shared" si="29"/>
        <v>5.1377777777777771</v>
      </c>
      <c r="BD128" s="125">
        <f t="shared" si="29"/>
        <v>6.2499999999999982</v>
      </c>
      <c r="BE128" s="125">
        <f t="shared" si="29"/>
        <v>7.6281179138321997</v>
      </c>
      <c r="BF128" s="125">
        <f t="shared" si="29"/>
        <v>9.2517361111111072</v>
      </c>
      <c r="BG128" s="125">
        <f t="shared" si="29"/>
        <v>11.111111111111109</v>
      </c>
      <c r="BH128" s="123"/>
      <c r="BI128" s="123">
        <f t="shared" si="22"/>
        <v>4</v>
      </c>
      <c r="BJ128" s="123"/>
      <c r="BK128" s="123">
        <v>4</v>
      </c>
      <c r="BL128" s="123">
        <v>4.1944055134593539</v>
      </c>
      <c r="BM128" s="123">
        <v>4.3735738110524407</v>
      </c>
      <c r="BN128" s="123">
        <v>4.692628618306645</v>
      </c>
      <c r="BO128" s="123">
        <v>4.8951364423272992</v>
      </c>
      <c r="BP128" s="123">
        <v>5.0356758269368971</v>
      </c>
      <c r="BQ128" s="123">
        <v>5.2708849039815142</v>
      </c>
      <c r="BR128" s="123">
        <v>5.4596162184472448</v>
      </c>
      <c r="BS128" s="123">
        <v>5.6142064497789947</v>
      </c>
      <c r="BT128" s="123">
        <v>5.743046820826283</v>
      </c>
      <c r="BU128" s="123">
        <v>5.945353982125126</v>
      </c>
      <c r="BV128" s="123">
        <v>6.0968214278475541</v>
      </c>
      <c r="BW128" s="123">
        <v>6.3484615859403313</v>
      </c>
      <c r="BX128" s="123">
        <v>6.5026558002706052</v>
      </c>
      <c r="BY128" s="123">
        <v>6.7383545493430139</v>
      </c>
      <c r="BZ128" s="123">
        <v>7.1011357444092686</v>
      </c>
    </row>
    <row r="129" spans="32:78" x14ac:dyDescent="0.3">
      <c r="AF129" s="116">
        <v>9.0000000000000107</v>
      </c>
      <c r="AG129" s="128">
        <f t="shared" si="23"/>
        <v>0.46834567901234569</v>
      </c>
      <c r="AH129" s="127">
        <f t="shared" si="26"/>
        <v>0.11111111111111098</v>
      </c>
      <c r="AI129" s="123">
        <f t="shared" si="27"/>
        <v>9.0000000000000107</v>
      </c>
      <c r="AJ129" s="57">
        <f t="shared" si="24"/>
        <v>0.4196568372545435</v>
      </c>
      <c r="AK129" s="57">
        <v>1</v>
      </c>
      <c r="AL129" s="123">
        <f t="shared" si="25"/>
        <v>0.3225806451612902</v>
      </c>
      <c r="AM129" s="123">
        <f t="shared" si="33"/>
        <v>3.100000000000001</v>
      </c>
      <c r="AN129" s="124">
        <f t="shared" si="32"/>
        <v>1.0270139855451978</v>
      </c>
      <c r="AO129" s="124">
        <f t="shared" si="32"/>
        <v>4.1080559421807914</v>
      </c>
      <c r="AP129" s="124">
        <f t="shared" si="32"/>
        <v>9.2431258699067822</v>
      </c>
      <c r="AQ129" s="124">
        <f t="shared" si="32"/>
        <v>16.432223768723166</v>
      </c>
      <c r="AR129" s="124">
        <f t="shared" si="32"/>
        <v>25.675349638629939</v>
      </c>
      <c r="AS129" s="124">
        <f t="shared" si="32"/>
        <v>36.972503479627129</v>
      </c>
      <c r="AT129" s="124">
        <f t="shared" si="32"/>
        <v>50.323685291714703</v>
      </c>
      <c r="AU129" s="124">
        <f t="shared" si="32"/>
        <v>65.728895074892662</v>
      </c>
      <c r="AV129" s="124">
        <f t="shared" si="32"/>
        <v>83.188132829161034</v>
      </c>
      <c r="AW129" s="124">
        <f t="shared" si="32"/>
        <v>102.70139855451976</v>
      </c>
      <c r="AX129" s="127"/>
      <c r="AY129" s="125">
        <f t="shared" si="30"/>
        <v>11.714058272632679</v>
      </c>
      <c r="AZ129" s="125">
        <f t="shared" si="30"/>
        <v>4.8187330905306975</v>
      </c>
      <c r="BA129" s="125">
        <f t="shared" si="30"/>
        <v>4.0043022314718462</v>
      </c>
      <c r="BB129" s="125">
        <f t="shared" si="29"/>
        <v>4.2655573621227871</v>
      </c>
      <c r="BC129" s="125">
        <f t="shared" si="29"/>
        <v>4.9858568158168559</v>
      </c>
      <c r="BD129" s="125">
        <f t="shared" si="29"/>
        <v>6.0130422592207173</v>
      </c>
      <c r="BE129" s="125">
        <f t="shared" si="29"/>
        <v>7.2949778079806302</v>
      </c>
      <c r="BF129" s="125">
        <f t="shared" si="29"/>
        <v>8.8098856984911507</v>
      </c>
      <c r="BG129" s="125">
        <f t="shared" si="29"/>
        <v>10.547362058555256</v>
      </c>
      <c r="BH129" s="123"/>
      <c r="BI129" s="123">
        <f t="shared" si="22"/>
        <v>4.0043022314718462</v>
      </c>
      <c r="BJ129" s="123"/>
      <c r="BK129" s="123">
        <v>4.0043022314718462</v>
      </c>
      <c r="BL129" s="123">
        <v>4.2118169826179068</v>
      </c>
      <c r="BM129" s="123">
        <v>4.4029502686765074</v>
      </c>
      <c r="BN129" s="123">
        <v>4.6864721278976242</v>
      </c>
      <c r="BO129" s="123">
        <v>4.8564173569558298</v>
      </c>
      <c r="BP129" s="123">
        <v>5.0056137153822151</v>
      </c>
      <c r="BQ129" s="123">
        <v>5.2549419296497906</v>
      </c>
      <c r="BR129" s="123">
        <v>5.4546894640250052</v>
      </c>
      <c r="BS129" s="123">
        <v>5.6181083548071404</v>
      </c>
      <c r="BT129" s="123">
        <v>5.7541792184132561</v>
      </c>
      <c r="BU129" s="123">
        <v>5.9676166001127209</v>
      </c>
      <c r="BV129" s="123">
        <v>6.1272465391087989</v>
      </c>
      <c r="BW129" s="123">
        <v>6.3921409885641243</v>
      </c>
      <c r="BX129" s="123">
        <v>6.554276322792802</v>
      </c>
      <c r="BY129" s="123">
        <v>6.7382077097635786</v>
      </c>
      <c r="BZ129" s="123">
        <v>7.0502961726748419</v>
      </c>
    </row>
    <row r="130" spans="32:78" x14ac:dyDescent="0.3">
      <c r="AF130" s="116">
        <v>9.1</v>
      </c>
      <c r="AG130" s="128">
        <f t="shared" si="23"/>
        <v>0.46807583625166044</v>
      </c>
      <c r="AH130" s="127">
        <f t="shared" si="26"/>
        <v>0.10989010989010989</v>
      </c>
      <c r="AI130" s="123">
        <f t="shared" si="27"/>
        <v>9.1</v>
      </c>
      <c r="AJ130" s="57">
        <f t="shared" si="24"/>
        <v>0.41938699449385825</v>
      </c>
      <c r="AK130" s="57">
        <v>1</v>
      </c>
      <c r="AL130" s="123">
        <f t="shared" si="25"/>
        <v>0.31249999999999989</v>
      </c>
      <c r="AM130" s="123">
        <f t="shared" si="33"/>
        <v>3.2000000000000011</v>
      </c>
      <c r="AN130" s="124">
        <f t="shared" si="32"/>
        <v>0.96382855479388196</v>
      </c>
      <c r="AO130" s="124">
        <f t="shared" si="32"/>
        <v>3.8553142191755279</v>
      </c>
      <c r="AP130" s="124">
        <f t="shared" si="32"/>
        <v>8.6744569931449398</v>
      </c>
      <c r="AQ130" s="124">
        <f t="shared" si="32"/>
        <v>15.421256876702111</v>
      </c>
      <c r="AR130" s="124">
        <f t="shared" si="32"/>
        <v>24.095713869847049</v>
      </c>
      <c r="AS130" s="124">
        <f t="shared" si="32"/>
        <v>34.697827972579759</v>
      </c>
      <c r="AT130" s="124">
        <f t="shared" si="32"/>
        <v>47.227599184900221</v>
      </c>
      <c r="AU130" s="124">
        <f t="shared" si="32"/>
        <v>61.685027506808446</v>
      </c>
      <c r="AV130" s="124">
        <f t="shared" si="32"/>
        <v>78.070112938304433</v>
      </c>
      <c r="AW130" s="124">
        <f t="shared" si="32"/>
        <v>96.382855479388198</v>
      </c>
      <c r="AX130" s="127"/>
      <c r="AY130" s="125">
        <f t="shared" si="30"/>
        <v>12.337656250000007</v>
      </c>
      <c r="AZ130" s="125">
        <f t="shared" si="30"/>
        <v>4.9506250000000023</v>
      </c>
      <c r="BA130" s="125">
        <f t="shared" si="30"/>
        <v>4.0166840277777789</v>
      </c>
      <c r="BB130" s="125">
        <f t="shared" si="29"/>
        <v>4.2024999999999997</v>
      </c>
      <c r="BC130" s="125">
        <f t="shared" si="29"/>
        <v>4.8510062499999984</v>
      </c>
      <c r="BD130" s="125">
        <f t="shared" si="29"/>
        <v>5.8000694444444418</v>
      </c>
      <c r="BE130" s="125">
        <f t="shared" si="29"/>
        <v>6.9941358418367328</v>
      </c>
      <c r="BF130" s="125">
        <f t="shared" si="29"/>
        <v>8.4099999999999966</v>
      </c>
      <c r="BG130" s="125">
        <f t="shared" si="29"/>
        <v>10.036576003086415</v>
      </c>
      <c r="BH130" s="123"/>
      <c r="BI130" s="123">
        <f t="shared" si="22"/>
        <v>4.0166840277777789</v>
      </c>
      <c r="BJ130" s="123"/>
      <c r="BK130" s="123">
        <v>4.0166840277777789</v>
      </c>
      <c r="BL130" s="123">
        <v>4.2377378276822411</v>
      </c>
      <c r="BM130" s="123">
        <v>4.4412283969101436</v>
      </c>
      <c r="BN130" s="123">
        <v>4.6502034554610718</v>
      </c>
      <c r="BO130" s="123">
        <v>4.8305416966012658</v>
      </c>
      <c r="BP130" s="123">
        <v>4.988678864051546</v>
      </c>
      <c r="BQ130" s="123">
        <v>5.2525891380739793</v>
      </c>
      <c r="BR130" s="123">
        <v>5.4637140798966906</v>
      </c>
      <c r="BS130" s="123">
        <v>5.6362510943734856</v>
      </c>
      <c r="BT130" s="123">
        <v>5.7797895158682255</v>
      </c>
      <c r="BU130" s="123">
        <v>6.0047220432273463</v>
      </c>
      <c r="BV130" s="123">
        <v>6.1727820982273522</v>
      </c>
      <c r="BW130" s="123">
        <v>6.3843485574458656</v>
      </c>
      <c r="BX130" s="123">
        <v>6.5066949755147245</v>
      </c>
      <c r="BY130" s="123">
        <v>6.6947231861476704</v>
      </c>
      <c r="BZ130" s="123">
        <v>7.0198411410264114</v>
      </c>
    </row>
    <row r="131" spans="32:78" x14ac:dyDescent="0.3">
      <c r="AF131" s="116">
        <v>9.2000000000000099</v>
      </c>
      <c r="AG131" s="128">
        <f t="shared" si="23"/>
        <v>0.46781474480151231</v>
      </c>
      <c r="AH131" s="127">
        <f t="shared" si="26"/>
        <v>0.10869565217391293</v>
      </c>
      <c r="AI131" s="123">
        <f t="shared" si="27"/>
        <v>9.2000000000000099</v>
      </c>
      <c r="AJ131" s="57">
        <f t="shared" si="24"/>
        <v>0.41912590304371006</v>
      </c>
      <c r="AK131" s="57">
        <v>1</v>
      </c>
      <c r="AL131" s="123">
        <f t="shared" si="25"/>
        <v>0.30303030303030293</v>
      </c>
      <c r="AM131" s="123">
        <f t="shared" si="33"/>
        <v>3.3000000000000012</v>
      </c>
      <c r="AN131" s="124">
        <f t="shared" si="32"/>
        <v>0.90629976134888446</v>
      </c>
      <c r="AO131" s="124">
        <f t="shared" si="32"/>
        <v>3.6251990453955378</v>
      </c>
      <c r="AP131" s="124">
        <f t="shared" si="32"/>
        <v>8.1566978521399616</v>
      </c>
      <c r="AQ131" s="124">
        <f t="shared" si="32"/>
        <v>14.500796181582151</v>
      </c>
      <c r="AR131" s="124">
        <f t="shared" si="32"/>
        <v>22.657494033722109</v>
      </c>
      <c r="AS131" s="124">
        <f t="shared" ref="AN131:AW146" si="34">(PI()*$AL131/AS$11)^2</f>
        <v>32.626791408559846</v>
      </c>
      <c r="AT131" s="124">
        <f t="shared" si="34"/>
        <v>44.40868830609535</v>
      </c>
      <c r="AU131" s="124">
        <f t="shared" si="34"/>
        <v>58.003184726328605</v>
      </c>
      <c r="AV131" s="124">
        <f t="shared" si="34"/>
        <v>73.410280669259663</v>
      </c>
      <c r="AW131" s="124">
        <f t="shared" si="34"/>
        <v>90.629976134888437</v>
      </c>
      <c r="AX131" s="127"/>
      <c r="AY131" s="125">
        <f t="shared" si="30"/>
        <v>12.981827364554643</v>
      </c>
      <c r="AZ131" s="125">
        <f t="shared" si="30"/>
        <v>5.08980945821855</v>
      </c>
      <c r="BA131" s="125">
        <f t="shared" si="30"/>
        <v>4.0364462809917363</v>
      </c>
      <c r="BB131" s="125">
        <f t="shared" si="29"/>
        <v>4.1498628328741969</v>
      </c>
      <c r="BC131" s="125">
        <f t="shared" si="29"/>
        <v>4.7312841138659305</v>
      </c>
      <c r="BD131" s="125">
        <f t="shared" si="29"/>
        <v>5.6082851239669402</v>
      </c>
      <c r="BE131" s="125">
        <f t="shared" si="29"/>
        <v>6.7217857611364078</v>
      </c>
      <c r="BF131" s="125">
        <f t="shared" si="29"/>
        <v>8.0471075814967818</v>
      </c>
      <c r="BG131" s="125">
        <f t="shared" si="29"/>
        <v>9.5724609733700596</v>
      </c>
      <c r="BH131" s="123"/>
      <c r="BI131" s="123">
        <f t="shared" si="22"/>
        <v>4.0364462809917363</v>
      </c>
      <c r="BJ131" s="123"/>
      <c r="BK131" s="123">
        <v>4.0364462809917363</v>
      </c>
      <c r="BL131" s="123">
        <v>4.2714689407262956</v>
      </c>
      <c r="BM131" s="123">
        <v>4.4052846295064914</v>
      </c>
      <c r="BN131" s="123">
        <v>4.625205412614716</v>
      </c>
      <c r="BO131" s="123">
        <v>4.8162666027283931</v>
      </c>
      <c r="BP131" s="123">
        <v>4.9836284144096759</v>
      </c>
      <c r="BQ131" s="123">
        <v>5.2625836707188682</v>
      </c>
      <c r="BR131" s="123">
        <v>5.4854472075270913</v>
      </c>
      <c r="BS131" s="123">
        <v>5.6673918099428198</v>
      </c>
      <c r="BT131" s="123">
        <v>5.8186348546559854</v>
      </c>
      <c r="BU131" s="123">
        <v>6.0135499059052488</v>
      </c>
      <c r="BV131" s="123">
        <v>6.1378482920492923</v>
      </c>
      <c r="BW131" s="123">
        <v>6.3453712154166624</v>
      </c>
      <c r="BX131" s="123">
        <v>6.4731332168916502</v>
      </c>
      <c r="BY131" s="123">
        <v>6.6692676014907493</v>
      </c>
      <c r="BZ131" s="123">
        <v>7.0078286830025798</v>
      </c>
    </row>
    <row r="132" spans="32:78" x14ac:dyDescent="0.3">
      <c r="AF132" s="116">
        <v>9.3000000000000096</v>
      </c>
      <c r="AG132" s="128">
        <f t="shared" si="23"/>
        <v>0.46756203029251936</v>
      </c>
      <c r="AH132" s="127">
        <f t="shared" si="26"/>
        <v>0.10752688172043</v>
      </c>
      <c r="AI132" s="123">
        <f t="shared" si="27"/>
        <v>9.3000000000000096</v>
      </c>
      <c r="AJ132" s="57">
        <f t="shared" si="24"/>
        <v>0.41887318853471711</v>
      </c>
      <c r="AK132" s="57">
        <v>1</v>
      </c>
      <c r="AL132" s="123">
        <f t="shared" si="25"/>
        <v>0.29411764705882343</v>
      </c>
      <c r="AM132" s="123">
        <f t="shared" si="33"/>
        <v>3.4000000000000012</v>
      </c>
      <c r="AN132" s="124">
        <f t="shared" si="34"/>
        <v>0.85377200701464984</v>
      </c>
      <c r="AO132" s="124">
        <f t="shared" si="34"/>
        <v>3.4150880280585993</v>
      </c>
      <c r="AP132" s="124">
        <f t="shared" si="34"/>
        <v>7.6839480631318491</v>
      </c>
      <c r="AQ132" s="124">
        <f t="shared" si="34"/>
        <v>13.660352112234397</v>
      </c>
      <c r="AR132" s="124">
        <f t="shared" si="34"/>
        <v>21.344300175366243</v>
      </c>
      <c r="AS132" s="124">
        <f t="shared" si="34"/>
        <v>30.735792252527396</v>
      </c>
      <c r="AT132" s="124">
        <f t="shared" si="34"/>
        <v>41.834828343717845</v>
      </c>
      <c r="AU132" s="124">
        <f t="shared" si="34"/>
        <v>54.64140844893759</v>
      </c>
      <c r="AV132" s="124">
        <f t="shared" si="34"/>
        <v>69.155532568186644</v>
      </c>
      <c r="AW132" s="124">
        <f t="shared" si="34"/>
        <v>85.377200701464972</v>
      </c>
      <c r="AX132" s="127"/>
      <c r="AY132" s="125">
        <f t="shared" si="30"/>
        <v>13.646505190311427</v>
      </c>
      <c r="AZ132" s="125">
        <f t="shared" si="30"/>
        <v>5.2360207612456762</v>
      </c>
      <c r="BA132" s="125">
        <f t="shared" si="30"/>
        <v>4.0629911572472128</v>
      </c>
      <c r="BB132" s="125">
        <f t="shared" si="29"/>
        <v>4.106583044982699</v>
      </c>
      <c r="BC132" s="125">
        <f t="shared" si="29"/>
        <v>4.625029757785466</v>
      </c>
      <c r="BD132" s="125">
        <f t="shared" si="29"/>
        <v>5.4352979623221822</v>
      </c>
      <c r="BE132" s="125">
        <f t="shared" si="29"/>
        <v>6.4746726926064513</v>
      </c>
      <c r="BF132" s="125">
        <f t="shared" si="29"/>
        <v>7.7169571799307928</v>
      </c>
      <c r="BG132" s="125">
        <f t="shared" si="29"/>
        <v>9.1496364646076245</v>
      </c>
      <c r="BH132" s="123"/>
      <c r="BI132" s="123">
        <f t="shared" si="22"/>
        <v>4.0629911572472128</v>
      </c>
      <c r="BJ132" s="123"/>
      <c r="BK132" s="123">
        <v>4.0629911572472128</v>
      </c>
      <c r="BL132" s="123">
        <v>4.2473159008641055</v>
      </c>
      <c r="BM132" s="123">
        <v>4.3774963973217442</v>
      </c>
      <c r="BN132" s="123">
        <v>4.6104151835958804</v>
      </c>
      <c r="BO132" s="123">
        <v>4.8125292595745304</v>
      </c>
      <c r="BP132" s="123">
        <v>4.9893995506939248</v>
      </c>
      <c r="BQ132" s="123">
        <v>5.2838627118217758</v>
      </c>
      <c r="BR132" s="123">
        <v>5.5188260311535293</v>
      </c>
      <c r="BS132" s="123">
        <v>5.6925297268258515</v>
      </c>
      <c r="BT132" s="123">
        <v>5.8023859062629501</v>
      </c>
      <c r="BU132" s="123">
        <v>5.9754698528181285</v>
      </c>
      <c r="BV132" s="123">
        <v>6.1055060702994481</v>
      </c>
      <c r="BW132" s="123">
        <v>6.3223461086442967</v>
      </c>
      <c r="BX132" s="123">
        <v>6.4556903268609735</v>
      </c>
      <c r="BY132" s="123">
        <v>6.6601803061636584</v>
      </c>
      <c r="BZ132" s="123">
        <v>7.0125981489742095</v>
      </c>
    </row>
    <row r="133" spans="32:78" x14ac:dyDescent="0.3">
      <c r="AF133" s="116">
        <v>9.4000000000000092</v>
      </c>
      <c r="AG133" s="128">
        <f t="shared" si="23"/>
        <v>0.46731733816206428</v>
      </c>
      <c r="AH133" s="127">
        <f t="shared" si="26"/>
        <v>0.10638297872340415</v>
      </c>
      <c r="AI133" s="123">
        <f t="shared" si="27"/>
        <v>9.4000000000000092</v>
      </c>
      <c r="AJ133" s="57">
        <f t="shared" si="24"/>
        <v>0.41862849640426208</v>
      </c>
      <c r="AK133" s="57">
        <v>1</v>
      </c>
      <c r="AL133" s="123">
        <f t="shared" si="25"/>
        <v>0.28571428571428559</v>
      </c>
      <c r="AM133" s="123">
        <f t="shared" si="33"/>
        <v>3.5000000000000013</v>
      </c>
      <c r="AN133" s="124">
        <f t="shared" si="34"/>
        <v>0.80568199192566103</v>
      </c>
      <c r="AO133" s="124">
        <f t="shared" si="34"/>
        <v>3.2227279677026441</v>
      </c>
      <c r="AP133" s="124">
        <f t="shared" si="34"/>
        <v>7.2511379273309498</v>
      </c>
      <c r="AQ133" s="124">
        <f t="shared" si="34"/>
        <v>12.890911870810577</v>
      </c>
      <c r="AR133" s="124">
        <f t="shared" si="34"/>
        <v>20.142049798141521</v>
      </c>
      <c r="AS133" s="124">
        <f t="shared" si="34"/>
        <v>29.004551709323799</v>
      </c>
      <c r="AT133" s="124">
        <f t="shared" si="34"/>
        <v>39.478417604357396</v>
      </c>
      <c r="AU133" s="124">
        <f t="shared" si="34"/>
        <v>51.563647483242306</v>
      </c>
      <c r="AV133" s="124">
        <f t="shared" si="34"/>
        <v>65.260241345978557</v>
      </c>
      <c r="AW133" s="124">
        <f t="shared" si="34"/>
        <v>80.568199192566084</v>
      </c>
      <c r="AX133" s="127"/>
      <c r="AY133" s="125">
        <f t="shared" si="30"/>
        <v>14.331632653061236</v>
      </c>
      <c r="AZ133" s="125">
        <f t="shared" si="30"/>
        <v>5.389030612244901</v>
      </c>
      <c r="BA133" s="125">
        <f t="shared" si="30"/>
        <v>4.0958049886621311</v>
      </c>
      <c r="BB133" s="125">
        <f t="shared" si="29"/>
        <v>4.0717474489795915</v>
      </c>
      <c r="BC133" s="125">
        <f t="shared" si="29"/>
        <v>4.5308163265306103</v>
      </c>
      <c r="BD133" s="125">
        <f t="shared" si="29"/>
        <v>5.2790532879818564</v>
      </c>
      <c r="BE133" s="125">
        <f t="shared" si="29"/>
        <v>6.2499999999999956</v>
      </c>
      <c r="BF133" s="125">
        <f t="shared" si="29"/>
        <v>7.4158960459183616</v>
      </c>
      <c r="BG133" s="125">
        <f t="shared" si="29"/>
        <v>8.7634794658604136</v>
      </c>
      <c r="BH133" s="123"/>
      <c r="BI133" s="123">
        <f t="shared" si="22"/>
        <v>4.0717474489795915</v>
      </c>
      <c r="BJ133" s="123"/>
      <c r="BK133" s="123">
        <v>4.0717474489795915</v>
      </c>
      <c r="BL133" s="123">
        <v>4.2208213259710856</v>
      </c>
      <c r="BM133" s="123">
        <v>4.3586147915240971</v>
      </c>
      <c r="BN133" s="123">
        <v>4.6049195810586498</v>
      </c>
      <c r="BO133" s="123">
        <v>4.8184164797937648</v>
      </c>
      <c r="BP133" s="123">
        <v>5.0050790855583784</v>
      </c>
      <c r="BQ133" s="123">
        <v>5.3155130740367893</v>
      </c>
      <c r="BR133" s="123">
        <v>5.5174323950197701</v>
      </c>
      <c r="BS133" s="123">
        <v>5.6552337001835733</v>
      </c>
      <c r="BT133" s="123">
        <v>5.7703242821025995</v>
      </c>
      <c r="BU133" s="123">
        <v>5.9514657783773099</v>
      </c>
      <c r="BV133" s="123">
        <v>6.0874111057432918</v>
      </c>
      <c r="BW133" s="123">
        <v>6.3138463819007544</v>
      </c>
      <c r="BX133" s="123">
        <v>6.4529394501947097</v>
      </c>
      <c r="BY133" s="123">
        <v>6.666034444938397</v>
      </c>
      <c r="BZ133" s="123">
        <v>7.0327226837133008</v>
      </c>
    </row>
    <row r="134" spans="32:78" x14ac:dyDescent="0.3">
      <c r="AF134" s="116">
        <v>9.5000000000000107</v>
      </c>
      <c r="AG134" s="128">
        <f t="shared" si="23"/>
        <v>0.46708033240997227</v>
      </c>
      <c r="AH134" s="127">
        <f t="shared" si="26"/>
        <v>0.10526315789473673</v>
      </c>
      <c r="AI134" s="123">
        <f t="shared" si="27"/>
        <v>9.5000000000000107</v>
      </c>
      <c r="AJ134" s="57">
        <f t="shared" si="24"/>
        <v>0.41839149065217007</v>
      </c>
      <c r="AK134" s="57">
        <v>1</v>
      </c>
      <c r="AL134" s="123">
        <f t="shared" si="25"/>
        <v>0.26315789473684204</v>
      </c>
      <c r="AM134" s="123">
        <f>AM133+0.3</f>
        <v>3.8000000000000012</v>
      </c>
      <c r="AN134" s="124">
        <f t="shared" si="34"/>
        <v>0.68349060949372253</v>
      </c>
      <c r="AO134" s="124">
        <f t="shared" si="34"/>
        <v>2.7339624379748901</v>
      </c>
      <c r="AP134" s="124">
        <f t="shared" si="34"/>
        <v>6.1514154854435033</v>
      </c>
      <c r="AQ134" s="124">
        <f t="shared" si="34"/>
        <v>10.935849751899561</v>
      </c>
      <c r="AR134" s="124">
        <f t="shared" si="34"/>
        <v>17.087265237343058</v>
      </c>
      <c r="AS134" s="124">
        <f t="shared" si="34"/>
        <v>24.605661941774013</v>
      </c>
      <c r="AT134" s="124">
        <f t="shared" si="34"/>
        <v>33.491039865192406</v>
      </c>
      <c r="AU134" s="124">
        <f t="shared" si="34"/>
        <v>43.743399007598242</v>
      </c>
      <c r="AV134" s="124">
        <f t="shared" si="34"/>
        <v>55.362739368991534</v>
      </c>
      <c r="AW134" s="124">
        <f t="shared" si="34"/>
        <v>68.34906094937223</v>
      </c>
      <c r="AX134" s="127"/>
      <c r="AY134" s="125">
        <f t="shared" si="30"/>
        <v>16.509252077562337</v>
      </c>
      <c r="AZ134" s="125">
        <f t="shared" si="30"/>
        <v>5.8870083102493087</v>
      </c>
      <c r="BA134" s="125">
        <f t="shared" si="30"/>
        <v>4.2277131425053867</v>
      </c>
      <c r="BB134" s="125">
        <f t="shared" si="29"/>
        <v>4.0105332409972299</v>
      </c>
      <c r="BC134" s="125">
        <f t="shared" si="29"/>
        <v>4.3089019390581713</v>
      </c>
      <c r="BD134" s="125">
        <f t="shared" si="29"/>
        <v>4.8941859033548765</v>
      </c>
      <c r="BE134" s="125">
        <f t="shared" si="29"/>
        <v>5.6880456781050359</v>
      </c>
      <c r="BF134" s="125">
        <f t="shared" si="29"/>
        <v>6.6577579639889173</v>
      </c>
      <c r="BG134" s="125">
        <f t="shared" si="29"/>
        <v>7.7876898874867457</v>
      </c>
      <c r="BH134" s="123"/>
      <c r="BI134" s="123">
        <f t="shared" si="22"/>
        <v>4.0105332409972299</v>
      </c>
      <c r="BJ134" s="123"/>
      <c r="BK134" s="123">
        <v>4.0105332409972299</v>
      </c>
      <c r="BL134" s="123">
        <v>4.1860807936859539</v>
      </c>
      <c r="BM134" s="123">
        <v>4.3480371611503692</v>
      </c>
      <c r="BN134" s="123">
        <v>4.6368279610331982</v>
      </c>
      <c r="BO134" s="123">
        <v>4.878019491142938</v>
      </c>
      <c r="BP134" s="123">
        <v>5.0219876050543961</v>
      </c>
      <c r="BQ134" s="123">
        <v>5.2627887862843687</v>
      </c>
      <c r="BR134" s="123">
        <v>5.4558832462093312</v>
      </c>
      <c r="BS134" s="123">
        <v>5.6139702056119161</v>
      </c>
      <c r="BT134" s="123">
        <v>5.7456743258431642</v>
      </c>
      <c r="BU134" s="123">
        <v>5.9523897842711664</v>
      </c>
      <c r="BV134" s="123">
        <v>6.1070901125754187</v>
      </c>
      <c r="BW134" s="123">
        <v>6.3639798391816305</v>
      </c>
      <c r="BX134" s="123">
        <v>6.5213192577208314</v>
      </c>
      <c r="BY134" s="123">
        <v>6.7071252132937875</v>
      </c>
      <c r="BZ134" s="123">
        <v>7.0278540447760642</v>
      </c>
    </row>
    <row r="135" spans="32:78" x14ac:dyDescent="0.3">
      <c r="AF135" s="116">
        <v>9.6000000000000103</v>
      </c>
      <c r="AG135" s="128">
        <f t="shared" si="23"/>
        <v>0.46685069444444444</v>
      </c>
      <c r="AH135" s="127">
        <f t="shared" si="26"/>
        <v>0.10416666666666656</v>
      </c>
      <c r="AI135" s="123">
        <f t="shared" si="27"/>
        <v>9.6000000000000103</v>
      </c>
      <c r="AJ135" s="57">
        <f t="shared" si="24"/>
        <v>0.41816185268664224</v>
      </c>
      <c r="AK135" s="57">
        <v>1</v>
      </c>
      <c r="AL135" s="123">
        <f t="shared" si="25"/>
        <v>0.24390243902439016</v>
      </c>
      <c r="AM135" s="123">
        <f t="shared" ref="AM135:AM149" si="35">AM134+0.3</f>
        <v>4.1000000000000014</v>
      </c>
      <c r="AN135" s="124">
        <f t="shared" si="34"/>
        <v>0.58712697210525588</v>
      </c>
      <c r="AO135" s="124">
        <f t="shared" si="34"/>
        <v>2.3485078884210235</v>
      </c>
      <c r="AP135" s="124">
        <f t="shared" si="34"/>
        <v>5.2841427489473034</v>
      </c>
      <c r="AQ135" s="124">
        <f t="shared" si="34"/>
        <v>9.3940315536840941</v>
      </c>
      <c r="AR135" s="124">
        <f t="shared" si="34"/>
        <v>14.678174302631394</v>
      </c>
      <c r="AS135" s="124">
        <f t="shared" si="34"/>
        <v>21.136570995789214</v>
      </c>
      <c r="AT135" s="124">
        <f t="shared" si="34"/>
        <v>28.769221633157546</v>
      </c>
      <c r="AU135" s="124">
        <f t="shared" si="34"/>
        <v>37.576126214736377</v>
      </c>
      <c r="AV135" s="124">
        <f t="shared" si="34"/>
        <v>47.557284740525731</v>
      </c>
      <c r="AW135" s="124">
        <f t="shared" si="34"/>
        <v>58.712697210525576</v>
      </c>
      <c r="AX135" s="127"/>
      <c r="AY135" s="125">
        <f t="shared" si="30"/>
        <v>18.869488399762062</v>
      </c>
      <c r="AZ135" s="125">
        <f t="shared" si="30"/>
        <v>6.4404535990481895</v>
      </c>
      <c r="BA135" s="125">
        <f t="shared" si="30"/>
        <v>4.4031733756361966</v>
      </c>
      <c r="BB135" s="125">
        <f t="shared" si="29"/>
        <v>4.0024393961927416</v>
      </c>
      <c r="BC135" s="125">
        <f t="shared" si="29"/>
        <v>4.1596099940511602</v>
      </c>
      <c r="BD135" s="125">
        <f t="shared" si="29"/>
        <v>4.6085268358781137</v>
      </c>
      <c r="BE135" s="125">
        <f t="shared" si="29"/>
        <v>5.257992812830067</v>
      </c>
      <c r="BF135" s="125">
        <f t="shared" si="29"/>
        <v>6.0699138347709658</v>
      </c>
      <c r="BG135" s="125">
        <f t="shared" si="29"/>
        <v>7.0260912449232862</v>
      </c>
      <c r="BH135" s="123"/>
      <c r="BI135" s="123">
        <f t="shared" si="22"/>
        <v>4.0024393961927416</v>
      </c>
      <c r="BJ135" s="123"/>
      <c r="BK135" s="123">
        <v>4.0024393961927416</v>
      </c>
      <c r="BL135" s="123">
        <v>4.2066365431291555</v>
      </c>
      <c r="BM135" s="123">
        <v>4.394741804442897</v>
      </c>
      <c r="BN135" s="123">
        <v>4.6293567141683329</v>
      </c>
      <c r="BO135" s="123">
        <v>4.8182469195359925</v>
      </c>
      <c r="BP135" s="123">
        <v>4.9837410955545067</v>
      </c>
      <c r="BQ135" s="123">
        <v>5.2596503216037931</v>
      </c>
      <c r="BR135" s="123">
        <v>5.4801372444118748</v>
      </c>
      <c r="BS135" s="123">
        <v>5.66017717210027</v>
      </c>
      <c r="BT135" s="123">
        <v>5.7961165145897597</v>
      </c>
      <c r="BU135" s="123">
        <v>5.9705271671977913</v>
      </c>
      <c r="BV135" s="123">
        <v>6.1015363419829844</v>
      </c>
      <c r="BW135" s="123">
        <v>6.3199562725441654</v>
      </c>
      <c r="BX135" s="123">
        <v>6.4542470606809719</v>
      </c>
      <c r="BY135" s="123">
        <v>6.6601538883392788</v>
      </c>
      <c r="BZ135" s="123">
        <v>7.0149214058476694</v>
      </c>
    </row>
    <row r="136" spans="32:78" x14ac:dyDescent="0.3">
      <c r="AF136" s="116">
        <v>9.7000000000000099</v>
      </c>
      <c r="AG136" s="128">
        <f t="shared" si="23"/>
        <v>0.4666281220108407</v>
      </c>
      <c r="AH136" s="127">
        <f t="shared" si="26"/>
        <v>0.10309278350515454</v>
      </c>
      <c r="AI136" s="123">
        <f t="shared" si="27"/>
        <v>9.7000000000000099</v>
      </c>
      <c r="AJ136" s="57">
        <f t="shared" si="24"/>
        <v>0.41793928025303845</v>
      </c>
      <c r="AK136" s="57">
        <v>1</v>
      </c>
      <c r="AL136" s="123">
        <f t="shared" si="25"/>
        <v>0.22727272727272721</v>
      </c>
      <c r="AM136" s="123">
        <f t="shared" si="35"/>
        <v>4.4000000000000012</v>
      </c>
      <c r="AN136" s="124">
        <f t="shared" si="34"/>
        <v>0.5097936157587476</v>
      </c>
      <c r="AO136" s="124">
        <f t="shared" si="34"/>
        <v>2.0391744630349904</v>
      </c>
      <c r="AP136" s="124">
        <f t="shared" si="34"/>
        <v>4.5881425418287289</v>
      </c>
      <c r="AQ136" s="124">
        <f t="shared" si="34"/>
        <v>8.1566978521399616</v>
      </c>
      <c r="AR136" s="124">
        <f t="shared" si="34"/>
        <v>12.744840393968687</v>
      </c>
      <c r="AS136" s="124">
        <f t="shared" si="34"/>
        <v>18.352570167314916</v>
      </c>
      <c r="AT136" s="124">
        <f t="shared" si="34"/>
        <v>24.979887172178632</v>
      </c>
      <c r="AU136" s="124">
        <f t="shared" si="34"/>
        <v>32.626791408559846</v>
      </c>
      <c r="AV136" s="124">
        <f t="shared" si="34"/>
        <v>41.293282876458562</v>
      </c>
      <c r="AW136" s="124">
        <f t="shared" si="34"/>
        <v>50.979361575874748</v>
      </c>
      <c r="AX136" s="127"/>
      <c r="AY136" s="125">
        <f t="shared" si="30"/>
        <v>21.411652892561996</v>
      </c>
      <c r="AZ136" s="125">
        <f t="shared" si="30"/>
        <v>7.0466115702479373</v>
      </c>
      <c r="BA136" s="125">
        <f t="shared" si="30"/>
        <v>4.6159871441689626</v>
      </c>
      <c r="BB136" s="125">
        <f t="shared" si="29"/>
        <v>4.0364462809917363</v>
      </c>
      <c r="BC136" s="125">
        <f t="shared" si="29"/>
        <v>4.0657223140495873</v>
      </c>
      <c r="BD136" s="125">
        <f t="shared" si="29"/>
        <v>4.3972819100091813</v>
      </c>
      <c r="BE136" s="125">
        <f t="shared" si="29"/>
        <v>4.9260937763535164</v>
      </c>
      <c r="BF136" s="125">
        <f t="shared" si="29"/>
        <v>5.6082851239669402</v>
      </c>
      <c r="BG136" s="125">
        <f t="shared" si="29"/>
        <v>6.422896643199671</v>
      </c>
      <c r="BH136" s="123"/>
      <c r="BI136" s="123">
        <f t="shared" si="22"/>
        <v>4.0364462809917363</v>
      </c>
      <c r="BJ136" s="123"/>
      <c r="BK136" s="123">
        <v>4.0364462809917363</v>
      </c>
      <c r="BL136" s="123">
        <v>4.2164934075104377</v>
      </c>
      <c r="BM136" s="123">
        <v>4.3558359467750289</v>
      </c>
      <c r="BN136" s="123">
        <v>4.6048644969730059</v>
      </c>
      <c r="BO136" s="123">
        <v>4.8206775526863925</v>
      </c>
      <c r="BP136" s="123">
        <v>5.009332681604902</v>
      </c>
      <c r="BQ136" s="123">
        <v>5.289774702677251</v>
      </c>
      <c r="BR136" s="123">
        <v>5.471362530280004</v>
      </c>
      <c r="BS136" s="123">
        <v>5.6202278021138694</v>
      </c>
      <c r="BT136" s="123">
        <v>5.7443795477496042</v>
      </c>
      <c r="BU136" s="123">
        <v>5.9394692983697253</v>
      </c>
      <c r="BV136" s="123">
        <v>6.085643761204321</v>
      </c>
      <c r="BW136" s="123">
        <v>6.3286891511275885</v>
      </c>
      <c r="BX136" s="123">
        <v>6.4777339325182721</v>
      </c>
      <c r="BY136" s="123">
        <v>6.7057248879690121</v>
      </c>
      <c r="BZ136" s="123">
        <v>7.0348682628826413</v>
      </c>
    </row>
    <row r="137" spans="32:78" x14ac:dyDescent="0.3">
      <c r="AF137" s="116">
        <v>9.8000000000000096</v>
      </c>
      <c r="AG137" s="128">
        <f t="shared" si="23"/>
        <v>0.46641232819658474</v>
      </c>
      <c r="AH137" s="127">
        <f t="shared" si="26"/>
        <v>0.10204081632653052</v>
      </c>
      <c r="AI137" s="123">
        <f t="shared" si="27"/>
        <v>9.8000000000000096</v>
      </c>
      <c r="AJ137" s="57">
        <f t="shared" si="24"/>
        <v>0.4177234864387826</v>
      </c>
      <c r="AK137" s="57">
        <v>1</v>
      </c>
      <c r="AL137" s="123">
        <f t="shared" si="25"/>
        <v>0.21276595744680846</v>
      </c>
      <c r="AM137" s="123">
        <f t="shared" si="35"/>
        <v>4.7000000000000011</v>
      </c>
      <c r="AN137" s="124">
        <f t="shared" si="34"/>
        <v>0.44679060213170452</v>
      </c>
      <c r="AO137" s="124">
        <f t="shared" si="34"/>
        <v>1.7871624085268181</v>
      </c>
      <c r="AP137" s="124">
        <f t="shared" si="34"/>
        <v>4.0211154191853407</v>
      </c>
      <c r="AQ137" s="124">
        <f t="shared" si="34"/>
        <v>7.1486496341072723</v>
      </c>
      <c r="AR137" s="124">
        <f t="shared" si="34"/>
        <v>11.169765053292613</v>
      </c>
      <c r="AS137" s="124">
        <f t="shared" si="34"/>
        <v>16.084461676741363</v>
      </c>
      <c r="AT137" s="124">
        <f t="shared" si="34"/>
        <v>21.892739504453527</v>
      </c>
      <c r="AU137" s="124">
        <f t="shared" si="34"/>
        <v>28.594598536429089</v>
      </c>
      <c r="AV137" s="124">
        <f t="shared" si="34"/>
        <v>36.190038772668075</v>
      </c>
      <c r="AW137" s="124">
        <f t="shared" si="34"/>
        <v>44.679060213170452</v>
      </c>
      <c r="AX137" s="127"/>
      <c r="AY137" s="125">
        <f t="shared" si="30"/>
        <v>24.135269352648265</v>
      </c>
      <c r="AZ137" s="125">
        <f t="shared" si="30"/>
        <v>7.7035774105930299</v>
      </c>
      <c r="BA137" s="125">
        <f t="shared" si="30"/>
        <v>4.8618686182787583</v>
      </c>
      <c r="BB137" s="125">
        <f t="shared" si="29"/>
        <v>4.1049346423721147</v>
      </c>
      <c r="BC137" s="125">
        <f t="shared" si="29"/>
        <v>4.0153338162064278</v>
      </c>
      <c r="BD137" s="125">
        <f t="shared" si="29"/>
        <v>4.2433078064483674</v>
      </c>
      <c r="BE137" s="125">
        <f t="shared" si="29"/>
        <v>4.6690146062952111</v>
      </c>
      <c r="BF137" s="125">
        <f t="shared" si="29"/>
        <v>5.2423948194884549</v>
      </c>
      <c r="BG137" s="125">
        <f t="shared" si="29"/>
        <v>5.9395336138915429</v>
      </c>
      <c r="BH137" s="123"/>
      <c r="BI137" s="123">
        <f t="shared" si="22"/>
        <v>4.0153338162064278</v>
      </c>
      <c r="BJ137" s="123"/>
      <c r="BK137" s="123">
        <v>4.0153338162064278</v>
      </c>
      <c r="BL137" s="123">
        <v>4.1872258257303834</v>
      </c>
      <c r="BM137" s="123">
        <v>4.3458457267390873</v>
      </c>
      <c r="BN137" s="123">
        <v>4.6287699651930039</v>
      </c>
      <c r="BO137" s="123">
        <v>4.8464305494836273</v>
      </c>
      <c r="BP137" s="123">
        <v>4.9985756403394097</v>
      </c>
      <c r="BQ137" s="123">
        <v>5.2527131053550598</v>
      </c>
      <c r="BR137" s="123">
        <v>5.4562129769307699</v>
      </c>
      <c r="BS137" s="123">
        <v>5.6226390795839833</v>
      </c>
      <c r="BT137" s="123">
        <v>5.7611727885607724</v>
      </c>
      <c r="BU137" s="123">
        <v>5.9784013382291157</v>
      </c>
      <c r="BV137" s="123">
        <v>6.1175441266632493</v>
      </c>
      <c r="BW137" s="123">
        <v>6.3303570598746681</v>
      </c>
      <c r="BX137" s="123">
        <v>6.4612884954058556</v>
      </c>
      <c r="BY137" s="123">
        <v>6.6621669642350776</v>
      </c>
      <c r="BZ137" s="123">
        <v>7.0085955459177045</v>
      </c>
    </row>
    <row r="138" spans="32:78" x14ac:dyDescent="0.3">
      <c r="AF138" s="116">
        <v>9.9000000000000092</v>
      </c>
      <c r="AG138" s="128">
        <f t="shared" si="23"/>
        <v>0.46620304050607081</v>
      </c>
      <c r="AH138" s="127">
        <f t="shared" si="26"/>
        <v>0.10101010101010091</v>
      </c>
      <c r="AI138" s="123">
        <f t="shared" si="27"/>
        <v>9.9000000000000092</v>
      </c>
      <c r="AJ138" s="57">
        <f t="shared" si="24"/>
        <v>0.41751419874826862</v>
      </c>
      <c r="AK138" s="57">
        <v>1</v>
      </c>
      <c r="AL138" s="123">
        <f t="shared" si="25"/>
        <v>0.19999999999999996</v>
      </c>
      <c r="AM138" s="123">
        <f t="shared" si="35"/>
        <v>5.0000000000000009</v>
      </c>
      <c r="AN138" s="124">
        <f t="shared" si="34"/>
        <v>0.39478417604357419</v>
      </c>
      <c r="AO138" s="124">
        <f t="shared" si="34"/>
        <v>1.5791367041742967</v>
      </c>
      <c r="AP138" s="124">
        <f t="shared" si="34"/>
        <v>3.5530575843921679</v>
      </c>
      <c r="AQ138" s="124">
        <f t="shared" si="34"/>
        <v>6.316546816697187</v>
      </c>
      <c r="AR138" s="124">
        <f t="shared" si="34"/>
        <v>9.8696044010893527</v>
      </c>
      <c r="AS138" s="124">
        <f t="shared" si="34"/>
        <v>14.212230337568672</v>
      </c>
      <c r="AT138" s="124">
        <f t="shared" si="34"/>
        <v>19.344424626135133</v>
      </c>
      <c r="AU138" s="124">
        <f t="shared" si="34"/>
        <v>25.266187266788748</v>
      </c>
      <c r="AV138" s="124">
        <f t="shared" si="34"/>
        <v>31.977518259529511</v>
      </c>
      <c r="AW138" s="124">
        <f t="shared" si="34"/>
        <v>39.478417604357411</v>
      </c>
      <c r="AX138" s="127"/>
      <c r="AY138" s="125">
        <f t="shared" si="30"/>
        <v>27.04000000000001</v>
      </c>
      <c r="AZ138" s="125">
        <f t="shared" si="30"/>
        <v>8.4100000000000019</v>
      </c>
      <c r="BA138" s="125">
        <f t="shared" si="30"/>
        <v>5.1377777777777771</v>
      </c>
      <c r="BB138" s="125">
        <f t="shared" si="29"/>
        <v>4.2024999999999997</v>
      </c>
      <c r="BC138" s="125">
        <f t="shared" si="29"/>
        <v>4</v>
      </c>
      <c r="BD138" s="125">
        <f t="shared" si="29"/>
        <v>4.1344444444444441</v>
      </c>
      <c r="BE138" s="125">
        <f t="shared" si="29"/>
        <v>4.4702040816326516</v>
      </c>
      <c r="BF138" s="125">
        <f t="shared" si="29"/>
        <v>4.9506249999999987</v>
      </c>
      <c r="BG138" s="125">
        <f t="shared" si="29"/>
        <v>5.54864197530864</v>
      </c>
      <c r="BH138" s="123"/>
      <c r="BI138" s="123">
        <f t="shared" si="22"/>
        <v>4</v>
      </c>
      <c r="BJ138" s="123"/>
      <c r="BK138" s="123">
        <v>4</v>
      </c>
      <c r="BL138" s="123">
        <v>4.1944055134593539</v>
      </c>
      <c r="BM138" s="123">
        <v>4.3735738110524407</v>
      </c>
      <c r="BN138" s="123">
        <v>4.6191890510766047</v>
      </c>
      <c r="BO138" s="123">
        <v>4.8138978768239955</v>
      </c>
      <c r="BP138" s="123">
        <v>4.9843976444060818</v>
      </c>
      <c r="BQ138" s="123">
        <v>5.268470766484616</v>
      </c>
      <c r="BR138" s="123">
        <v>5.4938068210460935</v>
      </c>
      <c r="BS138" s="123">
        <v>5.6362868135867492</v>
      </c>
      <c r="BT138" s="123">
        <v>5.7552091453261776</v>
      </c>
      <c r="BU138" s="123">
        <v>5.942249025379609</v>
      </c>
      <c r="BV138" s="123">
        <v>6.0825200099371095</v>
      </c>
      <c r="BW138" s="123">
        <v>6.3159793066761267</v>
      </c>
      <c r="BX138" s="123">
        <v>6.4592807168633781</v>
      </c>
      <c r="BY138" s="123">
        <v>6.6786748577817256</v>
      </c>
      <c r="BZ138" s="123">
        <v>7.0089933164582288</v>
      </c>
    </row>
    <row r="139" spans="32:78" x14ac:dyDescent="0.3">
      <c r="AF139" s="116">
        <v>10</v>
      </c>
      <c r="AG139" s="128">
        <f t="shared" si="23"/>
        <v>0.46600000000000003</v>
      </c>
      <c r="AH139" s="127">
        <f t="shared" si="26"/>
        <v>0.1</v>
      </c>
      <c r="AI139" s="123">
        <f t="shared" si="27"/>
        <v>10</v>
      </c>
      <c r="AJ139" s="57">
        <f t="shared" si="24"/>
        <v>0.41731115824219778</v>
      </c>
      <c r="AK139" s="57">
        <v>1</v>
      </c>
      <c r="AL139" s="123">
        <f t="shared" si="25"/>
        <v>0.18867924528301885</v>
      </c>
      <c r="AM139" s="123">
        <f t="shared" si="35"/>
        <v>5.3000000000000007</v>
      </c>
      <c r="AN139" s="124">
        <f t="shared" si="34"/>
        <v>0.35135651125273609</v>
      </c>
      <c r="AO139" s="124">
        <f t="shared" si="34"/>
        <v>1.4054260450109444</v>
      </c>
      <c r="AP139" s="124">
        <f t="shared" si="34"/>
        <v>3.1622086012746249</v>
      </c>
      <c r="AQ139" s="124">
        <f t="shared" si="34"/>
        <v>5.6217041800437775</v>
      </c>
      <c r="AR139" s="124">
        <f t="shared" si="34"/>
        <v>8.7839127813184028</v>
      </c>
      <c r="AS139" s="124">
        <f t="shared" si="34"/>
        <v>12.6488344050985</v>
      </c>
      <c r="AT139" s="124">
        <f t="shared" si="34"/>
        <v>17.21646905138407</v>
      </c>
      <c r="AU139" s="124">
        <f t="shared" si="34"/>
        <v>22.48681672017511</v>
      </c>
      <c r="AV139" s="124">
        <f t="shared" si="34"/>
        <v>28.459877411471624</v>
      </c>
      <c r="AW139" s="124">
        <f t="shared" si="34"/>
        <v>35.135651125273611</v>
      </c>
      <c r="AX139" s="127"/>
      <c r="AY139" s="125">
        <f t="shared" si="30"/>
        <v>30.12559985760058</v>
      </c>
      <c r="AZ139" s="125">
        <f t="shared" si="30"/>
        <v>9.1648994304022793</v>
      </c>
      <c r="BA139" s="125">
        <f t="shared" si="30"/>
        <v>5.441509829516237</v>
      </c>
      <c r="BB139" s="125">
        <f t="shared" si="29"/>
        <v>4.3252227216091139</v>
      </c>
      <c r="BC139" s="125">
        <f t="shared" si="29"/>
        <v>4.013596440014239</v>
      </c>
      <c r="BD139" s="125">
        <f t="shared" si="29"/>
        <v>4.0618726513982839</v>
      </c>
      <c r="BE139" s="125">
        <f t="shared" si="29"/>
        <v>4.31765832855036</v>
      </c>
      <c r="BF139" s="125">
        <f t="shared" si="29"/>
        <v>4.7172971364364553</v>
      </c>
      <c r="BG139" s="125">
        <f t="shared" si="29"/>
        <v>5.2303785891029282</v>
      </c>
      <c r="BH139" s="123"/>
      <c r="BI139" s="123">
        <f t="shared" si="22"/>
        <v>4.013596440014239</v>
      </c>
      <c r="BJ139" s="123"/>
      <c r="BK139" s="123">
        <v>4.013596440014239</v>
      </c>
      <c r="BL139" s="123">
        <v>4.213780595143767</v>
      </c>
      <c r="BM139" s="123">
        <v>4.3541607538998779</v>
      </c>
      <c r="BN139" s="123">
        <v>4.6050137667644586</v>
      </c>
      <c r="BO139" s="123">
        <v>4.8223782590609483</v>
      </c>
      <c r="BP139" s="123">
        <v>5.0123680441977694</v>
      </c>
      <c r="BQ139" s="123">
        <v>5.2648623635787315</v>
      </c>
      <c r="BR139" s="123">
        <v>5.4567043135759441</v>
      </c>
      <c r="BS139" s="123">
        <v>5.6137874818685871</v>
      </c>
      <c r="BT139" s="123">
        <v>5.7446695175929108</v>
      </c>
      <c r="BU139" s="123">
        <v>5.9501195045920294</v>
      </c>
      <c r="BV139" s="123">
        <v>6.1038917828079127</v>
      </c>
      <c r="BW139" s="123">
        <v>6.3168525298232749</v>
      </c>
      <c r="BX139" s="123">
        <v>6.4527312205019998</v>
      </c>
      <c r="BY139" s="123">
        <v>6.6610148584281781</v>
      </c>
      <c r="BZ139" s="123">
        <v>7.007538441082775</v>
      </c>
    </row>
    <row r="140" spans="32:78" x14ac:dyDescent="0.3">
      <c r="AF140" s="116">
        <v>10.1</v>
      </c>
      <c r="AG140" s="128">
        <f t="shared" si="23"/>
        <v>0.46580296049406922</v>
      </c>
      <c r="AH140" s="127">
        <f t="shared" si="26"/>
        <v>9.9009900990099015E-2</v>
      </c>
      <c r="AI140" s="123">
        <f t="shared" si="27"/>
        <v>10.1</v>
      </c>
      <c r="AJ140" s="57">
        <f t="shared" si="24"/>
        <v>0.41711411873626703</v>
      </c>
      <c r="AK140" s="57">
        <v>1</v>
      </c>
      <c r="AL140" s="123">
        <f t="shared" si="25"/>
        <v>0.17857142857142855</v>
      </c>
      <c r="AM140" s="123">
        <f t="shared" si="35"/>
        <v>5.6000000000000005</v>
      </c>
      <c r="AN140" s="124">
        <f t="shared" si="34"/>
        <v>0.31471952809596154</v>
      </c>
      <c r="AO140" s="124">
        <f t="shared" si="34"/>
        <v>1.2588781123838462</v>
      </c>
      <c r="AP140" s="124">
        <f t="shared" si="34"/>
        <v>2.8324757528636542</v>
      </c>
      <c r="AQ140" s="124">
        <f t="shared" si="34"/>
        <v>5.0355124495353847</v>
      </c>
      <c r="AR140" s="124">
        <f t="shared" si="34"/>
        <v>7.8679882023990366</v>
      </c>
      <c r="AS140" s="124">
        <f t="shared" si="34"/>
        <v>11.329903011454617</v>
      </c>
      <c r="AT140" s="124">
        <f t="shared" si="34"/>
        <v>15.421256876702119</v>
      </c>
      <c r="AU140" s="124">
        <f t="shared" si="34"/>
        <v>20.142049798141539</v>
      </c>
      <c r="AV140" s="124">
        <f t="shared" si="34"/>
        <v>25.492281775772884</v>
      </c>
      <c r="AW140" s="124">
        <f t="shared" si="34"/>
        <v>31.471952809596146</v>
      </c>
      <c r="AX140" s="127"/>
      <c r="AY140" s="125">
        <f t="shared" si="30"/>
        <v>33.391887755102047</v>
      </c>
      <c r="AZ140" s="125">
        <f t="shared" si="30"/>
        <v>9.9675510204081661</v>
      </c>
      <c r="BA140" s="125">
        <f t="shared" si="30"/>
        <v>5.7714342403628134</v>
      </c>
      <c r="BB140" s="125">
        <f t="shared" si="29"/>
        <v>4.4702040816326534</v>
      </c>
      <c r="BC140" s="125">
        <f t="shared" si="29"/>
        <v>4.0515938775510207</v>
      </c>
      <c r="BD140" s="125">
        <f t="shared" si="29"/>
        <v>4.01907029478458</v>
      </c>
      <c r="BE140" s="125">
        <f t="shared" si="29"/>
        <v>4.2024999999999997</v>
      </c>
      <c r="BF140" s="125">
        <f t="shared" si="29"/>
        <v>4.5308163265306121</v>
      </c>
      <c r="BG140" s="125">
        <f t="shared" si="29"/>
        <v>4.970068657092467</v>
      </c>
      <c r="BH140" s="123"/>
      <c r="BI140" s="123">
        <f t="shared" si="22"/>
        <v>4.01907029478458</v>
      </c>
      <c r="BJ140" s="123"/>
      <c r="BK140" s="123">
        <v>4.01907029478458</v>
      </c>
      <c r="BL140" s="123">
        <v>4.1885467660856079</v>
      </c>
      <c r="BM140" s="123">
        <v>4.3449619708590275</v>
      </c>
      <c r="BN140" s="123">
        <v>4.6240096572576244</v>
      </c>
      <c r="BO140" s="123">
        <v>4.8305416966012666</v>
      </c>
      <c r="BP140" s="123">
        <v>4.9836371292817478</v>
      </c>
      <c r="BQ140" s="123">
        <v>5.2520411336148625</v>
      </c>
      <c r="BR140" s="123">
        <v>5.4572446887331889</v>
      </c>
      <c r="BS140" s="123">
        <v>5.6137718289587264</v>
      </c>
      <c r="BT140" s="123">
        <v>5.7441984890029332</v>
      </c>
      <c r="BU140" s="123">
        <v>5.93981134141006</v>
      </c>
      <c r="BV140" s="123">
        <v>6.082523228672593</v>
      </c>
      <c r="BW140" s="123">
        <v>6.3138463819007544</v>
      </c>
      <c r="BX140" s="123">
        <v>6.4527312205019998</v>
      </c>
      <c r="BY140" s="123">
        <v>6.6610148584281781</v>
      </c>
      <c r="BZ140" s="123">
        <v>7.0089933164582288</v>
      </c>
    </row>
    <row r="141" spans="32:78" x14ac:dyDescent="0.3">
      <c r="AF141" s="116">
        <v>10.199999999999999</v>
      </c>
      <c r="AG141" s="128">
        <f t="shared" si="23"/>
        <v>0.46561168781237988</v>
      </c>
      <c r="AH141" s="127">
        <f t="shared" si="26"/>
        <v>9.8039215686274522E-2</v>
      </c>
      <c r="AI141" s="123">
        <f t="shared" si="27"/>
        <v>10.199999999999999</v>
      </c>
      <c r="AJ141" s="57">
        <f t="shared" si="24"/>
        <v>0.41692284605457769</v>
      </c>
      <c r="AK141" s="57">
        <v>1</v>
      </c>
      <c r="AL141" s="123">
        <f t="shared" si="25"/>
        <v>0.16949152542372881</v>
      </c>
      <c r="AM141" s="123">
        <f t="shared" si="35"/>
        <v>5.9</v>
      </c>
      <c r="AN141" s="124">
        <f t="shared" si="34"/>
        <v>0.28352784835074285</v>
      </c>
      <c r="AO141" s="124">
        <f t="shared" si="34"/>
        <v>1.1341113934029714</v>
      </c>
      <c r="AP141" s="124">
        <f t="shared" si="34"/>
        <v>2.5517506351566852</v>
      </c>
      <c r="AQ141" s="124">
        <f t="shared" si="34"/>
        <v>4.5364455736118856</v>
      </c>
      <c r="AR141" s="124">
        <f t="shared" si="34"/>
        <v>7.0881962087685695</v>
      </c>
      <c r="AS141" s="124">
        <f t="shared" si="34"/>
        <v>10.207002540626741</v>
      </c>
      <c r="AT141" s="124">
        <f t="shared" si="34"/>
        <v>13.892864569186401</v>
      </c>
      <c r="AU141" s="124">
        <f t="shared" si="34"/>
        <v>18.145782294447542</v>
      </c>
      <c r="AV141" s="124">
        <f t="shared" si="34"/>
        <v>22.965755716410175</v>
      </c>
      <c r="AW141" s="124">
        <f t="shared" si="34"/>
        <v>28.352784835074278</v>
      </c>
      <c r="AX141" s="127"/>
      <c r="AY141" s="125">
        <f t="shared" si="30"/>
        <v>36.838727377190459</v>
      </c>
      <c r="AZ141" s="125">
        <f t="shared" si="30"/>
        <v>10.817409508761852</v>
      </c>
      <c r="BA141" s="125">
        <f t="shared" si="30"/>
        <v>6.1263241724919384</v>
      </c>
      <c r="BB141" s="125">
        <f t="shared" si="29"/>
        <v>4.6352630350474007</v>
      </c>
      <c r="BC141" s="125">
        <f t="shared" si="29"/>
        <v>4.1105844297615635</v>
      </c>
      <c r="BD141" s="125">
        <f t="shared" si="29"/>
        <v>4.0011300233010951</v>
      </c>
      <c r="BE141" s="125">
        <f t="shared" si="29"/>
        <v>4.1180496455979698</v>
      </c>
      <c r="BF141" s="125">
        <f t="shared" si="29"/>
        <v>4.3824583901895995</v>
      </c>
      <c r="BG141" s="125">
        <f t="shared" si="29"/>
        <v>4.7566706388472157</v>
      </c>
      <c r="BH141" s="123"/>
      <c r="BI141" s="123">
        <f t="shared" si="22"/>
        <v>4.0011300233010951</v>
      </c>
      <c r="BJ141" s="123"/>
      <c r="BK141" s="123">
        <v>4.0011300233010951</v>
      </c>
      <c r="BL141" s="123">
        <v>4.1891420970689817</v>
      </c>
      <c r="BM141" s="123">
        <v>4.362475010943232</v>
      </c>
      <c r="BN141" s="123">
        <v>4.6136551312074099</v>
      </c>
      <c r="BO141" s="123">
        <v>4.8125775727663225</v>
      </c>
      <c r="BP141" s="123">
        <v>4.9836371292817478</v>
      </c>
      <c r="BQ141" s="123">
        <v>5.2520411336148625</v>
      </c>
      <c r="BR141" s="123">
        <v>5.4572446887331889</v>
      </c>
      <c r="BS141" s="123">
        <v>5.6137718289587264</v>
      </c>
      <c r="BT141" s="123">
        <v>5.7433565939930542</v>
      </c>
      <c r="BU141" s="123">
        <v>5.93981134141006</v>
      </c>
      <c r="BV141" s="123">
        <v>6.082523228672593</v>
      </c>
      <c r="BW141" s="123">
        <v>6.3168525298232749</v>
      </c>
      <c r="BX141" s="123">
        <v>6.4527312205019998</v>
      </c>
      <c r="BY141" s="123">
        <v>6.6610148584281781</v>
      </c>
      <c r="BZ141" s="123">
        <v>7.0089933164582288</v>
      </c>
    </row>
    <row r="142" spans="32:78" x14ac:dyDescent="0.3">
      <c r="AF142" s="116">
        <v>10.3</v>
      </c>
      <c r="AG142" s="128">
        <f t="shared" si="23"/>
        <v>0.46542595909133755</v>
      </c>
      <c r="AH142" s="127">
        <f t="shared" si="26"/>
        <v>9.7087378640776698E-2</v>
      </c>
      <c r="AI142" s="123">
        <f t="shared" si="27"/>
        <v>10.3</v>
      </c>
      <c r="AJ142" s="57">
        <f t="shared" si="24"/>
        <v>0.41673711733353536</v>
      </c>
      <c r="AK142" s="57">
        <v>1</v>
      </c>
      <c r="AL142" s="123">
        <f t="shared" si="25"/>
        <v>0.16129032258064516</v>
      </c>
      <c r="AM142" s="123">
        <f t="shared" si="35"/>
        <v>6.2</v>
      </c>
      <c r="AN142" s="124">
        <f t="shared" si="34"/>
        <v>0.25675349638629968</v>
      </c>
      <c r="AO142" s="124">
        <f t="shared" si="34"/>
        <v>1.0270139855451987</v>
      </c>
      <c r="AP142" s="124">
        <f t="shared" si="34"/>
        <v>2.3107814674766973</v>
      </c>
      <c r="AQ142" s="124">
        <f t="shared" si="34"/>
        <v>4.108055942180795</v>
      </c>
      <c r="AR142" s="124">
        <f t="shared" si="34"/>
        <v>6.4188374096574909</v>
      </c>
      <c r="AS142" s="124">
        <f t="shared" si="34"/>
        <v>9.2431258699067893</v>
      </c>
      <c r="AT142" s="124">
        <f t="shared" si="34"/>
        <v>12.580921322928685</v>
      </c>
      <c r="AU142" s="124">
        <f t="shared" si="34"/>
        <v>16.43222376872318</v>
      </c>
      <c r="AV142" s="124">
        <f t="shared" si="34"/>
        <v>20.797033207290276</v>
      </c>
      <c r="AW142" s="124">
        <f t="shared" si="34"/>
        <v>25.675349638629964</v>
      </c>
      <c r="AX142" s="127"/>
      <c r="AY142" s="125">
        <f t="shared" si="30"/>
        <v>40.466014568158172</v>
      </c>
      <c r="AZ142" s="125">
        <f t="shared" si="30"/>
        <v>11.714058272632675</v>
      </c>
      <c r="BA142" s="125">
        <f t="shared" si="30"/>
        <v>6.5052422245346273</v>
      </c>
      <c r="BB142" s="125">
        <f t="shared" si="29"/>
        <v>4.8187330905306975</v>
      </c>
      <c r="BC142" s="125">
        <f t="shared" si="29"/>
        <v>4.1879642039542162</v>
      </c>
      <c r="BD142" s="125">
        <f t="shared" si="29"/>
        <v>4.0043022314718462</v>
      </c>
      <c r="BE142" s="125">
        <f t="shared" si="29"/>
        <v>4.059203635668629</v>
      </c>
      <c r="BF142" s="125">
        <f t="shared" si="29"/>
        <v>4.2655573621227889</v>
      </c>
      <c r="BG142" s="125">
        <f t="shared" si="29"/>
        <v>4.5817479220462216</v>
      </c>
      <c r="BH142" s="123">
        <f t="shared" ref="BH142:BH148" si="36">MIN($BG$142:$BG$149)</f>
        <v>4.0262813144590854</v>
      </c>
      <c r="BI142" s="123">
        <f t="shared" ref="BI142:BI148" si="37">MIN(AY142:BH142)</f>
        <v>4.0043022314718462</v>
      </c>
      <c r="BJ142" s="123"/>
      <c r="BK142" s="123">
        <v>4.0043022314718462</v>
      </c>
      <c r="BL142" s="123">
        <v>4.2118169826179068</v>
      </c>
      <c r="BM142" s="123">
        <v>4.3530499641681395</v>
      </c>
      <c r="BN142" s="123">
        <v>4.6052103877820043</v>
      </c>
      <c r="BO142" s="123">
        <v>4.8236866402162644</v>
      </c>
      <c r="BP142" s="123">
        <v>4.9836371292817478</v>
      </c>
      <c r="BQ142" s="123">
        <v>5.2520411336148625</v>
      </c>
      <c r="BR142" s="123">
        <v>5.4546894640250052</v>
      </c>
      <c r="BS142" s="123">
        <v>5.6137718289587264</v>
      </c>
      <c r="BT142" s="123">
        <v>5.7441984890029332</v>
      </c>
      <c r="BU142" s="123">
        <v>5.93981134141006</v>
      </c>
      <c r="BV142" s="123">
        <v>6.082523228672593</v>
      </c>
      <c r="BW142" s="123">
        <v>6.3168525298232749</v>
      </c>
      <c r="BX142" s="123">
        <v>6.4527312205019998</v>
      </c>
      <c r="BY142" s="123">
        <v>6.6610148584281781</v>
      </c>
      <c r="BZ142" s="123">
        <v>7.0089933164582288</v>
      </c>
    </row>
    <row r="143" spans="32:78" x14ac:dyDescent="0.3">
      <c r="AF143" s="116">
        <v>10.4</v>
      </c>
      <c r="AG143" s="128">
        <f t="shared" ref="AG143:AG149" si="38">0.456+(1/AF143)^2</f>
        <v>0.46524556213017754</v>
      </c>
      <c r="AH143" s="127">
        <f t="shared" si="26"/>
        <v>9.6153846153846145E-2</v>
      </c>
      <c r="AI143" s="123">
        <f t="shared" si="27"/>
        <v>10.4</v>
      </c>
      <c r="AJ143" s="57">
        <f t="shared" ref="AJ143:AJ151" si="39">(6/PI()^2)*((1-$AJ$13)+((PI()*$AH143/AJ$14)^(2))/6)</f>
        <v>0.41655672037237534</v>
      </c>
      <c r="AK143" s="57">
        <v>1</v>
      </c>
      <c r="AL143" s="123">
        <f t="shared" ref="AL143:AL149" si="40">AK143/AM143</f>
        <v>0.15384615384615385</v>
      </c>
      <c r="AM143" s="123">
        <f t="shared" si="35"/>
        <v>6.5</v>
      </c>
      <c r="AN143" s="124">
        <f t="shared" si="34"/>
        <v>0.23360010416779547</v>
      </c>
      <c r="AO143" s="124">
        <f t="shared" si="34"/>
        <v>0.9344004166711819</v>
      </c>
      <c r="AP143" s="124">
        <f t="shared" si="34"/>
        <v>2.1024009375101596</v>
      </c>
      <c r="AQ143" s="124">
        <f t="shared" si="34"/>
        <v>3.7376016666847276</v>
      </c>
      <c r="AR143" s="124">
        <f t="shared" si="34"/>
        <v>5.8400026041948871</v>
      </c>
      <c r="AS143" s="124">
        <f t="shared" si="34"/>
        <v>8.4096037500406382</v>
      </c>
      <c r="AT143" s="124">
        <f t="shared" si="34"/>
        <v>11.446405104221979</v>
      </c>
      <c r="AU143" s="124">
        <f t="shared" si="34"/>
        <v>14.95040666673891</v>
      </c>
      <c r="AV143" s="124">
        <f t="shared" si="34"/>
        <v>18.921608437591438</v>
      </c>
      <c r="AW143" s="124">
        <f t="shared" si="34"/>
        <v>23.360010416779549</v>
      </c>
      <c r="AX143" s="127"/>
      <c r="AY143" s="125">
        <f t="shared" si="30"/>
        <v>44.273668639053255</v>
      </c>
      <c r="AZ143" s="125">
        <f t="shared" si="30"/>
        <v>12.657174556213016</v>
      </c>
      <c r="BA143" s="125">
        <f t="shared" si="30"/>
        <v>6.9074621959237339</v>
      </c>
      <c r="BB143" s="125">
        <f t="shared" si="29"/>
        <v>5.0193232248520712</v>
      </c>
      <c r="BC143" s="125">
        <f t="shared" si="29"/>
        <v>4.2817159763313617</v>
      </c>
      <c r="BD143" s="125">
        <f t="shared" si="29"/>
        <v>4.0256821170282704</v>
      </c>
      <c r="BE143" s="125">
        <f t="shared" si="29"/>
        <v>4.0220082115686511</v>
      </c>
      <c r="BF143" s="125">
        <f t="shared" si="29"/>
        <v>4.1749491494082847</v>
      </c>
      <c r="BG143" s="125">
        <f t="shared" si="29"/>
        <v>4.4387647015852147</v>
      </c>
      <c r="BH143" s="123">
        <f t="shared" si="36"/>
        <v>4.0262813144590854</v>
      </c>
      <c r="BI143" s="123">
        <f t="shared" si="37"/>
        <v>4.0220082115686511</v>
      </c>
      <c r="BJ143" s="123"/>
      <c r="BK143" s="123">
        <v>4.0220082115686511</v>
      </c>
      <c r="BL143" s="123">
        <v>4.1897698244101607</v>
      </c>
      <c r="BM143" s="123">
        <v>4.3446198533756117</v>
      </c>
      <c r="BN143" s="123">
        <v>4.6209154665415308</v>
      </c>
      <c r="BO143" s="123">
        <v>4.8220243362004265</v>
      </c>
      <c r="BP143" s="123">
        <v>4.9836371292817478</v>
      </c>
      <c r="BQ143" s="123">
        <v>5.2520411336148625</v>
      </c>
      <c r="BR143" s="123">
        <v>5.4572446887331889</v>
      </c>
      <c r="BS143" s="123">
        <v>5.6137718289587264</v>
      </c>
      <c r="BT143" s="123">
        <v>5.7441984890029332</v>
      </c>
      <c r="BU143" s="123">
        <v>5.93981134141006</v>
      </c>
      <c r="BV143" s="123">
        <v>6.082523228672593</v>
      </c>
      <c r="BW143" s="123">
        <v>6.3168525298232749</v>
      </c>
      <c r="BX143" s="123">
        <v>6.4527312205019998</v>
      </c>
      <c r="BY143" s="123">
        <v>6.6610148584281781</v>
      </c>
      <c r="BZ143" s="123">
        <v>7.0089933164582288</v>
      </c>
    </row>
    <row r="144" spans="32:78" x14ac:dyDescent="0.3">
      <c r="AF144" s="116">
        <v>10.5</v>
      </c>
      <c r="AG144" s="128">
        <f t="shared" si="38"/>
        <v>0.46507029478458051</v>
      </c>
      <c r="AH144" s="127">
        <f t="shared" ref="AH144:AH149" si="41">1/AI144</f>
        <v>9.5238095238095233E-2</v>
      </c>
      <c r="AI144" s="123">
        <f t="shared" ref="AI144:AI148" si="42">AF144</f>
        <v>10.5</v>
      </c>
      <c r="AJ144" s="57">
        <f t="shared" si="39"/>
        <v>0.41638145302677826</v>
      </c>
      <c r="AK144" s="57">
        <v>1</v>
      </c>
      <c r="AL144" s="123">
        <f t="shared" si="40"/>
        <v>0.14705882352941177</v>
      </c>
      <c r="AM144" s="123">
        <f t="shared" si="35"/>
        <v>6.8</v>
      </c>
      <c r="AN144" s="124">
        <f t="shared" si="34"/>
        <v>0.2134430017536626</v>
      </c>
      <c r="AO144" s="124">
        <f t="shared" si="34"/>
        <v>0.85377200701465039</v>
      </c>
      <c r="AP144" s="124">
        <f t="shared" si="34"/>
        <v>1.9209870157829634</v>
      </c>
      <c r="AQ144" s="124">
        <f t="shared" si="34"/>
        <v>3.4150880280586016</v>
      </c>
      <c r="AR144" s="124">
        <f t="shared" si="34"/>
        <v>5.3360750438415652</v>
      </c>
      <c r="AS144" s="124">
        <f t="shared" si="34"/>
        <v>7.6839480631318535</v>
      </c>
      <c r="AT144" s="124">
        <f t="shared" si="34"/>
        <v>10.458707085929468</v>
      </c>
      <c r="AU144" s="124">
        <f t="shared" si="34"/>
        <v>13.660352112234406</v>
      </c>
      <c r="AV144" s="124">
        <f t="shared" si="34"/>
        <v>17.288883142046675</v>
      </c>
      <c r="AW144" s="124">
        <f t="shared" si="34"/>
        <v>21.344300175366261</v>
      </c>
      <c r="AX144" s="127"/>
      <c r="AY144" s="125">
        <f t="shared" si="30"/>
        <v>48.261626297577855</v>
      </c>
      <c r="AZ144" s="125">
        <f t="shared" si="30"/>
        <v>13.646505190311418</v>
      </c>
      <c r="BA144" s="125">
        <f t="shared" si="30"/>
        <v>7.332414455978471</v>
      </c>
      <c r="BB144" s="125">
        <f t="shared" si="29"/>
        <v>5.2360207612456744</v>
      </c>
      <c r="BC144" s="125">
        <f t="shared" si="29"/>
        <v>4.3902574394463665</v>
      </c>
      <c r="BD144" s="125">
        <f t="shared" si="29"/>
        <v>4.0629911572472128</v>
      </c>
      <c r="BE144" s="125">
        <f t="shared" si="29"/>
        <v>4.0033620507026342</v>
      </c>
      <c r="BF144" s="125">
        <f t="shared" si="29"/>
        <v>4.106583044982699</v>
      </c>
      <c r="BG144" s="125">
        <f t="shared" si="29"/>
        <v>4.3225943013370935</v>
      </c>
      <c r="BH144" s="123">
        <f t="shared" si="36"/>
        <v>4.0262813144590854</v>
      </c>
      <c r="BI144" s="123">
        <f t="shared" si="37"/>
        <v>4.0033620507026342</v>
      </c>
      <c r="BJ144" s="123"/>
      <c r="BK144" s="123">
        <v>4.0033620507026342</v>
      </c>
      <c r="BL144" s="123">
        <v>4.1868731692426921</v>
      </c>
      <c r="BM144" s="123">
        <v>4.3560979969969225</v>
      </c>
      <c r="BN144" s="123">
        <v>4.6104151835958813</v>
      </c>
      <c r="BO144" s="123">
        <v>4.8125292595745304</v>
      </c>
      <c r="BP144" s="123">
        <v>4.9836371292817478</v>
      </c>
      <c r="BQ144" s="123">
        <v>5.2520411336148625</v>
      </c>
      <c r="BR144" s="123">
        <v>5.4572446887331889</v>
      </c>
      <c r="BS144" s="123">
        <v>5.6137718289587264</v>
      </c>
      <c r="BT144" s="123">
        <v>5.7441984890029332</v>
      </c>
      <c r="BU144" s="123">
        <v>5.93981134141006</v>
      </c>
      <c r="BV144" s="123">
        <v>6.082523228672593</v>
      </c>
      <c r="BW144" s="123">
        <v>6.3168525298232749</v>
      </c>
      <c r="BX144" s="123">
        <v>6.4527312205019998</v>
      </c>
      <c r="BY144" s="123">
        <v>6.6610148584281781</v>
      </c>
      <c r="BZ144" s="123">
        <v>7.0089933164582288</v>
      </c>
    </row>
    <row r="145" spans="32:78" x14ac:dyDescent="0.3">
      <c r="AF145" s="116">
        <v>10.6</v>
      </c>
      <c r="AG145" s="128">
        <f t="shared" si="38"/>
        <v>0.46489996440014242</v>
      </c>
      <c r="AH145" s="127">
        <f t="shared" si="41"/>
        <v>9.4339622641509441E-2</v>
      </c>
      <c r="AI145" s="123">
        <f t="shared" si="42"/>
        <v>10.6</v>
      </c>
      <c r="AJ145" s="57">
        <f t="shared" si="39"/>
        <v>0.41621112264234017</v>
      </c>
      <c r="AK145" s="57">
        <v>1</v>
      </c>
      <c r="AL145" s="123">
        <f t="shared" si="40"/>
        <v>0.14084507042253522</v>
      </c>
      <c r="AM145" s="123">
        <f t="shared" si="35"/>
        <v>7.1</v>
      </c>
      <c r="AN145" s="124">
        <f t="shared" si="34"/>
        <v>0.1957866375935203</v>
      </c>
      <c r="AO145" s="124">
        <f t="shared" si="34"/>
        <v>0.78314655037408121</v>
      </c>
      <c r="AP145" s="124">
        <f t="shared" si="34"/>
        <v>1.7620797383416833</v>
      </c>
      <c r="AQ145" s="124">
        <f t="shared" si="34"/>
        <v>3.1325862014963248</v>
      </c>
      <c r="AR145" s="124">
        <f t="shared" si="34"/>
        <v>4.8946659398380072</v>
      </c>
      <c r="AS145" s="124">
        <f t="shared" si="34"/>
        <v>7.0483189533667332</v>
      </c>
      <c r="AT145" s="124">
        <f t="shared" si="34"/>
        <v>9.5935452420824969</v>
      </c>
      <c r="AU145" s="124">
        <f t="shared" si="34"/>
        <v>12.530344805985299</v>
      </c>
      <c r="AV145" s="124">
        <f t="shared" si="34"/>
        <v>15.858717645075146</v>
      </c>
      <c r="AW145" s="124">
        <f t="shared" si="34"/>
        <v>19.578663759352029</v>
      </c>
      <c r="AX145" s="127"/>
      <c r="AY145" s="125">
        <f t="shared" si="30"/>
        <v>52.429837333862324</v>
      </c>
      <c r="AZ145" s="125">
        <f t="shared" si="30"/>
        <v>14.681849335449314</v>
      </c>
      <c r="BA145" s="125">
        <f t="shared" si="30"/>
        <v>7.7796471158720681</v>
      </c>
      <c r="BB145" s="125">
        <f t="shared" si="29"/>
        <v>5.4680223417972629</v>
      </c>
      <c r="BC145" s="125">
        <f t="shared" si="29"/>
        <v>4.512333346558222</v>
      </c>
      <c r="BD145" s="125">
        <f t="shared" si="29"/>
        <v>4.1144217968216186</v>
      </c>
      <c r="BE145" s="125">
        <f t="shared" si="29"/>
        <v>4.0008048694581975</v>
      </c>
      <c r="BF145" s="125">
        <f t="shared" si="29"/>
        <v>4.0572456171890501</v>
      </c>
      <c r="BG145" s="125">
        <f t="shared" si="29"/>
        <v>4.2291697218609867</v>
      </c>
      <c r="BH145" s="123">
        <f t="shared" si="36"/>
        <v>4.0262813144590854</v>
      </c>
      <c r="BI145" s="123">
        <f t="shared" si="37"/>
        <v>4.0008048694581975</v>
      </c>
      <c r="BJ145" s="123"/>
      <c r="BK145" s="123">
        <v>4.0008048694581975</v>
      </c>
      <c r="BL145" s="123">
        <v>4.2007759977132793</v>
      </c>
      <c r="BM145" s="123">
        <v>4.3522633677733005</v>
      </c>
      <c r="BN145" s="123">
        <v>4.605406658973501</v>
      </c>
      <c r="BO145" s="123">
        <v>4.8247186954211569</v>
      </c>
      <c r="BP145" s="123">
        <v>4.9836371292817478</v>
      </c>
      <c r="BQ145" s="123">
        <v>5.2520411336148625</v>
      </c>
      <c r="BR145" s="123">
        <v>5.4572446887331889</v>
      </c>
      <c r="BS145" s="123">
        <v>5.6137718289587264</v>
      </c>
      <c r="BT145" s="123">
        <v>5.7441984890029332</v>
      </c>
      <c r="BU145" s="123">
        <v>5.93981134141006</v>
      </c>
      <c r="BV145" s="123">
        <v>6.082523228672593</v>
      </c>
      <c r="BW145" s="123">
        <v>6.3168525298232749</v>
      </c>
      <c r="BX145" s="123">
        <v>6.4527312205019998</v>
      </c>
      <c r="BY145" s="123">
        <v>6.6610148584281781</v>
      </c>
      <c r="BZ145" s="123">
        <v>7.0089933164582288</v>
      </c>
    </row>
    <row r="146" spans="32:78" x14ac:dyDescent="0.3">
      <c r="AF146" s="116">
        <v>10.7</v>
      </c>
      <c r="AG146" s="128">
        <f t="shared" si="38"/>
        <v>0.46473438728273214</v>
      </c>
      <c r="AH146" s="127">
        <f t="shared" si="41"/>
        <v>9.3457943925233655E-2</v>
      </c>
      <c r="AI146" s="123">
        <f t="shared" si="42"/>
        <v>10.7</v>
      </c>
      <c r="AJ146" s="57">
        <f t="shared" si="39"/>
        <v>0.41604554552492989</v>
      </c>
      <c r="AK146" s="57">
        <v>1</v>
      </c>
      <c r="AL146" s="123">
        <f t="shared" si="40"/>
        <v>0.13513513513513514</v>
      </c>
      <c r="AM146" s="123">
        <f t="shared" si="35"/>
        <v>7.3999999999999995</v>
      </c>
      <c r="AN146" s="124">
        <f t="shared" si="34"/>
        <v>0.18023382763128851</v>
      </c>
      <c r="AO146" s="124">
        <f t="shared" si="34"/>
        <v>0.72093531052515403</v>
      </c>
      <c r="AP146" s="124">
        <f t="shared" si="34"/>
        <v>1.622104448681597</v>
      </c>
      <c r="AQ146" s="124">
        <f t="shared" si="34"/>
        <v>2.8837412421006161</v>
      </c>
      <c r="AR146" s="124">
        <f t="shared" si="34"/>
        <v>4.5058456907822118</v>
      </c>
      <c r="AS146" s="124">
        <f t="shared" si="34"/>
        <v>6.4884177947263879</v>
      </c>
      <c r="AT146" s="124">
        <f t="shared" si="34"/>
        <v>8.8314575539331361</v>
      </c>
      <c r="AU146" s="124">
        <f t="shared" si="34"/>
        <v>11.534964968402464</v>
      </c>
      <c r="AV146" s="124">
        <f t="shared" si="34"/>
        <v>14.598940038134369</v>
      </c>
      <c r="AW146" s="124">
        <f t="shared" si="34"/>
        <v>18.023382763128847</v>
      </c>
      <c r="AX146" s="127"/>
      <c r="AY146" s="125">
        <f t="shared" si="30"/>
        <v>56.778261504747981</v>
      </c>
      <c r="AZ146" s="125">
        <f t="shared" si="30"/>
        <v>15.763046018991963</v>
      </c>
      <c r="BA146" s="125">
        <f t="shared" si="30"/>
        <v>8.2487979871763635</v>
      </c>
      <c r="BB146" s="125">
        <f t="shared" si="29"/>
        <v>5.7146840759678597</v>
      </c>
      <c r="BC146" s="125">
        <f t="shared" si="29"/>
        <v>4.6469376186997815</v>
      </c>
      <c r="BD146" s="125">
        <f t="shared" si="29"/>
        <v>4.1785252820387946</v>
      </c>
      <c r="BE146" s="125">
        <f t="shared" si="29"/>
        <v>4.0123647530597335</v>
      </c>
      <c r="BF146" s="125">
        <f t="shared" si="29"/>
        <v>4.024361303871439</v>
      </c>
      <c r="BG146" s="125">
        <f t="shared" si="29"/>
        <v>4.15523126730334</v>
      </c>
      <c r="BH146" s="123">
        <f t="shared" si="36"/>
        <v>4.0262813144590854</v>
      </c>
      <c r="BI146" s="123">
        <f t="shared" si="37"/>
        <v>4.0123647530597335</v>
      </c>
      <c r="BJ146" s="123"/>
      <c r="BK146" s="123">
        <v>4.0123647530597335</v>
      </c>
      <c r="BL146" s="123">
        <v>4.1908425292665905</v>
      </c>
      <c r="BM146" s="123">
        <v>4.3445239303229917</v>
      </c>
      <c r="BN146" s="123">
        <v>4.6187647266618903</v>
      </c>
      <c r="BO146" s="123">
        <v>4.8173142946240146</v>
      </c>
      <c r="BP146" s="123">
        <v>4.9836371292817478</v>
      </c>
      <c r="BQ146" s="123">
        <v>5.2520411336148625</v>
      </c>
      <c r="BR146" s="123">
        <v>5.4572446887331889</v>
      </c>
      <c r="BS146" s="123">
        <v>5.6137718289587264</v>
      </c>
      <c r="BT146" s="123">
        <v>5.7441984890029332</v>
      </c>
      <c r="BU146" s="123">
        <v>5.93981134141006</v>
      </c>
      <c r="BV146" s="123">
        <v>6.082523228672593</v>
      </c>
      <c r="BW146" s="123">
        <v>6.3168525298232749</v>
      </c>
      <c r="BX146" s="123">
        <v>6.4527312205019998</v>
      </c>
      <c r="BY146" s="123">
        <v>6.6610148584281781</v>
      </c>
      <c r="BZ146" s="123">
        <v>7.0089933164582288</v>
      </c>
    </row>
    <row r="147" spans="32:78" x14ac:dyDescent="0.3">
      <c r="AF147" s="116">
        <v>10.8</v>
      </c>
      <c r="AG147" s="128">
        <f t="shared" si="38"/>
        <v>0.46457338820301786</v>
      </c>
      <c r="AH147" s="127">
        <f t="shared" si="41"/>
        <v>9.2592592592592587E-2</v>
      </c>
      <c r="AI147" s="123">
        <f t="shared" si="42"/>
        <v>10.8</v>
      </c>
      <c r="AJ147" s="57">
        <f t="shared" si="39"/>
        <v>0.41588454644521561</v>
      </c>
      <c r="AK147" s="57">
        <v>1</v>
      </c>
      <c r="AL147" s="123">
        <f t="shared" si="40"/>
        <v>0.12987012987012989</v>
      </c>
      <c r="AM147" s="123">
        <f t="shared" si="35"/>
        <v>7.6999999999999993</v>
      </c>
      <c r="AN147" s="124">
        <f t="shared" ref="AN147:AW151" si="43">(PI()*$AL147/AN$11)^2</f>
        <v>0.16646322147224424</v>
      </c>
      <c r="AO147" s="124">
        <f t="shared" si="43"/>
        <v>0.66585288588897695</v>
      </c>
      <c r="AP147" s="124">
        <f t="shared" si="43"/>
        <v>1.4981689932501985</v>
      </c>
      <c r="AQ147" s="124">
        <f t="shared" si="43"/>
        <v>2.6634115435559078</v>
      </c>
      <c r="AR147" s="124">
        <f t="shared" si="43"/>
        <v>4.1615805368061061</v>
      </c>
      <c r="AS147" s="124">
        <f t="shared" si="43"/>
        <v>5.9926759730007939</v>
      </c>
      <c r="AT147" s="124">
        <f t="shared" si="43"/>
        <v>8.1566978521399687</v>
      </c>
      <c r="AU147" s="124">
        <f t="shared" si="43"/>
        <v>10.653646174223631</v>
      </c>
      <c r="AV147" s="124">
        <f t="shared" si="43"/>
        <v>13.483520939251786</v>
      </c>
      <c r="AW147" s="124">
        <f t="shared" si="43"/>
        <v>16.646322147224424</v>
      </c>
      <c r="AX147" s="127"/>
      <c r="AY147" s="125">
        <f t="shared" si="30"/>
        <v>61.306866250632474</v>
      </c>
      <c r="AZ147" s="125">
        <f t="shared" si="30"/>
        <v>16.88996500252993</v>
      </c>
      <c r="BA147" s="125">
        <f t="shared" si="30"/>
        <v>8.7395740334701362</v>
      </c>
      <c r="BB147" s="125">
        <f t="shared" si="29"/>
        <v>5.9754850101197503</v>
      </c>
      <c r="BC147" s="125">
        <f t="shared" si="29"/>
        <v>4.7932562658121078</v>
      </c>
      <c r="BD147" s="125">
        <f t="shared" si="29"/>
        <v>4.2541294672138834</v>
      </c>
      <c r="BE147" s="125">
        <f t="shared" si="29"/>
        <v>4.0364462809917363</v>
      </c>
      <c r="BF147" s="125">
        <f t="shared" si="29"/>
        <v>4.0058462904790009</v>
      </c>
      <c r="BG147" s="125">
        <f t="shared" si="29"/>
        <v>4.0981416098732124</v>
      </c>
      <c r="BH147" s="123">
        <f t="shared" si="36"/>
        <v>4.0262813144590854</v>
      </c>
      <c r="BI147" s="123">
        <f t="shared" si="37"/>
        <v>4.0058462904790009</v>
      </c>
      <c r="BJ147" s="123"/>
      <c r="BK147" s="123">
        <v>4.0058462904790009</v>
      </c>
      <c r="BL147" s="123">
        <v>4.1860176700874465</v>
      </c>
      <c r="BM147" s="123">
        <v>4.3521942704199494</v>
      </c>
      <c r="BN147" s="123">
        <v>4.6084202526868046</v>
      </c>
      <c r="BO147" s="123">
        <v>4.8130353317688606</v>
      </c>
      <c r="BP147" s="123">
        <v>4.9836371292817478</v>
      </c>
      <c r="BQ147" s="123">
        <v>5.2520411336148625</v>
      </c>
      <c r="BR147" s="123">
        <v>5.4572446887331889</v>
      </c>
      <c r="BS147" s="123">
        <v>5.6137718289587264</v>
      </c>
      <c r="BT147" s="123">
        <v>5.7441984890029332</v>
      </c>
      <c r="BU147" s="123">
        <v>5.93981134141006</v>
      </c>
      <c r="BV147" s="123">
        <v>6.082523228672593</v>
      </c>
      <c r="BW147" s="123">
        <v>6.3168525298232749</v>
      </c>
      <c r="BX147" s="123">
        <v>6.4527312205019998</v>
      </c>
      <c r="BY147" s="123">
        <v>6.6610148584281781</v>
      </c>
      <c r="BZ147" s="123">
        <v>7.0089933164582288</v>
      </c>
    </row>
    <row r="148" spans="32:78" x14ac:dyDescent="0.3">
      <c r="AF148" s="116">
        <v>10.9</v>
      </c>
      <c r="AG148" s="128">
        <f t="shared" si="38"/>
        <v>0.4644167999326656</v>
      </c>
      <c r="AH148" s="127">
        <f t="shared" si="41"/>
        <v>9.1743119266055037E-2</v>
      </c>
      <c r="AI148" s="123">
        <f t="shared" si="42"/>
        <v>10.9</v>
      </c>
      <c r="AJ148" s="57">
        <f t="shared" si="39"/>
        <v>0.41572795817486335</v>
      </c>
      <c r="AK148" s="57">
        <v>1</v>
      </c>
      <c r="AL148" s="123">
        <f t="shared" si="40"/>
        <v>0.125</v>
      </c>
      <c r="AM148" s="123">
        <f t="shared" si="35"/>
        <v>7.9999999999999991</v>
      </c>
      <c r="AN148" s="124">
        <f t="shared" si="43"/>
        <v>0.15421256876702122</v>
      </c>
      <c r="AO148" s="124">
        <f t="shared" si="43"/>
        <v>0.61685027506808487</v>
      </c>
      <c r="AP148" s="124">
        <f t="shared" si="43"/>
        <v>1.387913118903191</v>
      </c>
      <c r="AQ148" s="124">
        <f t="shared" si="43"/>
        <v>2.4674011002723395</v>
      </c>
      <c r="AR148" s="124">
        <f t="shared" si="43"/>
        <v>3.8553142191755305</v>
      </c>
      <c r="AS148" s="124">
        <f t="shared" si="43"/>
        <v>5.5516524756127641</v>
      </c>
      <c r="AT148" s="124">
        <f t="shared" si="43"/>
        <v>7.5564158695840398</v>
      </c>
      <c r="AU148" s="124">
        <f t="shared" si="43"/>
        <v>9.869604401089358</v>
      </c>
      <c r="AV148" s="124">
        <f t="shared" si="43"/>
        <v>12.491218070128719</v>
      </c>
      <c r="AW148" s="124">
        <f t="shared" si="43"/>
        <v>15.421256876702122</v>
      </c>
      <c r="AX148" s="127"/>
      <c r="AY148" s="125">
        <f t="shared" si="30"/>
        <v>66.015625</v>
      </c>
      <c r="AZ148" s="125">
        <f t="shared" si="30"/>
        <v>18.0625</v>
      </c>
      <c r="BA148" s="125">
        <f t="shared" si="30"/>
        <v>9.2517361111111107</v>
      </c>
      <c r="BB148" s="125">
        <f t="shared" si="29"/>
        <v>6.25</v>
      </c>
      <c r="BC148" s="125">
        <f t="shared" si="29"/>
        <v>4.9506250000000005</v>
      </c>
      <c r="BD148" s="125">
        <f t="shared" si="29"/>
        <v>4.3402777777777768</v>
      </c>
      <c r="BE148" s="125">
        <f t="shared" si="29"/>
        <v>4.0717474489795915</v>
      </c>
      <c r="BF148" s="125">
        <f t="shared" si="29"/>
        <v>4</v>
      </c>
      <c r="BG148" s="125">
        <f t="shared" si="29"/>
        <v>4.0557484567901234</v>
      </c>
      <c r="BH148" s="123">
        <f t="shared" si="36"/>
        <v>4.0262813144590854</v>
      </c>
      <c r="BI148" s="123">
        <f t="shared" si="37"/>
        <v>4</v>
      </c>
      <c r="BJ148" s="123"/>
      <c r="BK148" s="123">
        <v>4</v>
      </c>
      <c r="BL148" s="123">
        <v>4.1944055134593539</v>
      </c>
      <c r="BM148" s="123">
        <v>4.3516789446025355</v>
      </c>
      <c r="BN148" s="123">
        <v>4.605588056976921</v>
      </c>
      <c r="BO148" s="123">
        <v>4.8255513114557784</v>
      </c>
      <c r="BP148" s="123">
        <v>4.9836371292817478</v>
      </c>
      <c r="BQ148" s="123">
        <v>5.2520411336148625</v>
      </c>
      <c r="BR148" s="123">
        <v>5.4572446887331889</v>
      </c>
      <c r="BS148" s="123">
        <v>5.6137718289587264</v>
      </c>
      <c r="BT148" s="123">
        <v>5.7441984890029332</v>
      </c>
      <c r="BU148" s="123">
        <v>5.93981134141006</v>
      </c>
      <c r="BV148" s="123">
        <v>6.082523228672593</v>
      </c>
      <c r="BW148" s="123">
        <v>6.3168525298232749</v>
      </c>
      <c r="BX148" s="123">
        <v>6.4527312205019998</v>
      </c>
      <c r="BY148" s="123">
        <v>6.6610148584281781</v>
      </c>
      <c r="BZ148" s="123">
        <v>7.0089933164582288</v>
      </c>
    </row>
    <row r="149" spans="32:78" x14ac:dyDescent="0.3">
      <c r="AF149" s="116">
        <v>11</v>
      </c>
      <c r="AG149" s="128">
        <f t="shared" si="38"/>
        <v>0.4642644628099174</v>
      </c>
      <c r="AH149" s="127">
        <f t="shared" si="41"/>
        <v>9.0909090909090912E-2</v>
      </c>
      <c r="AI149" s="123">
        <v>11</v>
      </c>
      <c r="AJ149" s="57">
        <f t="shared" si="39"/>
        <v>0.41557562105211515</v>
      </c>
      <c r="AK149" s="57">
        <v>1</v>
      </c>
      <c r="AL149" s="123">
        <f t="shared" si="40"/>
        <v>0.12048192771084339</v>
      </c>
      <c r="AM149" s="123">
        <f t="shared" si="35"/>
        <v>8.2999999999999989</v>
      </c>
      <c r="AN149" s="124">
        <f t="shared" si="43"/>
        <v>0.14326614023935783</v>
      </c>
      <c r="AO149" s="124">
        <f t="shared" si="43"/>
        <v>0.5730645609574313</v>
      </c>
      <c r="AP149" s="124">
        <f t="shared" si="43"/>
        <v>1.2893952621542206</v>
      </c>
      <c r="AQ149" s="124">
        <f t="shared" si="43"/>
        <v>2.2922582438297252</v>
      </c>
      <c r="AR149" s="124">
        <f t="shared" si="43"/>
        <v>3.5816535059839452</v>
      </c>
      <c r="AS149" s="124">
        <f t="shared" si="43"/>
        <v>5.1575810486168825</v>
      </c>
      <c r="AT149" s="124">
        <f t="shared" si="43"/>
        <v>7.0200408717285354</v>
      </c>
      <c r="AU149" s="124">
        <f t="shared" si="43"/>
        <v>9.1690329753189008</v>
      </c>
      <c r="AV149" s="124">
        <f t="shared" si="43"/>
        <v>11.604557359387984</v>
      </c>
      <c r="AW149" s="124">
        <f t="shared" si="43"/>
        <v>14.326614023935781</v>
      </c>
      <c r="AX149" s="127"/>
      <c r="AY149" s="125">
        <f t="shared" si="30"/>
        <v>70.904515894904904</v>
      </c>
      <c r="AZ149" s="125">
        <f t="shared" si="30"/>
        <v>19.280563579619681</v>
      </c>
      <c r="BA149" s="125">
        <f t="shared" si="30"/>
        <v>9.7850874985887302</v>
      </c>
      <c r="BB149" s="125">
        <f t="shared" si="29"/>
        <v>6.5378793184787343</v>
      </c>
      <c r="BC149" s="125">
        <f t="shared" si="29"/>
        <v>5.1184973726230227</v>
      </c>
      <c r="BD149" s="125">
        <f t="shared" si="29"/>
        <v>4.4361833276882612</v>
      </c>
      <c r="BE149" s="125">
        <f t="shared" si="29"/>
        <v>4.1171972176880622</v>
      </c>
      <c r="BF149" s="125">
        <f t="shared" si="29"/>
        <v>4.0054235239149376</v>
      </c>
      <c r="BG149" s="125">
        <f t="shared" si="29"/>
        <v>4.0262813144590854</v>
      </c>
      <c r="BH149" s="123">
        <f>MIN($BG$142:$BG$149)</f>
        <v>4.0262813144590854</v>
      </c>
      <c r="BI149" s="123">
        <f>MIN(AY149:BH149)</f>
        <v>4.0054235239149376</v>
      </c>
      <c r="BJ149" s="123"/>
      <c r="BK149" s="123">
        <v>4.0054235239149376</v>
      </c>
      <c r="BL149" s="123">
        <v>4.1917700941504963</v>
      </c>
      <c r="BM149" s="123">
        <v>4.344545675838777</v>
      </c>
      <c r="BN149" s="123">
        <v>4.6171937557403568</v>
      </c>
      <c r="BO149" s="123">
        <v>4.853091740089778</v>
      </c>
      <c r="BP149" s="123">
        <v>4.9836371292817478</v>
      </c>
      <c r="BQ149" s="123">
        <v>5.2520411336148625</v>
      </c>
      <c r="BR149" s="123">
        <v>5.4572446887331889</v>
      </c>
      <c r="BS149" s="123">
        <v>5.6137718289587264</v>
      </c>
      <c r="BT149" s="123">
        <v>5.7441984890029332</v>
      </c>
      <c r="BU149" s="123">
        <v>5.93981134141006</v>
      </c>
      <c r="BV149" s="123">
        <v>6.082523228672593</v>
      </c>
      <c r="BW149" s="123">
        <v>6.3168525298232749</v>
      </c>
      <c r="BX149" s="123">
        <v>6.4527312205019998</v>
      </c>
      <c r="BY149" s="123">
        <v>6.6610148584281781</v>
      </c>
      <c r="BZ149" s="123">
        <v>7.0089933164582288</v>
      </c>
    </row>
    <row r="151" spans="32:78" x14ac:dyDescent="0.3">
      <c r="AF151" s="116">
        <v>11</v>
      </c>
      <c r="AG151" s="128">
        <f t="shared" ref="AG151" si="44">0.456+(1/AF151)^2</f>
        <v>0.4642644628099174</v>
      </c>
      <c r="AH151" s="127">
        <f t="shared" ref="AH151" si="45">1/AI151</f>
        <v>9.0909090909090912E-2</v>
      </c>
      <c r="AI151" s="123">
        <v>11</v>
      </c>
      <c r="AJ151" s="57">
        <f t="shared" si="39"/>
        <v>0.41557562105211515</v>
      </c>
      <c r="AK151" s="57">
        <v>1</v>
      </c>
      <c r="AL151" s="123">
        <f t="shared" ref="AL151" si="46">AK151/AM151</f>
        <v>0.66666666666666663</v>
      </c>
      <c r="AM151" s="123">
        <f>G23</f>
        <v>1.5</v>
      </c>
      <c r="AN151" s="124">
        <f t="shared" si="43"/>
        <v>4.3864908449286029</v>
      </c>
      <c r="AO151" s="124">
        <f t="shared" si="43"/>
        <v>17.545963379714411</v>
      </c>
      <c r="AP151" s="124">
        <f t="shared" si="43"/>
        <v>39.478417604357432</v>
      </c>
      <c r="AQ151" s="124">
        <f t="shared" si="43"/>
        <v>70.183853518857646</v>
      </c>
      <c r="AR151" s="124">
        <f t="shared" si="43"/>
        <v>109.66227112321506</v>
      </c>
      <c r="AS151" s="124">
        <f t="shared" si="43"/>
        <v>157.91367041742973</v>
      </c>
      <c r="AT151" s="124">
        <f t="shared" si="43"/>
        <v>214.93805140150155</v>
      </c>
      <c r="AU151" s="124">
        <f t="shared" si="43"/>
        <v>280.73541407543058</v>
      </c>
      <c r="AV151" s="124">
        <f t="shared" si="43"/>
        <v>355.3057584392169</v>
      </c>
      <c r="AW151" s="124">
        <f t="shared" si="43"/>
        <v>438.64908449286025</v>
      </c>
      <c r="AX151" s="127"/>
      <c r="AY151" s="125">
        <f t="shared" ref="AY151" si="47">(((AN151/120)+1/AN151+1/6)*$AY$8^2+(1+$AY$8/2)*($AL151/AY$11+AY$11/$AL151)^2*(0.5*(1+$AY$8/2)-4*$AY$8/PI()^2)+2*$AY$8/AN151)/(PI()^2*$AY$8^2/120-(4*$AY$8/PI()^2)*(1+$AY$8/2)+0.5*(1+$AY$8/2)^2)</f>
        <v>4.6944444444444438</v>
      </c>
      <c r="AZ151" s="125">
        <f t="shared" ref="AZ151" si="48">(((AO151/120)+1/AO151+1/6)*$AY$8^2+(1+$AY$8/2)*($AL151/AZ$11+AZ$11/$AL151)^2*(0.5*(1+$AY$8/2)-4*$AY$8/PI()^2)+2*$AY$8/AO151)/(PI()^2*$AY$8^2/120-(4*$AY$8/PI()^2)*(1+$AY$8/2)+0.5*(1+$AY$8/2)^2)</f>
        <v>4.3402777777777768</v>
      </c>
      <c r="BA151" s="125">
        <f t="shared" ref="BA151" si="49">(((AP151/120)+1/AP151+1/6)*$AY$8^2+(1+$AY$8/2)*($AL151/BA$11+BA$11/$AL151)^2*(0.5*(1+$AY$8/2)-4*$AY$8/PI()^2)+2*$AY$8/AP151)/(PI()^2*$AY$8^2/120-(4*$AY$8/PI()^2)*(1+$AY$8/2)+0.5*(1+$AY$8/2)^2)</f>
        <v>6.25</v>
      </c>
      <c r="BB151" s="125">
        <f t="shared" ref="BB151" si="50">(((AQ151/120)+1/AQ151+1/6)*$AY$8^2+(1+$AY$8/2)*($AL151/BB$11+BB$11/$AL151)^2*(0.5*(1+$AY$8/2)-4*$AY$8/PI()^2)+2*$AY$8/AQ151)/(PI()^2*$AY$8^2/120-(4*$AY$8/PI()^2)*(1+$AY$8/2)+0.5*(1+$AY$8/2)^2)</f>
        <v>9.2517361111111107</v>
      </c>
      <c r="BC151" s="125">
        <f t="shared" ref="BC151" si="51">(((AR151/120)+1/AR151+1/6)*$AY$8^2+(1+$AY$8/2)*($AL151/BC$11+BC$11/$AL151)^2*(0.5*(1+$AY$8/2)-4*$AY$8/PI()^2)+2*$AY$8/AR151)/(PI()^2*$AY$8^2/120-(4*$AY$8/PI()^2)*(1+$AY$8/2)+0.5*(1+$AY$8/2)^2)</f>
        <v>13.201111111111107</v>
      </c>
      <c r="BD151" s="125">
        <f t="shared" ref="BD151" si="52">(((AS151/120)+1/AS151+1/6)*$AY$8^2+(1+$AY$8/2)*($AL151/BD$11+BD$11/$AL151)^2*(0.5*(1+$AY$8/2)-4*$AY$8/PI()^2)+2*$AY$8/AS151)/(PI()^2*$AY$8^2/120-(4*$AY$8/PI()^2)*(1+$AY$8/2)+0.5*(1+$AY$8/2)^2)</f>
        <v>18.0625</v>
      </c>
      <c r="BE151" s="125">
        <f t="shared" ref="BE151" si="53">(((AT151/120)+1/AT151+1/6)*$AY$8^2+(1+$AY$8/2)*($AL151/BE$11+BE$11/$AL151)^2*(0.5*(1+$AY$8/2)-4*$AY$8/PI()^2)+2*$AY$8/AT151)/(PI()^2*$AY$8^2/120-(4*$AY$8/PI()^2)*(1+$AY$8/2)+0.5*(1+$AY$8/2)^2)</f>
        <v>23.823696145124721</v>
      </c>
      <c r="BF151" s="125">
        <f t="shared" ref="BF151" si="54">(((AU151/120)+1/AU151+1/6)*$AY$8^2+(1+$AY$8/2)*($AL151/BF$11+BF$11/$AL151)^2*(0.5*(1+$AY$8/2)-4*$AY$8/PI()^2)+2*$AY$8/AU151)/(PI()^2*$AY$8^2/120-(4*$AY$8/PI()^2)*(1+$AY$8/2)+0.5*(1+$AY$8/2)^2)</f>
        <v>30.479600694444443</v>
      </c>
      <c r="BG151" s="125">
        <f t="shared" ref="BG151" si="55">(((AV151/120)+1/AV151+1/6)*$AY$8^2+(1+$AY$8/2)*($AL151/BG$11+BG$11/$AL151)^2*(0.5*(1+$AY$8/2)-4*$AY$8/PI()^2)+2*$AY$8/AV151)/(PI()^2*$AY$8^2/120-(4*$AY$8/PI()^2)*(1+$AY$8/2)+0.5*(1+$AY$8/2)^2)</f>
        <v>38.027777777777779</v>
      </c>
      <c r="BH151" s="123"/>
      <c r="BI151" s="123">
        <f>MIN(AY151:BH151)</f>
        <v>4.3402777777777768</v>
      </c>
    </row>
  </sheetData>
  <mergeCells count="5">
    <mergeCell ref="AY5:BH7"/>
    <mergeCell ref="B15:D15"/>
    <mergeCell ref="G25:H25"/>
    <mergeCell ref="B14:K14"/>
    <mergeCell ref="B56:C56"/>
  </mergeCells>
  <hyperlinks>
    <hyperlink ref="F59" r:id="rId1"/>
    <hyperlink ref="B15" r:id="rId2" display="(NACA-REPORT-734, 1942)"/>
    <hyperlink ref="G25:H25" r:id="rId3" display="AA-SM-007-070"/>
    <hyperlink ref="B56:C56" r:id="rId4" display="AA-SM-007-023"/>
    <hyperlink ref="B14:K14" r:id="rId5"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6"/>
  <headerFooter alignWithMargins="0"/>
  <drawing r:id="rId7"/>
  <legacyDrawing r:id="rId8"/>
  <oleObjects>
    <mc:AlternateContent xmlns:mc="http://schemas.openxmlformats.org/markup-compatibility/2006">
      <mc:Choice Requires="x14">
        <oleObject progId="Equation.3" shapeId="155649" r:id="rId9">
          <objectPr defaultSize="0" r:id="rId10">
            <anchor moveWithCells="1">
              <from>
                <xdr:col>5</xdr:col>
                <xdr:colOff>76200</xdr:colOff>
                <xdr:row>59</xdr:row>
                <xdr:rowOff>0</xdr:rowOff>
              </from>
              <to>
                <xdr:col>5</xdr:col>
                <xdr:colOff>99060</xdr:colOff>
                <xdr:row>59</xdr:row>
                <xdr:rowOff>0</xdr:rowOff>
              </to>
            </anchor>
          </objectPr>
        </oleObject>
      </mc:Choice>
      <mc:Fallback>
        <oleObject progId="Equation.3" shapeId="155649" r:id="rId9"/>
      </mc:Fallback>
    </mc:AlternateContent>
    <mc:AlternateContent xmlns:mc="http://schemas.openxmlformats.org/markup-compatibility/2006">
      <mc:Choice Requires="x14">
        <oleObject progId="Equation.3" shapeId="155650" r:id="rId11">
          <objectPr defaultSize="0" r:id="rId10">
            <anchor moveWithCells="1">
              <from>
                <xdr:col>5</xdr:col>
                <xdr:colOff>76200</xdr:colOff>
                <xdr:row>29</xdr:row>
                <xdr:rowOff>144780</xdr:rowOff>
              </from>
              <to>
                <xdr:col>5</xdr:col>
                <xdr:colOff>99060</xdr:colOff>
                <xdr:row>29</xdr:row>
                <xdr:rowOff>144780</xdr:rowOff>
              </to>
            </anchor>
          </objectPr>
        </oleObject>
      </mc:Choice>
      <mc:Fallback>
        <oleObject progId="Equation.3" shapeId="155650"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SIMPLE</vt:lpstr>
      <vt:lpstr>GENERAL</vt:lpstr>
      <vt:lpstr>GENERAL!Print_Area</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2016-09-08T11:15:34Z</dcterms:modified>
  <cp:category>Engineering Spreadsheets;Analysis;AA-SM</cp:category>
  <cp:contentStatus>Released</cp:contentStatus>
</cp:coreProperties>
</file>