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871" activeTab="1"/>
  </bookViews>
  <sheets>
    <sheet name="READ ME" sheetId="37"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37" l="1"/>
  <c r="E36" i="31" l="1"/>
  <c r="AQ33" i="31" s="1"/>
  <c r="AQ37" i="31" s="1"/>
  <c r="D36" i="31"/>
  <c r="AP33" i="31" s="1"/>
  <c r="AP37" i="31" s="1"/>
  <c r="E35" i="31"/>
  <c r="AN33" i="31" s="1"/>
  <c r="AN37" i="31" s="1"/>
  <c r="D35" i="31"/>
  <c r="AM35" i="31" s="1"/>
  <c r="AS33" i="31"/>
  <c r="AT33" i="31"/>
  <c r="AT37" i="31" s="1"/>
  <c r="V34" i="31"/>
  <c r="X34" i="31" s="1"/>
  <c r="Y34" i="31"/>
  <c r="AH34" i="31" s="1"/>
  <c r="AB34" i="31"/>
  <c r="AK34" i="31" s="1"/>
  <c r="AM34" i="31"/>
  <c r="AP34" i="31"/>
  <c r="AS34" i="31"/>
  <c r="AT34" i="31"/>
  <c r="V35" i="31"/>
  <c r="X35" i="31" s="1"/>
  <c r="Y35" i="31"/>
  <c r="AH35" i="31" s="1"/>
  <c r="AB35" i="31"/>
  <c r="AK35" i="31" s="1"/>
  <c r="AN35" i="31"/>
  <c r="AP35" i="31"/>
  <c r="AS35" i="31"/>
  <c r="AT35" i="31"/>
  <c r="V36" i="31"/>
  <c r="X36" i="31" s="1"/>
  <c r="Y36" i="31"/>
  <c r="AH36" i="31" s="1"/>
  <c r="AB36" i="31"/>
  <c r="AK36" i="31" s="1"/>
  <c r="AP36" i="31"/>
  <c r="AS36" i="31"/>
  <c r="AT36" i="31"/>
  <c r="V37" i="31"/>
  <c r="X37" i="31" s="1"/>
  <c r="Y37" i="31"/>
  <c r="AH37" i="31" s="1"/>
  <c r="AB37" i="31"/>
  <c r="AK37" i="31" s="1"/>
  <c r="AS37" i="31"/>
  <c r="AM33" i="31" l="1"/>
  <c r="AM37" i="31" s="1"/>
  <c r="AN36" i="31"/>
  <c r="AA37" i="31"/>
  <c r="AA36" i="31"/>
  <c r="AQ34" i="31"/>
  <c r="AM36" i="31"/>
  <c r="Z34" i="31"/>
  <c r="W37" i="31"/>
  <c r="AQ36" i="31"/>
  <c r="W36" i="31"/>
  <c r="AQ35" i="31"/>
  <c r="AN34" i="31"/>
  <c r="W35" i="31"/>
  <c r="AA34" i="31"/>
  <c r="Z37" i="31"/>
  <c r="Z36" i="31"/>
  <c r="AA35" i="31"/>
  <c r="Z35" i="31"/>
  <c r="W34" i="31"/>
  <c r="AE37" i="31"/>
  <c r="AE36" i="31"/>
  <c r="AE35" i="31"/>
  <c r="AE34" i="31"/>
  <c r="V38" i="31"/>
  <c r="W38" i="31" s="1"/>
  <c r="Y38" i="31"/>
  <c r="AB38" i="31"/>
  <c r="AK38" i="31" s="1"/>
  <c r="V39" i="31"/>
  <c r="X39" i="31" s="1"/>
  <c r="Y39" i="31"/>
  <c r="AH39" i="31" s="1"/>
  <c r="AB39" i="31"/>
  <c r="AK39" i="31" s="1"/>
  <c r="AM39" i="31"/>
  <c r="AN39" i="31"/>
  <c r="AN43" i="31" s="1"/>
  <c r="AP39" i="31"/>
  <c r="AQ39" i="31"/>
  <c r="AS39" i="31"/>
  <c r="AS43" i="31" s="1"/>
  <c r="AT39" i="31"/>
  <c r="AT43" i="31" s="1"/>
  <c r="V40" i="31"/>
  <c r="X40" i="31" s="1"/>
  <c r="Y40" i="31"/>
  <c r="AH40" i="31" s="1"/>
  <c r="AA40" i="31"/>
  <c r="AB40" i="31"/>
  <c r="AK40" i="31" s="1"/>
  <c r="AM40" i="31"/>
  <c r="AN40" i="31"/>
  <c r="AP40" i="31"/>
  <c r="AQ40" i="31"/>
  <c r="AS40" i="31"/>
  <c r="AT40" i="31"/>
  <c r="V41" i="31"/>
  <c r="X41" i="31" s="1"/>
  <c r="Y41" i="31"/>
  <c r="AH41" i="31" s="1"/>
  <c r="AB41" i="31"/>
  <c r="AK41" i="31" s="1"/>
  <c r="AM41" i="31"/>
  <c r="AN41" i="31"/>
  <c r="AP41" i="31"/>
  <c r="AQ41" i="31"/>
  <c r="AS41" i="31"/>
  <c r="AT41" i="31"/>
  <c r="V42" i="31"/>
  <c r="AE42" i="31" s="1"/>
  <c r="Y42" i="31"/>
  <c r="AH42" i="31" s="1"/>
  <c r="AA42" i="31"/>
  <c r="AB42" i="31"/>
  <c r="AK42" i="31" s="1"/>
  <c r="AM42" i="31"/>
  <c r="AN42" i="31"/>
  <c r="AP42" i="31"/>
  <c r="AQ42" i="31"/>
  <c r="AS42" i="31"/>
  <c r="AT42" i="31"/>
  <c r="AM43" i="31"/>
  <c r="AM45" i="31"/>
  <c r="AN45" i="31"/>
  <c r="AP45" i="31"/>
  <c r="AQ45" i="31"/>
  <c r="AS45" i="31"/>
  <c r="AT45" i="31"/>
  <c r="AM46" i="31"/>
  <c r="AN46" i="31"/>
  <c r="AP46" i="31"/>
  <c r="AQ46" i="31"/>
  <c r="AS46" i="31"/>
  <c r="AT46" i="31"/>
  <c r="AM47" i="31"/>
  <c r="AN47" i="31"/>
  <c r="AP47" i="31"/>
  <c r="AQ47" i="31"/>
  <c r="AS47" i="31"/>
  <c r="AT47" i="31"/>
  <c r="AM48" i="31"/>
  <c r="AN48" i="31"/>
  <c r="AP48" i="31"/>
  <c r="AQ48" i="31"/>
  <c r="AS48" i="31"/>
  <c r="AT48" i="31"/>
  <c r="X42" i="31" l="1"/>
  <c r="AE38" i="31"/>
  <c r="W42" i="31"/>
  <c r="W40" i="31"/>
  <c r="AA38" i="31"/>
  <c r="AA44" i="31" s="1"/>
  <c r="AE49" i="31" s="1"/>
  <c r="AA41" i="31"/>
  <c r="Z38" i="31"/>
  <c r="AB44" i="31"/>
  <c r="Z41" i="31"/>
  <c r="AA39" i="31"/>
  <c r="Y44" i="31"/>
  <c r="X38" i="31"/>
  <c r="X44" i="31" s="1"/>
  <c r="AC49" i="31" s="1"/>
  <c r="Z42" i="31"/>
  <c r="W41" i="31"/>
  <c r="W39" i="31"/>
  <c r="W44" i="31" s="1"/>
  <c r="AK44" i="31"/>
  <c r="Z40" i="31"/>
  <c r="Z39" i="31"/>
  <c r="AH38" i="31"/>
  <c r="AH44" i="31" s="1"/>
  <c r="V44" i="31"/>
  <c r="C49" i="31" s="1"/>
  <c r="AQ43" i="31"/>
  <c r="AE41" i="31"/>
  <c r="AE40" i="31"/>
  <c r="AE39" i="31"/>
  <c r="AE44" i="31" s="1"/>
  <c r="AP43" i="31"/>
  <c r="AM49" i="31"/>
  <c r="AN49" i="31"/>
  <c r="AP49" i="31"/>
  <c r="AQ49" i="31"/>
  <c r="AS49" i="31"/>
  <c r="AT49" i="31"/>
  <c r="AG48" i="31" l="1"/>
  <c r="D45" i="31"/>
  <c r="AJ49" i="31"/>
  <c r="Z44" i="31"/>
  <c r="AD49" i="31" s="1"/>
  <c r="C50" i="31"/>
  <c r="Y48" i="31"/>
  <c r="AH48" i="31" s="1"/>
  <c r="AH49" i="31" s="1"/>
  <c r="AW41" i="31"/>
  <c r="AX41" i="31" s="1"/>
  <c r="AJ48" i="31"/>
  <c r="AW42" i="31"/>
  <c r="AX42" i="31" s="1"/>
  <c r="AG49" i="31"/>
  <c r="AB49" i="31"/>
  <c r="D44" i="31"/>
  <c r="AK48" i="31" l="1"/>
  <c r="AK49" i="31" s="1"/>
  <c r="C53" i="31"/>
  <c r="C51" i="31"/>
  <c r="AJ37" i="31"/>
  <c r="AJ34" i="31"/>
  <c r="AJ42" i="31"/>
  <c r="AJ41" i="31"/>
  <c r="AI38" i="31"/>
  <c r="AI36" i="31"/>
  <c r="AJ40" i="31"/>
  <c r="AI35" i="31"/>
  <c r="AI40" i="31"/>
  <c r="AJ38" i="31"/>
  <c r="AI42" i="31"/>
  <c r="AI39" i="31"/>
  <c r="AJ35" i="31"/>
  <c r="AJ36" i="31"/>
  <c r="AI34" i="31"/>
  <c r="AI41" i="31"/>
  <c r="AJ39" i="31"/>
  <c r="AI37" i="31"/>
  <c r="C52" i="31"/>
  <c r="AF35" i="31"/>
  <c r="AG37" i="31"/>
  <c r="AF34" i="31"/>
  <c r="AF36" i="31"/>
  <c r="AF37" i="31"/>
  <c r="AG34" i="31"/>
  <c r="AG35" i="31"/>
  <c r="AG36" i="31"/>
  <c r="AF38" i="31"/>
  <c r="AF42" i="31"/>
  <c r="AF40" i="31"/>
  <c r="AG40" i="31"/>
  <c r="AG38" i="31"/>
  <c r="AG42" i="31"/>
  <c r="AF39" i="31"/>
  <c r="AF41" i="31"/>
  <c r="AG39" i="31"/>
  <c r="AG41" i="31"/>
  <c r="AJ44" i="31" l="1"/>
  <c r="F49" i="31" s="1"/>
  <c r="J50" i="31" s="1"/>
  <c r="AI44" i="31"/>
  <c r="AG44" i="31"/>
  <c r="F50" i="31" s="1"/>
  <c r="AF44" i="31"/>
  <c r="J49" i="31"/>
  <c r="F51" i="31" l="1"/>
  <c r="J52" i="31"/>
  <c r="J51" i="31"/>
  <c r="H30" i="31" l="1"/>
  <c r="K55" i="31" s="1"/>
  <c r="J55" i="31"/>
  <c r="H29" i="31"/>
  <c r="H28" i="31"/>
  <c r="B12" i="31" l="1"/>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<sst xmlns="http://schemas.openxmlformats.org/spreadsheetml/2006/main" count="182" uniqueCount="117">
  <si>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</si>
  <si>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</si>
  <si>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</si>
  <si>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</si>
  <si>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</si>
  <si>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</si>
  <si>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</si>
  <si>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</si>
  <si>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</si>
  <si>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</si>
  <si>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</si>
  <si>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</si>
  <si>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</si>
  <si>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</si>
  <si>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</si>
  <si>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</si>
  <si>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</si>
  <si>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</si>
  <si>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</si>
  <si>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</si>
  <si>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</si>
  <si>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</si>
  <si>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</si>
  <si>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</si>
  <si>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</si>
  <si>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</si>
  <si>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</si>
  <si>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</si>
  <si>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</si>
  <si>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</si>
  <si>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</si>
  <si>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</si>
  <si>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</si>
  <si>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</si>
  <si>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</si>
  <si>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</si>
  <si>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</si>
  <si>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</si>
  <si>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</si>
  <si>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</si>
  <si>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</si>
  <si>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</si>
  <si>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</si>
  <si>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</si>
  <si>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</si>
  <si>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</si>
  <si>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</si>
  <si>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</si>
  <si>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AA-SM-007-010</t>
  </si>
  <si>
    <t>ASSESSMENT OF PANEL BREAKER EFFECTIVITY</t>
  </si>
  <si>
    <t>(NACA-TN-862, 1942)</t>
  </si>
  <si>
    <t>b =</t>
  </si>
  <si>
    <t>d =</t>
  </si>
  <si>
    <t>t =</t>
  </si>
  <si>
    <t>μ =</t>
  </si>
  <si>
    <t>in</t>
  </si>
  <si>
    <t xml:space="preserve">    Recommended 2nd Moment of Area =</t>
  </si>
  <si>
    <t>=</t>
  </si>
  <si>
    <t>in⁴</t>
  </si>
  <si>
    <t>I =</t>
  </si>
  <si>
    <r>
      <t>ẏ</t>
    </r>
    <r>
      <rPr>
        <vertAlign val="subscript"/>
        <sz val="10"/>
        <rFont val="Calibri"/>
        <family val="2"/>
        <scheme val="minor"/>
      </rPr>
      <t>lower</t>
    </r>
    <r>
      <rPr>
        <sz val="10"/>
        <rFont val="Calibri"/>
        <family val="2"/>
        <scheme val="minor"/>
      </rPr>
      <t xml:space="preserve"> =</t>
    </r>
  </si>
  <si>
    <r>
      <t>ẏ</t>
    </r>
    <r>
      <rPr>
        <vertAlign val="subscript"/>
        <sz val="10"/>
        <rFont val="Calibri"/>
        <family val="2"/>
        <scheme val="minor"/>
      </rPr>
      <t>upper</t>
    </r>
    <r>
      <rPr>
        <sz val="10"/>
        <rFont val="Calibri"/>
        <family val="2"/>
        <scheme val="minor"/>
      </rPr>
      <t xml:space="preserve"> =</t>
    </r>
  </si>
  <si>
    <r>
      <t>ρ</t>
    </r>
    <r>
      <rPr>
        <vertAlign val="subscript"/>
        <sz val="10"/>
        <rFont val="Calibri"/>
        <family val="2"/>
        <scheme val="minor"/>
      </rPr>
      <t>y</t>
    </r>
    <r>
      <rPr>
        <sz val="10"/>
        <rFont val="Calibri"/>
        <family val="2"/>
        <scheme val="minor"/>
      </rPr>
      <t xml:space="preserve">  =</t>
    </r>
  </si>
  <si>
    <t>J =</t>
  </si>
  <si>
    <r>
      <t>ẋ</t>
    </r>
    <r>
      <rPr>
        <vertAlign val="subscript"/>
        <sz val="10"/>
        <rFont val="Calibri"/>
        <family val="2"/>
        <scheme val="minor"/>
      </rPr>
      <t>right</t>
    </r>
    <r>
      <rPr>
        <sz val="10"/>
        <rFont val="Calibri"/>
        <family val="2"/>
        <scheme val="minor"/>
      </rPr>
      <t xml:space="preserve"> =</t>
    </r>
  </si>
  <si>
    <r>
      <t>I</t>
    </r>
    <r>
      <rPr>
        <vertAlign val="subscript"/>
        <sz val="10"/>
        <rFont val="Calibri"/>
        <family val="2"/>
        <scheme val="minor"/>
      </rPr>
      <t>y</t>
    </r>
    <r>
      <rPr>
        <sz val="10"/>
        <rFont val="Calibri"/>
        <family val="2"/>
        <scheme val="minor"/>
      </rPr>
      <t xml:space="preserve"> =</t>
    </r>
  </si>
  <si>
    <r>
      <t>ẋ</t>
    </r>
    <r>
      <rPr>
        <vertAlign val="subscript"/>
        <sz val="10"/>
        <rFont val="Calibri"/>
        <family val="2"/>
        <scheme val="minor"/>
      </rPr>
      <t>left</t>
    </r>
    <r>
      <rPr>
        <sz val="10"/>
        <rFont val="Calibri"/>
        <family val="2"/>
        <scheme val="minor"/>
      </rPr>
      <t xml:space="preserve"> =</t>
    </r>
  </si>
  <si>
    <r>
      <t>ρ</t>
    </r>
    <r>
      <rPr>
        <vertAlign val="subscript"/>
        <sz val="10"/>
        <rFont val="Calibri"/>
        <family val="2"/>
        <scheme val="minor"/>
      </rPr>
      <t>x</t>
    </r>
    <r>
      <rPr>
        <sz val="10"/>
        <rFont val="Calibri"/>
        <family val="2"/>
        <scheme val="minor"/>
      </rPr>
      <t xml:space="preserve"> =</t>
    </r>
  </si>
  <si>
    <r>
      <t>I</t>
    </r>
    <r>
      <rPr>
        <vertAlign val="subscript"/>
        <sz val="10"/>
        <rFont val="Calibri"/>
        <family val="2"/>
        <scheme val="minor"/>
      </rPr>
      <t>x</t>
    </r>
    <r>
      <rPr>
        <sz val="10"/>
        <rFont val="Calibri"/>
        <family val="2"/>
        <scheme val="minor"/>
      </rPr>
      <t xml:space="preserve"> =</t>
    </r>
  </si>
  <si>
    <t>in²</t>
  </si>
  <si>
    <t>A =</t>
  </si>
  <si>
    <r>
      <t>(mm</t>
    </r>
    <r>
      <rPr>
        <vertAlign val="superscript"/>
        <sz val="10"/>
        <rFont val="Calibri"/>
        <family val="2"/>
        <scheme val="minor"/>
      </rPr>
      <t>4</t>
    </r>
    <r>
      <rPr>
        <sz val="10"/>
        <rFont val="Calibri"/>
        <family val="2"/>
        <scheme val="minor"/>
      </rPr>
      <t>)</t>
    </r>
  </si>
  <si>
    <t>(mm)</t>
  </si>
  <si>
    <t>Y =</t>
  </si>
  <si>
    <t>Radius of Gyration</t>
  </si>
  <si>
    <t>Area Moment of Intertia</t>
  </si>
  <si>
    <t>General Properties</t>
  </si>
  <si>
    <t>Total Iz</t>
  </si>
  <si>
    <t>z</t>
  </si>
  <si>
    <t>Total Iy</t>
  </si>
  <si>
    <t>y</t>
  </si>
  <si>
    <t>Section Properties About Centroidal Axis Parallel to Original Axis</t>
  </si>
  <si>
    <t>Total Section Properties about origin:</t>
  </si>
  <si>
    <t>Total Width (x) =</t>
  </si>
  <si>
    <t>Total Height (y) =</t>
  </si>
  <si>
    <t>Sum:Iz</t>
  </si>
  <si>
    <r>
      <t>Sum: z</t>
    </r>
    <r>
      <rPr>
        <vertAlign val="superscript"/>
        <sz val="10"/>
        <rFont val="Calibri"/>
        <family val="2"/>
        <scheme val="minor"/>
      </rPr>
      <t>2</t>
    </r>
    <r>
      <rPr>
        <sz val="10"/>
        <rFont val="Calibri"/>
        <family val="2"/>
        <scheme val="minor"/>
      </rPr>
      <t>A</t>
    </r>
  </si>
  <si>
    <t>Sum: zA</t>
  </si>
  <si>
    <t>Sum:Iy</t>
  </si>
  <si>
    <r>
      <t>Sum: y</t>
    </r>
    <r>
      <rPr>
        <vertAlign val="superscript"/>
        <sz val="10"/>
        <rFont val="Calibri"/>
        <family val="2"/>
        <scheme val="minor"/>
      </rPr>
      <t>2</t>
    </r>
    <r>
      <rPr>
        <sz val="10"/>
        <rFont val="Calibri"/>
        <family val="2"/>
        <scheme val="minor"/>
      </rPr>
      <t>A</t>
    </r>
  </si>
  <si>
    <t>Sum: yA</t>
  </si>
  <si>
    <t>Sum: A</t>
  </si>
  <si>
    <t>Minimum</t>
  </si>
  <si>
    <t>Maximum</t>
  </si>
  <si>
    <t>Y</t>
  </si>
  <si>
    <t>X</t>
  </si>
  <si>
    <t>Axis 1</t>
  </si>
  <si>
    <t>Chart 5</t>
  </si>
  <si>
    <t>Example</t>
  </si>
  <si>
    <t xml:space="preserve"> Values in italics are optional</t>
  </si>
  <si>
    <t>(in)</t>
  </si>
  <si>
    <r>
      <t xml:space="preserve"> ChangeChartAxisScale(Chart name, </t>
    </r>
    <r>
      <rPr>
        <b/>
        <i/>
        <sz val="10"/>
        <color indexed="8"/>
        <rFont val="Calibri"/>
        <family val="2"/>
        <scheme val="minor"/>
      </rPr>
      <t>Xmin, Xmax, Y1min, Y1max, Y2min, Y2max</t>
    </r>
    <r>
      <rPr>
        <b/>
        <sz val="10"/>
        <color indexed="8"/>
        <rFont val="Calibri"/>
        <family val="2"/>
        <scheme val="minor"/>
      </rPr>
      <t>)</t>
    </r>
  </si>
  <si>
    <t>Iz</t>
  </si>
  <si>
    <r>
      <t>z</t>
    </r>
    <r>
      <rPr>
        <vertAlign val="superscript"/>
        <sz val="10"/>
        <rFont val="Calibri"/>
        <family val="2"/>
        <scheme val="minor"/>
      </rPr>
      <t>2</t>
    </r>
    <r>
      <rPr>
        <sz val="10"/>
        <rFont val="Calibri"/>
        <family val="2"/>
        <scheme val="minor"/>
      </rPr>
      <t>A</t>
    </r>
  </si>
  <si>
    <t>zA</t>
  </si>
  <si>
    <t>Iy</t>
  </si>
  <si>
    <r>
      <t>y</t>
    </r>
    <r>
      <rPr>
        <vertAlign val="superscript"/>
        <sz val="10"/>
        <rFont val="Calibri"/>
        <family val="2"/>
        <scheme val="minor"/>
      </rPr>
      <t>2</t>
    </r>
    <r>
      <rPr>
        <sz val="10"/>
        <rFont val="Calibri"/>
        <family val="2"/>
        <scheme val="minor"/>
      </rPr>
      <t>A</t>
    </r>
  </si>
  <si>
    <t>yA</t>
  </si>
  <si>
    <t>A</t>
  </si>
  <si>
    <t>Angle to X-Axis</t>
  </si>
  <si>
    <t>x</t>
  </si>
  <si>
    <t>Element</t>
  </si>
  <si>
    <t>Ths check is suitable for intial sizing only</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</si>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</sst>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0"/>
    <numFmt numFmtId="167" formatCode="0.0000"/>
    <numFmt numFmtId="168" formatCode="0.0000_)"/>
  </numFmts>
  <fonts count="28"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rgb="FF0000FF"/>
      <name val="Calibri"/>
      <family val="2"/>
      <scheme val="minor"/>
    </font>
    <font>
      <vertAlign val="subscript"/>
      <sz val="10"/>
      <name val="Calibri"/>
      <family val="2"/>
      <scheme val="minor"/>
    </font>
    <font>
      <vertAlign val="superscript"/>
      <sz val="10"/>
      <name val="Calibri"/>
      <family val="2"/>
      <scheme val="minor"/>
    </font>
    <font>
      <sz val="10"/>
      <color rgb="FF3333FF"/>
      <name val="Calibri"/>
      <family val="2"/>
      <scheme val="minor"/>
    </font>
    <font>
      <b/>
      <i/>
      <sz val="10"/>
      <color indexed="8"/>
      <name val="Calibri"/>
      <family val="2"/>
      <scheme val="minor"/>
    </font>
    <font>
      <b/>
      <sz val="10"/>
      <color indexed="8"/>
      <name val="Calibri"/>
      <family val="2"/>
      <scheme val="minor"/>
    </font>
    <font>
      <u/>
      <sz val="10"/>
      <color theme="10"/>
      <name val="Arial"/>
      <family val="2"/>
    </font>
    <font>
      <u/>
      <sz val="10"/>
      <color theme="10"/>
      <name val="Calibri"/>
      <family val="2"/>
      <scheme val="minor"/>
    </font>
    <font>
      <u/>
      <sz val="10"/>
      <color theme="10"/>
      <name val="Arial"/>
      <family val="2"/>
    </font>
  </fonts>
  <fills count="4">
    <fill>
      <patternFill patternType="none"/>
    </fill>
    <fill>
      <patternFill patternType="gray125"/>
    </fill>
    <fill>
      <patternFill patternType="solid">
        <fgColor theme="3" tint="0.59999389629810485"/>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25" fillId="0" borderId="0" applyNumberFormat="0" applyFill="0" applyBorder="0" applyAlignment="0" applyProtection="0"/>
    <xf numFmtId="0" fontId="27" fillId="0" borderId="0" applyNumberFormat="0" applyFill="0" applyBorder="0" applyAlignment="0" applyProtection="0"/>
  </cellStyleXfs>
  <cellXfs count="151">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4"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5" fillId="0" borderId="0" xfId="2" applyFont="1"/>
    <xf numFmtId="0" fontId="16" fillId="0" borderId="0" xfId="0" applyFont="1" applyProtection="1">
      <protection locked="0"/>
    </xf>
    <xf numFmtId="0" fontId="17" fillId="0" borderId="0" xfId="0" applyFont="1" applyFill="1" applyAlignment="1" applyProtection="1">
      <alignment horizontal="center"/>
      <protection locked="0"/>
    </xf>
    <xf numFmtId="0" fontId="16" fillId="0" borderId="0" xfId="2" applyFont="1"/>
    <xf numFmtId="0" fontId="16" fillId="0" borderId="0" xfId="1" applyFont="1"/>
    <xf numFmtId="0" fontId="16" fillId="0" borderId="0" xfId="2" applyFont="1" applyAlignment="1">
      <alignment horizontal="right"/>
    </xf>
    <xf numFmtId="0" fontId="16" fillId="0" borderId="0" xfId="0" applyFont="1"/>
    <xf numFmtId="2" fontId="16" fillId="0" borderId="0" xfId="2" applyNumberFormat="1" applyFont="1"/>
    <xf numFmtId="0" fontId="16" fillId="0" borderId="0" xfId="2" applyFont="1" applyBorder="1" applyAlignment="1"/>
    <xf numFmtId="0" fontId="16" fillId="0" borderId="0" xfId="0" applyFont="1" applyAlignment="1">
      <alignment horizontal="right"/>
    </xf>
    <xf numFmtId="0" fontId="16" fillId="0" borderId="0" xfId="0" applyFont="1" applyAlignment="1"/>
    <xf numFmtId="0" fontId="17" fillId="0" borderId="0" xfId="2" applyFont="1" applyAlignment="1">
      <alignment horizontal="center"/>
    </xf>
    <xf numFmtId="0" fontId="16" fillId="0" borderId="0" xfId="2" applyFont="1" applyAlignment="1">
      <alignment horizontal="center"/>
    </xf>
    <xf numFmtId="164" fontId="16" fillId="0" borderId="0" xfId="2" applyNumberFormat="1" applyFont="1" applyAlignment="1">
      <alignment horizontal="center"/>
    </xf>
    <xf numFmtId="165" fontId="16" fillId="0" borderId="0" xfId="2" applyNumberFormat="1" applyFont="1" applyAlignment="1" applyProtection="1">
      <alignment horizontal="center"/>
    </xf>
    <xf numFmtId="1" fontId="16" fillId="0" borderId="0" xfId="2" applyNumberFormat="1" applyFont="1" applyAlignment="1">
      <alignment horizontal="center"/>
    </xf>
    <xf numFmtId="0" fontId="16" fillId="0" borderId="0" xfId="2" applyFont="1" applyAlignment="1"/>
    <xf numFmtId="165" fontId="16" fillId="0" borderId="0" xfId="2" applyNumberFormat="1" applyFont="1" applyAlignment="1">
      <alignment horizontal="center"/>
    </xf>
    <xf numFmtId="0" fontId="16" fillId="0" borderId="0" xfId="2" applyFont="1" applyAlignment="1">
      <alignment horizontal="left"/>
    </xf>
    <xf numFmtId="0" fontId="18" fillId="0" borderId="0" xfId="4" applyFont="1" applyBorder="1" applyAlignment="1" applyProtection="1">
      <alignment horizontal="center"/>
      <protection locked="0"/>
    </xf>
    <xf numFmtId="164" fontId="19" fillId="0" borderId="0" xfId="2" applyNumberFormat="1" applyFont="1"/>
    <xf numFmtId="164" fontId="19" fillId="0" borderId="0" xfId="0" applyNumberFormat="1" applyFont="1"/>
    <xf numFmtId="164" fontId="16" fillId="0" borderId="0" xfId="2" applyNumberFormat="1" applyFont="1" applyAlignment="1">
      <alignment horizontal="left"/>
    </xf>
    <xf numFmtId="165" fontId="16" fillId="0" borderId="0" xfId="2" applyNumberFormat="1" applyFont="1" applyFill="1" applyAlignment="1">
      <alignment horizontal="left"/>
    </xf>
    <xf numFmtId="166" fontId="16" fillId="0" borderId="0" xfId="2" applyNumberFormat="1" applyFont="1" applyAlignment="1">
      <alignment horizontal="right"/>
    </xf>
    <xf numFmtId="0" fontId="3" fillId="0" borderId="0" xfId="1" applyFont="1" applyAlignment="1">
      <alignment horizontal="right"/>
    </xf>
    <xf numFmtId="0" fontId="3" fillId="0" borderId="1" xfId="1" applyFont="1" applyBorder="1"/>
    <xf numFmtId="0" fontId="3" fillId="0" borderId="0" xfId="0" applyFont="1" applyProtection="1">
      <protection locked="0"/>
    </xf>
    <xf numFmtId="167" fontId="3" fillId="0" borderId="0" xfId="1" applyNumberFormat="1" applyFont="1" applyBorder="1" applyProtection="1">
      <protection locked="0"/>
    </xf>
    <xf numFmtId="0" fontId="3" fillId="0" borderId="0" xfId="1" applyFont="1" applyBorder="1" applyAlignment="1" applyProtection="1">
      <alignment horizontal="right"/>
      <protection locked="0"/>
    </xf>
    <xf numFmtId="0" fontId="3" fillId="0" borderId="0" xfId="0" applyFont="1" applyAlignment="1" applyProtection="1">
      <alignment vertical="center"/>
      <protection locked="0"/>
    </xf>
    <xf numFmtId="165" fontId="3" fillId="0" borderId="0" xfId="0" applyNumberFormat="1" applyFont="1" applyBorder="1" applyProtection="1">
      <protection locked="0"/>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vertical="center"/>
      <protection locked="0"/>
    </xf>
    <xf numFmtId="164" fontId="3" fillId="0" borderId="0" xfId="1" applyNumberFormat="1" applyFont="1" applyBorder="1" applyProtection="1">
      <protection locked="0"/>
    </xf>
    <xf numFmtId="165" fontId="3" fillId="0" borderId="0" xfId="0" applyNumberFormat="1" applyFont="1" applyBorder="1" applyAlignment="1" applyProtection="1">
      <alignment horizontal="right" vertical="center"/>
      <protection locked="0"/>
    </xf>
    <xf numFmtId="0" fontId="3" fillId="0" borderId="0" xfId="0" applyFont="1" applyBorder="1" applyAlignment="1" applyProtection="1">
      <alignment horizontal="right"/>
      <protection locked="0"/>
    </xf>
    <xf numFmtId="164" fontId="3" fillId="0" borderId="6" xfId="1" applyNumberFormat="1" applyFont="1" applyBorder="1"/>
    <xf numFmtId="164" fontId="3" fillId="0" borderId="7" xfId="1" applyNumberFormat="1" applyFont="1" applyBorder="1"/>
    <xf numFmtId="164" fontId="3" fillId="0" borderId="0" xfId="1" applyNumberFormat="1" applyFont="1"/>
    <xf numFmtId="167" fontId="3" fillId="0" borderId="0" xfId="1" applyNumberFormat="1" applyFont="1"/>
    <xf numFmtId="167" fontId="5" fillId="0" borderId="0" xfId="1" applyNumberFormat="1" applyFont="1" applyBorder="1" applyAlignment="1" applyProtection="1">
      <alignment horizontal="center"/>
      <protection locked="0"/>
    </xf>
    <xf numFmtId="167" fontId="3" fillId="0" borderId="0" xfId="1" applyNumberFormat="1" applyFont="1" applyBorder="1" applyAlignment="1" applyProtection="1">
      <alignment horizontal="right"/>
      <protection locked="0"/>
    </xf>
    <xf numFmtId="164" fontId="3" fillId="0" borderId="0" xfId="0" applyNumberFormat="1" applyFont="1" applyBorder="1" applyProtection="1">
      <protection locked="0"/>
    </xf>
    <xf numFmtId="0" fontId="3" fillId="0" borderId="5" xfId="1" applyFont="1" applyBorder="1"/>
    <xf numFmtId="164" fontId="3" fillId="0" borderId="4" xfId="1" applyNumberFormat="1" applyFont="1" applyBorder="1"/>
    <xf numFmtId="0" fontId="3" fillId="0" borderId="0" xfId="1" applyFont="1" applyBorder="1" applyAlignment="1" applyProtection="1">
      <alignment horizontal="center"/>
      <protection locked="0"/>
    </xf>
    <xf numFmtId="0" fontId="3" fillId="0" borderId="0" xfId="1" applyFont="1" applyBorder="1"/>
    <xf numFmtId="0" fontId="3" fillId="0" borderId="0" xfId="1" applyFont="1" applyBorder="1" applyAlignment="1">
      <alignment horizontal="right"/>
    </xf>
    <xf numFmtId="0" fontId="10" fillId="0" borderId="0" xfId="0" applyFont="1" applyBorder="1" applyProtection="1">
      <protection locked="0"/>
    </xf>
    <xf numFmtId="0" fontId="10" fillId="0" borderId="0" xfId="0" applyFont="1" applyBorder="1" applyAlignment="1" applyProtection="1">
      <alignment horizontal="left" vertical="center"/>
      <protection locked="0"/>
    </xf>
    <xf numFmtId="0" fontId="10" fillId="0" borderId="0" xfId="1" applyFont="1"/>
    <xf numFmtId="0" fontId="3" fillId="0" borderId="0" xfId="1" applyFont="1" applyProtection="1">
      <protection locked="0"/>
    </xf>
    <xf numFmtId="0" fontId="3" fillId="0" borderId="0" xfId="1" applyFont="1" applyBorder="1" applyProtection="1">
      <protection locked="0"/>
    </xf>
    <xf numFmtId="0" fontId="5" fillId="0" borderId="0" xfId="0" applyFont="1" applyFill="1" applyBorder="1" applyAlignment="1" applyProtection="1">
      <protection locked="0"/>
    </xf>
    <xf numFmtId="164" fontId="3" fillId="0" borderId="5" xfId="1" applyNumberFormat="1" applyFont="1" applyBorder="1"/>
    <xf numFmtId="164" fontId="3" fillId="0" borderId="8" xfId="1" applyNumberFormat="1" applyFont="1" applyBorder="1"/>
    <xf numFmtId="164" fontId="3" fillId="0" borderId="3" xfId="1" applyNumberFormat="1" applyFont="1" applyBorder="1"/>
    <xf numFmtId="164" fontId="3" fillId="0" borderId="0" xfId="1" applyNumberFormat="1" applyFont="1" applyAlignment="1">
      <alignment horizontal="center"/>
    </xf>
    <xf numFmtId="0" fontId="19" fillId="0" borderId="0" xfId="1" applyFont="1" applyBorder="1" applyAlignment="1" applyProtection="1">
      <alignment horizontal="center"/>
      <protection locked="0"/>
    </xf>
    <xf numFmtId="164" fontId="19" fillId="0" borderId="0" xfId="1" applyNumberFormat="1" applyFont="1" applyBorder="1" applyAlignment="1" applyProtection="1">
      <alignment horizontal="center"/>
      <protection locked="0"/>
    </xf>
    <xf numFmtId="0" fontId="16" fillId="2" borderId="9" xfId="0" applyFont="1" applyFill="1" applyBorder="1"/>
    <xf numFmtId="164" fontId="16" fillId="2" borderId="9" xfId="0" applyNumberFormat="1" applyFont="1" applyFill="1" applyBorder="1"/>
    <xf numFmtId="1" fontId="3" fillId="0" borderId="0" xfId="1" applyNumberFormat="1" applyFont="1" applyAlignment="1">
      <alignment horizontal="center"/>
    </xf>
    <xf numFmtId="167" fontId="3" fillId="0" borderId="0" xfId="1" applyNumberFormat="1" applyFont="1" applyAlignment="1">
      <alignment horizontal="center"/>
    </xf>
    <xf numFmtId="168" fontId="3" fillId="0" borderId="0" xfId="0" applyNumberFormat="1" applyFont="1" applyAlignment="1" applyProtection="1">
      <alignment horizontal="center"/>
    </xf>
    <xf numFmtId="0" fontId="16" fillId="0" borderId="0" xfId="0" applyFont="1" applyAlignment="1">
      <alignment horizontal="center"/>
    </xf>
    <xf numFmtId="0" fontId="17" fillId="0" borderId="0" xfId="0" applyFont="1"/>
    <xf numFmtId="0" fontId="22" fillId="0" borderId="0" xfId="0" applyFont="1"/>
    <xf numFmtId="0" fontId="16" fillId="3" borderId="0" xfId="0" applyFont="1" applyFill="1"/>
    <xf numFmtId="0" fontId="3" fillId="0" borderId="0" xfId="1" applyFont="1" applyAlignment="1" applyProtection="1">
      <alignment horizontal="center"/>
      <protection locked="0"/>
    </xf>
    <xf numFmtId="0" fontId="3" fillId="0" borderId="0" xfId="1" applyFont="1" applyFill="1" applyBorder="1" applyAlignment="1">
      <alignment horizontal="center"/>
    </xf>
    <xf numFmtId="167" fontId="3" fillId="0" borderId="0" xfId="0" applyNumberFormat="1" applyFont="1" applyBorder="1" applyAlignment="1" applyProtection="1">
      <alignment horizontal="right" vertical="center"/>
      <protection locked="0"/>
    </xf>
    <xf numFmtId="167" fontId="3" fillId="0" borderId="0" xfId="0" applyNumberFormat="1" applyFont="1" applyBorder="1" applyProtection="1">
      <protection locked="0"/>
    </xf>
    <xf numFmtId="2" fontId="5" fillId="0" borderId="0" xfId="0" applyNumberFormat="1" applyFont="1" applyAlignment="1" applyProtection="1">
      <alignment horizontal="center"/>
      <protection locked="0"/>
    </xf>
    <xf numFmtId="0" fontId="3" fillId="0" borderId="0" xfId="0" applyFont="1" applyAlignment="1" applyProtection="1">
      <alignment horizontal="right"/>
      <protection locked="0"/>
    </xf>
    <xf numFmtId="2" fontId="3" fillId="0" borderId="0" xfId="0" applyNumberFormat="1" applyFont="1"/>
    <xf numFmtId="0" fontId="3" fillId="0" borderId="0" xfId="2" applyFont="1" applyBorder="1" applyAlignment="1">
      <alignment horizontal="left" vertical="top" wrapText="1"/>
    </xf>
    <xf numFmtId="0" fontId="11" fillId="0" borderId="0" xfId="4" applyBorder="1" applyAlignment="1" applyProtection="1">
      <alignment horizontal="center"/>
    </xf>
    <xf numFmtId="0" fontId="26" fillId="0" borderId="0" xfId="7" applyFont="1"/>
    <xf numFmtId="0" fontId="26" fillId="0" borderId="0" xfId="8" applyFont="1" applyBorder="1" applyAlignment="1" applyProtection="1">
      <alignment horizontal="center"/>
    </xf>
    <xf numFmtId="0" fontId="27" fillId="0" borderId="0" xfId="8"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3" fillId="0" borderId="0" xfId="1" applyFont="1" applyBorder="1" applyAlignment="1" applyProtection="1">
      <alignment horizontal="center" wrapText="1"/>
      <protection locked="0"/>
    </xf>
  </cellXfs>
  <cellStyles count="9">
    <cellStyle name="Hyperlink" xfId="7" builtinId="8"/>
    <cellStyle name="Hyperlink 2" xfId="4"/>
    <cellStyle name="Hyperlink 3" xfId="8"/>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73597263562503"/>
          <c:y val="2.769334382567238E-2"/>
          <c:w val="0.82154158196245308"/>
          <c:h val="0.89715661781059675"/>
        </c:manualLayout>
      </c:layout>
      <c:scatterChart>
        <c:scatterStyle val="lineMarker"/>
        <c:varyColors val="0"/>
        <c:ser>
          <c:idx val="0"/>
          <c:order val="0"/>
          <c:spPr>
            <a:ln w="19050">
              <a:solidFill>
                <a:srgbClr val="000000"/>
              </a:solidFill>
            </a:ln>
          </c:spPr>
          <c:marker>
            <c:symbol val="none"/>
          </c:marker>
          <c:xVal>
            <c:numRef>
              <c:f>Analysis!$AM$33:$AM$37</c:f>
              <c:numCache>
                <c:formatCode>0.000</c:formatCode>
                <c:ptCount val="5"/>
                <c:pt idx="0">
                  <c:v>1</c:v>
                </c:pt>
                <c:pt idx="1">
                  <c:v>0</c:v>
                </c:pt>
                <c:pt idx="2">
                  <c:v>0</c:v>
                </c:pt>
                <c:pt idx="3">
                  <c:v>1</c:v>
                </c:pt>
                <c:pt idx="4">
                  <c:v>1</c:v>
                </c:pt>
              </c:numCache>
            </c:numRef>
          </c:xVal>
          <c:yVal>
            <c:numRef>
              <c:f>Analysis!$AN$33:$AN$37</c:f>
              <c:numCache>
                <c:formatCode>0.000</c:formatCode>
                <c:ptCount val="5"/>
                <c:pt idx="0">
                  <c:v>7.0000000000000007E-2</c:v>
                </c:pt>
                <c:pt idx="1">
                  <c:v>7.000000000000009E-2</c:v>
                </c:pt>
                <c:pt idx="2" formatCode="General">
                  <c:v>-6.9388939039072284E-18</c:v>
                </c:pt>
                <c:pt idx="3" formatCode="General">
                  <c:v>-8.3266726846886741E-17</c:v>
                </c:pt>
                <c:pt idx="4">
                  <c:v>7.0000000000000007E-2</c:v>
                </c:pt>
              </c:numCache>
            </c:numRef>
          </c:yVal>
          <c:smooth val="0"/>
          <c:extLst>
            <c:ext xmlns:c16="http://schemas.microsoft.com/office/drawing/2014/chart" uri="{C3380CC4-5D6E-409C-BE32-E72D297353CC}">
              <c16:uniqueId val="{00000000-E227-466B-B390-16BB71FF89EB}"/>
            </c:ext>
          </c:extLst>
        </c:ser>
        <c:ser>
          <c:idx val="1"/>
          <c:order val="1"/>
          <c:spPr>
            <a:ln w="19050">
              <a:solidFill>
                <a:srgbClr val="000000"/>
              </a:solidFill>
            </a:ln>
          </c:spPr>
          <c:marker>
            <c:symbol val="none"/>
          </c:marker>
          <c:xVal>
            <c:numRef>
              <c:f>Analysis!$AP$33:$AP$37</c:f>
              <c:numCache>
                <c:formatCode>0.000</c:formatCode>
                <c:ptCount val="5"/>
                <c:pt idx="0">
                  <c:v>7.0000000000000062E-2</c:v>
                </c:pt>
                <c:pt idx="1">
                  <c:v>1.3877787807814457E-17</c:v>
                </c:pt>
                <c:pt idx="2">
                  <c:v>-4.8572257327350599E-17</c:v>
                </c:pt>
                <c:pt idx="3">
                  <c:v>6.9999999999999993E-2</c:v>
                </c:pt>
                <c:pt idx="4">
                  <c:v>7.0000000000000062E-2</c:v>
                </c:pt>
              </c:numCache>
            </c:numRef>
          </c:xVal>
          <c:yVal>
            <c:numRef>
              <c:f>Analysis!$AQ$33:$AQ$37</c:f>
              <c:numCache>
                <c:formatCode>0.000</c:formatCode>
                <c:ptCount val="5"/>
                <c:pt idx="0">
                  <c:v>1.07</c:v>
                </c:pt>
                <c:pt idx="1">
                  <c:v>1.07</c:v>
                </c:pt>
                <c:pt idx="2" formatCode="General">
                  <c:v>7.0000000000000062E-2</c:v>
                </c:pt>
                <c:pt idx="3" formatCode="General">
                  <c:v>7.0000000000000062E-2</c:v>
                </c:pt>
                <c:pt idx="4">
                  <c:v>1.07</c:v>
                </c:pt>
              </c:numCache>
            </c:numRef>
          </c:yVal>
          <c:smooth val="0"/>
          <c:extLst>
            <c:ext xmlns:c16="http://schemas.microsoft.com/office/drawing/2014/chart" uri="{C3380CC4-5D6E-409C-BE32-E72D297353CC}">
              <c16:uniqueId val="{00000001-E227-466B-B390-16BB71FF89EB}"/>
            </c:ext>
          </c:extLst>
        </c:ser>
        <c:ser>
          <c:idx val="2"/>
          <c:order val="2"/>
          <c:spPr>
            <a:ln w="19050">
              <a:solidFill>
                <a:srgbClr val="000000"/>
              </a:solidFill>
            </a:ln>
          </c:spPr>
          <c:marker>
            <c:symbol val="none"/>
          </c:marker>
          <c:xVal>
            <c:numRef>
              <c:f>Analysis!$AS$33:$AS$37</c:f>
            </c:numRef>
          </c:xVal>
          <c:yVal>
            <c:numRef>
              <c:f>Analysis!$AT$33:$AT$37</c:f>
              <c:numCache>
                <c:formatCode>0.000</c:formatCode>
                <c:ptCount val="5"/>
                <c:pt idx="0">
                  <c:v>0</c:v>
                </c:pt>
                <c:pt idx="1">
                  <c:v>0</c:v>
                </c:pt>
                <c:pt idx="2" formatCode="General">
                  <c:v>0</c:v>
                </c:pt>
                <c:pt idx="3" formatCode="General">
                  <c:v>0</c:v>
                </c:pt>
                <c:pt idx="4">
                  <c:v>0</c:v>
                </c:pt>
              </c:numCache>
            </c:numRef>
          </c:yVal>
          <c:smooth val="0"/>
          <c:extLst>
            <c:ext xmlns:c16="http://schemas.microsoft.com/office/drawing/2014/chart" uri="{C3380CC4-5D6E-409C-BE32-E72D297353CC}">
              <c16:uniqueId val="{00000002-E227-466B-B390-16BB71FF89EB}"/>
            </c:ext>
          </c:extLst>
        </c:ser>
        <c:ser>
          <c:idx val="3"/>
          <c:order val="3"/>
          <c:spPr>
            <a:ln w="19050">
              <a:solidFill>
                <a:srgbClr val="000000"/>
              </a:solidFill>
            </a:ln>
          </c:spPr>
          <c:marker>
            <c:symbol val="none"/>
          </c:marker>
          <c:xVal>
            <c:numRef>
              <c:f>Analysis!$AM$39:$AM$43</c:f>
            </c:numRef>
          </c:xVal>
          <c:yVal>
            <c:numRef>
              <c:f>Analysis!$AN$39:$AN$43</c:f>
              <c:numCache>
                <c:formatCode>0.000</c:formatCode>
                <c:ptCount val="5"/>
                <c:pt idx="0">
                  <c:v>0</c:v>
                </c:pt>
                <c:pt idx="1">
                  <c:v>0</c:v>
                </c:pt>
                <c:pt idx="2" formatCode="General">
                  <c:v>0</c:v>
                </c:pt>
                <c:pt idx="3" formatCode="General">
                  <c:v>0</c:v>
                </c:pt>
                <c:pt idx="4">
                  <c:v>0</c:v>
                </c:pt>
              </c:numCache>
            </c:numRef>
          </c:yVal>
          <c:smooth val="0"/>
          <c:extLst>
            <c:ext xmlns:c16="http://schemas.microsoft.com/office/drawing/2014/chart" uri="{C3380CC4-5D6E-409C-BE32-E72D297353CC}">
              <c16:uniqueId val="{00000003-E227-466B-B390-16BB71FF89EB}"/>
            </c:ext>
          </c:extLst>
        </c:ser>
        <c:ser>
          <c:idx val="4"/>
          <c:order val="4"/>
          <c:spPr>
            <a:ln w="19050">
              <a:solidFill>
                <a:srgbClr val="000000"/>
              </a:solidFill>
            </a:ln>
          </c:spPr>
          <c:marker>
            <c:symbol val="none"/>
          </c:marker>
          <c:xVal>
            <c:numRef>
              <c:f>Analysis!$AP$39:$AP$43</c:f>
            </c:numRef>
          </c:xVal>
          <c:yVal>
            <c:numRef>
              <c:f>Analysis!$AQ$39:$AQ$43</c:f>
              <c:numCache>
                <c:formatCode>0.000</c:formatCode>
                <c:ptCount val="5"/>
                <c:pt idx="0">
                  <c:v>0</c:v>
                </c:pt>
                <c:pt idx="1">
                  <c:v>0</c:v>
                </c:pt>
                <c:pt idx="2" formatCode="General">
                  <c:v>0</c:v>
                </c:pt>
                <c:pt idx="3" formatCode="General">
                  <c:v>0</c:v>
                </c:pt>
                <c:pt idx="4">
                  <c:v>0</c:v>
                </c:pt>
              </c:numCache>
            </c:numRef>
          </c:yVal>
          <c:smooth val="0"/>
          <c:extLst>
            <c:ext xmlns:c16="http://schemas.microsoft.com/office/drawing/2014/chart" uri="{C3380CC4-5D6E-409C-BE32-E72D297353CC}">
              <c16:uniqueId val="{00000004-E227-466B-B390-16BB71FF89EB}"/>
            </c:ext>
          </c:extLst>
        </c:ser>
        <c:ser>
          <c:idx val="5"/>
          <c:order val="5"/>
          <c:spPr>
            <a:ln w="19050">
              <a:solidFill>
                <a:srgbClr val="000000"/>
              </a:solidFill>
            </a:ln>
          </c:spPr>
          <c:marker>
            <c:symbol val="none"/>
          </c:marker>
          <c:xVal>
            <c:numRef>
              <c:f>Analysis!$AS$39:$AS$43</c:f>
            </c:numRef>
          </c:xVal>
          <c:yVal>
            <c:numRef>
              <c:f>Analysis!$AT$39:$AT$43</c:f>
              <c:numCache>
                <c:formatCode>0.000</c:formatCode>
                <c:ptCount val="5"/>
                <c:pt idx="0">
                  <c:v>0</c:v>
                </c:pt>
                <c:pt idx="1">
                  <c:v>0</c:v>
                </c:pt>
                <c:pt idx="2" formatCode="General">
                  <c:v>0</c:v>
                </c:pt>
                <c:pt idx="3" formatCode="General">
                  <c:v>0</c:v>
                </c:pt>
                <c:pt idx="4">
                  <c:v>0</c:v>
                </c:pt>
              </c:numCache>
            </c:numRef>
          </c:yVal>
          <c:smooth val="0"/>
          <c:extLst>
            <c:ext xmlns:c16="http://schemas.microsoft.com/office/drawing/2014/chart" uri="{C3380CC4-5D6E-409C-BE32-E72D297353CC}">
              <c16:uniqueId val="{00000005-E227-466B-B390-16BB71FF89EB}"/>
            </c:ext>
          </c:extLst>
        </c:ser>
        <c:ser>
          <c:idx val="6"/>
          <c:order val="6"/>
          <c:spPr>
            <a:ln w="19050">
              <a:solidFill>
                <a:srgbClr val="000000"/>
              </a:solidFill>
            </a:ln>
          </c:spPr>
          <c:marker>
            <c:symbol val="none"/>
          </c:marker>
          <c:xVal>
            <c:numRef>
              <c:f>Analysis!$AP$45:$AP$49</c:f>
            </c:numRef>
          </c:xVal>
          <c:yVal>
            <c:numRef>
              <c:f>Analysis!$AQ$45:$AQ$49</c:f>
              <c:numCache>
                <c:formatCode>0.000</c:formatCode>
                <c:ptCount val="5"/>
                <c:pt idx="0">
                  <c:v>0</c:v>
                </c:pt>
                <c:pt idx="1">
                  <c:v>0</c:v>
                </c:pt>
                <c:pt idx="2" formatCode="General">
                  <c:v>0</c:v>
                </c:pt>
                <c:pt idx="3" formatCode="General">
                  <c:v>0</c:v>
                </c:pt>
                <c:pt idx="4">
                  <c:v>0</c:v>
                </c:pt>
              </c:numCache>
            </c:numRef>
          </c:yVal>
          <c:smooth val="0"/>
          <c:extLst>
            <c:ext xmlns:c16="http://schemas.microsoft.com/office/drawing/2014/chart" uri="{C3380CC4-5D6E-409C-BE32-E72D297353CC}">
              <c16:uniqueId val="{00000006-E227-466B-B390-16BB71FF89EB}"/>
            </c:ext>
          </c:extLst>
        </c:ser>
        <c:ser>
          <c:idx val="7"/>
          <c:order val="7"/>
          <c:spPr>
            <a:ln w="19050">
              <a:solidFill>
                <a:srgbClr val="000000"/>
              </a:solidFill>
            </a:ln>
          </c:spPr>
          <c:marker>
            <c:symbol val="none"/>
          </c:marker>
          <c:xVal>
            <c:numRef>
              <c:f>Analysis!$AS$45:$AS$49</c:f>
            </c:numRef>
          </c:xVal>
          <c:yVal>
            <c:numRef>
              <c:f>Analysis!$AT$45:$AT$49</c:f>
              <c:numCache>
                <c:formatCode>0.000</c:formatCode>
                <c:ptCount val="5"/>
                <c:pt idx="0">
                  <c:v>0</c:v>
                </c:pt>
                <c:pt idx="1">
                  <c:v>0</c:v>
                </c:pt>
                <c:pt idx="2" formatCode="General">
                  <c:v>0</c:v>
                </c:pt>
                <c:pt idx="3" formatCode="General">
                  <c:v>0</c:v>
                </c:pt>
                <c:pt idx="4">
                  <c:v>0</c:v>
                </c:pt>
              </c:numCache>
            </c:numRef>
          </c:yVal>
          <c:smooth val="0"/>
          <c:extLst>
            <c:ext xmlns:c16="http://schemas.microsoft.com/office/drawing/2014/chart" uri="{C3380CC4-5D6E-409C-BE32-E72D297353CC}">
              <c16:uniqueId val="{00000007-E227-466B-B390-16BB71FF89EB}"/>
            </c:ext>
          </c:extLst>
        </c:ser>
        <c:ser>
          <c:idx val="8"/>
          <c:order val="8"/>
          <c:spPr>
            <a:ln w="19050">
              <a:solidFill>
                <a:srgbClr val="000000"/>
              </a:solidFill>
            </a:ln>
          </c:spPr>
          <c:marker>
            <c:symbol val="none"/>
          </c:marker>
          <c:xVal>
            <c:numRef>
              <c:f>Analysis!$AM$45:$AM$49</c:f>
            </c:numRef>
          </c:xVal>
          <c:yVal>
            <c:numRef>
              <c:f>Analysis!$AN$45:$AN$49</c:f>
              <c:numCache>
                <c:formatCode>0.000</c:formatCode>
                <c:ptCount val="5"/>
                <c:pt idx="0">
                  <c:v>0</c:v>
                </c:pt>
                <c:pt idx="1">
                  <c:v>0</c:v>
                </c:pt>
                <c:pt idx="2" formatCode="General">
                  <c:v>0</c:v>
                </c:pt>
                <c:pt idx="3" formatCode="General">
                  <c:v>0</c:v>
                </c:pt>
                <c:pt idx="4">
                  <c:v>0</c:v>
                </c:pt>
              </c:numCache>
            </c:numRef>
          </c:yVal>
          <c:smooth val="0"/>
          <c:extLst>
            <c:ext xmlns:c16="http://schemas.microsoft.com/office/drawing/2014/chart" uri="{C3380CC4-5D6E-409C-BE32-E72D297353CC}">
              <c16:uniqueId val="{00000008-E227-466B-B390-16BB71FF89EB}"/>
            </c:ext>
          </c:extLst>
        </c:ser>
        <c:ser>
          <c:idx val="9"/>
          <c:order val="9"/>
          <c:spPr>
            <a:ln w="9525">
              <a:solidFill>
                <a:schemeClr val="tx1"/>
              </a:solidFill>
              <a:prstDash val="lgDashDot"/>
            </a:ln>
          </c:spPr>
          <c:marker>
            <c:symbol val="none"/>
          </c:marker>
          <c:xVal>
            <c:numRef>
              <c:f>Analysis!$AH$48:$AH$49</c:f>
              <c:numCache>
                <c:formatCode>0.0000</c:formatCode>
                <c:ptCount val="2"/>
                <c:pt idx="0">
                  <c:v>0.26750000000000002</c:v>
                </c:pt>
                <c:pt idx="1">
                  <c:v>0.26750000000000002</c:v>
                </c:pt>
              </c:numCache>
            </c:numRef>
          </c:xVal>
          <c:yVal>
            <c:numRef>
              <c:f>Analysis!$AG$48:$AG$49</c:f>
              <c:numCache>
                <c:formatCode>0.000</c:formatCode>
                <c:ptCount val="2"/>
                <c:pt idx="0">
                  <c:v>-0.50000000000000011</c:v>
                </c:pt>
                <c:pt idx="1">
                  <c:v>1.57</c:v>
                </c:pt>
              </c:numCache>
            </c:numRef>
          </c:yVal>
          <c:smooth val="0"/>
          <c:extLst>
            <c:ext xmlns:c16="http://schemas.microsoft.com/office/drawing/2014/chart" uri="{C3380CC4-5D6E-409C-BE32-E72D297353CC}">
              <c16:uniqueId val="{00000009-E227-466B-B390-16BB71FF89EB}"/>
            </c:ext>
          </c:extLst>
        </c:ser>
        <c:ser>
          <c:idx val="10"/>
          <c:order val="10"/>
          <c:spPr>
            <a:ln w="9525">
              <a:solidFill>
                <a:schemeClr val="tx1"/>
              </a:solidFill>
              <a:prstDash val="lgDashDot"/>
            </a:ln>
          </c:spPr>
          <c:marker>
            <c:symbol val="none"/>
          </c:marker>
          <c:xVal>
            <c:numRef>
              <c:f>Analysis!$AJ$48:$AJ$49</c:f>
              <c:numCache>
                <c:formatCode>0.000</c:formatCode>
                <c:ptCount val="2"/>
                <c:pt idx="0">
                  <c:v>-0.5</c:v>
                </c:pt>
                <c:pt idx="1">
                  <c:v>1.5</c:v>
                </c:pt>
              </c:numCache>
            </c:numRef>
          </c:xVal>
          <c:yVal>
            <c:numRef>
              <c:f>Analysis!$AK$48:$AK$49</c:f>
              <c:numCache>
                <c:formatCode>0.000</c:formatCode>
                <c:ptCount val="2"/>
                <c:pt idx="0">
                  <c:v>0.30249999999999999</c:v>
                </c:pt>
                <c:pt idx="1">
                  <c:v>0.30249999999999999</c:v>
                </c:pt>
              </c:numCache>
            </c:numRef>
          </c:yVal>
          <c:smooth val="0"/>
          <c:extLst>
            <c:ext xmlns:c16="http://schemas.microsoft.com/office/drawing/2014/chart" uri="{C3380CC4-5D6E-409C-BE32-E72D297353CC}">
              <c16:uniqueId val="{0000000A-E227-466B-B390-16BB71FF89EB}"/>
            </c:ext>
          </c:extLst>
        </c:ser>
        <c:dLbls>
          <c:showLegendKey val="0"/>
          <c:showVal val="0"/>
          <c:showCatName val="0"/>
          <c:showSerName val="0"/>
          <c:showPercent val="0"/>
          <c:showBubbleSize val="0"/>
        </c:dLbls>
        <c:axId val="614452008"/>
        <c:axId val="614451224"/>
      </c:scatterChart>
      <c:valAx>
        <c:axId val="614452008"/>
        <c:scaling>
          <c:orientation val="minMax"/>
          <c:max val="1.5"/>
          <c:min val="-0.5"/>
        </c:scaling>
        <c:delete val="0"/>
        <c:axPos val="b"/>
        <c:numFmt formatCode="0" sourceLinked="0"/>
        <c:majorTickMark val="out"/>
        <c:minorTickMark val="none"/>
        <c:tickLblPos val="nextTo"/>
        <c:spPr>
          <a:ln>
            <a:solidFill>
              <a:prstClr val="black"/>
            </a:solidFill>
          </a:ln>
        </c:spPr>
        <c:crossAx val="614451224"/>
        <c:crosses val="autoZero"/>
        <c:crossBetween val="midCat"/>
      </c:valAx>
      <c:valAx>
        <c:axId val="614451224"/>
        <c:scaling>
          <c:orientation val="minMax"/>
          <c:max val="1.5"/>
          <c:min val="-0.5"/>
        </c:scaling>
        <c:delete val="0"/>
        <c:axPos val="l"/>
        <c:numFmt formatCode="#,##0" sourceLinked="0"/>
        <c:majorTickMark val="out"/>
        <c:minorTickMark val="none"/>
        <c:tickLblPos val="nextTo"/>
        <c:spPr>
          <a:ln>
            <a:solidFill>
              <a:prstClr val="black"/>
            </a:solidFill>
          </a:ln>
        </c:spPr>
        <c:crossAx val="614452008"/>
        <c:crosses val="autoZero"/>
        <c:crossBetween val="midCat"/>
      </c:valAx>
    </c:plotArea>
    <c:plotVisOnly val="1"/>
    <c:dispBlanksAs val="gap"/>
    <c:showDLblsOverMax val="0"/>
  </c:chart>
  <c:spPr>
    <a:ln>
      <a:noFill/>
    </a:ln>
  </c:spPr>
  <c:txPr>
    <a:bodyPr/>
    <a:lstStyle/>
    <a:p>
      <a:pPr>
        <a:defRPr sz="800">
          <a:latin typeface="+mn-lt"/>
          <a:cs typeface="Arial" pitchFamily="34" charset="0"/>
        </a:defRPr>
      </a:pPr>
      <a:endParaRPr lang="en-US"/>
    </a:p>
  </c:txPr>
  <c:printSettings>
    <c:headerFooter/>
    <c:pageMargins b="0.75000000000000178" l="0.70000000000000062" r="0.70000000000000062" t="0.75000000000000178"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image" Target="../media/image2.gif"/><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http://www.abbottaerospace.com/technical-library/donate/" TargetMode="External"/><Relationship Id="rId5" Type="http://schemas.openxmlformats.org/officeDocument/2006/relationships/image" Target="../media/image1.png"/><Relationship Id="rId4"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225829</xdr:colOff>
      <xdr:row>15</xdr:row>
      <xdr:rowOff>27016</xdr:rowOff>
    </xdr:from>
    <xdr:to>
      <xdr:col>5</xdr:col>
      <xdr:colOff>530629</xdr:colOff>
      <xdr:row>30</xdr:row>
      <xdr:rowOff>38331</xdr:rowOff>
    </xdr:to>
    <xdr:pic>
      <xdr:nvPicPr>
        <xdr:cNvPr id="3" name="Picture 2"/>
        <xdr:cNvPicPr/>
      </xdr:nvPicPr>
      <xdr:blipFill>
        <a:blip xmlns:r="http://schemas.openxmlformats.org/officeDocument/2006/relationships" r:embed="rId1"/>
        <a:stretch>
          <a:fillRect/>
        </a:stretch>
      </xdr:blipFill>
      <xdr:spPr>
        <a:xfrm>
          <a:off x="225829" y="2742507"/>
          <a:ext cx="3463636" cy="2699097"/>
        </a:xfrm>
        <a:prstGeom prst="rect">
          <a:avLst/>
        </a:prstGeom>
      </xdr:spPr>
    </xdr:pic>
    <xdr:clientData/>
  </xdr:twoCellAnchor>
  <xdr:twoCellAnchor>
    <xdr:from>
      <xdr:col>6</xdr:col>
      <xdr:colOff>312420</xdr:colOff>
      <xdr:row>23</xdr:row>
      <xdr:rowOff>152400</xdr:rowOff>
    </xdr:from>
    <xdr:to>
      <xdr:col>8</xdr:col>
      <xdr:colOff>205740</xdr:colOff>
      <xdr:row>26</xdr:row>
      <xdr:rowOff>22860</xdr:rowOff>
    </xdr:to>
    <xdr:pic>
      <xdr:nvPicPr>
        <xdr:cNvPr id="5" name="Picture 4"/>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32020" y="4206240"/>
          <a:ext cx="1143000" cy="39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27</xdr:col>
      <xdr:colOff>314325</xdr:colOff>
      <xdr:row>46</xdr:row>
      <xdr:rowOff>38100</xdr:rowOff>
    </xdr:from>
    <xdr:to>
      <xdr:col>27</xdr:col>
      <xdr:colOff>466725</xdr:colOff>
      <xdr:row>46</xdr:row>
      <xdr:rowOff>38100</xdr:rowOff>
    </xdr:to>
    <xdr:sp macro="" textlink="">
      <xdr:nvSpPr>
        <xdr:cNvPr id="9" name="Line 654"/>
        <xdr:cNvSpPr>
          <a:spLocks noChangeShapeType="1"/>
        </xdr:cNvSpPr>
      </xdr:nvSpPr>
      <xdr:spPr bwMode="auto">
        <a:xfrm>
          <a:off x="14944725" y="5288280"/>
          <a:ext cx="152400" cy="0"/>
        </a:xfrm>
        <a:prstGeom prst="line">
          <a:avLst/>
        </a:prstGeom>
        <a:noFill/>
        <a:ln w="9525">
          <a:solidFill>
            <a:srgbClr val="000000"/>
          </a:solidFill>
          <a:round/>
          <a:headEnd/>
          <a:tailEnd/>
        </a:ln>
      </xdr:spPr>
    </xdr:sp>
    <xdr:clientData/>
  </xdr:twoCellAnchor>
  <xdr:twoCellAnchor>
    <xdr:from>
      <xdr:col>29</xdr:col>
      <xdr:colOff>314325</xdr:colOff>
      <xdr:row>46</xdr:row>
      <xdr:rowOff>38100</xdr:rowOff>
    </xdr:from>
    <xdr:to>
      <xdr:col>29</xdr:col>
      <xdr:colOff>466725</xdr:colOff>
      <xdr:row>46</xdr:row>
      <xdr:rowOff>38100</xdr:rowOff>
    </xdr:to>
    <xdr:sp macro="" textlink="">
      <xdr:nvSpPr>
        <xdr:cNvPr id="10" name="Line 655"/>
        <xdr:cNvSpPr>
          <a:spLocks noChangeShapeType="1"/>
        </xdr:cNvSpPr>
      </xdr:nvSpPr>
      <xdr:spPr bwMode="auto">
        <a:xfrm>
          <a:off x="16194405" y="5288280"/>
          <a:ext cx="152400" cy="0"/>
        </a:xfrm>
        <a:prstGeom prst="line">
          <a:avLst/>
        </a:prstGeom>
        <a:noFill/>
        <a:ln w="9525">
          <a:solidFill>
            <a:srgbClr val="000000"/>
          </a:solidFill>
          <a:round/>
          <a:headEnd/>
          <a:tailEnd/>
        </a:ln>
      </xdr:spPr>
    </xdr:sp>
    <xdr:clientData/>
  </xdr:twoCellAnchor>
  <xdr:twoCellAnchor>
    <xdr:from>
      <xdr:col>6</xdr:col>
      <xdr:colOff>140074</xdr:colOff>
      <xdr:row>32</xdr:row>
      <xdr:rowOff>0</xdr:rowOff>
    </xdr:from>
    <xdr:to>
      <xdr:col>10</xdr:col>
      <xdr:colOff>471447</xdr:colOff>
      <xdr:row>45</xdr:row>
      <xdr:rowOff>42742</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162892</xdr:colOff>
      <xdr:row>32</xdr:row>
      <xdr:rowOff>59811</xdr:rowOff>
    </xdr:from>
    <xdr:to>
      <xdr:col>6</xdr:col>
      <xdr:colOff>424232</xdr:colOff>
      <xdr:row>33</xdr:row>
      <xdr:rowOff>112346</xdr:rowOff>
    </xdr:to>
    <xdr:sp macro="" textlink="">
      <xdr:nvSpPr>
        <xdr:cNvPr id="12" name="TextBox 11"/>
        <xdr:cNvSpPr txBox="1"/>
      </xdr:nvSpPr>
      <xdr:spPr>
        <a:xfrm>
          <a:off x="3942412" y="2536311"/>
          <a:ext cx="261340" cy="2506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b="1">
              <a:latin typeface="+mn-lt"/>
              <a:cs typeface="Arial" pitchFamily="34" charset="0"/>
            </a:rPr>
            <a:t>y</a:t>
          </a:r>
        </a:p>
      </xdr:txBody>
    </xdr:sp>
    <xdr:clientData/>
  </xdr:twoCellAnchor>
  <xdr:twoCellAnchor>
    <xdr:from>
      <xdr:col>10</xdr:col>
      <xdr:colOff>114992</xdr:colOff>
      <xdr:row>43</xdr:row>
      <xdr:rowOff>148626</xdr:rowOff>
    </xdr:from>
    <xdr:to>
      <xdr:col>10</xdr:col>
      <xdr:colOff>396453</xdr:colOff>
      <xdr:row>45</xdr:row>
      <xdr:rowOff>87508</xdr:rowOff>
    </xdr:to>
    <xdr:sp macro="" textlink="">
      <xdr:nvSpPr>
        <xdr:cNvPr id="13" name="TextBox 12"/>
        <xdr:cNvSpPr txBox="1"/>
      </xdr:nvSpPr>
      <xdr:spPr>
        <a:xfrm>
          <a:off x="6393872" y="4804446"/>
          <a:ext cx="281461" cy="3351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b="1">
              <a:latin typeface="+mn-lt"/>
              <a:cs typeface="Arial" pitchFamily="34" charset="0"/>
            </a:rPr>
            <a:t>x</a:t>
          </a:r>
        </a:p>
      </xdr:txBody>
    </xdr:sp>
    <xdr:clientData/>
  </xdr:twoCellAnchor>
  <xdr:twoCellAnchor>
    <xdr:from>
      <xdr:col>6</xdr:col>
      <xdr:colOff>277444</xdr:colOff>
      <xdr:row>33</xdr:row>
      <xdr:rowOff>110971</xdr:rowOff>
    </xdr:from>
    <xdr:to>
      <xdr:col>6</xdr:col>
      <xdr:colOff>278446</xdr:colOff>
      <xdr:row>35</xdr:row>
      <xdr:rowOff>71036</xdr:rowOff>
    </xdr:to>
    <xdr:cxnSp macro="">
      <xdr:nvCxnSpPr>
        <xdr:cNvPr id="14" name="Straight Arrow Connector 13"/>
        <xdr:cNvCxnSpPr/>
      </xdr:nvCxnSpPr>
      <xdr:spPr>
        <a:xfrm rot="5400000" flipH="1" flipV="1">
          <a:off x="3879312" y="2963243"/>
          <a:ext cx="356305" cy="100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460695</xdr:colOff>
      <xdr:row>44</xdr:row>
      <xdr:rowOff>125298</xdr:rowOff>
    </xdr:from>
    <xdr:to>
      <xdr:col>10</xdr:col>
      <xdr:colOff>155048</xdr:colOff>
      <xdr:row>44</xdr:row>
      <xdr:rowOff>126204</xdr:rowOff>
    </xdr:to>
    <xdr:cxnSp macro="">
      <xdr:nvCxnSpPr>
        <xdr:cNvPr id="15" name="Straight Arrow Connector 14"/>
        <xdr:cNvCxnSpPr/>
      </xdr:nvCxnSpPr>
      <xdr:spPr>
        <a:xfrm rot="10800000" flipH="1" flipV="1">
          <a:off x="6114735" y="4979238"/>
          <a:ext cx="319193" cy="90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40822</xdr:colOff>
      <xdr:row>7</xdr:row>
      <xdr:rowOff>40821</xdr:rowOff>
    </xdr:from>
    <xdr:to>
      <xdr:col>4</xdr:col>
      <xdr:colOff>66675</xdr:colOff>
      <xdr:row>10</xdr:row>
      <xdr:rowOff>145236</xdr:rowOff>
    </xdr:to>
    <xdr:grpSp>
      <xdr:nvGrpSpPr>
        <xdr:cNvPr id="19" name="Group 18"/>
        <xdr:cNvGrpSpPr/>
      </xdr:nvGrpSpPr>
      <xdr:grpSpPr>
        <a:xfrm>
          <a:off x="40822" y="1267641"/>
          <a:ext cx="2570933" cy="630195"/>
          <a:chOff x="40822" y="1267641"/>
          <a:chExt cx="2570933" cy="630195"/>
        </a:xfrm>
      </xdr:grpSpPr>
      <xdr:pic>
        <xdr:nvPicPr>
          <xdr:cNvPr id="20" name="Picture 19">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1" name="Picture 20"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naca-tn-862"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4" zoomScale="70" zoomScaleNormal="100" zoomScaleSheetLayoutView="70" workbookViewId="0"/>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0" customWidth="1"/>
    <col min="18" max="19" width="5.33203125" style="61" customWidth="1"/>
    <col min="20" max="25" width="9.109375" style="63"/>
    <col min="26" max="16384" width="9.109375" style="20"/>
  </cols>
  <sheetData>
    <row r="1" spans="1:25" s="5" customFormat="1" ht="13.8" x14ac:dyDescent="0.3">
      <c r="A1" s="1"/>
      <c r="B1" s="2" t="s">
        <v>1</v>
      </c>
      <c r="C1" s="3" t="s">
        <v>0</v>
      </c>
      <c r="D1" s="1"/>
      <c r="E1" s="1"/>
      <c r="F1" s="2" t="s">
        <v>11</v>
      </c>
      <c r="G1" s="4"/>
      <c r="H1" s="1"/>
      <c r="I1" s="1"/>
      <c r="J1" s="1"/>
      <c r="K1" s="1"/>
      <c r="M1" s="56"/>
      <c r="N1" s="56"/>
      <c r="O1" s="56"/>
      <c r="P1" s="56"/>
      <c r="Q1" s="56"/>
      <c r="R1" s="56"/>
      <c r="S1" s="56"/>
      <c r="T1" s="57"/>
      <c r="U1" s="57"/>
      <c r="V1" s="57"/>
      <c r="W1" s="58"/>
      <c r="X1" s="59"/>
      <c r="Y1" s="57"/>
    </row>
    <row r="2" spans="1:25" s="5" customFormat="1" ht="13.8" x14ac:dyDescent="0.3">
      <c r="A2" s="1"/>
      <c r="B2" s="2" t="s">
        <v>2</v>
      </c>
      <c r="C2" s="3" t="s">
        <v>10</v>
      </c>
      <c r="D2" s="1"/>
      <c r="E2" s="1"/>
      <c r="F2" s="2" t="s">
        <v>5</v>
      </c>
      <c r="G2" s="3"/>
      <c r="H2" s="1"/>
      <c r="I2" s="1"/>
      <c r="J2" s="1"/>
      <c r="K2" s="1"/>
      <c r="M2" s="56"/>
      <c r="N2" s="56"/>
      <c r="O2" s="56"/>
      <c r="P2" s="56"/>
      <c r="Q2" s="56"/>
      <c r="R2" s="56"/>
      <c r="S2" s="56"/>
      <c r="T2" s="57"/>
      <c r="U2" s="57"/>
      <c r="V2" s="57"/>
      <c r="W2" s="58"/>
      <c r="X2" s="59"/>
      <c r="Y2" s="57"/>
    </row>
    <row r="3" spans="1:25" s="5" customFormat="1" ht="13.8" x14ac:dyDescent="0.3">
      <c r="A3" s="1"/>
      <c r="B3" s="2" t="s">
        <v>3</v>
      </c>
      <c r="C3" s="10"/>
      <c r="D3" s="1"/>
      <c r="E3" s="1"/>
      <c r="F3" s="2" t="s">
        <v>4</v>
      </c>
      <c r="G3" s="3"/>
      <c r="H3" s="1"/>
      <c r="I3" s="1"/>
      <c r="J3" s="1"/>
      <c r="K3" s="1"/>
      <c r="M3" s="56"/>
      <c r="N3" s="56"/>
      <c r="O3" s="56"/>
      <c r="P3" s="56"/>
      <c r="Q3" s="56"/>
      <c r="R3" s="56"/>
      <c r="S3" s="56"/>
      <c r="T3" s="57"/>
      <c r="U3" s="57"/>
      <c r="V3" s="57"/>
      <c r="W3" s="58"/>
      <c r="X3" s="59"/>
      <c r="Y3" s="57"/>
    </row>
    <row r="4" spans="1:25" s="5" customFormat="1" ht="13.8" x14ac:dyDescent="0.3">
      <c r="A4" s="1"/>
      <c r="B4" s="2" t="s">
        <v>24</v>
      </c>
      <c r="C4" s="4"/>
      <c r="D4" s="1"/>
      <c r="E4" s="1"/>
      <c r="F4" s="2" t="s">
        <v>25</v>
      </c>
      <c r="G4" s="3" t="s">
        <v>26</v>
      </c>
      <c r="H4" s="1"/>
      <c r="I4" s="1"/>
      <c r="J4" s="1"/>
      <c r="K4" s="1"/>
      <c r="M4" s="56"/>
      <c r="N4" s="56"/>
      <c r="O4" s="56"/>
      <c r="P4" s="56"/>
      <c r="Q4" s="60"/>
      <c r="R4" s="61"/>
      <c r="S4" s="61"/>
      <c r="T4" s="57"/>
      <c r="U4" s="57"/>
      <c r="V4" s="57"/>
      <c r="W4" s="58"/>
      <c r="X4" s="59"/>
      <c r="Y4" s="57"/>
    </row>
    <row r="5" spans="1:25" s="5" customFormat="1" ht="13.8" x14ac:dyDescent="0.3">
      <c r="A5" s="1"/>
      <c r="B5" s="2" t="s">
        <v>27</v>
      </c>
      <c r="C5" s="4"/>
      <c r="D5" s="1"/>
      <c r="E5" s="2"/>
      <c r="F5" s="1"/>
      <c r="G5" s="1"/>
      <c r="H5" s="1"/>
      <c r="I5" s="1"/>
      <c r="J5" s="1"/>
      <c r="K5" s="1"/>
      <c r="M5" s="56"/>
      <c r="N5" s="56"/>
      <c r="O5" s="56"/>
      <c r="P5" s="56"/>
      <c r="Q5" s="60"/>
      <c r="R5" s="61"/>
      <c r="S5" s="61"/>
      <c r="T5" s="57"/>
      <c r="U5" s="57"/>
      <c r="V5" s="57"/>
      <c r="W5" s="58"/>
      <c r="X5" s="59"/>
      <c r="Y5" s="57"/>
    </row>
    <row r="6" spans="1:25" s="5" customFormat="1" ht="13.8" x14ac:dyDescent="0.3">
      <c r="A6" s="1"/>
      <c r="B6" s="1" t="s">
        <v>7</v>
      </c>
      <c r="C6" s="13"/>
      <c r="D6" s="1"/>
      <c r="E6" s="1"/>
      <c r="F6" s="1"/>
      <c r="G6" s="1"/>
      <c r="H6" s="1"/>
      <c r="I6" s="1"/>
      <c r="J6" s="1"/>
      <c r="K6" s="1"/>
      <c r="M6" s="56"/>
      <c r="N6" s="56"/>
      <c r="O6" s="56"/>
      <c r="P6" s="56"/>
      <c r="Q6" s="60"/>
      <c r="R6" s="61"/>
      <c r="S6" s="61"/>
      <c r="T6" s="57"/>
      <c r="U6" s="57"/>
      <c r="V6" s="57"/>
      <c r="W6" s="58"/>
      <c r="X6" s="59"/>
      <c r="Y6" s="57"/>
    </row>
    <row r="7" spans="1:25" s="5" customFormat="1" ht="13.8" x14ac:dyDescent="0.3">
      <c r="A7" s="1"/>
      <c r="B7" s="1"/>
      <c r="C7" s="1"/>
      <c r="D7" s="1"/>
      <c r="E7" s="1"/>
      <c r="F7" s="1"/>
      <c r="G7" s="1"/>
      <c r="H7" s="1"/>
      <c r="I7" s="1"/>
      <c r="J7" s="1"/>
      <c r="K7" s="1"/>
      <c r="M7" s="56"/>
      <c r="N7" s="56"/>
      <c r="O7" s="56"/>
      <c r="P7" s="56"/>
      <c r="Q7" s="60"/>
      <c r="R7" s="61"/>
      <c r="S7" s="61"/>
      <c r="T7" s="57"/>
      <c r="U7" s="57"/>
      <c r="V7" s="57"/>
      <c r="W7" s="58"/>
      <c r="X7" s="59"/>
      <c r="Y7" s="57"/>
    </row>
    <row r="8" spans="1:25" s="5" customFormat="1" ht="13.8" x14ac:dyDescent="0.3">
      <c r="A8" s="14"/>
      <c r="E8" s="7"/>
      <c r="F8" s="8"/>
      <c r="H8" s="15"/>
      <c r="I8" s="7"/>
      <c r="J8" s="16"/>
      <c r="K8" s="17"/>
      <c r="L8" s="18"/>
      <c r="M8" s="56"/>
      <c r="N8" s="56"/>
      <c r="O8" s="56"/>
      <c r="P8" s="56"/>
      <c r="Q8" s="60"/>
      <c r="R8" s="61"/>
      <c r="S8" s="61"/>
      <c r="T8" s="57"/>
      <c r="U8" s="57"/>
      <c r="V8" s="57"/>
      <c r="W8" s="57"/>
      <c r="X8" s="57"/>
      <c r="Y8" s="57"/>
    </row>
    <row r="9" spans="1:25" s="5" customFormat="1" ht="13.8" x14ac:dyDescent="0.3">
      <c r="E9" s="7"/>
      <c r="F9" s="15"/>
      <c r="H9" s="15"/>
      <c r="I9" s="7"/>
      <c r="J9" s="17"/>
      <c r="K9" s="17"/>
      <c r="L9" s="18"/>
      <c r="M9" s="56"/>
      <c r="N9" s="56"/>
      <c r="O9" s="56"/>
      <c r="P9" s="56"/>
      <c r="Q9" s="60"/>
      <c r="R9" s="61"/>
      <c r="S9" s="61"/>
      <c r="T9" s="57"/>
      <c r="U9" s="57"/>
      <c r="V9" s="57"/>
      <c r="W9" s="57"/>
      <c r="X9" s="57"/>
      <c r="Y9" s="57"/>
    </row>
    <row r="10" spans="1:25" s="5" customFormat="1" ht="13.8" x14ac:dyDescent="0.3">
      <c r="E10" s="7"/>
      <c r="F10" s="15"/>
      <c r="H10" s="15"/>
      <c r="I10" s="7"/>
      <c r="J10" s="8"/>
      <c r="K10" s="15"/>
      <c r="L10" s="18"/>
      <c r="M10" s="56"/>
      <c r="N10" s="56"/>
      <c r="O10" s="56"/>
      <c r="P10" s="56"/>
      <c r="Q10" s="60"/>
      <c r="R10" s="61"/>
      <c r="S10" s="61"/>
      <c r="T10" s="57"/>
      <c r="U10" s="57"/>
      <c r="V10" s="57"/>
      <c r="W10" s="57"/>
      <c r="X10" s="57"/>
      <c r="Y10" s="57"/>
    </row>
    <row r="11" spans="1:25" s="5" customFormat="1" ht="13.8" x14ac:dyDescent="0.3">
      <c r="E11" s="7"/>
      <c r="F11" s="15"/>
      <c r="I11" s="19"/>
      <c r="J11" s="8"/>
      <c r="M11" s="56"/>
      <c r="N11" s="56"/>
      <c r="O11" s="56"/>
      <c r="P11" s="56"/>
      <c r="Q11" s="56"/>
      <c r="R11" s="56"/>
      <c r="S11" s="56"/>
      <c r="T11" s="57"/>
      <c r="U11" s="57"/>
      <c r="V11" s="57"/>
      <c r="W11" s="57"/>
      <c r="X11" s="57"/>
      <c r="Y11" s="57"/>
    </row>
    <row r="12" spans="1:25" x14ac:dyDescent="0.3">
      <c r="C12" s="21" t="str">
        <f>G4</f>
        <v>IMPORTANT INFORMATION</v>
      </c>
      <c r="M12" s="56"/>
      <c r="N12" s="56"/>
      <c r="O12" s="56"/>
      <c r="P12" s="56"/>
      <c r="Q12" s="62"/>
      <c r="R12" s="62"/>
      <c r="S12" s="62"/>
    </row>
    <row r="13" spans="1:25" s="5" customFormat="1" ht="13.8" x14ac:dyDescent="0.3">
      <c r="M13" s="56"/>
      <c r="N13" s="56"/>
      <c r="O13" s="56"/>
      <c r="P13" s="56"/>
      <c r="Q13" s="56"/>
      <c r="R13" s="56"/>
      <c r="S13" s="56"/>
      <c r="T13" s="57"/>
      <c r="U13" s="57"/>
      <c r="V13" s="57"/>
      <c r="W13" s="57"/>
      <c r="X13" s="57"/>
      <c r="Y13" s="57"/>
    </row>
    <row r="14" spans="1:25" s="5" customFormat="1" ht="13.8" x14ac:dyDescent="0.3">
      <c r="B14" s="22" t="s">
        <v>31</v>
      </c>
      <c r="M14" s="56"/>
      <c r="N14" s="56"/>
      <c r="O14" s="56"/>
      <c r="P14" s="56"/>
      <c r="Q14" s="56"/>
      <c r="R14" s="56"/>
      <c r="S14" s="56"/>
      <c r="T14" s="57"/>
      <c r="U14" s="57"/>
      <c r="V14" s="57"/>
      <c r="W14" s="57"/>
      <c r="X14" s="57"/>
      <c r="Y14" s="57"/>
    </row>
    <row r="15" spans="1:25" s="5" customFormat="1" ht="13.8" x14ac:dyDescent="0.3">
      <c r="A15" s="23"/>
      <c r="K15" s="23"/>
      <c r="M15" s="60"/>
      <c r="N15" s="60"/>
      <c r="O15" s="60"/>
      <c r="P15" s="60"/>
      <c r="Q15" s="60"/>
      <c r="R15" s="61"/>
      <c r="S15" s="61"/>
      <c r="T15" s="57"/>
      <c r="U15" s="57"/>
      <c r="V15" s="57"/>
      <c r="W15" s="57"/>
      <c r="X15" s="57"/>
      <c r="Y15" s="57"/>
    </row>
    <row r="16" spans="1:25" s="5" customFormat="1" ht="12.75" customHeight="1" x14ac:dyDescent="0.3">
      <c r="B16" s="147" t="s">
        <v>38</v>
      </c>
      <c r="C16" s="147"/>
      <c r="D16" s="147"/>
      <c r="E16" s="147"/>
      <c r="F16" s="147"/>
      <c r="G16" s="147"/>
      <c r="H16" s="147"/>
      <c r="I16" s="147"/>
      <c r="J16" s="147"/>
      <c r="M16" s="60"/>
      <c r="N16" s="60"/>
      <c r="O16" s="60"/>
      <c r="P16" s="60"/>
      <c r="Q16" s="60"/>
      <c r="R16" s="61"/>
      <c r="S16" s="61"/>
      <c r="T16" s="57"/>
      <c r="U16" s="57"/>
      <c r="V16" s="57"/>
      <c r="W16" s="57"/>
      <c r="X16" s="57"/>
      <c r="Y16" s="57"/>
    </row>
    <row r="17" spans="1:25" s="5" customFormat="1" ht="13.8" x14ac:dyDescent="0.3">
      <c r="B17" s="147"/>
      <c r="C17" s="147"/>
      <c r="D17" s="147"/>
      <c r="E17" s="147"/>
      <c r="F17" s="147"/>
      <c r="G17" s="147"/>
      <c r="H17" s="147"/>
      <c r="I17" s="147"/>
      <c r="J17" s="147"/>
      <c r="M17" s="60"/>
      <c r="N17" s="60"/>
      <c r="O17" s="60"/>
      <c r="P17" s="60"/>
      <c r="Q17" s="60"/>
      <c r="R17" s="61"/>
      <c r="S17" s="61"/>
      <c r="T17" s="57"/>
      <c r="U17" s="57"/>
      <c r="V17" s="57"/>
      <c r="W17" s="57"/>
      <c r="X17" s="57"/>
      <c r="Y17" s="57"/>
    </row>
    <row r="18" spans="1:25" s="5" customFormat="1" ht="13.8" x14ac:dyDescent="0.3">
      <c r="B18" s="147"/>
      <c r="C18" s="147"/>
      <c r="D18" s="147"/>
      <c r="E18" s="147"/>
      <c r="F18" s="147"/>
      <c r="G18" s="147"/>
      <c r="H18" s="147"/>
      <c r="I18" s="147"/>
      <c r="J18" s="147"/>
      <c r="M18" s="60"/>
      <c r="N18" s="60"/>
      <c r="O18" s="60"/>
      <c r="P18" s="60"/>
      <c r="Q18" s="60"/>
      <c r="R18" s="61"/>
      <c r="S18" s="61"/>
      <c r="T18" s="57"/>
      <c r="U18" s="57"/>
      <c r="V18" s="57"/>
      <c r="W18" s="57"/>
      <c r="X18" s="57"/>
      <c r="Y18" s="57"/>
    </row>
    <row r="19" spans="1:25" s="5" customFormat="1" ht="13.8" x14ac:dyDescent="0.3">
      <c r="B19" s="147"/>
      <c r="C19" s="147"/>
      <c r="D19" s="147"/>
      <c r="E19" s="147"/>
      <c r="F19" s="147"/>
      <c r="G19" s="147"/>
      <c r="H19" s="147"/>
      <c r="I19" s="147"/>
      <c r="J19" s="147"/>
      <c r="M19" s="60"/>
      <c r="N19" s="60"/>
      <c r="O19" s="60"/>
      <c r="P19" s="60"/>
      <c r="Q19" s="60"/>
      <c r="R19" s="61"/>
      <c r="S19" s="61"/>
      <c r="T19" s="57"/>
      <c r="U19" s="57"/>
      <c r="V19" s="57"/>
      <c r="W19" s="57"/>
      <c r="X19" s="57"/>
      <c r="Y19" s="57"/>
    </row>
    <row r="20" spans="1:25" s="5" customFormat="1" ht="12.75" customHeight="1" x14ac:dyDescent="0.3">
      <c r="A20" s="23"/>
      <c r="B20" s="24" t="s">
        <v>36</v>
      </c>
      <c r="C20" s="23"/>
      <c r="D20" s="23"/>
      <c r="E20" s="23"/>
      <c r="F20" s="23"/>
      <c r="G20" s="23"/>
      <c r="H20" s="23"/>
      <c r="I20" s="23"/>
      <c r="J20" s="23"/>
      <c r="K20" s="23"/>
      <c r="M20" s="60"/>
      <c r="N20" s="60"/>
      <c r="O20" s="60"/>
      <c r="P20" s="60"/>
      <c r="Q20" s="60"/>
      <c r="R20" s="61"/>
      <c r="S20" s="61"/>
      <c r="T20" s="57"/>
      <c r="U20" s="57"/>
      <c r="V20" s="57"/>
      <c r="W20" s="57"/>
      <c r="X20" s="57"/>
      <c r="Y20" s="57"/>
    </row>
    <row r="21" spans="1:25" s="5" customFormat="1" ht="13.8" x14ac:dyDescent="0.3">
      <c r="A21" s="23"/>
      <c r="B21" s="24"/>
      <c r="C21" s="23"/>
      <c r="D21" s="23"/>
      <c r="E21" s="23"/>
      <c r="F21" s="23"/>
      <c r="G21" s="23"/>
      <c r="H21" s="23"/>
      <c r="I21" s="23"/>
      <c r="J21" s="23"/>
      <c r="K21" s="23"/>
      <c r="M21" s="60"/>
      <c r="N21" s="60"/>
      <c r="O21" s="60"/>
      <c r="P21" s="60"/>
      <c r="Q21" s="60"/>
      <c r="R21" s="61"/>
      <c r="S21" s="61"/>
      <c r="T21" s="57"/>
      <c r="U21" s="57"/>
      <c r="V21" s="57"/>
      <c r="W21" s="57"/>
      <c r="X21" s="57"/>
      <c r="Y21" s="57"/>
    </row>
    <row r="22" spans="1:25" s="5" customFormat="1" ht="13.8" x14ac:dyDescent="0.3">
      <c r="A22" s="23"/>
      <c r="B22" s="147" t="s">
        <v>39</v>
      </c>
      <c r="C22" s="147"/>
      <c r="D22" s="147"/>
      <c r="E22" s="147"/>
      <c r="F22" s="147"/>
      <c r="G22" s="147"/>
      <c r="H22" s="147"/>
      <c r="I22" s="147"/>
      <c r="J22" s="147"/>
      <c r="K22" s="23"/>
      <c r="M22" s="60"/>
      <c r="N22" s="60"/>
      <c r="O22" s="60"/>
      <c r="P22" s="60"/>
      <c r="Q22" s="60"/>
      <c r="R22" s="61"/>
      <c r="S22" s="61"/>
      <c r="T22" s="57"/>
      <c r="U22" s="57"/>
      <c r="V22" s="57"/>
      <c r="W22" s="57"/>
      <c r="X22" s="57"/>
      <c r="Y22" s="57"/>
    </row>
    <row r="23" spans="1:25" s="5" customFormat="1" ht="13.8" x14ac:dyDescent="0.3">
      <c r="A23" s="23"/>
      <c r="B23" s="147"/>
      <c r="C23" s="147"/>
      <c r="D23" s="147"/>
      <c r="E23" s="147"/>
      <c r="F23" s="147"/>
      <c r="G23" s="147"/>
      <c r="H23" s="147"/>
      <c r="I23" s="147"/>
      <c r="J23" s="147"/>
      <c r="K23" s="23"/>
      <c r="M23" s="60"/>
      <c r="N23" s="60"/>
      <c r="O23" s="60"/>
      <c r="P23" s="60"/>
      <c r="Q23" s="60"/>
      <c r="R23" s="61"/>
      <c r="S23" s="64"/>
      <c r="T23" s="57"/>
      <c r="U23" s="57"/>
      <c r="V23" s="57"/>
      <c r="W23" s="57"/>
      <c r="X23" s="57"/>
      <c r="Y23" s="57"/>
    </row>
    <row r="24" spans="1:25" s="5" customFormat="1" ht="13.8" x14ac:dyDescent="0.3">
      <c r="A24" s="23"/>
      <c r="B24" s="147"/>
      <c r="C24" s="147"/>
      <c r="D24" s="147"/>
      <c r="E24" s="147"/>
      <c r="F24" s="147"/>
      <c r="G24" s="147"/>
      <c r="H24" s="147"/>
      <c r="I24" s="147"/>
      <c r="J24" s="147"/>
      <c r="K24" s="23"/>
      <c r="M24" s="60"/>
      <c r="N24" s="60"/>
      <c r="O24" s="60"/>
      <c r="P24" s="60"/>
      <c r="Q24" s="60"/>
      <c r="R24" s="61"/>
      <c r="S24" s="64"/>
      <c r="T24" s="57"/>
      <c r="U24" s="57"/>
      <c r="V24" s="57"/>
      <c r="W24" s="57"/>
      <c r="X24" s="57"/>
      <c r="Y24" s="57"/>
    </row>
    <row r="25" spans="1:25" s="5" customFormat="1" ht="12.75" customHeight="1" x14ac:dyDescent="0.3">
      <c r="A25" s="23"/>
      <c r="B25" s="142"/>
      <c r="C25" s="142"/>
      <c r="D25" s="142"/>
      <c r="E25" s="142"/>
      <c r="F25" s="145" t="s">
        <v>114</v>
      </c>
      <c r="G25" s="142"/>
      <c r="H25" s="142"/>
      <c r="I25" s="142"/>
      <c r="J25" s="142"/>
      <c r="K25" s="23"/>
      <c r="M25" s="60"/>
      <c r="N25" s="60"/>
      <c r="O25" s="60"/>
      <c r="P25" s="60"/>
      <c r="Q25" s="60"/>
      <c r="R25" s="61"/>
      <c r="S25" s="61"/>
      <c r="T25" s="57"/>
      <c r="U25" s="57"/>
      <c r="V25" s="57"/>
      <c r="W25" s="57"/>
      <c r="X25" s="57"/>
      <c r="Y25" s="57"/>
    </row>
    <row r="26" spans="1:25" s="5" customFormat="1" ht="13.8" x14ac:dyDescent="0.3">
      <c r="A26" s="23"/>
      <c r="B26" s="147" t="s">
        <v>40</v>
      </c>
      <c r="C26" s="147"/>
      <c r="D26" s="147"/>
      <c r="E26" s="147"/>
      <c r="F26" s="147"/>
      <c r="G26" s="147"/>
      <c r="H26" s="147"/>
      <c r="I26" s="147"/>
      <c r="J26" s="147"/>
      <c r="K26" s="23"/>
      <c r="M26" s="60"/>
      <c r="N26" s="60"/>
      <c r="O26" s="60"/>
      <c r="P26" s="60"/>
      <c r="Q26" s="60"/>
      <c r="R26" s="61"/>
      <c r="S26" s="61"/>
      <c r="T26" s="57"/>
      <c r="U26" s="57"/>
      <c r="V26" s="57"/>
      <c r="W26" s="57"/>
      <c r="X26" s="57"/>
      <c r="Y26" s="57"/>
    </row>
    <row r="27" spans="1:25" s="5" customFormat="1" ht="13.8" x14ac:dyDescent="0.3">
      <c r="A27" s="23"/>
      <c r="B27" s="147"/>
      <c r="C27" s="147"/>
      <c r="D27" s="147"/>
      <c r="E27" s="147"/>
      <c r="F27" s="147"/>
      <c r="G27" s="147"/>
      <c r="H27" s="147"/>
      <c r="I27" s="147"/>
      <c r="J27" s="147"/>
      <c r="K27" s="23"/>
      <c r="M27" s="60"/>
      <c r="N27" s="60"/>
      <c r="O27" s="60"/>
      <c r="P27" s="60"/>
      <c r="Q27" s="60"/>
      <c r="R27" s="61"/>
      <c r="S27" s="61"/>
      <c r="T27" s="57"/>
      <c r="U27" s="57"/>
      <c r="V27" s="57"/>
      <c r="W27" s="57"/>
      <c r="X27" s="57"/>
      <c r="Y27" s="57"/>
    </row>
    <row r="28" spans="1:25" s="5" customFormat="1" ht="13.8" x14ac:dyDescent="0.3">
      <c r="A28" s="23"/>
      <c r="B28" s="142"/>
      <c r="C28" s="142"/>
      <c r="D28" s="142"/>
      <c r="E28" s="142"/>
      <c r="F28" s="142"/>
      <c r="G28" s="142"/>
      <c r="H28" s="142"/>
      <c r="I28" s="142"/>
      <c r="J28" s="142"/>
      <c r="K28" s="23"/>
      <c r="M28" s="60"/>
      <c r="N28" s="60"/>
      <c r="O28" s="60"/>
      <c r="P28" s="60"/>
      <c r="Q28" s="60"/>
      <c r="R28" s="61"/>
      <c r="S28" s="61"/>
      <c r="T28" s="57"/>
      <c r="U28" s="57"/>
      <c r="V28" s="57"/>
      <c r="W28" s="57"/>
      <c r="X28" s="57"/>
      <c r="Y28" s="57"/>
    </row>
    <row r="29" spans="1:25" s="5" customFormat="1" ht="13.8" x14ac:dyDescent="0.3">
      <c r="A29" s="23"/>
      <c r="B29" s="147" t="s">
        <v>41</v>
      </c>
      <c r="C29" s="147"/>
      <c r="D29" s="147"/>
      <c r="E29" s="147"/>
      <c r="F29" s="147"/>
      <c r="G29" s="147"/>
      <c r="H29" s="147"/>
      <c r="I29" s="147"/>
      <c r="J29" s="147"/>
      <c r="K29" s="23"/>
      <c r="M29" s="60"/>
      <c r="N29" s="60"/>
      <c r="O29" s="60"/>
      <c r="P29" s="60"/>
      <c r="Q29" s="60"/>
      <c r="R29" s="61"/>
      <c r="S29" s="61"/>
      <c r="T29" s="57"/>
      <c r="U29" s="57"/>
      <c r="V29" s="57"/>
      <c r="W29" s="57"/>
      <c r="X29" s="57"/>
      <c r="Y29" s="57"/>
    </row>
    <row r="30" spans="1:25" s="5" customFormat="1" ht="13.8" x14ac:dyDescent="0.3">
      <c r="A30" s="23"/>
      <c r="B30" s="147"/>
      <c r="C30" s="147"/>
      <c r="D30" s="147"/>
      <c r="E30" s="147"/>
      <c r="F30" s="147"/>
      <c r="G30" s="147"/>
      <c r="H30" s="147"/>
      <c r="I30" s="147"/>
      <c r="J30" s="147"/>
      <c r="K30" s="23"/>
      <c r="M30" s="60"/>
      <c r="N30" s="60"/>
      <c r="O30" s="60"/>
      <c r="P30" s="60"/>
      <c r="Q30" s="60"/>
      <c r="R30" s="61"/>
      <c r="S30" s="61"/>
      <c r="T30" s="57"/>
      <c r="U30" s="57"/>
      <c r="V30" s="57"/>
      <c r="W30" s="57"/>
      <c r="X30" s="57"/>
      <c r="Y30" s="57"/>
    </row>
    <row r="31" spans="1:25" s="5" customFormat="1" ht="12.75" customHeight="1" x14ac:dyDescent="0.3">
      <c r="A31" s="23"/>
      <c r="B31" s="147"/>
      <c r="C31" s="147"/>
      <c r="D31" s="147"/>
      <c r="E31" s="147"/>
      <c r="F31" s="147"/>
      <c r="G31" s="147"/>
      <c r="H31" s="147"/>
      <c r="I31" s="147"/>
      <c r="J31" s="147"/>
      <c r="K31" s="23"/>
      <c r="M31" s="60"/>
      <c r="N31" s="60"/>
      <c r="O31" s="60"/>
      <c r="P31" s="60"/>
      <c r="Q31" s="60"/>
      <c r="R31" s="61"/>
      <c r="S31" s="61"/>
      <c r="T31" s="57"/>
      <c r="U31" s="57"/>
      <c r="V31" s="57"/>
      <c r="W31" s="57"/>
      <c r="X31" s="57"/>
      <c r="Y31" s="57"/>
    </row>
    <row r="32" spans="1:25" s="5" customFormat="1" ht="13.8" x14ac:dyDescent="0.3">
      <c r="A32" s="23"/>
      <c r="B32" s="147"/>
      <c r="C32" s="147"/>
      <c r="D32" s="147"/>
      <c r="E32" s="147"/>
      <c r="F32" s="147"/>
      <c r="G32" s="147"/>
      <c r="H32" s="147"/>
      <c r="I32" s="147"/>
      <c r="J32" s="147"/>
      <c r="K32" s="23"/>
      <c r="M32" s="60"/>
      <c r="N32" s="60"/>
      <c r="O32" s="60"/>
      <c r="P32" s="60"/>
      <c r="Q32" s="60"/>
      <c r="R32" s="61"/>
      <c r="S32" s="61"/>
      <c r="T32" s="57"/>
      <c r="U32" s="57"/>
      <c r="V32" s="57"/>
      <c r="W32" s="57"/>
      <c r="X32" s="57"/>
      <c r="Y32" s="57"/>
    </row>
    <row r="33" spans="1:25" s="5" customFormat="1" ht="12.75" customHeight="1" x14ac:dyDescent="0.3">
      <c r="A33" s="23"/>
      <c r="B33" s="147"/>
      <c r="C33" s="147"/>
      <c r="D33" s="147"/>
      <c r="E33" s="147"/>
      <c r="F33" s="147"/>
      <c r="G33" s="147"/>
      <c r="H33" s="147"/>
      <c r="I33" s="147"/>
      <c r="J33" s="147"/>
      <c r="K33" s="23"/>
      <c r="M33" s="60"/>
      <c r="N33" s="60"/>
      <c r="O33" s="60"/>
      <c r="P33" s="60"/>
      <c r="Q33" s="60"/>
      <c r="R33" s="61"/>
      <c r="S33" s="61"/>
      <c r="T33" s="57"/>
      <c r="U33" s="57"/>
      <c r="V33" s="57"/>
      <c r="W33" s="57"/>
      <c r="X33" s="57"/>
      <c r="Y33" s="57"/>
    </row>
    <row r="34" spans="1:25" s="5" customFormat="1" ht="13.8" x14ac:dyDescent="0.3">
      <c r="A34" s="23"/>
      <c r="B34" s="142"/>
      <c r="C34" s="142"/>
      <c r="D34" s="149" t="s">
        <v>32</v>
      </c>
      <c r="E34" s="149"/>
      <c r="F34" s="149"/>
      <c r="G34" s="149"/>
      <c r="H34" s="149"/>
      <c r="I34" s="142"/>
      <c r="J34" s="142"/>
      <c r="K34" s="23"/>
      <c r="M34" s="60"/>
      <c r="N34" s="60"/>
      <c r="O34" s="60"/>
      <c r="P34" s="60"/>
      <c r="Q34" s="60"/>
      <c r="R34" s="61"/>
      <c r="S34" s="64"/>
      <c r="T34" s="57"/>
      <c r="U34" s="57"/>
      <c r="V34" s="57"/>
      <c r="W34" s="57"/>
      <c r="X34" s="57"/>
      <c r="Y34" s="57"/>
    </row>
    <row r="35" spans="1:25" s="5" customFormat="1" ht="13.8" x14ac:dyDescent="0.3">
      <c r="A35" s="23"/>
      <c r="B35" s="23"/>
      <c r="C35" s="23"/>
      <c r="I35" s="23"/>
      <c r="J35" s="23"/>
      <c r="K35" s="23"/>
      <c r="M35" s="60"/>
      <c r="N35" s="60"/>
      <c r="O35" s="60"/>
      <c r="P35" s="60"/>
      <c r="Q35" s="60"/>
      <c r="R35" s="61"/>
      <c r="S35" s="64"/>
      <c r="T35" s="57"/>
      <c r="U35" s="57"/>
      <c r="V35" s="57"/>
      <c r="W35" s="57"/>
      <c r="X35" s="57"/>
      <c r="Y35" s="57"/>
    </row>
    <row r="36" spans="1:25" s="5" customFormat="1" ht="12.75" customHeight="1" x14ac:dyDescent="0.3">
      <c r="A36" s="23"/>
      <c r="B36" s="24" t="s">
        <v>33</v>
      </c>
      <c r="C36" s="23"/>
      <c r="D36" s="23"/>
      <c r="E36" s="23"/>
      <c r="F36" s="143"/>
      <c r="G36" s="23"/>
      <c r="H36" s="23"/>
      <c r="I36" s="23"/>
      <c r="J36" s="23"/>
      <c r="K36" s="23"/>
      <c r="M36" s="60"/>
      <c r="N36" s="60"/>
      <c r="O36" s="60"/>
      <c r="P36" s="60"/>
      <c r="Q36" s="60"/>
      <c r="R36" s="61"/>
      <c r="S36" s="61"/>
      <c r="T36" s="57"/>
      <c r="U36" s="57"/>
      <c r="V36" s="57"/>
      <c r="W36" s="57"/>
      <c r="X36" s="57"/>
      <c r="Y36" s="57"/>
    </row>
    <row r="37" spans="1:25" s="5" customFormat="1" ht="13.8" x14ac:dyDescent="0.3">
      <c r="A37" s="23"/>
      <c r="B37" s="24"/>
      <c r="C37" s="23"/>
      <c r="D37" s="23"/>
      <c r="E37" s="23"/>
      <c r="F37" s="143"/>
      <c r="G37" s="23"/>
      <c r="H37" s="23"/>
      <c r="I37" s="23"/>
      <c r="J37" s="23"/>
      <c r="K37" s="23"/>
      <c r="M37" s="60"/>
      <c r="N37" s="60"/>
      <c r="O37" s="60"/>
      <c r="P37" s="60"/>
      <c r="Q37" s="60"/>
      <c r="R37" s="61"/>
      <c r="S37" s="61"/>
      <c r="T37" s="57"/>
      <c r="U37" s="57"/>
      <c r="V37" s="57"/>
      <c r="W37" s="57"/>
      <c r="X37" s="57"/>
      <c r="Y37" s="57"/>
    </row>
    <row r="38" spans="1:25" s="5" customFormat="1" ht="13.8" x14ac:dyDescent="0.3">
      <c r="A38" s="23"/>
      <c r="B38" s="147" t="s">
        <v>42</v>
      </c>
      <c r="C38" s="147"/>
      <c r="D38" s="147"/>
      <c r="E38" s="147"/>
      <c r="F38" s="147"/>
      <c r="G38" s="147"/>
      <c r="H38" s="147"/>
      <c r="I38" s="147"/>
      <c r="J38" s="147"/>
      <c r="K38" s="23"/>
      <c r="M38" s="60"/>
      <c r="N38" s="60"/>
      <c r="O38" s="60"/>
      <c r="P38" s="60"/>
      <c r="Q38" s="60"/>
      <c r="R38" s="61"/>
      <c r="S38" s="61"/>
      <c r="T38" s="57"/>
      <c r="U38" s="57"/>
      <c r="V38" s="57"/>
      <c r="W38" s="57"/>
      <c r="X38" s="57"/>
      <c r="Y38" s="57"/>
    </row>
    <row r="39" spans="1:25" s="5" customFormat="1" ht="13.8" x14ac:dyDescent="0.3">
      <c r="A39" s="23"/>
      <c r="B39" s="147"/>
      <c r="C39" s="147"/>
      <c r="D39" s="147"/>
      <c r="E39" s="147"/>
      <c r="F39" s="147"/>
      <c r="G39" s="147"/>
      <c r="H39" s="147"/>
      <c r="I39" s="147"/>
      <c r="J39" s="147"/>
      <c r="K39" s="23"/>
      <c r="M39" s="60"/>
      <c r="N39" s="60"/>
      <c r="O39" s="60"/>
      <c r="P39" s="60"/>
      <c r="Q39" s="60"/>
      <c r="R39" s="61"/>
      <c r="S39" s="61"/>
      <c r="T39" s="57"/>
      <c r="U39" s="57"/>
      <c r="V39" s="57"/>
      <c r="W39" s="57"/>
      <c r="X39" s="57"/>
      <c r="Y39" s="57"/>
    </row>
    <row r="40" spans="1:25" s="5" customFormat="1" ht="13.8" x14ac:dyDescent="0.3">
      <c r="A40" s="23"/>
      <c r="B40" s="142"/>
      <c r="C40" s="142"/>
      <c r="D40" s="142"/>
      <c r="E40" s="142"/>
      <c r="F40" s="142"/>
      <c r="G40" s="142"/>
      <c r="H40" s="142"/>
      <c r="I40" s="142"/>
      <c r="J40" s="142"/>
      <c r="K40" s="23"/>
      <c r="M40" s="60"/>
      <c r="N40" s="60"/>
      <c r="O40" s="60"/>
      <c r="P40" s="60"/>
      <c r="Q40" s="60"/>
      <c r="R40" s="61"/>
      <c r="S40" s="61"/>
      <c r="T40" s="57"/>
      <c r="U40" s="57"/>
      <c r="V40" s="57"/>
      <c r="W40" s="57"/>
      <c r="X40" s="57"/>
      <c r="Y40" s="57"/>
    </row>
    <row r="41" spans="1:25" s="5" customFormat="1" ht="13.8" x14ac:dyDescent="0.3">
      <c r="A41" s="23"/>
      <c r="B41" s="147" t="s">
        <v>43</v>
      </c>
      <c r="C41" s="147"/>
      <c r="D41" s="147"/>
      <c r="E41" s="147"/>
      <c r="F41" s="147"/>
      <c r="G41" s="147"/>
      <c r="H41" s="147"/>
      <c r="I41" s="147"/>
      <c r="J41" s="147"/>
      <c r="K41" s="23"/>
      <c r="M41" s="60"/>
      <c r="N41" s="60"/>
      <c r="O41" s="60"/>
      <c r="P41" s="60"/>
      <c r="Q41" s="60"/>
      <c r="R41" s="61"/>
      <c r="S41" s="61"/>
      <c r="T41" s="57"/>
      <c r="U41" s="57"/>
      <c r="V41" s="57"/>
      <c r="W41" s="57"/>
      <c r="X41" s="57"/>
      <c r="Y41" s="57"/>
    </row>
    <row r="42" spans="1:25" s="5" customFormat="1" ht="13.8" x14ac:dyDescent="0.3">
      <c r="A42" s="23"/>
      <c r="B42" s="147"/>
      <c r="C42" s="147"/>
      <c r="D42" s="147"/>
      <c r="E42" s="147"/>
      <c r="F42" s="147"/>
      <c r="G42" s="147"/>
      <c r="H42" s="147"/>
      <c r="I42" s="147"/>
      <c r="J42" s="147"/>
      <c r="K42" s="23"/>
      <c r="M42" s="60"/>
      <c r="N42" s="60"/>
      <c r="O42" s="60"/>
      <c r="P42" s="60"/>
      <c r="Q42" s="60"/>
      <c r="R42" s="61"/>
      <c r="S42" s="61"/>
      <c r="T42" s="57"/>
      <c r="U42" s="57"/>
      <c r="V42" s="57"/>
      <c r="W42" s="57"/>
      <c r="X42" s="57"/>
      <c r="Y42" s="57"/>
    </row>
    <row r="43" spans="1:25" s="5" customFormat="1" ht="13.8" x14ac:dyDescent="0.3">
      <c r="A43" s="23"/>
      <c r="B43" s="147"/>
      <c r="C43" s="147"/>
      <c r="D43" s="147"/>
      <c r="E43" s="147"/>
      <c r="F43" s="147"/>
      <c r="G43" s="147"/>
      <c r="H43" s="147"/>
      <c r="I43" s="147"/>
      <c r="J43" s="147"/>
      <c r="K43" s="23"/>
      <c r="M43" s="60"/>
      <c r="N43" s="60"/>
      <c r="O43" s="60"/>
      <c r="P43" s="60"/>
      <c r="Q43" s="60"/>
      <c r="R43" s="61"/>
      <c r="S43" s="61"/>
      <c r="T43" s="57"/>
      <c r="U43" s="57"/>
      <c r="V43" s="57"/>
      <c r="W43" s="57"/>
      <c r="X43" s="57"/>
      <c r="Y43" s="57"/>
    </row>
    <row r="44" spans="1:25" s="5" customFormat="1" ht="13.8" x14ac:dyDescent="0.3">
      <c r="A44" s="23"/>
      <c r="B44" s="142"/>
      <c r="C44" s="142"/>
      <c r="D44" s="142"/>
      <c r="E44" s="142"/>
      <c r="F44" s="142"/>
      <c r="G44" s="142"/>
      <c r="H44" s="142"/>
      <c r="I44" s="142"/>
      <c r="J44" s="142"/>
      <c r="K44" s="23"/>
      <c r="M44" s="60"/>
      <c r="N44" s="60"/>
      <c r="O44" s="60"/>
      <c r="P44" s="60"/>
      <c r="Q44" s="60"/>
      <c r="R44" s="61"/>
      <c r="S44" s="61"/>
      <c r="T44" s="57"/>
      <c r="U44" s="57"/>
      <c r="V44" s="57"/>
      <c r="W44" s="57"/>
      <c r="X44" s="57"/>
      <c r="Y44" s="57"/>
    </row>
    <row r="45" spans="1:25" s="5" customFormat="1" ht="12.75" customHeight="1" x14ac:dyDescent="0.3">
      <c r="A45" s="23"/>
      <c r="B45" s="147" t="s">
        <v>37</v>
      </c>
      <c r="C45" s="147"/>
      <c r="D45" s="147"/>
      <c r="E45" s="147"/>
      <c r="F45" s="147"/>
      <c r="G45" s="147"/>
      <c r="H45" s="147"/>
      <c r="I45" s="147"/>
      <c r="J45" s="147"/>
      <c r="K45" s="23"/>
      <c r="M45" s="60"/>
      <c r="N45" s="60"/>
      <c r="O45" s="60"/>
      <c r="P45" s="60"/>
      <c r="Q45" s="60"/>
      <c r="R45" s="61"/>
      <c r="S45" s="61"/>
      <c r="T45" s="57"/>
      <c r="U45" s="57"/>
      <c r="V45" s="57"/>
      <c r="W45" s="57"/>
      <c r="X45" s="57"/>
      <c r="Y45" s="57"/>
    </row>
    <row r="46" spans="1:25" s="5" customFormat="1" ht="13.8" x14ac:dyDescent="0.3">
      <c r="A46" s="23"/>
      <c r="B46" s="147"/>
      <c r="C46" s="147"/>
      <c r="D46" s="147"/>
      <c r="E46" s="147"/>
      <c r="F46" s="147"/>
      <c r="G46" s="147"/>
      <c r="H46" s="147"/>
      <c r="I46" s="147"/>
      <c r="J46" s="147"/>
      <c r="K46" s="23"/>
      <c r="M46" s="60"/>
      <c r="N46" s="60"/>
      <c r="O46" s="60"/>
      <c r="P46" s="60"/>
      <c r="Q46" s="60"/>
      <c r="R46" s="61"/>
      <c r="S46" s="61"/>
      <c r="T46" s="57"/>
      <c r="U46" s="57"/>
      <c r="V46" s="57"/>
      <c r="W46" s="57"/>
      <c r="X46" s="57"/>
      <c r="Y46" s="57"/>
    </row>
    <row r="47" spans="1:25" s="5" customFormat="1" ht="13.8" x14ac:dyDescent="0.3">
      <c r="A47" s="23"/>
      <c r="B47" s="147"/>
      <c r="C47" s="147"/>
      <c r="D47" s="147"/>
      <c r="E47" s="147"/>
      <c r="F47" s="147"/>
      <c r="G47" s="147"/>
      <c r="H47" s="147"/>
      <c r="I47" s="147"/>
      <c r="J47" s="147"/>
      <c r="K47" s="23"/>
      <c r="M47" s="60"/>
      <c r="N47" s="60"/>
      <c r="O47" s="60"/>
      <c r="P47" s="60"/>
      <c r="Q47" s="60"/>
      <c r="R47" s="61"/>
      <c r="S47" s="61"/>
      <c r="T47" s="57"/>
      <c r="U47" s="57"/>
      <c r="V47" s="57"/>
      <c r="W47" s="57"/>
      <c r="X47" s="57"/>
      <c r="Y47" s="57"/>
    </row>
    <row r="48" spans="1:25" s="5" customFormat="1" ht="12.75" customHeight="1" x14ac:dyDescent="0.3">
      <c r="A48" s="23"/>
      <c r="B48" s="147"/>
      <c r="C48" s="147"/>
      <c r="D48" s="147"/>
      <c r="E48" s="147"/>
      <c r="F48" s="147"/>
      <c r="G48" s="147"/>
      <c r="H48" s="147"/>
      <c r="I48" s="147"/>
      <c r="J48" s="147"/>
      <c r="K48" s="23"/>
      <c r="M48" s="60"/>
      <c r="N48" s="60"/>
      <c r="O48" s="60"/>
      <c r="P48" s="60"/>
      <c r="Q48" s="60"/>
      <c r="R48" s="61"/>
      <c r="S48" s="61"/>
      <c r="T48" s="57"/>
      <c r="U48" s="57"/>
      <c r="V48" s="57"/>
      <c r="W48" s="57"/>
      <c r="X48" s="57"/>
      <c r="Y48" s="57"/>
    </row>
    <row r="49" spans="1:25" s="5" customFormat="1" ht="13.8" x14ac:dyDescent="0.3">
      <c r="A49" s="23"/>
      <c r="B49" s="23" t="s">
        <v>44</v>
      </c>
      <c r="C49" s="23"/>
      <c r="D49" s="23"/>
      <c r="E49" s="23"/>
      <c r="F49" s="23"/>
      <c r="G49" s="23"/>
      <c r="H49" s="23"/>
      <c r="I49" s="23"/>
      <c r="J49" s="23"/>
      <c r="K49" s="23"/>
      <c r="M49" s="60"/>
      <c r="N49" s="60"/>
      <c r="O49" s="60"/>
      <c r="P49" s="60"/>
      <c r="Q49" s="60"/>
      <c r="R49" s="61"/>
      <c r="S49" s="61"/>
      <c r="T49" s="57"/>
      <c r="U49" s="57"/>
      <c r="V49" s="57"/>
      <c r="W49" s="57"/>
      <c r="X49" s="57"/>
      <c r="Y49" s="57"/>
    </row>
    <row r="50" spans="1:25" s="5" customFormat="1" ht="13.8" x14ac:dyDescent="0.3">
      <c r="A50" s="23"/>
      <c r="B50" s="23"/>
      <c r="C50" s="23"/>
      <c r="D50" s="23"/>
      <c r="F50" s="145" t="s">
        <v>115</v>
      </c>
      <c r="G50" s="143"/>
      <c r="H50" s="23"/>
      <c r="I50" s="23"/>
      <c r="J50" s="23"/>
      <c r="K50" s="23"/>
      <c r="M50" s="60"/>
      <c r="N50" s="60"/>
      <c r="O50" s="60"/>
      <c r="P50" s="60"/>
      <c r="Q50" s="60"/>
      <c r="R50" s="61"/>
      <c r="S50" s="61"/>
      <c r="T50" s="57"/>
      <c r="U50" s="57"/>
      <c r="V50" s="57"/>
      <c r="W50" s="57"/>
      <c r="X50" s="57"/>
      <c r="Y50" s="57"/>
    </row>
    <row r="51" spans="1:25" s="5" customFormat="1" ht="13.8" x14ac:dyDescent="0.3">
      <c r="A51" s="23"/>
      <c r="B51" s="23"/>
      <c r="C51" s="23"/>
      <c r="D51" s="23"/>
      <c r="E51" s="23"/>
      <c r="F51" s="23"/>
      <c r="G51" s="23"/>
      <c r="H51" s="23"/>
      <c r="I51" s="23"/>
      <c r="J51" s="23"/>
      <c r="K51" s="23"/>
      <c r="M51" s="60"/>
      <c r="N51" s="60"/>
      <c r="O51" s="60"/>
      <c r="P51" s="60"/>
      <c r="Q51" s="60"/>
      <c r="R51" s="61"/>
      <c r="S51" s="61"/>
      <c r="T51" s="57"/>
      <c r="U51" s="57"/>
      <c r="V51" s="57"/>
      <c r="W51" s="57"/>
      <c r="X51" s="57"/>
      <c r="Y51" s="57"/>
    </row>
    <row r="52" spans="1:25" s="5" customFormat="1" ht="12.75" customHeight="1" x14ac:dyDescent="0.3">
      <c r="A52" s="23"/>
      <c r="B52" s="24" t="s">
        <v>45</v>
      </c>
      <c r="C52" s="23"/>
      <c r="D52" s="23"/>
      <c r="E52" s="23"/>
      <c r="F52" s="23"/>
      <c r="G52" s="23"/>
      <c r="H52" s="23"/>
      <c r="I52" s="23"/>
      <c r="J52" s="23"/>
      <c r="K52" s="23"/>
      <c r="M52" s="60"/>
      <c r="N52" s="60"/>
      <c r="O52" s="60"/>
      <c r="P52" s="60"/>
      <c r="Q52" s="60"/>
      <c r="R52" s="61"/>
      <c r="S52" s="61"/>
      <c r="T52" s="57"/>
      <c r="U52" s="57"/>
      <c r="V52" s="57"/>
      <c r="W52" s="57"/>
      <c r="X52" s="57"/>
      <c r="Y52" s="57"/>
    </row>
    <row r="53" spans="1:25" s="5" customFormat="1" ht="13.8" x14ac:dyDescent="0.3">
      <c r="A53" s="23"/>
      <c r="B53" s="23"/>
      <c r="C53" s="23"/>
      <c r="D53" s="23"/>
      <c r="E53" s="23"/>
      <c r="F53" s="23"/>
      <c r="G53" s="23"/>
      <c r="H53" s="23"/>
      <c r="I53" s="23"/>
      <c r="J53" s="23"/>
      <c r="K53" s="23"/>
      <c r="M53" s="60"/>
      <c r="N53" s="60"/>
      <c r="O53" s="60"/>
      <c r="P53" s="60"/>
      <c r="Q53" s="60"/>
      <c r="R53" s="61"/>
      <c r="S53" s="61"/>
      <c r="T53" s="57"/>
      <c r="U53" s="57"/>
      <c r="V53" s="57"/>
      <c r="W53" s="57"/>
      <c r="X53" s="57"/>
      <c r="Y53" s="57"/>
    </row>
    <row r="54" spans="1:25" s="5" customFormat="1" ht="13.8" x14ac:dyDescent="0.3">
      <c r="A54" s="23"/>
      <c r="B54" s="148" t="s">
        <v>46</v>
      </c>
      <c r="C54" s="148"/>
      <c r="D54" s="148"/>
      <c r="E54" s="148"/>
      <c r="F54" s="148"/>
      <c r="G54" s="148"/>
      <c r="H54" s="148"/>
      <c r="I54" s="148"/>
      <c r="J54" s="148"/>
      <c r="K54" s="23"/>
      <c r="M54" s="60"/>
      <c r="N54" s="60"/>
      <c r="O54" s="60"/>
      <c r="P54" s="60"/>
      <c r="Q54" s="60"/>
      <c r="R54" s="61"/>
      <c r="S54" s="61"/>
      <c r="T54" s="57"/>
      <c r="U54" s="57"/>
      <c r="V54" s="57"/>
      <c r="W54" s="57"/>
      <c r="X54" s="57"/>
      <c r="Y54" s="57"/>
    </row>
    <row r="55" spans="1:25" s="5" customFormat="1" ht="13.8" x14ac:dyDescent="0.3">
      <c r="A55" s="23"/>
      <c r="B55" s="148"/>
      <c r="C55" s="148"/>
      <c r="D55" s="148"/>
      <c r="E55" s="148"/>
      <c r="F55" s="148"/>
      <c r="G55" s="148"/>
      <c r="H55" s="148"/>
      <c r="I55" s="148"/>
      <c r="J55" s="148"/>
      <c r="K55" s="23"/>
      <c r="M55" s="60"/>
      <c r="N55" s="60"/>
      <c r="O55" s="60"/>
      <c r="P55" s="60"/>
      <c r="Q55" s="60"/>
      <c r="R55" s="61"/>
      <c r="S55" s="61"/>
      <c r="T55" s="57"/>
      <c r="U55" s="57"/>
      <c r="V55" s="57"/>
      <c r="W55" s="57"/>
      <c r="X55" s="57"/>
      <c r="Y55" s="57"/>
    </row>
    <row r="56" spans="1:25" s="5" customFormat="1" ht="13.8" x14ac:dyDescent="0.3">
      <c r="A56" s="23"/>
      <c r="B56" s="148"/>
      <c r="C56" s="148"/>
      <c r="D56" s="148"/>
      <c r="E56" s="148"/>
      <c r="F56" s="148"/>
      <c r="G56" s="148"/>
      <c r="H56" s="148"/>
      <c r="I56" s="148"/>
      <c r="J56" s="148"/>
      <c r="K56" s="23"/>
      <c r="M56" s="60"/>
      <c r="N56" s="60"/>
      <c r="O56"/>
      <c r="P56" s="60"/>
      <c r="Q56" s="60"/>
      <c r="R56" s="61"/>
      <c r="S56" s="61"/>
      <c r="T56" s="57"/>
      <c r="U56" s="57"/>
      <c r="V56" s="57"/>
      <c r="W56" s="57"/>
      <c r="X56" s="57"/>
      <c r="Y56" s="57"/>
    </row>
    <row r="57" spans="1:25" s="5" customFormat="1" ht="13.8" x14ac:dyDescent="0.3">
      <c r="A57" s="23"/>
      <c r="B57" s="23"/>
      <c r="C57" s="23"/>
      <c r="D57" s="23"/>
      <c r="F57" s="143"/>
      <c r="G57" s="23"/>
      <c r="H57" s="23"/>
      <c r="I57" s="23"/>
      <c r="J57" s="23"/>
      <c r="K57" s="23"/>
      <c r="M57" s="60"/>
      <c r="N57" s="60"/>
      <c r="O57" s="60"/>
      <c r="P57" s="60"/>
      <c r="Q57" s="60"/>
      <c r="R57" s="61"/>
      <c r="S57" s="61"/>
      <c r="T57" s="57"/>
      <c r="U57" s="57"/>
      <c r="V57" s="57"/>
      <c r="W57" s="57"/>
      <c r="X57" s="57"/>
      <c r="Y57" s="57"/>
    </row>
    <row r="58" spans="1:25" s="5" customFormat="1" ht="13.8" x14ac:dyDescent="0.3">
      <c r="A58" s="23"/>
      <c r="B58" s="23"/>
      <c r="C58" s="23"/>
      <c r="D58" s="23"/>
      <c r="E58" s="23"/>
      <c r="F58" s="23"/>
      <c r="G58" s="23"/>
      <c r="H58" s="23"/>
      <c r="I58" s="23"/>
      <c r="J58" s="23"/>
      <c r="K58" s="23"/>
      <c r="M58" s="60"/>
      <c r="N58" s="60"/>
      <c r="O58" s="60"/>
      <c r="P58" s="60"/>
      <c r="Q58" s="60"/>
      <c r="R58" s="61"/>
      <c r="S58" s="61"/>
      <c r="T58" s="57"/>
      <c r="U58" s="57"/>
      <c r="V58" s="57"/>
      <c r="W58" s="57"/>
      <c r="X58" s="57"/>
      <c r="Y58" s="57"/>
    </row>
    <row r="59" spans="1:25" s="5" customFormat="1" ht="13.8" x14ac:dyDescent="0.3">
      <c r="K59" s="23"/>
      <c r="M59" s="60"/>
      <c r="N59" s="60"/>
      <c r="O59" s="146"/>
      <c r="P59" s="60"/>
      <c r="Q59" s="60"/>
      <c r="R59" s="61"/>
      <c r="S59" s="61"/>
      <c r="T59" s="57"/>
      <c r="U59" s="57"/>
      <c r="V59" s="57"/>
      <c r="W59" s="57"/>
      <c r="X59" s="57"/>
      <c r="Y59" s="57"/>
    </row>
    <row r="60" spans="1:25" s="5" customFormat="1" ht="13.8" x14ac:dyDescent="0.3">
      <c r="A60" s="23"/>
      <c r="B60" s="23" t="s">
        <v>47</v>
      </c>
      <c r="C60" s="23"/>
      <c r="D60" s="23"/>
      <c r="E60" s="23"/>
      <c r="F60" s="23"/>
      <c r="G60" s="23"/>
      <c r="H60" s="23"/>
      <c r="I60" s="23"/>
      <c r="J60" s="23"/>
      <c r="K60" s="23"/>
      <c r="M60" s="60"/>
      <c r="N60" s="60"/>
      <c r="O60" s="60"/>
      <c r="P60" s="60"/>
      <c r="Q60" s="60"/>
      <c r="R60" s="61"/>
      <c r="S60" s="61"/>
      <c r="T60" s="57"/>
      <c r="U60" s="57"/>
      <c r="V60" s="57"/>
      <c r="W60" s="57"/>
      <c r="X60" s="57"/>
      <c r="Y60" s="57"/>
    </row>
    <row r="61" spans="1:25" s="5" customFormat="1" ht="13.8" x14ac:dyDescent="0.3">
      <c r="A61" s="23"/>
      <c r="C61" s="23"/>
      <c r="D61" s="23"/>
      <c r="F61" s="145" t="s">
        <v>116</v>
      </c>
      <c r="G61" s="50"/>
      <c r="H61" s="23"/>
      <c r="I61" s="23"/>
      <c r="J61" s="23"/>
      <c r="K61" s="23"/>
      <c r="M61" s="60"/>
      <c r="N61" s="60"/>
      <c r="O61" s="60"/>
      <c r="P61" s="60"/>
      <c r="Q61" s="60"/>
      <c r="R61" s="61"/>
      <c r="S61" s="61"/>
      <c r="T61" s="57"/>
      <c r="U61" s="57"/>
      <c r="V61" s="57"/>
      <c r="W61" s="57"/>
      <c r="X61" s="57"/>
      <c r="Y61" s="57"/>
    </row>
    <row r="62" spans="1:25" s="5" customFormat="1" ht="13.8" x14ac:dyDescent="0.3">
      <c r="A62" s="23"/>
      <c r="B62" s="23"/>
      <c r="C62" s="23"/>
      <c r="D62" s="23"/>
      <c r="E62" s="23"/>
      <c r="F62" s="23"/>
      <c r="G62" s="23"/>
      <c r="H62" s="23"/>
      <c r="I62" s="23"/>
      <c r="J62" s="23"/>
      <c r="K62" s="23"/>
      <c r="M62" s="60"/>
      <c r="N62" s="60"/>
      <c r="O62" s="60"/>
      <c r="P62" s="60"/>
      <c r="Q62" s="60"/>
      <c r="R62" s="61"/>
      <c r="S62" s="61"/>
      <c r="T62" s="57"/>
      <c r="U62" s="57"/>
      <c r="V62" s="57"/>
      <c r="W62" s="57"/>
      <c r="X62" s="57"/>
      <c r="Y62" s="5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7757"/>
  <sheetViews>
    <sheetView tabSelected="1" view="pageBreakPreview" topLeftCell="A4" zoomScaleNormal="100" zoomScaleSheetLayoutView="100" workbookViewId="0">
      <selection activeCell="B13" sqref="B13"/>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3.8" x14ac:dyDescent="0.3">
      <c r="A2" s="1"/>
      <c r="B2" s="2" t="s">
        <v>2</v>
      </c>
      <c r="C2" s="3" t="s">
        <v>10</v>
      </c>
      <c r="D2" s="1"/>
      <c r="E2" s="1"/>
      <c r="F2" s="2" t="s">
        <v>5</v>
      </c>
      <c r="G2" s="3" t="s">
        <v>48</v>
      </c>
      <c r="H2" s="1"/>
      <c r="I2" s="1"/>
      <c r="J2" s="1"/>
      <c r="K2" s="1"/>
      <c r="M2" s="9" t="s">
        <v>19</v>
      </c>
      <c r="N2" s="9" t="s">
        <v>19</v>
      </c>
      <c r="O2" s="9" t="s">
        <v>13</v>
      </c>
      <c r="P2" s="9" t="s">
        <v>13</v>
      </c>
      <c r="Q2" s="9" t="s">
        <v>13</v>
      </c>
      <c r="R2" s="9" t="s">
        <v>19</v>
      </c>
      <c r="S2" s="34" t="s">
        <v>19</v>
      </c>
      <c r="T2" s="35"/>
      <c r="W2" s="7" t="s">
        <v>20</v>
      </c>
      <c r="X2" s="8">
        <f>SUM(N:N)</f>
        <v>0</v>
      </c>
    </row>
    <row r="3" spans="1:35" s="5" customFormat="1" ht="13.8" x14ac:dyDescent="0.3">
      <c r="A3" s="1"/>
      <c r="B3" s="2" t="s">
        <v>3</v>
      </c>
      <c r="C3" s="10" t="s">
        <v>21</v>
      </c>
      <c r="D3" s="1"/>
      <c r="E3" s="1"/>
      <c r="F3" s="2" t="s">
        <v>4</v>
      </c>
      <c r="G3" s="3" t="s">
        <v>22</v>
      </c>
      <c r="H3" s="1"/>
      <c r="I3" s="1"/>
      <c r="J3" s="1"/>
      <c r="K3" s="1"/>
      <c r="M3" s="9"/>
      <c r="N3" s="9"/>
      <c r="O3" s="9"/>
      <c r="P3" s="9"/>
      <c r="Q3" s="9"/>
      <c r="R3" s="9"/>
      <c r="S3" s="34"/>
      <c r="T3" s="35"/>
      <c r="W3" s="7" t="s">
        <v>23</v>
      </c>
      <c r="X3" s="8">
        <f>SUM(O:O)</f>
        <v>0</v>
      </c>
    </row>
    <row r="4" spans="1:35" s="5" customFormat="1" ht="13.8" x14ac:dyDescent="0.3">
      <c r="A4" s="1"/>
      <c r="B4" s="2" t="s">
        <v>24</v>
      </c>
      <c r="C4" s="4"/>
      <c r="D4" s="1"/>
      <c r="E4" s="1"/>
      <c r="F4" s="2" t="s">
        <v>25</v>
      </c>
      <c r="G4" s="3" t="s">
        <v>49</v>
      </c>
      <c r="H4" s="1"/>
      <c r="I4" s="1"/>
      <c r="J4" s="1"/>
      <c r="K4" s="1"/>
      <c r="M4" s="9"/>
      <c r="N4" s="9"/>
      <c r="O4" s="9"/>
      <c r="P4" s="9"/>
      <c r="Q4" s="11"/>
      <c r="R4" s="12"/>
      <c r="S4" s="36"/>
      <c r="T4" s="35"/>
      <c r="W4" s="7" t="s">
        <v>23</v>
      </c>
      <c r="X4" s="8">
        <f>SUM(P:P)</f>
        <v>0</v>
      </c>
    </row>
    <row r="5" spans="1:35" s="5" customFormat="1" ht="13.8" x14ac:dyDescent="0.3">
      <c r="A5" s="1"/>
      <c r="B5" s="2" t="s">
        <v>27</v>
      </c>
      <c r="C5" s="4" t="s">
        <v>34</v>
      </c>
      <c r="D5" s="1"/>
      <c r="E5" s="2"/>
      <c r="F5" s="1"/>
      <c r="G5" s="1"/>
      <c r="H5" s="1"/>
      <c r="I5" s="1"/>
      <c r="J5" s="1"/>
      <c r="K5" s="1"/>
      <c r="M5" s="9"/>
      <c r="N5" s="9"/>
      <c r="O5" s="9"/>
      <c r="P5" s="9"/>
      <c r="Q5" s="11"/>
      <c r="R5" s="12"/>
      <c r="S5" s="36"/>
      <c r="T5" s="35"/>
      <c r="W5" s="7" t="s">
        <v>23</v>
      </c>
      <c r="X5" s="8">
        <f>SUM(Q:Q)</f>
        <v>0</v>
      </c>
    </row>
    <row r="6" spans="1:35" s="5" customFormat="1" ht="13.8" x14ac:dyDescent="0.3">
      <c r="A6" s="1"/>
      <c r="B6" s="1" t="s">
        <v>7</v>
      </c>
      <c r="C6" s="13"/>
      <c r="D6" s="1"/>
      <c r="E6" s="1"/>
      <c r="F6" s="1"/>
      <c r="G6" s="1"/>
      <c r="H6" s="1"/>
      <c r="I6" s="1"/>
      <c r="J6" s="1"/>
      <c r="K6" s="1"/>
      <c r="M6" s="9"/>
      <c r="N6" s="9"/>
      <c r="O6" s="9"/>
      <c r="P6" s="9"/>
      <c r="Q6" s="11"/>
      <c r="R6" s="12"/>
      <c r="S6" s="36"/>
      <c r="T6" s="35"/>
      <c r="W6" s="7" t="s">
        <v>28</v>
      </c>
      <c r="X6" s="8">
        <f>SUM(R:R)</f>
        <v>0</v>
      </c>
    </row>
    <row r="7" spans="1:35" s="5" customFormat="1" ht="13.8" x14ac:dyDescent="0.3">
      <c r="A7" s="1"/>
      <c r="B7" s="1"/>
      <c r="C7" s="1"/>
      <c r="D7" s="1"/>
      <c r="E7" s="1"/>
      <c r="F7" s="1"/>
      <c r="G7" s="1"/>
      <c r="H7" s="1"/>
      <c r="I7" s="1"/>
      <c r="J7" s="1"/>
      <c r="K7" s="1"/>
      <c r="M7" s="9"/>
      <c r="N7" s="9"/>
      <c r="O7" s="9"/>
      <c r="P7" s="9"/>
      <c r="Q7" s="11"/>
      <c r="R7" s="12"/>
      <c r="S7" s="36"/>
      <c r="T7" s="35"/>
      <c r="W7" s="7" t="s">
        <v>29</v>
      </c>
      <c r="X7" s="8">
        <f>SUM(S:S)</f>
        <v>0</v>
      </c>
    </row>
    <row r="8" spans="1:35" s="5" customFormat="1" ht="13.8" x14ac:dyDescent="0.3">
      <c r="A8" s="14"/>
      <c r="E8" s="7" t="s">
        <v>1</v>
      </c>
      <c r="F8" s="8" t="str">
        <f>$C$1</f>
        <v>R. Abbott</v>
      </c>
      <c r="H8" s="15"/>
      <c r="I8" s="7" t="s">
        <v>8</v>
      </c>
      <c r="J8" s="16" t="str">
        <f>$G$2</f>
        <v>AA-SM-007-010</v>
      </c>
      <c r="K8" s="17"/>
      <c r="L8" s="18"/>
      <c r="M8" s="9"/>
      <c r="N8" s="9"/>
      <c r="O8" s="9"/>
      <c r="P8" s="9"/>
      <c r="Q8" s="11"/>
      <c r="R8" s="12"/>
      <c r="S8" s="36"/>
      <c r="T8" s="35"/>
    </row>
    <row r="9" spans="1:35" s="5" customFormat="1" ht="13.8" x14ac:dyDescent="0.3">
      <c r="E9" s="7" t="s">
        <v>2</v>
      </c>
      <c r="F9" s="15" t="str">
        <f>$C$2</f>
        <v xml:space="preserve"> </v>
      </c>
      <c r="H9" s="15"/>
      <c r="I9" s="7" t="s">
        <v>9</v>
      </c>
      <c r="J9" s="17" t="str">
        <f>$G$3</f>
        <v>IR</v>
      </c>
      <c r="K9" s="17"/>
      <c r="L9" s="18"/>
      <c r="M9" s="9">
        <v>1</v>
      </c>
      <c r="N9" s="9"/>
      <c r="O9" s="9"/>
      <c r="P9" s="9"/>
      <c r="Q9" s="11"/>
      <c r="R9" s="12"/>
      <c r="S9" s="36"/>
      <c r="T9" s="35"/>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6"/>
      <c r="T10" s="35"/>
    </row>
    <row r="11" spans="1:35" s="5" customFormat="1" ht="13.8" x14ac:dyDescent="0.3">
      <c r="A11" s="26"/>
      <c r="B11" s="26"/>
      <c r="C11" s="26"/>
      <c r="D11" s="26"/>
      <c r="E11" s="7" t="s">
        <v>30</v>
      </c>
      <c r="F11" s="15" t="str">
        <f>$C$5</f>
        <v>STANDARD SPREADSHEET METHOD</v>
      </c>
      <c r="I11" s="19"/>
      <c r="J11" s="8"/>
      <c r="M11" s="9"/>
      <c r="N11" s="9"/>
      <c r="O11" s="9"/>
      <c r="P11" s="9"/>
      <c r="Q11" s="9"/>
      <c r="R11" s="9"/>
      <c r="S11" s="34"/>
      <c r="T11" s="35"/>
    </row>
    <row r="12" spans="1:35" s="28" customFormat="1" x14ac:dyDescent="0.3">
      <c r="A12" s="65"/>
      <c r="B12" s="21" t="str">
        <f>$G$4</f>
        <v>ASSESSMENT OF PANEL BREAKER EFFECTIVITY</v>
      </c>
      <c r="C12" s="66"/>
      <c r="D12" s="66"/>
      <c r="E12" s="67"/>
      <c r="F12" s="66"/>
      <c r="G12" s="66"/>
      <c r="H12" s="66"/>
      <c r="I12" s="66"/>
      <c r="J12" s="66"/>
      <c r="K12" s="66"/>
      <c r="L12" s="30"/>
      <c r="M12" s="37"/>
      <c r="N12" s="38"/>
      <c r="O12" s="38"/>
      <c r="P12" s="38"/>
      <c r="Q12" s="38"/>
      <c r="R12" s="37"/>
      <c r="S12" s="37"/>
      <c r="T12" s="39"/>
    </row>
    <row r="13" spans="1:35" s="26" customFormat="1" ht="13.8" x14ac:dyDescent="0.3">
      <c r="A13" s="68"/>
      <c r="B13" s="144" t="s">
        <v>50</v>
      </c>
      <c r="C13" s="68"/>
      <c r="D13" s="68"/>
      <c r="E13" s="68"/>
      <c r="F13" s="68"/>
      <c r="G13" s="68"/>
      <c r="H13" s="68"/>
      <c r="I13" s="68"/>
      <c r="J13" s="68"/>
      <c r="K13" s="68"/>
      <c r="L13" s="29"/>
      <c r="M13" s="27"/>
      <c r="N13" s="27"/>
      <c r="O13" s="27"/>
      <c r="P13" s="27"/>
      <c r="Q13" s="27"/>
      <c r="R13" s="27"/>
      <c r="S13" s="27"/>
      <c r="T13" s="27"/>
    </row>
    <row r="14" spans="1:35" s="26" customFormat="1" ht="13.8" x14ac:dyDescent="0.3">
      <c r="A14" s="68"/>
      <c r="B14" s="69" t="s">
        <v>112</v>
      </c>
      <c r="C14" s="68"/>
      <c r="D14" s="70"/>
      <c r="E14" s="68"/>
      <c r="F14" s="68"/>
      <c r="G14" s="71"/>
      <c r="H14" s="68"/>
      <c r="I14" s="68"/>
      <c r="J14" s="68"/>
      <c r="K14" s="68"/>
      <c r="M14" s="27"/>
      <c r="N14" s="27"/>
      <c r="O14" s="27"/>
      <c r="P14" s="27"/>
      <c r="Q14" s="27"/>
      <c r="R14" s="27"/>
      <c r="S14" s="27"/>
      <c r="T14" s="27"/>
    </row>
    <row r="15" spans="1:35" s="26" customFormat="1" ht="13.8" x14ac:dyDescent="0.3">
      <c r="A15" s="68"/>
      <c r="B15" s="69"/>
      <c r="C15" s="68"/>
      <c r="D15" s="70"/>
      <c r="E15" s="68"/>
      <c r="F15" s="68"/>
      <c r="G15" s="68"/>
      <c r="H15" s="68"/>
      <c r="I15" s="68"/>
      <c r="J15" s="68"/>
      <c r="K15" s="68"/>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3">
      <c r="A16" s="68"/>
      <c r="B16" s="68"/>
      <c r="C16" s="68"/>
      <c r="D16" s="70"/>
      <c r="E16" s="68"/>
      <c r="F16" s="68"/>
      <c r="G16" s="68"/>
      <c r="H16" s="68"/>
      <c r="L16" s="30"/>
      <c r="M16" s="27"/>
      <c r="N16" s="27"/>
      <c r="O16" s="27"/>
      <c r="P16" s="27"/>
      <c r="Q16" s="27"/>
      <c r="R16" s="27"/>
      <c r="S16" s="27"/>
      <c r="T16" s="27"/>
      <c r="U16" s="30"/>
      <c r="V16" s="40"/>
      <c r="W16" s="40"/>
      <c r="X16" s="30"/>
      <c r="Y16" s="5"/>
      <c r="Z16" s="18"/>
      <c r="AA16" s="44"/>
      <c r="AB16" s="44"/>
      <c r="AC16" s="5"/>
      <c r="AD16" s="5"/>
      <c r="AE16" s="5"/>
      <c r="AF16" s="5"/>
      <c r="AG16" s="5"/>
      <c r="AH16" s="5"/>
      <c r="AI16" s="5"/>
    </row>
    <row r="17" spans="1:35" s="28" customFormat="1" ht="13.8" x14ac:dyDescent="0.3">
      <c r="A17" s="71"/>
      <c r="B17" s="71"/>
      <c r="C17" s="71"/>
      <c r="D17" s="71"/>
      <c r="E17" s="71"/>
      <c r="F17" s="71"/>
      <c r="G17" s="71"/>
      <c r="H17" s="71"/>
      <c r="L17" s="30"/>
      <c r="M17" s="27"/>
      <c r="N17" s="27"/>
      <c r="O17" s="27"/>
      <c r="P17" s="27"/>
      <c r="Q17" s="27"/>
      <c r="R17" s="27"/>
      <c r="S17" s="27"/>
      <c r="T17" s="27"/>
      <c r="U17" s="30"/>
      <c r="V17" s="40"/>
      <c r="W17" s="40"/>
      <c r="X17" s="30"/>
      <c r="Y17" s="5"/>
      <c r="Z17" s="44"/>
      <c r="AA17" s="29"/>
      <c r="AB17" s="31"/>
      <c r="AC17" s="5"/>
      <c r="AD17" s="5"/>
      <c r="AE17" s="5"/>
      <c r="AF17" s="5"/>
      <c r="AG17" s="5"/>
      <c r="AH17" s="5"/>
      <c r="AI17" s="5"/>
    </row>
    <row r="18" spans="1:35" s="28" customFormat="1" ht="13.8" x14ac:dyDescent="0.3">
      <c r="A18" s="68"/>
      <c r="B18" s="70"/>
      <c r="C18" s="72"/>
      <c r="D18" s="68"/>
      <c r="E18" s="68"/>
      <c r="F18" s="68"/>
      <c r="G18" s="70" t="s">
        <v>51</v>
      </c>
      <c r="H18" s="85">
        <v>7</v>
      </c>
      <c r="I18" s="68" t="s">
        <v>55</v>
      </c>
      <c r="L18" s="30"/>
      <c r="M18" s="27"/>
      <c r="N18" s="27"/>
      <c r="O18" s="27"/>
      <c r="P18" s="27"/>
      <c r="Q18" s="27"/>
      <c r="R18" s="27"/>
      <c r="S18" s="27"/>
      <c r="T18" s="27"/>
      <c r="U18" s="30"/>
      <c r="V18" s="40"/>
      <c r="W18" s="40"/>
      <c r="X18" s="30"/>
      <c r="Y18" s="5"/>
      <c r="Z18" s="44"/>
      <c r="AA18" s="29"/>
      <c r="AB18" s="31"/>
      <c r="AC18" s="45"/>
      <c r="AD18" s="5"/>
      <c r="AE18" s="46"/>
      <c r="AF18" s="45"/>
      <c r="AG18" s="45"/>
      <c r="AH18" s="45"/>
      <c r="AI18" s="5"/>
    </row>
    <row r="19" spans="1:35" s="28" customFormat="1" ht="13.8" x14ac:dyDescent="0.3">
      <c r="A19" s="68"/>
      <c r="B19" s="70"/>
      <c r="C19" s="68"/>
      <c r="D19" s="68"/>
      <c r="E19" s="68"/>
      <c r="F19" s="68"/>
      <c r="G19" s="74" t="s">
        <v>52</v>
      </c>
      <c r="H19" s="86">
        <v>9</v>
      </c>
      <c r="I19" s="68" t="s">
        <v>55</v>
      </c>
      <c r="J19" s="141"/>
      <c r="L19" s="30"/>
      <c r="M19" s="27"/>
      <c r="N19" s="27"/>
      <c r="O19" s="27"/>
      <c r="P19" s="27"/>
      <c r="Q19" s="27"/>
      <c r="R19" s="27"/>
      <c r="S19" s="27"/>
      <c r="T19" s="27"/>
      <c r="U19" s="30"/>
      <c r="V19" s="40"/>
      <c r="W19" s="40"/>
      <c r="X19" s="30"/>
      <c r="Y19" s="23"/>
      <c r="Z19" s="44"/>
      <c r="AA19" s="29"/>
      <c r="AB19" s="31"/>
      <c r="AC19" s="45"/>
      <c r="AD19" s="45"/>
      <c r="AE19" s="45"/>
      <c r="AF19" s="45"/>
      <c r="AG19" s="45"/>
      <c r="AH19" s="45"/>
      <c r="AI19" s="23"/>
    </row>
    <row r="20" spans="1:35" s="28" customFormat="1" ht="13.8" x14ac:dyDescent="0.3">
      <c r="A20" s="73"/>
      <c r="B20" s="74"/>
      <c r="C20" s="75"/>
      <c r="D20" s="68"/>
      <c r="E20" s="68"/>
      <c r="F20" s="68"/>
      <c r="G20" s="70" t="s">
        <v>53</v>
      </c>
      <c r="H20" s="85">
        <v>9.6000000000000002E-2</v>
      </c>
      <c r="I20" s="68" t="s">
        <v>55</v>
      </c>
      <c r="J20" s="68"/>
      <c r="L20" s="30"/>
      <c r="M20" s="27"/>
      <c r="N20" s="27"/>
      <c r="O20" s="27"/>
      <c r="P20" s="27"/>
      <c r="Q20" s="27"/>
      <c r="R20" s="27"/>
      <c r="S20" s="27"/>
      <c r="T20" s="27"/>
      <c r="U20" s="30"/>
      <c r="V20" s="40"/>
      <c r="W20" s="40"/>
      <c r="X20" s="30"/>
      <c r="Y20" s="23"/>
      <c r="Z20" s="47"/>
      <c r="AA20" s="29"/>
      <c r="AB20" s="31"/>
      <c r="AC20" s="48"/>
      <c r="AD20" s="48"/>
      <c r="AE20" s="48"/>
      <c r="AF20" s="48"/>
      <c r="AG20" s="48"/>
      <c r="AH20" s="48"/>
      <c r="AI20" s="23"/>
    </row>
    <row r="21" spans="1:35" s="28" customFormat="1" ht="13.8" x14ac:dyDescent="0.3">
      <c r="A21" s="73"/>
      <c r="B21" s="75"/>
      <c r="C21" s="73"/>
      <c r="D21" s="70"/>
      <c r="E21" s="68"/>
      <c r="F21" s="76"/>
      <c r="G21" s="70" t="s">
        <v>54</v>
      </c>
      <c r="H21" s="85">
        <v>0.3</v>
      </c>
      <c r="I21" s="68" t="s">
        <v>55</v>
      </c>
      <c r="J21" s="68"/>
      <c r="L21" s="30"/>
      <c r="M21" s="27"/>
      <c r="N21" s="27"/>
      <c r="O21" s="27"/>
      <c r="P21" s="27"/>
      <c r="Q21" s="27"/>
      <c r="R21" s="27"/>
      <c r="S21" s="27"/>
      <c r="T21" s="27"/>
      <c r="U21" s="30"/>
      <c r="V21" s="40"/>
      <c r="W21" s="40"/>
      <c r="X21" s="30"/>
      <c r="Y21" s="5"/>
      <c r="Z21" s="44"/>
      <c r="AA21" s="18"/>
      <c r="AB21" s="41"/>
      <c r="AC21" s="5"/>
      <c r="AD21" s="5"/>
      <c r="AE21" s="5"/>
      <c r="AF21" s="5"/>
      <c r="AG21" s="5"/>
      <c r="AH21" s="5"/>
      <c r="AI21" s="5"/>
    </row>
    <row r="22" spans="1:35" s="28" customFormat="1" ht="13.8" x14ac:dyDescent="0.3">
      <c r="A22" s="73"/>
      <c r="B22" s="75"/>
      <c r="C22" s="77"/>
      <c r="D22" s="77"/>
      <c r="E22" s="68"/>
      <c r="F22" s="76"/>
      <c r="G22" s="76"/>
      <c r="H22" s="71"/>
      <c r="I22" s="71"/>
      <c r="J22" s="68"/>
      <c r="L22" s="30"/>
      <c r="M22" s="27"/>
      <c r="N22" s="27"/>
      <c r="O22" s="27"/>
      <c r="P22" s="27"/>
      <c r="Q22" s="27"/>
      <c r="R22" s="27"/>
      <c r="S22" s="27"/>
      <c r="T22" s="27"/>
      <c r="U22" s="30"/>
      <c r="V22" s="40"/>
      <c r="W22" s="40"/>
      <c r="X22" s="30"/>
      <c r="Y22" s="23"/>
      <c r="Z22" s="5"/>
      <c r="AA22" s="48"/>
      <c r="AB22" s="5"/>
      <c r="AC22" s="5"/>
      <c r="AD22" s="5"/>
      <c r="AE22" s="5"/>
      <c r="AF22" s="5"/>
      <c r="AG22" s="5"/>
      <c r="AH22" s="48"/>
      <c r="AI22" s="5"/>
    </row>
    <row r="23" spans="1:35" s="28" customFormat="1" ht="13.8" x14ac:dyDescent="0.3">
      <c r="A23" s="68"/>
      <c r="B23" s="68"/>
      <c r="C23" s="77"/>
      <c r="D23" s="78"/>
      <c r="E23" s="68"/>
      <c r="F23" s="78"/>
      <c r="G23" s="87" t="s">
        <v>56</v>
      </c>
      <c r="H23" s="71"/>
      <c r="I23" s="71"/>
      <c r="J23" s="68"/>
      <c r="L23" s="30"/>
      <c r="M23" s="27"/>
      <c r="N23" s="27"/>
      <c r="O23" s="27"/>
      <c r="P23" s="27"/>
      <c r="Q23" s="27"/>
      <c r="R23" s="27"/>
      <c r="S23" s="27"/>
      <c r="T23" s="27"/>
      <c r="U23" s="30"/>
      <c r="V23" s="40"/>
      <c r="W23" s="40"/>
      <c r="X23" s="30"/>
      <c r="Y23" s="5"/>
      <c r="Z23" s="5"/>
      <c r="AA23" s="18"/>
      <c r="AB23" s="18"/>
      <c r="AC23" s="18"/>
      <c r="AD23" s="18"/>
      <c r="AE23" s="18"/>
      <c r="AF23" s="18"/>
      <c r="AG23" s="18"/>
      <c r="AH23" s="48"/>
      <c r="AI23" s="5"/>
    </row>
    <row r="24" spans="1:35" s="28" customFormat="1" ht="13.8" x14ac:dyDescent="0.3">
      <c r="A24" s="73"/>
      <c r="B24" s="68"/>
      <c r="C24" s="77"/>
      <c r="D24" s="78"/>
      <c r="E24" s="68"/>
      <c r="F24" s="78"/>
      <c r="G24" s="78"/>
      <c r="H24" s="71"/>
      <c r="I24" s="71"/>
      <c r="J24" s="68"/>
      <c r="L24" s="30"/>
      <c r="M24" s="27"/>
      <c r="N24" s="27"/>
      <c r="O24" s="27"/>
      <c r="P24" s="27"/>
      <c r="Q24" s="27"/>
      <c r="R24" s="27"/>
      <c r="S24" s="27"/>
      <c r="T24" s="27"/>
      <c r="U24" s="30"/>
      <c r="V24" s="40"/>
      <c r="W24" s="40"/>
      <c r="X24" s="30"/>
      <c r="Y24" s="5"/>
      <c r="Z24" s="5"/>
      <c r="AA24" s="49"/>
      <c r="AB24" s="18"/>
      <c r="AC24" s="18"/>
      <c r="AD24" s="18"/>
      <c r="AE24" s="18"/>
      <c r="AF24" s="18"/>
      <c r="AG24" s="18"/>
      <c r="AH24" s="48"/>
      <c r="AI24" s="5"/>
    </row>
    <row r="25" spans="1:35" s="28" customFormat="1" ht="13.8" x14ac:dyDescent="0.3">
      <c r="A25" s="73"/>
      <c r="B25" s="73"/>
      <c r="C25" s="77"/>
      <c r="D25" s="78"/>
      <c r="E25" s="68"/>
      <c r="F25" s="78"/>
      <c r="G25" s="78"/>
      <c r="H25" s="71"/>
      <c r="I25" s="71"/>
      <c r="J25" s="68"/>
      <c r="L25" s="30"/>
      <c r="M25" s="27"/>
      <c r="N25" s="27"/>
      <c r="O25" s="27"/>
      <c r="P25" s="27"/>
      <c r="Q25" s="27"/>
      <c r="R25" s="27"/>
      <c r="S25" s="27"/>
      <c r="T25" s="27"/>
      <c r="U25" s="30"/>
      <c r="V25" s="40"/>
      <c r="W25" s="40"/>
      <c r="X25" s="30"/>
      <c r="Y25" s="5"/>
      <c r="Z25" s="5"/>
      <c r="AA25" s="49"/>
      <c r="AB25" s="18"/>
      <c r="AC25" s="18"/>
      <c r="AD25" s="18"/>
      <c r="AE25" s="18"/>
      <c r="AF25" s="18"/>
      <c r="AG25" s="18"/>
      <c r="AH25" s="5"/>
      <c r="AI25" s="5"/>
    </row>
    <row r="26" spans="1:35" s="28" customFormat="1" ht="13.8" x14ac:dyDescent="0.3">
      <c r="A26" s="73"/>
      <c r="B26" s="73"/>
      <c r="C26" s="77"/>
      <c r="D26" s="78"/>
      <c r="E26" s="68"/>
      <c r="F26" s="78"/>
      <c r="G26" s="78"/>
      <c r="H26" s="71"/>
      <c r="I26" s="71"/>
      <c r="J26" s="73"/>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3.8" x14ac:dyDescent="0.3">
      <c r="A27" s="73"/>
      <c r="B27" s="73"/>
      <c r="C27" s="77"/>
      <c r="D27" s="78"/>
      <c r="E27" s="68"/>
      <c r="F27" s="78"/>
      <c r="G27" s="78"/>
      <c r="H27" s="71"/>
      <c r="I27" s="71"/>
      <c r="J27" s="73"/>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3.8" x14ac:dyDescent="0.3">
      <c r="A28" s="68"/>
      <c r="B28" s="68"/>
      <c r="C28" s="68"/>
      <c r="D28" s="68"/>
      <c r="E28" s="68"/>
      <c r="F28" s="68"/>
      <c r="G28" s="70" t="s">
        <v>59</v>
      </c>
      <c r="H28" s="83" t="str">
        <f ca="1">[1]!xlv(H30)</f>
        <v>1.17 × d³ × t³ / (b² × (1 - μ²))</v>
      </c>
      <c r="I28" s="68"/>
      <c r="J28" s="68"/>
      <c r="L28" s="30"/>
      <c r="M28" s="27"/>
      <c r="N28" s="27"/>
      <c r="O28" s="27"/>
      <c r="P28" s="27"/>
      <c r="Q28" s="27"/>
      <c r="R28" s="27"/>
      <c r="S28" s="27"/>
      <c r="T28" s="27"/>
      <c r="U28" s="30"/>
      <c r="V28" s="40"/>
      <c r="W28" s="40"/>
      <c r="X28" s="30"/>
      <c r="Y28" s="23"/>
      <c r="Z28" s="5"/>
      <c r="AA28" s="5"/>
      <c r="AB28" s="5"/>
      <c r="AC28" s="48"/>
      <c r="AD28" s="48"/>
      <c r="AE28" s="48"/>
      <c r="AF28" s="48"/>
      <c r="AG28" s="48"/>
      <c r="AH28" s="48"/>
      <c r="AI28" s="23"/>
    </row>
    <row r="29" spans="1:35" s="28" customFormat="1" ht="13.8" x14ac:dyDescent="0.3">
      <c r="A29" s="68"/>
      <c r="B29" s="68"/>
      <c r="C29" s="68"/>
      <c r="D29" s="68"/>
      <c r="E29" s="68"/>
      <c r="F29" s="68"/>
      <c r="G29" s="74" t="s">
        <v>57</v>
      </c>
      <c r="H29" s="88" t="str">
        <f>[1]!xln(H30)</f>
        <v>1.17 × 9³ × 0.096³ / (7² × (1 - 0.3²))</v>
      </c>
      <c r="I29" s="68"/>
      <c r="J29" s="68"/>
      <c r="L29" s="30"/>
      <c r="M29" s="27"/>
      <c r="N29" s="27"/>
      <c r="O29" s="27"/>
      <c r="P29" s="27"/>
      <c r="Q29" s="27"/>
      <c r="R29" s="27"/>
      <c r="S29" s="27"/>
      <c r="T29" s="27"/>
      <c r="U29" s="30"/>
      <c r="V29" s="40"/>
      <c r="W29" s="40"/>
      <c r="X29" s="30"/>
      <c r="Y29" s="18"/>
      <c r="Z29" s="18"/>
      <c r="AA29" s="18"/>
      <c r="AB29" s="18"/>
      <c r="AC29" s="18"/>
      <c r="AD29" s="5"/>
      <c r="AE29" s="43"/>
      <c r="AF29" s="43"/>
      <c r="AG29" s="43"/>
      <c r="AH29" s="43"/>
      <c r="AI29" s="42"/>
    </row>
    <row r="30" spans="1:35" s="28" customFormat="1" ht="13.8" x14ac:dyDescent="0.3">
      <c r="A30" s="74"/>
      <c r="B30" s="71"/>
      <c r="C30" s="71"/>
      <c r="D30" s="79"/>
      <c r="E30" s="68"/>
      <c r="F30" s="68"/>
      <c r="G30" s="70" t="s">
        <v>59</v>
      </c>
      <c r="H30" s="89">
        <f>1.166*H19^3*H20^3/(H18^2*(1-H21^2))</f>
        <v>1.6865619787037447E-2</v>
      </c>
      <c r="I30" s="68" t="s">
        <v>58</v>
      </c>
      <c r="J30" s="68"/>
      <c r="L30" s="30"/>
      <c r="M30" s="27"/>
      <c r="N30" s="27"/>
      <c r="O30" s="27"/>
      <c r="P30" s="27"/>
      <c r="Q30" s="27"/>
      <c r="R30" s="27"/>
      <c r="S30" s="27"/>
      <c r="T30" s="27"/>
      <c r="U30" s="30"/>
      <c r="V30" s="40"/>
      <c r="W30" s="40"/>
      <c r="X30" s="30"/>
      <c r="Y30" s="18"/>
      <c r="Z30" s="18"/>
      <c r="AA30" s="18"/>
      <c r="AB30" s="18"/>
      <c r="AC30" s="18"/>
      <c r="AD30" s="18"/>
      <c r="AE30" s="43"/>
      <c r="AF30" s="43"/>
      <c r="AG30" s="43"/>
      <c r="AH30" s="43"/>
      <c r="AI30" s="42"/>
    </row>
    <row r="31" spans="1:35" s="28" customFormat="1" ht="13.8" x14ac:dyDescent="0.3">
      <c r="A31" s="70"/>
      <c r="B31" s="80"/>
      <c r="C31" s="81"/>
      <c r="D31" s="82"/>
      <c r="E31" s="68"/>
      <c r="F31" s="70"/>
      <c r="G31" s="72"/>
      <c r="H31" s="68"/>
      <c r="I31" s="71"/>
      <c r="J31" s="68"/>
      <c r="K31" s="68"/>
      <c r="L31" s="30"/>
      <c r="M31" s="27"/>
      <c r="N31" s="27"/>
      <c r="O31" s="27"/>
      <c r="P31" s="27"/>
      <c r="Q31" s="27"/>
      <c r="R31" s="27"/>
      <c r="S31" s="27"/>
      <c r="T31" s="27"/>
      <c r="U31" s="30"/>
      <c r="V31" s="40"/>
      <c r="W31" s="40"/>
      <c r="X31" s="30"/>
      <c r="Y31" s="18"/>
      <c r="Z31" s="18"/>
      <c r="AA31" s="18"/>
      <c r="AB31" s="18"/>
      <c r="AC31" s="18"/>
      <c r="AD31" s="18"/>
      <c r="AE31" s="43"/>
      <c r="AF31" s="43"/>
      <c r="AG31" s="43"/>
      <c r="AH31" s="43"/>
      <c r="AI31" s="42"/>
    </row>
    <row r="32" spans="1:35" s="28" customFormat="1" ht="13.8" x14ac:dyDescent="0.3">
      <c r="A32" s="74"/>
      <c r="B32" s="71"/>
      <c r="C32" s="71"/>
      <c r="D32" s="82"/>
      <c r="E32"/>
      <c r="F32" s="70"/>
      <c r="G32" s="68"/>
      <c r="H32" s="68"/>
      <c r="I32" s="71"/>
      <c r="J32" s="75"/>
      <c r="K32" s="75"/>
      <c r="L32" s="30"/>
      <c r="M32" s="27"/>
      <c r="N32" s="27"/>
      <c r="O32" s="27"/>
      <c r="P32" s="27"/>
      <c r="Q32" s="27"/>
      <c r="R32" s="27"/>
      <c r="S32" s="27"/>
      <c r="T32" s="27"/>
      <c r="U32" s="30"/>
      <c r="V32" s="40"/>
      <c r="W32" s="40"/>
      <c r="X32" s="30"/>
      <c r="Y32" s="18"/>
      <c r="Z32" s="18"/>
      <c r="AA32" s="18"/>
      <c r="AB32" s="18"/>
      <c r="AC32" s="18"/>
      <c r="AD32" s="5"/>
      <c r="AE32" s="43"/>
      <c r="AF32" s="43"/>
      <c r="AG32" s="43"/>
      <c r="AH32" s="43"/>
      <c r="AI32" s="42"/>
    </row>
    <row r="33" spans="1:71" s="26" customFormat="1" ht="15" x14ac:dyDescent="0.3">
      <c r="A33" s="111" t="s">
        <v>111</v>
      </c>
      <c r="B33" s="111" t="s">
        <v>110</v>
      </c>
      <c r="C33" s="111" t="s">
        <v>80</v>
      </c>
      <c r="D33" s="111" t="s">
        <v>110</v>
      </c>
      <c r="E33" s="111" t="s">
        <v>80</v>
      </c>
      <c r="F33" s="150" t="s">
        <v>109</v>
      </c>
      <c r="G33" s="117"/>
      <c r="H33" s="117"/>
      <c r="I33" s="117"/>
      <c r="J33" s="117"/>
      <c r="K33" s="117"/>
      <c r="M33" s="27"/>
      <c r="N33" s="27"/>
      <c r="O33" s="27"/>
      <c r="P33" s="27"/>
      <c r="Q33" s="91"/>
      <c r="R33" s="91"/>
      <c r="S33" s="91"/>
      <c r="T33" s="91"/>
      <c r="V33" s="29" t="s">
        <v>108</v>
      </c>
      <c r="W33" s="29" t="s">
        <v>107</v>
      </c>
      <c r="X33" s="29" t="s">
        <v>106</v>
      </c>
      <c r="Y33" s="29" t="s">
        <v>105</v>
      </c>
      <c r="Z33" s="136" t="s">
        <v>104</v>
      </c>
      <c r="AA33" s="29" t="s">
        <v>103</v>
      </c>
      <c r="AB33" s="29" t="s">
        <v>102</v>
      </c>
      <c r="AE33" s="29" t="s">
        <v>108</v>
      </c>
      <c r="AF33" s="29" t="s">
        <v>107</v>
      </c>
      <c r="AG33" s="29" t="s">
        <v>106</v>
      </c>
      <c r="AH33" s="29" t="s">
        <v>105</v>
      </c>
      <c r="AI33" s="136" t="s">
        <v>104</v>
      </c>
      <c r="AJ33" s="29" t="s">
        <v>103</v>
      </c>
      <c r="AK33" s="29" t="s">
        <v>102</v>
      </c>
      <c r="AM33" s="122">
        <f>IF(B35=0,"",D35+(((B35/2)^2+(C35/2)^2)^0.5)*COS((ATAN((C35/2)/(B35/2)))+RADIANS(F35)))</f>
        <v>1</v>
      </c>
      <c r="AN33" s="121">
        <f>IF(B35=0,"",E35+(((B35/2)^2+(C35/2)^2)^0.5)*SIN((ATAN((C35/2)/(B35/2)))+RADIANS(F35)))</f>
        <v>7.0000000000000007E-2</v>
      </c>
      <c r="AP33" s="122">
        <f>IF(B36=0,"",D36+(((B36/2)^2+(C36/2)^2)^0.5)*COS((ATAN((C36/2)/(B36/2)))+RADIANS(F36)))</f>
        <v>7.0000000000000062E-2</v>
      </c>
      <c r="AQ33" s="121">
        <f>IF(B36=0,"",E36+(((B36/2)^2+(C36/2)^2)^0.5)*SIN((ATAN((C36/2)/(B36/2)))+RADIANS(F36)))</f>
        <v>1.07</v>
      </c>
      <c r="AS33" s="122" t="str">
        <f>IF(B37=0,"",D37+(((B37/2)^2+(C37/2)^2)^0.5)*COS((ATAN((C37/2)/(B37/2)))+RADIANS(F37)))</f>
        <v/>
      </c>
      <c r="AT33" s="121" t="str">
        <f>IF(B37=0,"",E37+(((B37/2)^2+(C37/2)^2)^0.5)*SIN((ATAN((C37/2)/(B37/2)))+RADIANS(F37)))</f>
        <v/>
      </c>
      <c r="AU33" s="29"/>
      <c r="AV33" s="132" t="s">
        <v>101</v>
      </c>
      <c r="AW33" s="71"/>
      <c r="AX33" s="71"/>
      <c r="AY33" s="71"/>
      <c r="AZ33" s="71"/>
      <c r="BA33" s="29"/>
      <c r="BC33" s="29"/>
      <c r="BD33" s="29"/>
      <c r="BE33" s="29"/>
      <c r="BF33" s="29"/>
      <c r="BG33" s="29"/>
      <c r="BH33" s="29"/>
      <c r="BI33" s="29"/>
      <c r="BJ33" s="29"/>
      <c r="BS33" s="29"/>
    </row>
    <row r="34" spans="1:71" s="26" customFormat="1" ht="13.8" x14ac:dyDescent="0.3">
      <c r="A34" s="117"/>
      <c r="B34" s="135" t="s">
        <v>100</v>
      </c>
      <c r="C34" s="135" t="s">
        <v>100</v>
      </c>
      <c r="D34" s="135" t="s">
        <v>100</v>
      </c>
      <c r="E34" s="135" t="s">
        <v>100</v>
      </c>
      <c r="F34" s="150"/>
      <c r="G34" s="117"/>
      <c r="H34" s="117"/>
      <c r="I34" s="117"/>
      <c r="J34" s="117"/>
      <c r="K34" s="117"/>
      <c r="M34" s="27"/>
      <c r="N34" s="27"/>
      <c r="O34" s="27"/>
      <c r="P34" s="27"/>
      <c r="Q34" s="91"/>
      <c r="R34" s="91"/>
      <c r="S34" s="91"/>
      <c r="T34" s="91"/>
      <c r="U34" s="29">
        <v>1</v>
      </c>
      <c r="V34" s="29">
        <f t="shared" ref="V34:V42" si="0">B35*C35</f>
        <v>7.0000000000000007E-2</v>
      </c>
      <c r="W34" s="29">
        <f t="shared" ref="W34:W42" si="1">D35*V34</f>
        <v>3.5000000000000003E-2</v>
      </c>
      <c r="X34" s="128">
        <f t="shared" ref="X34:X42" si="2">D35^2*V34</f>
        <v>1.7500000000000002E-2</v>
      </c>
      <c r="Y34" s="129">
        <f t="shared" ref="Y34:Y42" si="3">IF(F35,C35*B35/24*(C35^2*(1-COS(2*F35/57.296))+B35^2*(1+COS(2*F35/57.296))),(C35*B35^3/12))</f>
        <v>5.8333333333333336E-3</v>
      </c>
      <c r="Z34" s="26">
        <f t="shared" ref="Z34:Z42" si="4">E35*V34</f>
        <v>2.4500000000000004E-3</v>
      </c>
      <c r="AA34" s="26">
        <f t="shared" ref="AA34:AA42" si="5">E35^2*V34</f>
        <v>8.5750000000000024E-5</v>
      </c>
      <c r="AB34" s="130">
        <f t="shared" ref="AB34:AB42" si="6">IF(F35,B35*C35/24*(B35^2*(1-COS(2*F35/57.296))+C35^2*(1+COS(2*F35/57.296))),(B35*C35^3/12))</f>
        <v>2.8583333333333341E-5</v>
      </c>
      <c r="AD34" s="29">
        <v>1</v>
      </c>
      <c r="AE34" s="29">
        <f t="shared" ref="AE34:AE42" si="7">V34</f>
        <v>7.0000000000000007E-2</v>
      </c>
      <c r="AF34" s="129">
        <f t="shared" ref="AF34:AF42" si="8">(D35-$AB$49)*AE34</f>
        <v>1.6275000000000001E-2</v>
      </c>
      <c r="AG34" s="128">
        <f t="shared" ref="AG34:AG42" si="9">(D35-$AB$49)^2*AE34</f>
        <v>3.7839375E-3</v>
      </c>
      <c r="AH34" s="123">
        <f t="shared" ref="AH34:AH42" si="10">Y34</f>
        <v>5.8333333333333336E-3</v>
      </c>
      <c r="AI34" s="26">
        <f t="shared" ref="AI34:AI42" si="11">(E35-$AD$49)*AE34</f>
        <v>-1.8724999999999999E-2</v>
      </c>
      <c r="AJ34" s="26">
        <f t="shared" ref="AJ34:AJ42" si="12">(E35-$AD$49)^2*AE34</f>
        <v>5.0089374999999986E-3</v>
      </c>
      <c r="AK34" s="123">
        <f t="shared" ref="AK34:AK42" si="13">AB34</f>
        <v>2.8583333333333341E-5</v>
      </c>
      <c r="AM34" s="110">
        <f>IF(B35=0,"",D35+(((B35/2)^2+(C35/2)^2)^0.5)*COS(PI()-(ATAN((C35/2)/(B35/2)))+RADIANS(F35)))</f>
        <v>0</v>
      </c>
      <c r="AN34" s="120">
        <f>IF(B35=0,"",E35+(((B35/2)^2+(C35/2)^2)^0.5)*SIN(PI()-(ATAN((C35/2)/(B35/2)))+RADIANS(F35)))</f>
        <v>7.000000000000009E-2</v>
      </c>
      <c r="AP34" s="110">
        <f>IF(B36=0,"",D36+(((B36/2)^2+(C36/2)^2)^0.5)*COS(PI()-(ATAN((C36/2)/(B36/2)))+RADIANS(F36)))</f>
        <v>1.3877787807814457E-17</v>
      </c>
      <c r="AQ34" s="120">
        <f>IF(B36=0,"",E36+(((B36/2)^2+(C36/2)^2)^0.5)*SIN(PI()-(ATAN((C36/2)/(B36/2)))+RADIANS(F36)))</f>
        <v>1.07</v>
      </c>
      <c r="AS34" s="110" t="str">
        <f>IF(B37=0,"",D37+(((B37/2)^2+(C37/2)^2)^0.5)*COS(PI()-(ATAN((C37/2)/(B37/2)))+RADIANS(F37)))</f>
        <v/>
      </c>
      <c r="AT34" s="120" t="str">
        <f>IF(B37=0,"",E37+(((B37/2)^2+(C37/2)^2)^0.5)*SIN(PI()-(ATAN((C37/2)/(B37/2)))+RADIANS(F37)))</f>
        <v/>
      </c>
      <c r="AU34" s="29"/>
      <c r="AV34" s="71" t="s">
        <v>99</v>
      </c>
      <c r="AW34" s="71"/>
      <c r="AX34" s="71"/>
      <c r="AY34" s="71"/>
      <c r="AZ34" s="71"/>
      <c r="BA34" s="29"/>
      <c r="BB34" s="29"/>
      <c r="BC34" s="29"/>
      <c r="BD34" s="29"/>
      <c r="BE34" s="29"/>
      <c r="BF34" s="29"/>
      <c r="BG34" s="29"/>
      <c r="BH34" s="29"/>
      <c r="BI34" s="29"/>
      <c r="BJ34" s="29"/>
      <c r="BS34" s="29"/>
    </row>
    <row r="35" spans="1:71" s="26" customFormat="1" ht="13.8" x14ac:dyDescent="0.3">
      <c r="A35" s="111">
        <v>1</v>
      </c>
      <c r="B35" s="125">
        <v>1</v>
      </c>
      <c r="C35" s="125">
        <v>7.0000000000000007E-2</v>
      </c>
      <c r="D35" s="125">
        <f>B35/2</f>
        <v>0.5</v>
      </c>
      <c r="E35" s="125">
        <f>C35/2</f>
        <v>3.5000000000000003E-2</v>
      </c>
      <c r="F35" s="124">
        <v>0</v>
      </c>
      <c r="G35" s="117"/>
      <c r="H35" s="117"/>
      <c r="I35" s="117"/>
      <c r="J35" s="117"/>
      <c r="K35" s="117"/>
      <c r="M35" s="27"/>
      <c r="N35" s="27"/>
      <c r="O35" s="27"/>
      <c r="P35" s="27"/>
      <c r="Q35" s="91"/>
      <c r="R35" s="91"/>
      <c r="S35" s="91"/>
      <c r="T35" s="91"/>
      <c r="U35" s="29">
        <v>2</v>
      </c>
      <c r="V35" s="29">
        <f t="shared" si="0"/>
        <v>7.0000000000000007E-2</v>
      </c>
      <c r="W35" s="29">
        <f t="shared" si="1"/>
        <v>2.4500000000000004E-3</v>
      </c>
      <c r="X35" s="128">
        <f t="shared" si="2"/>
        <v>8.5750000000000024E-5</v>
      </c>
      <c r="Y35" s="129">
        <f t="shared" si="3"/>
        <v>2.8583333333333341E-5</v>
      </c>
      <c r="Z35" s="26">
        <f t="shared" si="4"/>
        <v>3.9900000000000005E-2</v>
      </c>
      <c r="AA35" s="26">
        <f t="shared" si="5"/>
        <v>2.2743000000000006E-2</v>
      </c>
      <c r="AB35" s="130">
        <f t="shared" si="6"/>
        <v>5.8333333333333336E-3</v>
      </c>
      <c r="AD35" s="29">
        <v>2</v>
      </c>
      <c r="AE35" s="29">
        <f t="shared" si="7"/>
        <v>7.0000000000000007E-2</v>
      </c>
      <c r="AF35" s="129">
        <f t="shared" si="8"/>
        <v>-1.6275000000000001E-2</v>
      </c>
      <c r="AG35" s="128">
        <f t="shared" si="9"/>
        <v>3.7839375000000008E-3</v>
      </c>
      <c r="AH35" s="123">
        <f t="shared" si="10"/>
        <v>2.8583333333333341E-5</v>
      </c>
      <c r="AI35" s="26">
        <f t="shared" si="11"/>
        <v>1.8725000000000006E-2</v>
      </c>
      <c r="AJ35" s="26">
        <f t="shared" si="12"/>
        <v>5.0089375000000038E-3</v>
      </c>
      <c r="AK35" s="123">
        <f t="shared" si="13"/>
        <v>5.8333333333333336E-3</v>
      </c>
      <c r="AL35" s="29"/>
      <c r="AM35" s="110">
        <f>IF(B35=0,"",D35-(((B35/2)^2+(C35/2)^2)^0.5)*COS((ATAN((C35/2)/(B35/2)))+RADIANS(F35)))</f>
        <v>0</v>
      </c>
      <c r="AN35" s="109">
        <f>IF(B35=0,"",E35-(((B35/2)^2+(C35/2)^2)^0.5)*SIN((ATAN((C35/2)/(B35/2)))+RADIANS(F35)))</f>
        <v>-6.9388939039072284E-18</v>
      </c>
      <c r="AP35" s="110">
        <f>IF(B36=0,"",D36-(((B36/2)^2+(C36/2)^2)^0.5)*COS((ATAN((C36/2)/(B36/2)))+RADIANS(F36)))</f>
        <v>-4.8572257327350599E-17</v>
      </c>
      <c r="AQ35" s="109">
        <f>IF(B36=0,"",E36-(((B36/2)^2+(C36/2)^2)^0.5)*SIN((ATAN((C36/2)/(B36/2)))+RADIANS(F36)))</f>
        <v>7.0000000000000062E-2</v>
      </c>
      <c r="AS35" s="110" t="str">
        <f>IF(B37=0,"",D37-(((B37/2)^2+(C37/2)^2)^0.5)*COS((ATAN((C37/2)/(B37/2)))+RADIANS(F37)))</f>
        <v/>
      </c>
      <c r="AT35" s="109" t="str">
        <f>IF(B37=0,"",E37-(((B37/2)^2+(C37/2)^2)^0.5)*SIN((ATAN((C37/2)/(B37/2)))+RADIANS(F37)))</f>
        <v/>
      </c>
      <c r="AU35" s="29"/>
      <c r="AV35" s="71"/>
      <c r="AW35" s="71"/>
      <c r="AX35" s="71"/>
      <c r="AY35" s="71"/>
      <c r="AZ35" s="71"/>
      <c r="BA35" s="29"/>
      <c r="BB35" s="29"/>
      <c r="BC35" s="29"/>
      <c r="BD35" s="29"/>
      <c r="BE35" s="29"/>
      <c r="BF35" s="29"/>
      <c r="BG35" s="29"/>
      <c r="BH35" s="29"/>
      <c r="BI35" s="29"/>
      <c r="BJ35" s="29"/>
      <c r="BS35" s="29"/>
    </row>
    <row r="36" spans="1:71" s="26" customFormat="1" ht="13.8" x14ac:dyDescent="0.3">
      <c r="A36" s="111">
        <v>2</v>
      </c>
      <c r="B36" s="125">
        <v>7.0000000000000007E-2</v>
      </c>
      <c r="C36" s="125">
        <v>1</v>
      </c>
      <c r="D36" s="125">
        <f>B36/2</f>
        <v>3.5000000000000003E-2</v>
      </c>
      <c r="E36" s="125">
        <f>C36/2+C35</f>
        <v>0.57000000000000006</v>
      </c>
      <c r="F36" s="124">
        <v>0</v>
      </c>
      <c r="G36" s="117"/>
      <c r="H36" s="117"/>
      <c r="I36" s="117"/>
      <c r="J36" s="117"/>
      <c r="K36" s="117"/>
      <c r="M36" s="27"/>
      <c r="N36" s="27"/>
      <c r="O36" s="27"/>
      <c r="P36" s="27"/>
      <c r="Q36" s="91"/>
      <c r="R36" s="91"/>
      <c r="S36" s="91"/>
      <c r="T36" s="91"/>
      <c r="U36" s="29">
        <v>3</v>
      </c>
      <c r="V36" s="29">
        <f t="shared" si="0"/>
        <v>0</v>
      </c>
      <c r="W36" s="29">
        <f t="shared" si="1"/>
        <v>0</v>
      </c>
      <c r="X36" s="128">
        <f t="shared" si="2"/>
        <v>0</v>
      </c>
      <c r="Y36" s="129">
        <f t="shared" si="3"/>
        <v>0</v>
      </c>
      <c r="Z36" s="26">
        <f t="shared" si="4"/>
        <v>0</v>
      </c>
      <c r="AA36" s="26">
        <f t="shared" si="5"/>
        <v>0</v>
      </c>
      <c r="AB36" s="130">
        <f t="shared" si="6"/>
        <v>0</v>
      </c>
      <c r="AD36" s="29">
        <v>3</v>
      </c>
      <c r="AE36" s="29">
        <f t="shared" si="7"/>
        <v>0</v>
      </c>
      <c r="AF36" s="129">
        <f t="shared" si="8"/>
        <v>0</v>
      </c>
      <c r="AG36" s="128">
        <f t="shared" si="9"/>
        <v>0</v>
      </c>
      <c r="AH36" s="123">
        <f t="shared" si="10"/>
        <v>0</v>
      </c>
      <c r="AI36" s="26">
        <f t="shared" si="11"/>
        <v>0</v>
      </c>
      <c r="AJ36" s="26">
        <f t="shared" si="12"/>
        <v>0</v>
      </c>
      <c r="AK36" s="123">
        <f t="shared" si="13"/>
        <v>0</v>
      </c>
      <c r="AL36" s="29"/>
      <c r="AM36" s="110">
        <f>IF(B35=0,"",D35-(((B35/2)^2+(C35/2)^2)^0.5)*COS(PI()-(ATAN((C35/2)/(B35/2)))+RADIANS(F35)))</f>
        <v>1</v>
      </c>
      <c r="AN36" s="109">
        <f>IF(B35=0,"",E35-(((B35/2)^2+(C35/2)^2)^0.5)*SIN(PI()-(ATAN((C35/2)/(B35/2)))+RADIANS(F35)))</f>
        <v>-8.3266726846886741E-17</v>
      </c>
      <c r="AP36" s="110">
        <f>IF(B36=0,"",D36-(((B36/2)^2+(C36/2)^2)^0.5)*COS(PI()-(ATAN((C36/2)/(B36/2)))+RADIANS(F36)))</f>
        <v>6.9999999999999993E-2</v>
      </c>
      <c r="AQ36" s="109">
        <f>IF(B36=0,"",E36-(((B36/2)^2+(C36/2)^2)^0.5)*SIN(PI()-(ATAN((C36/2)/(B36/2)))+RADIANS(F36)))</f>
        <v>7.0000000000000062E-2</v>
      </c>
      <c r="AS36" s="110" t="str">
        <f>IF(B37=0,"",D37-(((B37/2)^2+(C37/2)^2)^0.5)*COS(PI()-(ATAN((C37/2)/(B37/2)))+RADIANS(F37)))</f>
        <v/>
      </c>
      <c r="AT36" s="109" t="str">
        <f>IF(B37=0,"",E37-(((B37/2)^2+(C37/2)^2)^0.5)*SIN(PI()-(ATAN((C37/2)/(B37/2)))+RADIANS(F37)))</f>
        <v/>
      </c>
      <c r="AU36" s="29"/>
      <c r="AV36" s="132" t="s">
        <v>98</v>
      </c>
      <c r="AW36" s="71"/>
      <c r="AX36" s="71"/>
      <c r="AY36" s="71"/>
      <c r="AZ36" s="71"/>
      <c r="BA36" s="29"/>
      <c r="BB36" s="29"/>
      <c r="BG36" s="29"/>
      <c r="BH36" s="29"/>
      <c r="BI36" s="29"/>
      <c r="BJ36" s="29"/>
      <c r="BS36" s="29"/>
    </row>
    <row r="37" spans="1:71" s="26" customFormat="1" ht="13.8" x14ac:dyDescent="0.3">
      <c r="A37" s="111">
        <v>3</v>
      </c>
      <c r="B37" s="125"/>
      <c r="C37" s="125"/>
      <c r="D37" s="125"/>
      <c r="E37" s="125"/>
      <c r="F37" s="124"/>
      <c r="G37" s="117"/>
      <c r="H37" s="117"/>
      <c r="I37" s="117"/>
      <c r="J37" s="117"/>
      <c r="K37" s="117"/>
      <c r="M37" s="27"/>
      <c r="N37" s="27"/>
      <c r="O37" s="27"/>
      <c r="P37" s="27"/>
      <c r="Q37" s="91"/>
      <c r="R37" s="91"/>
      <c r="S37" s="91"/>
      <c r="T37" s="91"/>
      <c r="U37" s="29">
        <v>4</v>
      </c>
      <c r="V37" s="29">
        <f t="shared" si="0"/>
        <v>0</v>
      </c>
      <c r="W37" s="29">
        <f t="shared" si="1"/>
        <v>0</v>
      </c>
      <c r="X37" s="128">
        <f t="shared" si="2"/>
        <v>0</v>
      </c>
      <c r="Y37" s="129">
        <f t="shared" si="3"/>
        <v>0</v>
      </c>
      <c r="Z37" s="26">
        <f t="shared" si="4"/>
        <v>0</v>
      </c>
      <c r="AA37" s="26">
        <f t="shared" si="5"/>
        <v>0</v>
      </c>
      <c r="AB37" s="130">
        <f t="shared" si="6"/>
        <v>0</v>
      </c>
      <c r="AD37" s="29">
        <v>4</v>
      </c>
      <c r="AE37" s="29">
        <f t="shared" si="7"/>
        <v>0</v>
      </c>
      <c r="AF37" s="129">
        <f t="shared" si="8"/>
        <v>0</v>
      </c>
      <c r="AG37" s="128">
        <f t="shared" si="9"/>
        <v>0</v>
      </c>
      <c r="AH37" s="123">
        <f t="shared" si="10"/>
        <v>0</v>
      </c>
      <c r="AI37" s="26">
        <f t="shared" si="11"/>
        <v>0</v>
      </c>
      <c r="AJ37" s="26">
        <f t="shared" si="12"/>
        <v>0</v>
      </c>
      <c r="AK37" s="123">
        <f t="shared" si="13"/>
        <v>0</v>
      </c>
      <c r="AL37" s="29"/>
      <c r="AM37" s="103">
        <f>AM33</f>
        <v>1</v>
      </c>
      <c r="AN37" s="102">
        <f>AN33</f>
        <v>7.0000000000000007E-2</v>
      </c>
      <c r="AP37" s="103">
        <f>AP33</f>
        <v>7.0000000000000062E-2</v>
      </c>
      <c r="AQ37" s="102">
        <f>AQ33</f>
        <v>1.07</v>
      </c>
      <c r="AS37" s="103" t="str">
        <f>AS33</f>
        <v/>
      </c>
      <c r="AT37" s="102" t="str">
        <f>AT33</f>
        <v/>
      </c>
      <c r="AU37" s="29"/>
      <c r="AV37" s="71"/>
      <c r="AW37" s="134" t="e">
        <v>#NAME?</v>
      </c>
      <c r="AX37" s="134"/>
      <c r="AY37" s="134"/>
      <c r="AZ37" s="134"/>
      <c r="BA37" s="29"/>
      <c r="BB37" s="29"/>
      <c r="BG37" s="29"/>
      <c r="BH37" s="29"/>
      <c r="BI37" s="29"/>
      <c r="BJ37" s="29"/>
      <c r="BS37" s="29"/>
    </row>
    <row r="38" spans="1:71" s="26" customFormat="1" ht="13.8" x14ac:dyDescent="0.3">
      <c r="A38" s="111">
        <v>4</v>
      </c>
      <c r="B38" s="125"/>
      <c r="C38" s="125"/>
      <c r="D38" s="125"/>
      <c r="E38" s="125"/>
      <c r="F38" s="125"/>
      <c r="G38" s="117"/>
      <c r="H38" s="117"/>
      <c r="I38" s="117"/>
      <c r="J38" s="117"/>
      <c r="K38" s="117"/>
      <c r="M38" s="27"/>
      <c r="N38" s="27"/>
      <c r="O38" s="27"/>
      <c r="P38" s="27"/>
      <c r="Q38" s="91"/>
      <c r="R38" s="91"/>
      <c r="S38" s="91"/>
      <c r="T38" s="91"/>
      <c r="U38" s="29">
        <v>5</v>
      </c>
      <c r="V38" s="29">
        <f t="shared" si="0"/>
        <v>0</v>
      </c>
      <c r="W38" s="29">
        <f t="shared" si="1"/>
        <v>0</v>
      </c>
      <c r="X38" s="128">
        <f t="shared" si="2"/>
        <v>0</v>
      </c>
      <c r="Y38" s="129">
        <f t="shared" si="3"/>
        <v>0</v>
      </c>
      <c r="Z38" s="26">
        <f t="shared" si="4"/>
        <v>0</v>
      </c>
      <c r="AA38" s="26">
        <f t="shared" si="5"/>
        <v>0</v>
      </c>
      <c r="AB38" s="130">
        <f t="shared" si="6"/>
        <v>0</v>
      </c>
      <c r="AD38" s="29">
        <v>5</v>
      </c>
      <c r="AE38" s="29">
        <f t="shared" si="7"/>
        <v>0</v>
      </c>
      <c r="AF38" s="129">
        <f t="shared" si="8"/>
        <v>0</v>
      </c>
      <c r="AG38" s="128">
        <f t="shared" si="9"/>
        <v>0</v>
      </c>
      <c r="AH38" s="123">
        <f t="shared" si="10"/>
        <v>0</v>
      </c>
      <c r="AI38" s="26">
        <f t="shared" si="11"/>
        <v>0</v>
      </c>
      <c r="AJ38" s="26">
        <f t="shared" si="12"/>
        <v>0</v>
      </c>
      <c r="AK38" s="123">
        <f t="shared" si="13"/>
        <v>0</v>
      </c>
      <c r="AL38" s="29"/>
      <c r="AU38" s="29"/>
      <c r="AV38" s="71"/>
      <c r="AW38" s="133" t="s">
        <v>97</v>
      </c>
      <c r="AX38" s="71"/>
      <c r="AY38" s="71"/>
      <c r="AZ38" s="71"/>
      <c r="BA38" s="29"/>
      <c r="BB38" s="29"/>
      <c r="BG38" s="29"/>
      <c r="BH38" s="29"/>
      <c r="BI38" s="29"/>
      <c r="BJ38" s="29"/>
      <c r="BS38" s="29"/>
    </row>
    <row r="39" spans="1:71" s="26" customFormat="1" ht="13.8" x14ac:dyDescent="0.3">
      <c r="A39" s="111">
        <v>5</v>
      </c>
      <c r="B39" s="125"/>
      <c r="C39" s="125"/>
      <c r="D39" s="125"/>
      <c r="E39" s="125"/>
      <c r="F39" s="124"/>
      <c r="G39" s="117"/>
      <c r="H39" s="117"/>
      <c r="I39" s="117"/>
      <c r="J39" s="117"/>
      <c r="K39" s="117"/>
      <c r="M39" s="27"/>
      <c r="N39" s="27"/>
      <c r="O39" s="27"/>
      <c r="P39" s="27"/>
      <c r="Q39" s="91"/>
      <c r="R39" s="91"/>
      <c r="S39" s="91"/>
      <c r="T39" s="91"/>
      <c r="U39" s="29">
        <v>6</v>
      </c>
      <c r="V39" s="29">
        <f t="shared" si="0"/>
        <v>0</v>
      </c>
      <c r="W39" s="29">
        <f t="shared" si="1"/>
        <v>0</v>
      </c>
      <c r="X39" s="128">
        <f t="shared" si="2"/>
        <v>0</v>
      </c>
      <c r="Y39" s="129">
        <f t="shared" si="3"/>
        <v>0</v>
      </c>
      <c r="Z39" s="26">
        <f t="shared" si="4"/>
        <v>0</v>
      </c>
      <c r="AA39" s="26">
        <f t="shared" si="5"/>
        <v>0</v>
      </c>
      <c r="AB39" s="130">
        <f t="shared" si="6"/>
        <v>0</v>
      </c>
      <c r="AD39" s="29">
        <v>6</v>
      </c>
      <c r="AE39" s="29">
        <f t="shared" si="7"/>
        <v>0</v>
      </c>
      <c r="AF39" s="129">
        <f t="shared" si="8"/>
        <v>0</v>
      </c>
      <c r="AG39" s="128">
        <f t="shared" si="9"/>
        <v>0</v>
      </c>
      <c r="AH39" s="123">
        <f t="shared" si="10"/>
        <v>0</v>
      </c>
      <c r="AI39" s="26">
        <f t="shared" si="11"/>
        <v>0</v>
      </c>
      <c r="AJ39" s="26">
        <f t="shared" si="12"/>
        <v>0</v>
      </c>
      <c r="AK39" s="123">
        <f t="shared" si="13"/>
        <v>0</v>
      </c>
      <c r="AL39" s="29"/>
      <c r="AM39" s="122" t="str">
        <f>IF(B38=0,"",D38+(((B38/2)^2+(C38/2)^2)^0.5)*COS((ATAN((C38/2)/(B38/2)))+RADIANS(F38)))</f>
        <v/>
      </c>
      <c r="AN39" s="121" t="str">
        <f>IF(B38=0,"",E38+(((B38/2)^2+(C38/2)^2)^0.5)*SIN((ATAN((C38/2)/(B38/2)))+RADIANS(F38)))</f>
        <v/>
      </c>
      <c r="AP39" s="122" t="str">
        <f>IF(B39=0,"",D39+(((B39/2)^2+(C39/2)^2)^0.5)*COS((ATAN((C39/2)/(B39/2)))+RADIANS(F39)))</f>
        <v/>
      </c>
      <c r="AQ39" s="121" t="str">
        <f>IF(B39=0,"",E39+(((B39/2)^2+(C39/2)^2)^0.5)*SIN((ATAN((C39/2)/(B39/2)))+RADIANS(F39)))</f>
        <v/>
      </c>
      <c r="AS39" s="122" t="str">
        <f>IF(B40=0,"",D40+(((B40/2)^2+(C40/2)^2)^0.5)*COS((ATAN((C40/2)/(B40/2)))+RADIANS(F40)))</f>
        <v/>
      </c>
      <c r="AT39" s="121" t="str">
        <f>IF(B40=0,"",E40+(((B40/2)^2+(C40/2)^2)^0.5)*SIN((ATAN((C40/2)/(B40/2)))+RADIANS(F40)))</f>
        <v/>
      </c>
      <c r="AU39" s="29"/>
      <c r="AV39" s="132" t="s">
        <v>96</v>
      </c>
      <c r="AW39" s="71"/>
      <c r="AX39" s="71"/>
      <c r="AY39" s="71"/>
      <c r="AZ39" s="132"/>
      <c r="BA39" s="29"/>
      <c r="BB39" s="29"/>
      <c r="BG39" s="29"/>
      <c r="BH39" s="29"/>
      <c r="BI39" s="29"/>
      <c r="BJ39" s="29"/>
      <c r="BS39" s="29"/>
    </row>
    <row r="40" spans="1:71" s="26" customFormat="1" ht="13.8" x14ac:dyDescent="0.3">
      <c r="A40" s="111">
        <v>6</v>
      </c>
      <c r="B40" s="125"/>
      <c r="C40" s="125"/>
      <c r="D40" s="125"/>
      <c r="E40" s="125"/>
      <c r="F40" s="124"/>
      <c r="G40" s="117"/>
      <c r="H40" s="117"/>
      <c r="I40" s="117"/>
      <c r="J40" s="117"/>
      <c r="K40" s="117"/>
      <c r="M40" s="27"/>
      <c r="N40" s="27"/>
      <c r="O40" s="27"/>
      <c r="P40" s="27"/>
      <c r="Q40" s="91"/>
      <c r="R40" s="91"/>
      <c r="S40" s="91"/>
      <c r="T40" s="91"/>
      <c r="U40" s="29">
        <v>7</v>
      </c>
      <c r="V40" s="29">
        <f t="shared" si="0"/>
        <v>0</v>
      </c>
      <c r="W40" s="29">
        <f t="shared" si="1"/>
        <v>0</v>
      </c>
      <c r="X40" s="128">
        <f t="shared" si="2"/>
        <v>0</v>
      </c>
      <c r="Y40" s="129">
        <f t="shared" si="3"/>
        <v>0</v>
      </c>
      <c r="Z40" s="26">
        <f t="shared" si="4"/>
        <v>0</v>
      </c>
      <c r="AA40" s="26">
        <f t="shared" si="5"/>
        <v>0</v>
      </c>
      <c r="AB40" s="130">
        <f t="shared" si="6"/>
        <v>0</v>
      </c>
      <c r="AD40" s="29">
        <v>7</v>
      </c>
      <c r="AE40" s="29">
        <f t="shared" si="7"/>
        <v>0</v>
      </c>
      <c r="AF40" s="129">
        <f t="shared" si="8"/>
        <v>0</v>
      </c>
      <c r="AG40" s="128">
        <f t="shared" si="9"/>
        <v>0</v>
      </c>
      <c r="AH40" s="123">
        <f t="shared" si="10"/>
        <v>0</v>
      </c>
      <c r="AI40" s="26">
        <f t="shared" si="11"/>
        <v>0</v>
      </c>
      <c r="AJ40" s="26">
        <f t="shared" si="12"/>
        <v>0</v>
      </c>
      <c r="AK40" s="123">
        <f t="shared" si="13"/>
        <v>0</v>
      </c>
      <c r="AL40" s="29"/>
      <c r="AM40" s="110" t="str">
        <f>IF(B38=0,"",D38+(((B38/2)^2+(C38/2)^2)^0.5)*COS(PI()-(ATAN((C38/2)/(B38/2)))+RADIANS(F38)))</f>
        <v/>
      </c>
      <c r="AN40" s="120" t="str">
        <f>IF(B38=0,"",E38+(((B38/2)^2+(C38/2)^2)^0.5)*SIN(PI()-(ATAN((C38/2)/(B38/2)))+RADIANS(F38)))</f>
        <v/>
      </c>
      <c r="AP40" s="110" t="str">
        <f>IF(B39=0,"",D39+(((B39/2)^2+(C39/2)^2)^0.5)*COS(PI()-(ATAN((C39/2)/(B39/2)))+RADIANS(F39)))</f>
        <v/>
      </c>
      <c r="AQ40" s="120" t="str">
        <f>IF(B39=0,"",E39+(((B39/2)^2+(C39/2)^2)^0.5)*SIN(PI()-(ATAN((C39/2)/(B39/2)))+RADIANS(F39)))</f>
        <v/>
      </c>
      <c r="AS40" s="110" t="str">
        <f>IF(B40=0,"",D40+(((B40/2)^2+(C40/2)^2)^0.5)*COS(PI()-(ATAN((C40/2)/(B40/2)))+RADIANS(F40)))</f>
        <v/>
      </c>
      <c r="AT40" s="120" t="str">
        <f>IF(B40=0,"",E40+(((B40/2)^2+(C40/2)^2)^0.5)*SIN(PI()-(ATAN((C40/2)/(B40/2)))+RADIANS(F40)))</f>
        <v/>
      </c>
      <c r="AU40" s="29"/>
      <c r="AV40" s="71"/>
      <c r="AW40" s="131" t="s">
        <v>95</v>
      </c>
      <c r="AX40" s="131" t="s">
        <v>94</v>
      </c>
      <c r="AY40" s="71"/>
      <c r="AZ40" s="71"/>
      <c r="BA40" s="29"/>
      <c r="BB40" s="29"/>
      <c r="BC40" s="29"/>
      <c r="BD40" s="29"/>
      <c r="BE40" s="29"/>
      <c r="BF40" s="29"/>
      <c r="BG40" s="29"/>
      <c r="BH40" s="29"/>
      <c r="BI40" s="29"/>
      <c r="BJ40" s="29"/>
      <c r="BS40" s="29"/>
    </row>
    <row r="41" spans="1:71" s="26" customFormat="1" ht="13.8" x14ac:dyDescent="0.3">
      <c r="A41" s="111">
        <v>7</v>
      </c>
      <c r="B41" s="125"/>
      <c r="C41" s="125"/>
      <c r="D41" s="125"/>
      <c r="E41" s="125"/>
      <c r="F41" s="124"/>
      <c r="G41" s="117"/>
      <c r="H41" s="117"/>
      <c r="I41" s="117"/>
      <c r="J41" s="117"/>
      <c r="K41" s="117"/>
      <c r="M41" s="27"/>
      <c r="N41" s="27"/>
      <c r="O41" s="27"/>
      <c r="P41" s="27"/>
      <c r="Q41" s="91"/>
      <c r="R41" s="91"/>
      <c r="S41" s="91"/>
      <c r="T41" s="91"/>
      <c r="U41" s="29">
        <v>8</v>
      </c>
      <c r="V41" s="29">
        <f t="shared" si="0"/>
        <v>0</v>
      </c>
      <c r="W41" s="29">
        <f t="shared" si="1"/>
        <v>0</v>
      </c>
      <c r="X41" s="128">
        <f t="shared" si="2"/>
        <v>0</v>
      </c>
      <c r="Y41" s="129">
        <f t="shared" si="3"/>
        <v>0</v>
      </c>
      <c r="Z41" s="26">
        <f t="shared" si="4"/>
        <v>0</v>
      </c>
      <c r="AA41" s="26">
        <f t="shared" si="5"/>
        <v>0</v>
      </c>
      <c r="AB41" s="130">
        <f t="shared" si="6"/>
        <v>0</v>
      </c>
      <c r="AD41" s="29">
        <v>8</v>
      </c>
      <c r="AE41" s="29">
        <f t="shared" si="7"/>
        <v>0</v>
      </c>
      <c r="AF41" s="129">
        <f t="shared" si="8"/>
        <v>0</v>
      </c>
      <c r="AG41" s="128">
        <f t="shared" si="9"/>
        <v>0</v>
      </c>
      <c r="AH41" s="123">
        <f t="shared" si="10"/>
        <v>0</v>
      </c>
      <c r="AI41" s="26">
        <f t="shared" si="11"/>
        <v>0</v>
      </c>
      <c r="AJ41" s="26">
        <f t="shared" si="12"/>
        <v>0</v>
      </c>
      <c r="AK41" s="123">
        <f t="shared" si="13"/>
        <v>0</v>
      </c>
      <c r="AL41" s="29"/>
      <c r="AM41" s="110" t="str">
        <f>IF(B38=0,"",D38-(((B38/2)^2+(C38/2)^2)^0.5)*COS((ATAN((C38/2)/(B38/2)))+RADIANS(F38)))</f>
        <v/>
      </c>
      <c r="AN41" s="109" t="str">
        <f>IF(B38=0,"",E38-(((B38/2)^2+(C38/2)^2)^0.5)*SIN((ATAN((C38/2)/(B38/2)))+RADIANS(F38)))</f>
        <v/>
      </c>
      <c r="AP41" s="110" t="str">
        <f>IF(B39=0,"",D39-(((B39/2)^2+(C39/2)^2)^0.5)*COS((ATAN((C39/2)/(B39/2)))+RADIANS(F39)))</f>
        <v/>
      </c>
      <c r="AQ41" s="109" t="str">
        <f>IF(B39=0,"",E39-(((B39/2)^2+(C39/2)^2)^0.5)*SIN((ATAN((C39/2)/(B39/2)))+RADIANS(F39)))</f>
        <v/>
      </c>
      <c r="AS41" s="110" t="str">
        <f>IF(B40=0,"",D40-(((B40/2)^2+(C40/2)^2)^0.5)*COS((ATAN((C40/2)/(B40/2)))+RADIANS(F40)))</f>
        <v/>
      </c>
      <c r="AT41" s="109" t="str">
        <f>IF(B40=0,"",E40-(((B40/2)^2+(C40/2)^2)^0.5)*SIN((ATAN((C40/2)/(B40/2)))+RADIANS(F40)))</f>
        <v/>
      </c>
      <c r="AU41" s="29"/>
      <c r="AV41" s="71" t="s">
        <v>93</v>
      </c>
      <c r="AW41" s="127">
        <f>MAX(AM33:AT49)+0.1</f>
        <v>1.1700000000000002</v>
      </c>
      <c r="AX41" s="126">
        <f>AW41</f>
        <v>1.1700000000000002</v>
      </c>
      <c r="AY41" s="71"/>
      <c r="AZ41" s="71"/>
      <c r="BA41" s="29"/>
      <c r="BB41" s="29"/>
      <c r="BC41" s="29"/>
      <c r="BD41" s="29"/>
      <c r="BE41" s="29"/>
      <c r="BF41" s="29"/>
      <c r="BG41" s="29"/>
      <c r="BH41" s="29"/>
      <c r="BI41" s="29"/>
      <c r="BJ41" s="29"/>
      <c r="BS41" s="29"/>
    </row>
    <row r="42" spans="1:71" s="26" customFormat="1" ht="13.8" x14ac:dyDescent="0.3">
      <c r="A42" s="111">
        <v>8</v>
      </c>
      <c r="B42" s="125"/>
      <c r="C42" s="125"/>
      <c r="D42" s="125"/>
      <c r="E42" s="125"/>
      <c r="F42" s="124"/>
      <c r="G42" s="117"/>
      <c r="H42" s="117"/>
      <c r="I42" s="117"/>
      <c r="J42" s="117"/>
      <c r="K42" s="117"/>
      <c r="M42" s="27"/>
      <c r="N42" s="27"/>
      <c r="O42" s="27"/>
      <c r="P42" s="27"/>
      <c r="Q42" s="91"/>
      <c r="R42" s="91"/>
      <c r="S42" s="91"/>
      <c r="T42" s="91"/>
      <c r="U42" s="29">
        <v>9</v>
      </c>
      <c r="V42" s="29">
        <f t="shared" si="0"/>
        <v>0</v>
      </c>
      <c r="W42" s="29">
        <f t="shared" si="1"/>
        <v>0</v>
      </c>
      <c r="X42" s="128">
        <f t="shared" si="2"/>
        <v>0</v>
      </c>
      <c r="Y42" s="129">
        <f t="shared" si="3"/>
        <v>0</v>
      </c>
      <c r="Z42" s="26">
        <f t="shared" si="4"/>
        <v>0</v>
      </c>
      <c r="AA42" s="26">
        <f t="shared" si="5"/>
        <v>0</v>
      </c>
      <c r="AB42" s="130">
        <f t="shared" si="6"/>
        <v>0</v>
      </c>
      <c r="AD42" s="29">
        <v>9</v>
      </c>
      <c r="AE42" s="29">
        <f t="shared" si="7"/>
        <v>0</v>
      </c>
      <c r="AF42" s="129">
        <f t="shared" si="8"/>
        <v>0</v>
      </c>
      <c r="AG42" s="128">
        <f t="shared" si="9"/>
        <v>0</v>
      </c>
      <c r="AH42" s="123">
        <f t="shared" si="10"/>
        <v>0</v>
      </c>
      <c r="AI42" s="26">
        <f t="shared" si="11"/>
        <v>0</v>
      </c>
      <c r="AJ42" s="26">
        <f t="shared" si="12"/>
        <v>0</v>
      </c>
      <c r="AK42" s="123">
        <f t="shared" si="13"/>
        <v>0</v>
      </c>
      <c r="AL42" s="29"/>
      <c r="AM42" s="110" t="str">
        <f>IF(B38=0,"",D38-(((B38/2)^2+(C38/2)^2)^0.5)*COS(PI()-(ATAN((C38/2)/(B38/2)))+RADIANS(F38)))</f>
        <v/>
      </c>
      <c r="AN42" s="109" t="str">
        <f>IF(B38=0,"",E38-(((B38/2)^2+(C38/2)^2)^0.5)*SIN(PI()-(ATAN((C38/2)/(B38/2)))+RADIANS(F38)))</f>
        <v/>
      </c>
      <c r="AP42" s="110" t="str">
        <f>IF(B39=0,"",D39-(((B39/2)^2+(C39/2)^2)^0.5)*COS(PI()-(ATAN((C39/2)/(B39/2)))+RADIANS(F39)))</f>
        <v/>
      </c>
      <c r="AQ42" s="109" t="str">
        <f>IF(B39=0,"",E39-(((B39/2)^2+(C39/2)^2)^0.5)*SIN(PI()-(ATAN((C39/2)/(B39/2)))+RADIANS(F39)))</f>
        <v/>
      </c>
      <c r="AS42" s="110" t="str">
        <f>IF(B40=0,"",D40-(((B40/2)^2+(C40/2)^2)^0.5)*COS(PI()-(ATAN((C40/2)/(B40/2)))+RADIANS(F40)))</f>
        <v/>
      </c>
      <c r="AT42" s="109" t="str">
        <f>IF(B40=0,"",E40-(((B40/2)^2+(C40/2)^2)^0.5)*SIN(PI()-(ATAN((C40/2)/(B40/2)))+RADIANS(F40)))</f>
        <v/>
      </c>
      <c r="AU42" s="29"/>
      <c r="AV42" s="71" t="s">
        <v>92</v>
      </c>
      <c r="AW42" s="127">
        <f>MIN(AM33:AT49)-0.1</f>
        <v>-0.10000000000000009</v>
      </c>
      <c r="AX42" s="126">
        <f>AW42</f>
        <v>-0.10000000000000009</v>
      </c>
      <c r="AY42" s="71"/>
      <c r="AZ42" s="71"/>
      <c r="BA42" s="29"/>
      <c r="BB42" s="29"/>
      <c r="BG42" s="29"/>
      <c r="BH42" s="29"/>
      <c r="BI42" s="29"/>
      <c r="BJ42" s="29"/>
      <c r="BS42" s="29"/>
    </row>
    <row r="43" spans="1:71" s="26" customFormat="1" ht="15" x14ac:dyDescent="0.3">
      <c r="A43" s="111">
        <v>9</v>
      </c>
      <c r="B43" s="125"/>
      <c r="C43" s="125"/>
      <c r="D43" s="125"/>
      <c r="E43" s="125"/>
      <c r="F43" s="124"/>
      <c r="G43" s="117"/>
      <c r="H43" s="117"/>
      <c r="I43" s="117"/>
      <c r="J43" s="117"/>
      <c r="K43" s="117"/>
      <c r="M43" s="27"/>
      <c r="N43" s="27"/>
      <c r="O43" s="27"/>
      <c r="P43" s="27"/>
      <c r="Q43" s="91"/>
      <c r="R43" s="91"/>
      <c r="S43" s="91"/>
      <c r="T43" s="91"/>
      <c r="V43" s="29" t="s">
        <v>91</v>
      </c>
      <c r="W43" s="29" t="s">
        <v>90</v>
      </c>
      <c r="X43" s="29" t="s">
        <v>89</v>
      </c>
      <c r="Y43" s="29" t="s">
        <v>88</v>
      </c>
      <c r="Z43" s="29" t="s">
        <v>87</v>
      </c>
      <c r="AA43" s="29" t="s">
        <v>86</v>
      </c>
      <c r="AB43" s="29" t="s">
        <v>85</v>
      </c>
      <c r="AE43" s="29" t="s">
        <v>91</v>
      </c>
      <c r="AF43" s="29" t="s">
        <v>90</v>
      </c>
      <c r="AG43" s="29" t="s">
        <v>89</v>
      </c>
      <c r="AH43" s="29" t="s">
        <v>88</v>
      </c>
      <c r="AI43" s="29" t="s">
        <v>87</v>
      </c>
      <c r="AJ43" s="29" t="s">
        <v>86</v>
      </c>
      <c r="AK43" s="29" t="s">
        <v>85</v>
      </c>
      <c r="AL43" s="29"/>
      <c r="AM43" s="103" t="str">
        <f>AM39</f>
        <v/>
      </c>
      <c r="AN43" s="102" t="str">
        <f>AN39</f>
        <v/>
      </c>
      <c r="AP43" s="103" t="str">
        <f>AP39</f>
        <v/>
      </c>
      <c r="AQ43" s="102" t="str">
        <f>AQ39</f>
        <v/>
      </c>
      <c r="AS43" s="103" t="str">
        <f>AS39</f>
        <v/>
      </c>
      <c r="AT43" s="102" t="str">
        <f>AT39</f>
        <v/>
      </c>
      <c r="AU43" s="29"/>
      <c r="AY43" s="71"/>
      <c r="AZ43" s="71"/>
      <c r="BA43" s="29"/>
      <c r="BB43" s="29"/>
      <c r="BG43" s="29"/>
      <c r="BH43" s="29"/>
      <c r="BI43" s="29"/>
      <c r="BJ43" s="29"/>
      <c r="BS43" s="29"/>
    </row>
    <row r="44" spans="1:71" s="26" customFormat="1" ht="13.8" x14ac:dyDescent="0.3">
      <c r="B44" s="51"/>
      <c r="C44" s="94" t="s">
        <v>84</v>
      </c>
      <c r="D44" s="99">
        <f>MAX(AN33:AN49,AQ33:AQ49,AT33:AT49)-MIN(AN33:AN49,AQ33:AQ49,AT33:AT49)</f>
        <v>1.07</v>
      </c>
      <c r="E44" s="118" t="s">
        <v>55</v>
      </c>
      <c r="F44" s="117"/>
      <c r="G44" s="117"/>
      <c r="H44" s="117"/>
      <c r="I44" s="117"/>
      <c r="J44" s="117"/>
      <c r="K44" s="117"/>
      <c r="M44" s="27"/>
      <c r="N44" s="27"/>
      <c r="O44" s="27"/>
      <c r="P44" s="27"/>
      <c r="Q44" s="91"/>
      <c r="R44" s="91"/>
      <c r="S44" s="91"/>
      <c r="T44" s="91"/>
      <c r="V44" s="123">
        <f t="shared" ref="V44:AB44" si="14">SUM(V34:V42)</f>
        <v>0.14000000000000001</v>
      </c>
      <c r="W44" s="123">
        <f t="shared" si="14"/>
        <v>3.7450000000000004E-2</v>
      </c>
      <c r="X44" s="123">
        <f t="shared" si="14"/>
        <v>1.7585750000000001E-2</v>
      </c>
      <c r="Y44" s="123">
        <f t="shared" si="14"/>
        <v>5.8619166666666672E-3</v>
      </c>
      <c r="Z44" s="123">
        <f t="shared" si="14"/>
        <v>4.2350000000000006E-2</v>
      </c>
      <c r="AA44" s="123">
        <f t="shared" si="14"/>
        <v>2.2828750000000005E-2</v>
      </c>
      <c r="AB44" s="123">
        <f t="shared" si="14"/>
        <v>5.8619166666666672E-3</v>
      </c>
      <c r="AE44" s="31">
        <f t="shared" ref="AE44:AK44" si="15">SUM(AE34:AE42)</f>
        <v>0.14000000000000001</v>
      </c>
      <c r="AF44" s="31">
        <f t="shared" si="15"/>
        <v>0</v>
      </c>
      <c r="AG44" s="31">
        <f t="shared" si="15"/>
        <v>7.5678750000000008E-3</v>
      </c>
      <c r="AH44" s="31">
        <f t="shared" si="15"/>
        <v>5.8619166666666672E-3</v>
      </c>
      <c r="AI44" s="31">
        <f t="shared" si="15"/>
        <v>6.9388939039072284E-18</v>
      </c>
      <c r="AJ44" s="31">
        <f t="shared" si="15"/>
        <v>1.0017875000000002E-2</v>
      </c>
      <c r="AK44" s="31">
        <f t="shared" si="15"/>
        <v>5.8619166666666672E-3</v>
      </c>
      <c r="AL44" s="29"/>
      <c r="AU44" s="29"/>
      <c r="AV44" s="29"/>
      <c r="AW44" s="29"/>
      <c r="AX44" s="29"/>
      <c r="AY44" s="29"/>
      <c r="AZ44" s="29"/>
      <c r="BA44" s="29"/>
      <c r="BB44" s="29"/>
      <c r="BG44" s="29"/>
      <c r="BH44" s="29"/>
      <c r="BI44" s="29"/>
      <c r="BJ44" s="29"/>
      <c r="BS44" s="29"/>
    </row>
    <row r="45" spans="1:71" s="26" customFormat="1" ht="13.8" x14ac:dyDescent="0.3">
      <c r="B45" s="51"/>
      <c r="C45" s="94" t="s">
        <v>83</v>
      </c>
      <c r="D45" s="99">
        <f>MAX(AM33:AM49,AP33:AP49,AS33:AS49)-MIN(AM33:AM49,AP33:AP49,AS33:AS49)</f>
        <v>1</v>
      </c>
      <c r="E45" s="118" t="s">
        <v>55</v>
      </c>
      <c r="M45" s="27"/>
      <c r="N45" s="27"/>
      <c r="O45" s="27"/>
      <c r="P45" s="27"/>
      <c r="Q45" s="91"/>
      <c r="R45" s="91"/>
      <c r="S45" s="91"/>
      <c r="T45" s="91"/>
      <c r="AB45" s="118" t="s">
        <v>82</v>
      </c>
      <c r="AC45" s="118"/>
      <c r="AD45" s="118"/>
      <c r="AE45" s="118"/>
      <c r="AM45" s="122" t="str">
        <f>IF(B41=0,"",D41+(((B41/2)^2+(C41/2)^2)^0.5)*COS((ATAN((C41/2)/(B41/2)))+RADIANS(F41)))</f>
        <v/>
      </c>
      <c r="AN45" s="121" t="str">
        <f>IF(B41=0,"",E41+(((B41/2)^2+(C41/2)^2)^0.5)*SIN((ATAN((C41/2)/(B41/2)))+RADIANS(F41)))</f>
        <v/>
      </c>
      <c r="AP45" s="122" t="str">
        <f>IF(B42=0,"",D42+(((B42/2)^2+(C42/2)^2)^0.5)*COS((ATAN((C42/2)/(B42/2)))+RADIANS(F42)))</f>
        <v/>
      </c>
      <c r="AQ45" s="121" t="str">
        <f>IF(B42=0,"",E42+(((B42/2)^2+(C42/2)^2)^0.5)*SIN((ATAN((C42/2)/(B42/2)))+RADIANS(F42)))</f>
        <v/>
      </c>
      <c r="AS45" s="122" t="str">
        <f>IF(B43=0,"",D43+(((B43/2)^2+(C43/2)^2)^0.5)*COS((ATAN((C43/2)/(B43/2)))+RADIANS(F43)))</f>
        <v/>
      </c>
      <c r="AT45" s="121" t="str">
        <f>IF(B43=0,"",E43+(((B43/2)^2+(C43/2)^2)^0.5)*SIN((ATAN((C43/2)/(B43/2)))+RADIANS(F43)))</f>
        <v/>
      </c>
      <c r="AU45" s="29"/>
      <c r="AV45" s="29"/>
      <c r="AW45" s="29"/>
      <c r="AX45" s="29"/>
      <c r="AY45" s="29"/>
      <c r="AZ45" s="29"/>
      <c r="BA45" s="29"/>
      <c r="BB45" s="29"/>
      <c r="BC45" s="29"/>
      <c r="BD45" s="29"/>
      <c r="BE45" s="29"/>
      <c r="BF45" s="29"/>
      <c r="BG45" s="29"/>
      <c r="BH45" s="29"/>
      <c r="BI45" s="29"/>
      <c r="BJ45" s="29"/>
      <c r="BS45" s="29"/>
    </row>
    <row r="46" spans="1:71" s="26" customFormat="1" ht="13.8" x14ac:dyDescent="0.3">
      <c r="A46" s="117"/>
      <c r="M46" s="27"/>
      <c r="N46" s="27"/>
      <c r="O46" s="27"/>
      <c r="P46" s="27"/>
      <c r="Q46" s="91"/>
      <c r="R46" s="91"/>
      <c r="S46" s="91"/>
      <c r="T46" s="91"/>
      <c r="AB46" s="118"/>
      <c r="AC46" s="118"/>
      <c r="AD46" s="118"/>
      <c r="AE46" s="118"/>
      <c r="AL46" s="29"/>
      <c r="AM46" s="110" t="str">
        <f>IF(B41=0,"",D41+(((B41/2)^2+(C41/2)^2)^0.5)*COS(PI()-(ATAN((C41/2)/(B41/2)))+RADIANS(F41)))</f>
        <v/>
      </c>
      <c r="AN46" s="120" t="str">
        <f>IF(B41=0,"",E41+(((B41/2)^2+(C41/2)^2)^0.5)*SIN(PI()-(ATAN((C41/2)/(B41/2)))+RADIANS(F41)))</f>
        <v/>
      </c>
      <c r="AP46" s="110" t="str">
        <f>IF(B42=0,"",D42+(((B42/2)^2+(C42/2)^2)^0.5)*COS(PI()-(ATAN((C42/2)/(B42/2)))+RADIANS(F42)))</f>
        <v/>
      </c>
      <c r="AQ46" s="120" t="str">
        <f>IF(B42=0,"",E42+(((B42/2)^2+(C42/2)^2)^0.5)*SIN(PI()-(ATAN((C42/2)/(B42/2)))+RADIANS(F42)))</f>
        <v/>
      </c>
      <c r="AS46" s="110" t="str">
        <f>IF(B43=0,"",D43+(((B43/2)^2+(C43/2)^2)^0.5)*COS(PI()-(ATAN((C43/2)/(B43/2)))+RADIANS(F43)))</f>
        <v/>
      </c>
      <c r="AT46" s="120" t="str">
        <f>IF(B43=0,"",E43+(((B43/2)^2+(C43/2)^2)^0.5)*SIN(PI()-(ATAN((C43/2)/(B43/2)))+RADIANS(F43)))</f>
        <v/>
      </c>
      <c r="AZ46" s="29"/>
      <c r="BB46" s="29"/>
      <c r="BG46" s="29"/>
      <c r="BH46" s="29"/>
      <c r="BI46" s="29"/>
      <c r="BJ46" s="29"/>
      <c r="BS46" s="29"/>
    </row>
    <row r="47" spans="1:71" s="26" customFormat="1" ht="13.8" x14ac:dyDescent="0.3">
      <c r="A47" s="118"/>
      <c r="B47" s="119" t="s">
        <v>81</v>
      </c>
      <c r="C47" s="118"/>
      <c r="D47" s="118"/>
      <c r="E47" s="118"/>
      <c r="F47" s="118"/>
      <c r="G47" s="118"/>
      <c r="H47" s="118"/>
      <c r="I47" s="117"/>
      <c r="J47" s="117"/>
      <c r="K47" s="117"/>
      <c r="M47" s="27"/>
      <c r="N47" s="27"/>
      <c r="O47" s="27"/>
      <c r="P47" s="27"/>
      <c r="Q47" s="91"/>
      <c r="R47" s="91"/>
      <c r="S47" s="91"/>
      <c r="T47" s="91"/>
      <c r="AB47" s="111" t="s">
        <v>80</v>
      </c>
      <c r="AC47" s="111" t="s">
        <v>79</v>
      </c>
      <c r="AD47" s="111" t="s">
        <v>78</v>
      </c>
      <c r="AE47" s="111" t="s">
        <v>77</v>
      </c>
      <c r="AL47" s="29"/>
      <c r="AM47" s="110" t="str">
        <f>IF(B41=0,"",D41-(((B41/2)^2+(C41/2)^2)^0.5)*COS((ATAN((C41/2)/(B41/2)))+RADIANS(F41)))</f>
        <v/>
      </c>
      <c r="AN47" s="109" t="str">
        <f>IF(B41=0,"",E41-(((B41/2)^2+(C41/2)^2)^0.5)*SIN((ATAN((C41/2)/(B41/2)))+RADIANS(F41)))</f>
        <v/>
      </c>
      <c r="AP47" s="110" t="str">
        <f>IF(B42=0,"",D42-(((B42/2)^2+(C42/2)^2)^0.5)*COS((ATAN((C42/2)/(B42/2)))+RADIANS(F42)))</f>
        <v/>
      </c>
      <c r="AQ47" s="109" t="str">
        <f>IF(B42=0,"",E42-(((B42/2)^2+(C42/2)^2)^0.5)*SIN((ATAN((C42/2)/(B42/2)))+RADIANS(F42)))</f>
        <v/>
      </c>
      <c r="AS47" s="110" t="str">
        <f>IF(B43=0,"",D43-(((B43/2)^2+(C43/2)^2)^0.5)*COS((ATAN((C43/2)/(B43/2)))+RADIANS(F43)))</f>
        <v/>
      </c>
      <c r="AT47" s="109" t="str">
        <f>IF(B43=0,"",E43-(((B43/2)^2+(C43/2)^2)^0.5)*SIN((ATAN((C43/2)/(B43/2)))+RADIANS(F43)))</f>
        <v/>
      </c>
      <c r="AZ47" s="29"/>
      <c r="BB47" s="29"/>
      <c r="BG47" s="29"/>
      <c r="BH47" s="29"/>
      <c r="BI47" s="29"/>
      <c r="BJ47" s="29"/>
      <c r="BS47" s="29"/>
    </row>
    <row r="48" spans="1:71" s="26" customFormat="1" ht="15" x14ac:dyDescent="0.3">
      <c r="A48" s="51"/>
      <c r="B48" s="114" t="s">
        <v>76</v>
      </c>
      <c r="C48" s="114"/>
      <c r="D48" s="114"/>
      <c r="E48" s="114" t="s">
        <v>75</v>
      </c>
      <c r="F48" s="114"/>
      <c r="G48" s="114"/>
      <c r="H48" s="116"/>
      <c r="I48" s="115" t="s">
        <v>74</v>
      </c>
      <c r="J48" s="114"/>
      <c r="K48" s="92"/>
      <c r="M48" s="27"/>
      <c r="N48" s="27"/>
      <c r="O48" s="27"/>
      <c r="P48" s="27"/>
      <c r="Q48" s="91"/>
      <c r="R48" s="91"/>
      <c r="S48" s="91"/>
      <c r="T48" s="91"/>
      <c r="X48" s="113" t="s">
        <v>73</v>
      </c>
      <c r="Y48" s="107">
        <f>W44/V44</f>
        <v>0.26750000000000002</v>
      </c>
      <c r="Z48" s="112" t="s">
        <v>55</v>
      </c>
      <c r="AB48" s="111" t="s">
        <v>72</v>
      </c>
      <c r="AC48" s="111" t="s">
        <v>71</v>
      </c>
      <c r="AD48" s="111" t="s">
        <v>72</v>
      </c>
      <c r="AE48" s="111" t="s">
        <v>71</v>
      </c>
      <c r="AG48" s="104">
        <f>MIN(AN33:AN49,AQ33:AQ49,AT33:AT49)-0.5</f>
        <v>-0.50000000000000011</v>
      </c>
      <c r="AH48" s="105">
        <f>Y48</f>
        <v>0.26750000000000002</v>
      </c>
      <c r="AJ48" s="104">
        <f>MIN(AM33:AM49,AP33:AP49,AS33:AS49)-0.5</f>
        <v>-0.5</v>
      </c>
      <c r="AK48" s="104">
        <f>Z44/V44</f>
        <v>0.30249999999999999</v>
      </c>
      <c r="AL48" s="29"/>
      <c r="AM48" s="110" t="str">
        <f>IF(B41=0,"",D41-(((B41/2)^2+(C41/2)^2)^0.5)*COS(PI()-(ATAN((C41/2)/(B41/2)))+RADIANS(F41)))</f>
        <v/>
      </c>
      <c r="AN48" s="109" t="str">
        <f>IF(B41=0,"",E41-(((B41/2)^2+(C41/2)^2)^0.5)*SIN(PI()-(ATAN((C41/2)/(B41/2)))+RADIANS(F41)))</f>
        <v/>
      </c>
      <c r="AP48" s="110" t="str">
        <f>IF(B42=0,"",D42-(((B42/2)^2+(C42/2)^2)^0.5)*COS(PI()-(ATAN((C42/2)/(B42/2)))+RADIANS(F42)))</f>
        <v/>
      </c>
      <c r="AQ48" s="109" t="str">
        <f>IF(B42=0,"",E42-(((B42/2)^2+(C42/2)^2)^0.5)*SIN(PI()-(ATAN((C42/2)/(B42/2)))+RADIANS(F42)))</f>
        <v/>
      </c>
      <c r="AS48" s="110" t="str">
        <f>IF(B43=0,"",D43-(((B43/2)^2+(C43/2)^2)^0.5)*COS(PI()-(ATAN((C43/2)/(B43/2)))+RADIANS(F43)))</f>
        <v/>
      </c>
      <c r="AT48" s="109" t="str">
        <f>IF(B43=0,"",E43-(((B43/2)^2+(C43/2)^2)^0.5)*SIN(PI()-(ATAN((C43/2)/(B43/2)))+RADIANS(F43)))</f>
        <v/>
      </c>
      <c r="AZ48" s="29"/>
      <c r="BB48" s="29"/>
      <c r="BG48" s="29"/>
      <c r="BH48" s="29"/>
      <c r="BI48" s="29"/>
      <c r="BJ48" s="29"/>
      <c r="BS48" s="29"/>
    </row>
    <row r="49" spans="1:71" s="26" customFormat="1" ht="15" x14ac:dyDescent="0.3">
      <c r="A49" s="51"/>
      <c r="B49" s="97" t="s">
        <v>70</v>
      </c>
      <c r="C49" s="108">
        <f>V44</f>
        <v>0.14000000000000001</v>
      </c>
      <c r="D49" s="98" t="s">
        <v>69</v>
      </c>
      <c r="E49" s="97" t="s">
        <v>68</v>
      </c>
      <c r="F49" s="137">
        <f>AJ44+AK44</f>
        <v>1.5879791666666671E-2</v>
      </c>
      <c r="G49" s="98" t="s">
        <v>58</v>
      </c>
      <c r="I49" s="97" t="s">
        <v>67</v>
      </c>
      <c r="J49" s="51" t="str">
        <f>[1]!xln(J50)</f>
        <v>√[0.0159 / 0.14]</v>
      </c>
      <c r="K49" s="92"/>
      <c r="M49" s="27"/>
      <c r="N49" s="27"/>
      <c r="O49" s="27"/>
      <c r="P49" s="27"/>
      <c r="Q49" s="91"/>
      <c r="R49" s="91"/>
      <c r="S49" s="91"/>
      <c r="T49" s="91"/>
      <c r="AB49" s="107">
        <f>W44/V44</f>
        <v>0.26750000000000002</v>
      </c>
      <c r="AC49" s="106">
        <f>X44+Y44</f>
        <v>2.3447666666666669E-2</v>
      </c>
      <c r="AD49" s="26">
        <f>Z44/V44</f>
        <v>0.30249999999999999</v>
      </c>
      <c r="AE49" s="106">
        <f>AA44+AB44</f>
        <v>2.8690666666666673E-2</v>
      </c>
      <c r="AG49" s="104">
        <f>MAX(AN33:AN49,AQ33:AQ49,AT33:AT49)+0.5</f>
        <v>1.57</v>
      </c>
      <c r="AH49" s="105">
        <f>AH48</f>
        <v>0.26750000000000002</v>
      </c>
      <c r="AJ49" s="104">
        <f>MAX(AM33:AM49,AP33:AP49,AS33:AS49)+0.5</f>
        <v>1.5</v>
      </c>
      <c r="AK49" s="104">
        <f>AK48</f>
        <v>0.30249999999999999</v>
      </c>
      <c r="AL49" s="29"/>
      <c r="AM49" s="103" t="str">
        <f>AM45</f>
        <v/>
      </c>
      <c r="AN49" s="102" t="str">
        <f>AN45</f>
        <v/>
      </c>
      <c r="AP49" s="103" t="str">
        <f>AP45</f>
        <v/>
      </c>
      <c r="AQ49" s="102" t="str">
        <f>AQ45</f>
        <v/>
      </c>
      <c r="AS49" s="103" t="str">
        <f>AS45</f>
        <v/>
      </c>
      <c r="AT49" s="102" t="str">
        <f>AT45</f>
        <v/>
      </c>
      <c r="AZ49" s="29"/>
      <c r="BB49" s="29"/>
      <c r="BG49" s="29"/>
      <c r="BH49" s="29"/>
      <c r="BI49" s="29"/>
      <c r="BJ49" s="29"/>
      <c r="BS49" s="29"/>
    </row>
    <row r="50" spans="1:71" s="26" customFormat="1" ht="15" x14ac:dyDescent="0.35">
      <c r="A50" s="51"/>
      <c r="B50" s="94" t="s">
        <v>66</v>
      </c>
      <c r="C50" s="99">
        <f>ABS(MIN(AM33:AM49,AP33:AP49,AS33:AS49)-W44/V44)</f>
        <v>0.26750000000000007</v>
      </c>
      <c r="D50" s="51" t="s">
        <v>55</v>
      </c>
      <c r="E50" s="101" t="s">
        <v>65</v>
      </c>
      <c r="F50" s="138">
        <f>AG44+AH44</f>
        <v>1.3429791666666668E-2</v>
      </c>
      <c r="G50" s="98" t="s">
        <v>58</v>
      </c>
      <c r="I50" s="97" t="s">
        <v>57</v>
      </c>
      <c r="J50" s="100">
        <f>SQRT(F49/C49)</f>
        <v>0.33678937532727088</v>
      </c>
      <c r="K50" s="95" t="s">
        <v>55</v>
      </c>
      <c r="M50" s="27"/>
      <c r="N50" s="27"/>
      <c r="O50" s="27"/>
      <c r="P50" s="27"/>
      <c r="Q50" s="91"/>
      <c r="R50" s="91"/>
      <c r="S50" s="91"/>
      <c r="T50" s="91"/>
      <c r="AL50" s="29"/>
      <c r="AZ50" s="29"/>
      <c r="BB50" s="29"/>
      <c r="BG50" s="29"/>
      <c r="BH50" s="29"/>
      <c r="BI50" s="29"/>
      <c r="BJ50" s="29"/>
      <c r="BS50" s="29"/>
    </row>
    <row r="51" spans="1:71" s="26" customFormat="1" ht="15" x14ac:dyDescent="0.35">
      <c r="A51" s="51"/>
      <c r="B51" s="94" t="s">
        <v>64</v>
      </c>
      <c r="C51" s="99">
        <f>D45-C50</f>
        <v>0.73249999999999993</v>
      </c>
      <c r="D51" s="51" t="s">
        <v>55</v>
      </c>
      <c r="E51" s="97" t="s">
        <v>63</v>
      </c>
      <c r="F51" s="137">
        <f>F50+F49</f>
        <v>2.930958333333334E-2</v>
      </c>
      <c r="G51" s="98" t="s">
        <v>58</v>
      </c>
      <c r="I51" s="97" t="s">
        <v>62</v>
      </c>
      <c r="J51" s="51" t="str">
        <f>[1]!xln(J52)</f>
        <v>√[0.0134 / 0.14]</v>
      </c>
      <c r="K51" s="92"/>
      <c r="M51" s="27"/>
      <c r="N51" s="27"/>
      <c r="O51" s="27"/>
      <c r="P51" s="27"/>
      <c r="Q51" s="91"/>
      <c r="R51" s="91"/>
      <c r="S51" s="91"/>
      <c r="T51" s="91"/>
      <c r="AL51" s="29"/>
      <c r="AZ51" s="29"/>
      <c r="BB51" s="29"/>
      <c r="BG51" s="29"/>
      <c r="BH51" s="29"/>
      <c r="BI51" s="29"/>
      <c r="BJ51" s="29"/>
      <c r="BS51" s="29"/>
    </row>
    <row r="52" spans="1:71" s="26" customFormat="1" ht="15" x14ac:dyDescent="0.35">
      <c r="A52" s="51"/>
      <c r="B52" s="94" t="s">
        <v>61</v>
      </c>
      <c r="C52" s="93">
        <f>D44-C53</f>
        <v>0.76749999999999996</v>
      </c>
      <c r="D52" s="51" t="s">
        <v>55</v>
      </c>
      <c r="E52" s="51"/>
      <c r="F52" s="51"/>
      <c r="I52" s="97" t="s">
        <v>57</v>
      </c>
      <c r="J52" s="96">
        <f>SQRT(F50/C49)</f>
        <v>0.30972097657945824</v>
      </c>
      <c r="K52" s="95" t="s">
        <v>55</v>
      </c>
      <c r="M52" s="27"/>
      <c r="N52" s="27"/>
      <c r="O52" s="27"/>
      <c r="P52" s="27"/>
      <c r="Q52" s="91"/>
      <c r="R52" s="91"/>
      <c r="S52" s="91"/>
      <c r="T52" s="91"/>
      <c r="AL52" s="29"/>
      <c r="AZ52" s="29"/>
      <c r="BB52" s="29"/>
      <c r="BG52" s="29"/>
      <c r="BH52" s="29"/>
      <c r="BI52" s="29"/>
      <c r="BJ52" s="29"/>
      <c r="BS52" s="29"/>
    </row>
    <row r="53" spans="1:71" s="26" customFormat="1" ht="15" x14ac:dyDescent="0.35">
      <c r="A53" s="51"/>
      <c r="B53" s="94" t="s">
        <v>60</v>
      </c>
      <c r="C53" s="93">
        <f>ABS(MIN(AN33:AN49,AQ33:AQ49,AT33:AT49)-Z44/V44)</f>
        <v>0.3025000000000001</v>
      </c>
      <c r="D53" s="51" t="s">
        <v>55</v>
      </c>
      <c r="E53" s="51"/>
      <c r="F53" s="51"/>
      <c r="G53" s="51"/>
      <c r="H53" s="51"/>
      <c r="I53" s="92"/>
      <c r="J53" s="92"/>
      <c r="K53" s="92"/>
      <c r="M53" s="27"/>
      <c r="N53" s="27"/>
      <c r="O53" s="27"/>
      <c r="P53" s="27"/>
      <c r="Q53" s="91"/>
      <c r="R53" s="91"/>
      <c r="S53" s="91"/>
      <c r="T53" s="91"/>
      <c r="AL53" s="29"/>
      <c r="AM53" s="29"/>
      <c r="AO53" s="90"/>
      <c r="AZ53" s="29"/>
      <c r="BB53" s="29"/>
      <c r="BG53" s="29"/>
      <c r="BH53" s="29"/>
      <c r="BI53" s="29"/>
      <c r="BJ53" s="29"/>
      <c r="BS53" s="29"/>
    </row>
    <row r="54" spans="1:71" s="26" customFormat="1" ht="13.8" x14ac:dyDescent="0.3">
      <c r="A54" s="51"/>
      <c r="B54" s="94"/>
      <c r="C54" s="93"/>
      <c r="D54" s="51"/>
      <c r="E54" s="51"/>
      <c r="F54" s="51"/>
      <c r="G54" s="51"/>
      <c r="H54" s="51"/>
      <c r="I54" s="92"/>
      <c r="J54" s="92"/>
      <c r="K54" s="92"/>
      <c r="M54" s="27"/>
      <c r="N54" s="27"/>
      <c r="O54" s="27"/>
      <c r="P54" s="27"/>
      <c r="Q54" s="91"/>
      <c r="R54" s="91"/>
      <c r="S54" s="91"/>
      <c r="T54" s="91"/>
      <c r="AL54" s="29"/>
      <c r="AM54" s="29"/>
      <c r="AO54" s="90"/>
      <c r="AZ54" s="29"/>
      <c r="BB54" s="29"/>
      <c r="BG54" s="29"/>
      <c r="BH54" s="29"/>
      <c r="BI54" s="29"/>
      <c r="BJ54" s="29"/>
      <c r="BS54" s="29"/>
    </row>
    <row r="55" spans="1:71" s="26" customFormat="1" ht="13.8" x14ac:dyDescent="0.3">
      <c r="A55" s="51"/>
      <c r="B55" s="94"/>
      <c r="C55" s="93"/>
      <c r="D55" s="51"/>
      <c r="E55" s="51"/>
      <c r="F55" s="51"/>
      <c r="G55" s="51"/>
      <c r="H55" s="51"/>
      <c r="I55" s="92"/>
      <c r="J55" s="140" t="str">
        <f>"M.S. = "&amp;[1]!xln(K55)&amp;" ="</f>
        <v>M.S. = 0.0159 / 0.0169 - 1 =</v>
      </c>
      <c r="K55" s="139">
        <f>F49/H30-1</f>
        <v>-5.845193552438932E-2</v>
      </c>
      <c r="M55" s="27"/>
      <c r="N55" s="27"/>
      <c r="O55" s="27"/>
      <c r="P55" s="27"/>
      <c r="Q55" s="91"/>
      <c r="R55" s="91"/>
      <c r="S55" s="91"/>
      <c r="T55" s="91"/>
      <c r="AL55" s="29"/>
      <c r="AM55" s="29"/>
      <c r="AO55" s="90"/>
      <c r="AZ55" s="29"/>
      <c r="BB55" s="29"/>
      <c r="BG55" s="29"/>
      <c r="BH55" s="29"/>
      <c r="BI55" s="29"/>
      <c r="BJ55" s="29"/>
      <c r="BS55" s="29"/>
    </row>
    <row r="56" spans="1:71" s="26" customFormat="1" ht="13.8" x14ac:dyDescent="0.3">
      <c r="A56" s="51"/>
      <c r="B56" s="94"/>
      <c r="C56" s="93"/>
      <c r="D56" s="51"/>
      <c r="E56" s="51"/>
      <c r="F56" s="51"/>
      <c r="G56" s="51"/>
      <c r="H56" s="51"/>
      <c r="I56" s="92"/>
      <c r="J56" s="92"/>
      <c r="K56" s="92"/>
      <c r="M56" s="27"/>
      <c r="N56" s="27"/>
      <c r="O56" s="27"/>
      <c r="P56" s="27"/>
      <c r="Q56" s="91"/>
      <c r="R56" s="91"/>
      <c r="S56" s="91"/>
      <c r="T56" s="91"/>
      <c r="AL56" s="29"/>
      <c r="AM56" s="29"/>
      <c r="AO56" s="90"/>
      <c r="AZ56" s="29"/>
      <c r="BB56" s="29"/>
      <c r="BG56" s="29"/>
      <c r="BH56" s="29"/>
      <c r="BI56" s="29"/>
      <c r="BJ56" s="29"/>
      <c r="BS56" s="29"/>
    </row>
    <row r="57" spans="1:71" s="26" customFormat="1" ht="13.8" x14ac:dyDescent="0.3">
      <c r="A57" s="51"/>
      <c r="B57" s="94"/>
      <c r="C57" s="93"/>
      <c r="D57" s="51"/>
      <c r="E57" s="51"/>
      <c r="F57" s="51"/>
      <c r="G57" s="51"/>
      <c r="H57" s="51"/>
      <c r="I57" s="92"/>
      <c r="J57" s="92"/>
      <c r="K57" s="92"/>
      <c r="M57" s="27"/>
      <c r="N57" s="27"/>
      <c r="O57" s="27"/>
      <c r="P57" s="27"/>
      <c r="Q57" s="91"/>
      <c r="R57" s="91"/>
      <c r="S57" s="91"/>
      <c r="T57" s="91"/>
      <c r="AL57" s="29"/>
      <c r="AM57" s="29"/>
      <c r="AO57" s="90"/>
      <c r="AZ57" s="29"/>
      <c r="BB57" s="29"/>
      <c r="BG57" s="29"/>
      <c r="BH57" s="29"/>
      <c r="BI57" s="29"/>
      <c r="BJ57" s="29"/>
      <c r="BS57" s="29"/>
    </row>
    <row r="58" spans="1:71" s="28" customFormat="1" ht="13.8" x14ac:dyDescent="0.3">
      <c r="A58" s="51"/>
      <c r="B58" s="53"/>
      <c r="C58" s="52"/>
      <c r="D58" s="54"/>
      <c r="E58" s="54"/>
      <c r="F58" s="55" t="s">
        <v>35</v>
      </c>
      <c r="G58" s="52"/>
      <c r="H58" s="54"/>
      <c r="I58" s="54"/>
      <c r="J58" s="54"/>
      <c r="K58" s="51"/>
      <c r="L58" s="30"/>
      <c r="M58" s="27"/>
      <c r="N58" s="27"/>
      <c r="O58" s="27"/>
      <c r="P58" s="27"/>
      <c r="Q58" s="27"/>
      <c r="R58" s="27"/>
      <c r="S58" s="27"/>
      <c r="T58" s="27"/>
      <c r="U58" s="30"/>
      <c r="V58" s="30"/>
      <c r="W58" s="30"/>
      <c r="X58" s="30"/>
    </row>
    <row r="59" spans="1:71" s="28" customFormat="1" ht="13.8" x14ac:dyDescent="0.3">
      <c r="A59" s="51"/>
      <c r="B59" s="54"/>
      <c r="C59" s="54"/>
      <c r="D59" s="54"/>
      <c r="E59" s="54"/>
      <c r="F59" s="84" t="s">
        <v>113</v>
      </c>
      <c r="G59" s="54"/>
      <c r="H59" s="54"/>
      <c r="I59" s="54"/>
      <c r="J59" s="54"/>
      <c r="K59" s="51"/>
      <c r="L59" s="30"/>
      <c r="M59" s="27"/>
      <c r="N59" s="27"/>
      <c r="O59" s="27"/>
      <c r="P59" s="27"/>
      <c r="Q59" s="27"/>
      <c r="R59" s="27"/>
      <c r="S59" s="27"/>
      <c r="T59" s="27"/>
      <c r="U59" s="30"/>
      <c r="V59" s="30"/>
      <c r="W59" s="30"/>
      <c r="X59" s="30"/>
    </row>
    <row r="60" spans="1:71" s="26" customFormat="1" ht="13.8" x14ac:dyDescent="0.3">
      <c r="M60" s="27"/>
      <c r="N60" s="27"/>
      <c r="O60" s="27"/>
      <c r="P60" s="27"/>
      <c r="Q60" s="27"/>
      <c r="R60" s="27"/>
      <c r="S60" s="27"/>
      <c r="T60" s="27"/>
    </row>
    <row r="61" spans="1:71" s="26" customFormat="1" ht="13.8" x14ac:dyDescent="0.3">
      <c r="M61" s="27"/>
      <c r="N61" s="27"/>
      <c r="O61" s="27"/>
      <c r="P61" s="27"/>
      <c r="Q61" s="27"/>
      <c r="R61" s="27"/>
      <c r="S61" s="27"/>
      <c r="T61" s="27"/>
    </row>
    <row r="62" spans="1:71" s="26" customFormat="1" ht="13.8" x14ac:dyDescent="0.3">
      <c r="M62" s="27"/>
      <c r="N62" s="27"/>
      <c r="O62" s="27"/>
      <c r="P62" s="27"/>
      <c r="Q62" s="27"/>
      <c r="R62" s="27"/>
      <c r="S62" s="27"/>
      <c r="T62" s="27"/>
    </row>
    <row r="63" spans="1:71" s="26" customFormat="1" ht="13.8" x14ac:dyDescent="0.3">
      <c r="M63" s="27"/>
      <c r="N63" s="27"/>
      <c r="O63" s="27"/>
      <c r="P63" s="27"/>
      <c r="Q63" s="27"/>
      <c r="R63" s="27"/>
      <c r="S63" s="27"/>
      <c r="T63" s="27"/>
    </row>
    <row r="64" spans="1:71"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sheetData>
  <mergeCells count="1">
    <mergeCell ref="F33:F34"/>
  </mergeCells>
  <hyperlinks>
    <hyperlink ref="F59" r:id="rId1"/>
    <hyperlink ref="B13" r:id="rId2"/>
  </hyperlinks>
  <pageMargins left="0.47244094488188981" right="0.23622047244094491" top="0.31496062992125984" bottom="0.98425196850393704" header="0.43307086614173229" footer="0.59055118110236227"/>
  <pageSetup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2016-06-13T03:08:35Z</dcterms:modified>
  <cp:category>Engineering Spreadsheets</cp:category>
</cp:coreProperties>
</file>