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8" i="7" l="1"/>
  <c r="C26" i="7"/>
  <c r="C25" i="7"/>
  <c r="C27" i="7"/>
  <c r="B12" i="7" l="1"/>
  <c r="F11" i="7"/>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V20" i="7" l="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0" i="7"/>
  <c r="X20" i="7" s="1"/>
  <c r="X17" i="7" l="1"/>
  <c r="X23" i="7"/>
  <c r="X33" i="7"/>
  <c r="X29" i="7"/>
  <c r="X27"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<sst xmlns="http://schemas.openxmlformats.org/spreadsheetml/2006/main" count="97" uniqueCount="69">
  <si>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</si>
  <si>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</si>
  <si>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</si>
  <si>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</si>
  <si>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</si>
  <si>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</si>
  <si>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</si>
  <si>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</si>
  <si>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</si>
  <si>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</si>
  <si>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</si>
  <si>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</si>
  <si>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</si>
  <si>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</si>
  <si>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</si>
  <si>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</si>
  <si>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</si>
  <si>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</si>
  <si>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</si>
  <si>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</si>
  <si>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</si>
  <si>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</si>
  <si>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</si>
  <si>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</si>
  <si>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</si>
  <si>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</si>
  <si>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</si>
  <si>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</si>
  <si>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</si>
  <si>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</si>
  <si>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</si>
  <si>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</si>
  <si>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</si>
  <si>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</si>
  <si>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</si>
  <si>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</si>
  <si>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</si>
  <si>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</si>
  <si>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</si>
  <si>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</si>
  <si>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</si>
  <si>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</si>
  <si>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</si>
  <si>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</si>
  <si>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</si>
  <si>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</si>
  <si>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</si>
  <si>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</si>
  <si>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</si>
  <si>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</si>
  <si>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</si>
  <si>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(NASA-TM-2012-217454, 2012)</t>
  </si>
  <si>
    <r>
      <t>P</t>
    </r>
    <r>
      <rPr>
        <vertAlign val="subscript"/>
        <sz val="10"/>
        <rFont val="Calibri"/>
        <family val="2"/>
        <scheme val="minor"/>
      </rPr>
      <t>s</t>
    </r>
    <r>
      <rPr>
        <sz val="10"/>
        <rFont val="Calibri"/>
        <family val="2"/>
        <scheme val="minor"/>
      </rPr>
      <t xml:space="preserve"> =</t>
    </r>
  </si>
  <si>
    <r>
      <t>P</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</si>
  <si>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sALL</t>
    </r>
    <r>
      <rPr>
        <sz val="10"/>
        <rFont val="Calibri"/>
        <family val="2"/>
        <scheme val="minor"/>
      </rPr>
      <t xml:space="preserve"> =</t>
    </r>
  </si>
  <si>
    <r>
      <t>P</t>
    </r>
    <r>
      <rPr>
        <vertAlign val="subscript"/>
        <sz val="10"/>
        <rFont val="Calibri"/>
        <family val="2"/>
        <scheme val="minor"/>
      </rPr>
      <t>tALL</t>
    </r>
    <r>
      <rPr>
        <sz val="10"/>
        <rFont val="Calibri"/>
        <family val="2"/>
        <scheme val="minor"/>
      </rPr>
      <t xml:space="preserve"> =</t>
    </r>
  </si>
  <si>
    <r>
      <t>R</t>
    </r>
    <r>
      <rPr>
        <vertAlign val="subscript"/>
        <sz val="10"/>
        <rFont val="Calibri"/>
        <family val="2"/>
        <scheme val="minor"/>
      </rPr>
      <t>t_thread</t>
    </r>
    <r>
      <rPr>
        <sz val="10"/>
        <rFont val="Calibri"/>
        <family val="2"/>
        <scheme val="minor"/>
      </rPr>
      <t xml:space="preserve"> =</t>
    </r>
  </si>
  <si>
    <t>Applied Load</t>
  </si>
  <si>
    <t>Allowable Loads</t>
  </si>
  <si>
    <t>Including 1.15 Fitting Factor</t>
  </si>
  <si>
    <t>COMBINED SHEAR AND TENSION ON THREADS</t>
  </si>
  <si>
    <t>AA-SM-005-002</t>
  </si>
  <si>
    <r>
      <t>R</t>
    </r>
    <r>
      <rPr>
        <vertAlign val="subscript"/>
        <sz val="10"/>
        <rFont val="Calibri"/>
        <family val="2"/>
        <scheme val="minor"/>
      </rPr>
      <t>s_thread</t>
    </r>
    <r>
      <rPr>
        <sz val="10"/>
        <rFont val="Calibri"/>
        <family val="2"/>
        <scheme val="minor"/>
      </rPr>
      <t xml:space="preserve"> =</t>
    </r>
  </si>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</sst>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7"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6">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0" fillId="0" borderId="0" xfId="0" applyAlignment="1">
      <alignment horizontal="left" vertical="center"/>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3" fillId="0" borderId="0" xfId="3" applyFont="1" applyBorder="1" applyAlignment="1">
      <alignment horizontal="left" vertical="top"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2" fillId="0" borderId="0" xfId="1" applyAlignment="1" applyProtection="1">
      <alignment horizontal="left"/>
      <protection locked="0"/>
    </xf>
    <xf numFmtId="0" fontId="2" fillId="0" borderId="0" xfId="1" applyAlignment="1" applyProtection="1">
      <alignment horizontal="left"/>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0.98617239183488958</c:v>
                </c:pt>
                <c:pt idx="2">
                  <c:v>0.96793815171837327</c:v>
                </c:pt>
                <c:pt idx="3">
                  <c:v>0.94729176374663215</c:v>
                </c:pt>
                <c:pt idx="4">
                  <c:v>0.92468592898586965</c:v>
                </c:pt>
                <c:pt idx="5">
                  <c:v>0.90029741151810505</c:v>
                </c:pt>
                <c:pt idx="6">
                  <c:v>0.8741848055880479</c:v>
                </c:pt>
                <c:pt idx="7">
                  <c:v>0.84633647027371317</c:v>
                </c:pt>
                <c:pt idx="8">
                  <c:v>0.81668764961841478</c:v>
                </c:pt>
                <c:pt idx="9">
                  <c:v>0.78512472175972048</c:v>
                </c:pt>
                <c:pt idx="10">
                  <c:v>0.71552965644235922</c:v>
                </c:pt>
                <c:pt idx="11">
                  <c:v>0.67695770113910325</c:v>
                </c:pt>
                <c:pt idx="12">
                  <c:v>0.54030950993742799</c:v>
                </c:pt>
                <c:pt idx="13">
                  <c:v>0.48468340199347693</c:v>
                </c:pt>
                <c:pt idx="14">
                  <c:v>0.42093233749367709</c:v>
                </c:pt>
                <c:pt idx="15">
                  <c:v>0.34462512078361446</c:v>
                </c:pt>
                <c:pt idx="16">
                  <c:v>0.24432745936009928</c:v>
                </c:pt>
                <c:pt idx="17">
                  <c:v>0.18944952925843705</c:v>
                </c:pt>
                <c:pt idx="18">
                  <c:v>0.15476350238303541</c:v>
                </c:pt>
                <c:pt idx="19">
                  <c:v>0.1094895787515347</c:v>
                </c:pt>
                <c:pt idx="20">
                  <c:v>0</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Stress!$AD$21</c:f>
              <c:numCache>
                <c:formatCode>0.00</c:formatCode>
                <c:ptCount val="1"/>
                <c:pt idx="0">
                  <c:v>0.45999999999999996</c:v>
                </c:pt>
              </c:numCache>
            </c:numRef>
          </c:xVal>
          <c:yVal>
            <c:numRef>
              <c:f>Stress!$AE$21</c:f>
              <c:numCache>
                <c:formatCode>0.00</c:formatCode>
                <c:ptCount val="1"/>
                <c:pt idx="0">
                  <c:v>0.57499999999999996</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0.56386618887418338</c:v>
                </c:pt>
              </c:numCache>
            </c:numRef>
          </c:xVal>
          <c:yVal>
            <c:numRef>
              <c:f>Stress!$AE$13:$AE$14</c:f>
              <c:numCache>
                <c:formatCode>General</c:formatCode>
                <c:ptCount val="2"/>
                <c:pt idx="0">
                  <c:v>0</c:v>
                </c:pt>
                <c:pt idx="1">
                  <c:v>0.70483273609272912</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t_thread</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s_thread</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85620</xdr:rowOff>
    </xdr:from>
    <xdr:to>
      <xdr:col>10</xdr:col>
      <xdr:colOff>353785</xdr:colOff>
      <xdr:row>31</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600635</xdr:colOff>
      <xdr:row>14</xdr:row>
      <xdr:rowOff>80682</xdr:rowOff>
    </xdr:from>
    <xdr:to>
      <xdr:col>9</xdr:col>
      <xdr:colOff>248771</xdr:colOff>
      <xdr:row>15</xdr:row>
      <xdr:rowOff>69028</xdr:rowOff>
    </xdr:to>
    <xdr:pic>
      <xdr:nvPicPr>
        <xdr:cNvPr id="11" name="Picture 10"/>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2023" y="2599764"/>
          <a:ext cx="150383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00112" cy="642297"/>
          <a:chOff x="40822" y="1267641"/>
          <a:chExt cx="2570933" cy="630195"/>
        </a:xfrm>
      </xdr:grpSpPr>
      <xdr:pic>
        <xdr:nvPicPr>
          <xdr:cNvPr id="9" name="Picture 8">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tm-2012-217454-fastener-strength-in-combined-shear-and-tension-loading"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17</v>
      </c>
      <c r="C4" s="6"/>
      <c r="D4" s="3"/>
      <c r="E4" s="3"/>
      <c r="F4" s="4" t="s">
        <v>18</v>
      </c>
      <c r="G4" s="5" t="s">
        <v>19</v>
      </c>
      <c r="H4" s="3"/>
      <c r="I4" s="3"/>
      <c r="J4" s="3"/>
      <c r="K4" s="3"/>
      <c r="M4" s="41"/>
      <c r="N4" s="41"/>
      <c r="O4" s="41"/>
      <c r="P4" s="41"/>
      <c r="Q4" s="45"/>
      <c r="R4" s="46"/>
      <c r="S4" s="46"/>
      <c r="T4" s="42"/>
      <c r="U4" s="42"/>
      <c r="V4" s="42"/>
      <c r="W4" s="43"/>
      <c r="X4" s="44"/>
      <c r="Y4" s="42"/>
    </row>
    <row r="5" spans="1:25" s="10" customFormat="1" ht="13.8" x14ac:dyDescent="0.3">
      <c r="A5" s="3"/>
      <c r="B5" s="4" t="s">
        <v>20</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21</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1" t="s">
        <v>41</v>
      </c>
      <c r="C16" s="81"/>
      <c r="D16" s="81"/>
      <c r="E16" s="81"/>
      <c r="F16" s="81"/>
      <c r="G16" s="81"/>
      <c r="H16" s="81"/>
      <c r="I16" s="81"/>
      <c r="J16" s="81"/>
      <c r="M16" s="45"/>
      <c r="N16" s="45"/>
      <c r="O16" s="45"/>
      <c r="P16" s="45"/>
      <c r="Q16" s="45"/>
      <c r="R16" s="46"/>
      <c r="S16" s="46"/>
      <c r="T16" s="42"/>
      <c r="U16" s="42"/>
      <c r="V16" s="42"/>
      <c r="W16" s="42"/>
      <c r="X16" s="42"/>
      <c r="Y16" s="42"/>
    </row>
    <row r="17" spans="1:25" s="10" customFormat="1" ht="13.8" x14ac:dyDescent="0.3">
      <c r="B17" s="81"/>
      <c r="C17" s="81"/>
      <c r="D17" s="81"/>
      <c r="E17" s="81"/>
      <c r="F17" s="81"/>
      <c r="G17" s="81"/>
      <c r="H17" s="81"/>
      <c r="I17" s="81"/>
      <c r="J17" s="81"/>
      <c r="M17" s="45"/>
      <c r="N17" s="45"/>
      <c r="O17" s="45"/>
      <c r="P17" s="45"/>
      <c r="Q17" s="45"/>
      <c r="R17" s="46"/>
      <c r="S17" s="46"/>
      <c r="T17" s="42"/>
      <c r="U17" s="42"/>
      <c r="V17" s="42"/>
      <c r="W17" s="42"/>
      <c r="X17" s="42"/>
      <c r="Y17" s="42"/>
    </row>
    <row r="18" spans="1:25" s="10" customFormat="1" ht="13.8" x14ac:dyDescent="0.3">
      <c r="B18" s="81"/>
      <c r="C18" s="81"/>
      <c r="D18" s="81"/>
      <c r="E18" s="81"/>
      <c r="F18" s="81"/>
      <c r="G18" s="81"/>
      <c r="H18" s="81"/>
      <c r="I18" s="81"/>
      <c r="J18" s="81"/>
      <c r="M18" s="45"/>
      <c r="N18" s="45"/>
      <c r="O18" s="45"/>
      <c r="P18" s="45"/>
      <c r="Q18" s="45"/>
      <c r="R18" s="46"/>
      <c r="S18" s="46"/>
      <c r="T18" s="42"/>
      <c r="U18" s="42"/>
      <c r="V18" s="42"/>
      <c r="W18" s="42"/>
      <c r="X18" s="42"/>
      <c r="Y18" s="42"/>
    </row>
    <row r="19" spans="1:25" s="10" customFormat="1" ht="13.8" x14ac:dyDescent="0.3">
      <c r="B19" s="81"/>
      <c r="C19" s="81"/>
      <c r="D19" s="81"/>
      <c r="E19" s="81"/>
      <c r="F19" s="81"/>
      <c r="G19" s="81"/>
      <c r="H19" s="81"/>
      <c r="I19" s="81"/>
      <c r="J19" s="81"/>
      <c r="M19" s="45"/>
      <c r="N19" s="45"/>
      <c r="O19" s="45"/>
      <c r="P19" s="45"/>
      <c r="Q19" s="45"/>
      <c r="R19" s="46"/>
      <c r="S19" s="46"/>
      <c r="T19" s="42"/>
      <c r="U19" s="42"/>
      <c r="V19" s="42"/>
      <c r="W19" s="42"/>
      <c r="X19" s="42"/>
      <c r="Y19" s="42"/>
    </row>
    <row r="20" spans="1:25" s="10" customFormat="1" ht="12.75" customHeight="1" x14ac:dyDescent="0.3">
      <c r="A20" s="20"/>
      <c r="B20" s="21" t="s">
        <v>39</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1" t="s">
        <v>42</v>
      </c>
      <c r="C22" s="81"/>
      <c r="D22" s="81"/>
      <c r="E22" s="81"/>
      <c r="F22" s="81"/>
      <c r="G22" s="81"/>
      <c r="H22" s="81"/>
      <c r="I22" s="81"/>
      <c r="J22" s="81"/>
      <c r="K22" s="20"/>
      <c r="M22" s="45"/>
      <c r="N22" s="45"/>
      <c r="O22" s="45"/>
      <c r="P22" s="45"/>
      <c r="Q22" s="45"/>
      <c r="R22" s="46"/>
      <c r="S22" s="46"/>
      <c r="T22" s="42"/>
      <c r="U22" s="42"/>
      <c r="V22" s="42"/>
      <c r="W22" s="42"/>
      <c r="X22" s="42"/>
      <c r="Y22" s="42"/>
    </row>
    <row r="23" spans="1:25" s="10" customFormat="1" ht="13.8" x14ac:dyDescent="0.3">
      <c r="A23" s="20"/>
      <c r="B23" s="81"/>
      <c r="C23" s="81"/>
      <c r="D23" s="81"/>
      <c r="E23" s="81"/>
      <c r="F23" s="81"/>
      <c r="G23" s="81"/>
      <c r="H23" s="81"/>
      <c r="I23" s="81"/>
      <c r="J23" s="81"/>
      <c r="K23" s="20"/>
      <c r="M23" s="45"/>
      <c r="N23" s="45"/>
      <c r="O23" s="45"/>
      <c r="P23" s="45"/>
      <c r="Q23" s="45"/>
      <c r="R23" s="46"/>
      <c r="S23" s="49"/>
      <c r="T23" s="42"/>
      <c r="U23" s="42"/>
      <c r="V23" s="42"/>
      <c r="W23" s="42"/>
      <c r="X23" s="42"/>
      <c r="Y23" s="42"/>
    </row>
    <row r="24" spans="1:25" s="10" customFormat="1" ht="13.8" x14ac:dyDescent="0.3">
      <c r="A24" s="20"/>
      <c r="B24" s="81"/>
      <c r="C24" s="81"/>
      <c r="D24" s="81"/>
      <c r="E24" s="81"/>
      <c r="F24" s="81"/>
      <c r="G24" s="81"/>
      <c r="H24" s="81"/>
      <c r="I24" s="81"/>
      <c r="J24" s="81"/>
      <c r="K24" s="20"/>
      <c r="M24" s="45"/>
      <c r="N24" s="45"/>
      <c r="O24" s="45"/>
      <c r="P24" s="45"/>
      <c r="Q24" s="45"/>
      <c r="R24" s="46"/>
      <c r="S24" s="49"/>
      <c r="T24" s="42"/>
      <c r="U24" s="42"/>
      <c r="V24" s="42"/>
      <c r="W24" s="42"/>
      <c r="X24" s="42"/>
      <c r="Y24" s="42"/>
    </row>
    <row r="25" spans="1:25" s="10" customFormat="1" ht="12.75" customHeight="1" x14ac:dyDescent="0.3">
      <c r="A25" s="20"/>
      <c r="B25" s="76"/>
      <c r="C25" s="76"/>
      <c r="D25" s="76"/>
      <c r="E25" s="76"/>
      <c r="F25" s="78" t="s">
        <v>64</v>
      </c>
      <c r="G25" s="76"/>
      <c r="H25" s="76"/>
      <c r="I25" s="76"/>
      <c r="J25" s="76"/>
      <c r="K25" s="20"/>
      <c r="M25" s="45"/>
      <c r="N25" s="45"/>
      <c r="O25" s="45"/>
      <c r="P25" s="45"/>
      <c r="Q25" s="45"/>
      <c r="R25" s="46"/>
      <c r="S25" s="46"/>
      <c r="T25" s="42"/>
      <c r="U25" s="42"/>
      <c r="V25" s="42"/>
      <c r="W25" s="42"/>
      <c r="X25" s="42"/>
      <c r="Y25" s="42"/>
    </row>
    <row r="26" spans="1:25" s="10" customFormat="1" ht="13.8" x14ac:dyDescent="0.3">
      <c r="A26" s="20"/>
      <c r="B26" s="81" t="s">
        <v>43</v>
      </c>
      <c r="C26" s="81"/>
      <c r="D26" s="81"/>
      <c r="E26" s="81"/>
      <c r="F26" s="81"/>
      <c r="G26" s="81"/>
      <c r="H26" s="81"/>
      <c r="I26" s="81"/>
      <c r="J26" s="81"/>
      <c r="K26" s="20"/>
      <c r="M26" s="45"/>
      <c r="N26" s="45"/>
      <c r="O26" s="45"/>
      <c r="P26" s="45"/>
      <c r="Q26" s="45"/>
      <c r="R26" s="46"/>
      <c r="S26" s="46"/>
      <c r="T26" s="42"/>
      <c r="U26" s="42"/>
      <c r="V26" s="42"/>
      <c r="W26" s="42"/>
      <c r="X26" s="42"/>
      <c r="Y26" s="42"/>
    </row>
    <row r="27" spans="1:25" s="10" customFormat="1" ht="13.8" x14ac:dyDescent="0.3">
      <c r="A27" s="20"/>
      <c r="B27" s="81"/>
      <c r="C27" s="81"/>
      <c r="D27" s="81"/>
      <c r="E27" s="81"/>
      <c r="F27" s="81"/>
      <c r="G27" s="81"/>
      <c r="H27" s="81"/>
      <c r="I27" s="81"/>
      <c r="J27" s="81"/>
      <c r="K27" s="20"/>
      <c r="M27" s="45"/>
      <c r="N27" s="45"/>
      <c r="O27" s="45"/>
      <c r="P27" s="45"/>
      <c r="Q27" s="45"/>
      <c r="R27" s="46"/>
      <c r="S27" s="46"/>
      <c r="T27" s="42"/>
      <c r="U27" s="42"/>
      <c r="V27" s="42"/>
      <c r="W27" s="42"/>
      <c r="X27" s="42"/>
      <c r="Y27" s="42"/>
    </row>
    <row r="28" spans="1:25" s="10" customFormat="1" ht="13.8" x14ac:dyDescent="0.3">
      <c r="A28" s="20"/>
      <c r="B28" s="76"/>
      <c r="C28" s="76"/>
      <c r="D28" s="76"/>
      <c r="E28" s="76"/>
      <c r="F28" s="76"/>
      <c r="G28" s="76"/>
      <c r="H28" s="76"/>
      <c r="I28" s="76"/>
      <c r="J28" s="76"/>
      <c r="K28" s="20"/>
      <c r="M28" s="45"/>
      <c r="N28" s="45"/>
      <c r="O28" s="45"/>
      <c r="P28" s="45"/>
      <c r="Q28" s="45"/>
      <c r="R28" s="46"/>
      <c r="S28" s="46"/>
      <c r="T28" s="42"/>
      <c r="U28" s="42"/>
      <c r="V28" s="42"/>
      <c r="W28" s="42"/>
      <c r="X28" s="42"/>
      <c r="Y28" s="42"/>
    </row>
    <row r="29" spans="1:25" s="10" customFormat="1" ht="13.8" x14ac:dyDescent="0.3">
      <c r="A29" s="20"/>
      <c r="B29" s="81" t="s">
        <v>44</v>
      </c>
      <c r="C29" s="81"/>
      <c r="D29" s="81"/>
      <c r="E29" s="81"/>
      <c r="F29" s="81"/>
      <c r="G29" s="81"/>
      <c r="H29" s="81"/>
      <c r="I29" s="81"/>
      <c r="J29" s="81"/>
      <c r="K29" s="20"/>
      <c r="M29" s="45"/>
      <c r="N29" s="45"/>
      <c r="O29" s="45"/>
      <c r="P29" s="45"/>
      <c r="Q29" s="45"/>
      <c r="R29" s="46"/>
      <c r="S29" s="46"/>
      <c r="T29" s="42"/>
      <c r="U29" s="42"/>
      <c r="V29" s="42"/>
      <c r="W29" s="42"/>
      <c r="X29" s="42"/>
      <c r="Y29" s="42"/>
    </row>
    <row r="30" spans="1:25" s="10" customFormat="1" ht="13.8" x14ac:dyDescent="0.3">
      <c r="A30" s="20"/>
      <c r="B30" s="81"/>
      <c r="C30" s="81"/>
      <c r="D30" s="81"/>
      <c r="E30" s="81"/>
      <c r="F30" s="81"/>
      <c r="G30" s="81"/>
      <c r="H30" s="81"/>
      <c r="I30" s="81"/>
      <c r="J30" s="81"/>
      <c r="K30" s="20"/>
      <c r="M30" s="45"/>
      <c r="N30" s="45"/>
      <c r="O30" s="45"/>
      <c r="P30" s="45"/>
      <c r="Q30" s="45"/>
      <c r="R30" s="46"/>
      <c r="S30" s="46"/>
      <c r="T30" s="42"/>
      <c r="U30" s="42"/>
      <c r="V30" s="42"/>
      <c r="W30" s="42"/>
      <c r="X30" s="42"/>
      <c r="Y30" s="42"/>
    </row>
    <row r="31" spans="1:25" s="10" customFormat="1" ht="12.75" customHeight="1" x14ac:dyDescent="0.3">
      <c r="A31" s="20"/>
      <c r="B31" s="81"/>
      <c r="C31" s="81"/>
      <c r="D31" s="81"/>
      <c r="E31" s="81"/>
      <c r="F31" s="81"/>
      <c r="G31" s="81"/>
      <c r="H31" s="81"/>
      <c r="I31" s="81"/>
      <c r="J31" s="81"/>
      <c r="K31" s="20"/>
      <c r="M31" s="45"/>
      <c r="N31" s="45"/>
      <c r="O31" s="45"/>
      <c r="P31" s="45"/>
      <c r="Q31" s="45"/>
      <c r="R31" s="46"/>
      <c r="S31" s="46"/>
      <c r="T31" s="42"/>
      <c r="U31" s="42"/>
      <c r="V31" s="42"/>
      <c r="W31" s="42"/>
      <c r="X31" s="42"/>
      <c r="Y31" s="42"/>
    </row>
    <row r="32" spans="1:25" s="10" customFormat="1" ht="13.8" x14ac:dyDescent="0.3">
      <c r="A32" s="20"/>
      <c r="B32" s="81"/>
      <c r="C32" s="81"/>
      <c r="D32" s="81"/>
      <c r="E32" s="81"/>
      <c r="F32" s="81"/>
      <c r="G32" s="81"/>
      <c r="H32" s="81"/>
      <c r="I32" s="81"/>
      <c r="J32" s="81"/>
      <c r="K32" s="20"/>
      <c r="M32" s="45"/>
      <c r="N32" s="45"/>
      <c r="O32" s="45"/>
      <c r="P32" s="45"/>
      <c r="Q32" s="45"/>
      <c r="R32" s="46"/>
      <c r="S32" s="46"/>
      <c r="T32" s="42"/>
      <c r="U32" s="42"/>
      <c r="V32" s="42"/>
      <c r="W32" s="42"/>
      <c r="X32" s="42"/>
      <c r="Y32" s="42"/>
    </row>
    <row r="33" spans="1:25" s="10" customFormat="1" ht="12.75" customHeight="1" x14ac:dyDescent="0.3">
      <c r="A33" s="20"/>
      <c r="B33" s="81"/>
      <c r="C33" s="81"/>
      <c r="D33" s="81"/>
      <c r="E33" s="81"/>
      <c r="F33" s="81"/>
      <c r="G33" s="81"/>
      <c r="H33" s="81"/>
      <c r="I33" s="81"/>
      <c r="J33" s="81"/>
      <c r="K33" s="20"/>
      <c r="M33" s="45"/>
      <c r="N33" s="45"/>
      <c r="O33" s="45"/>
      <c r="P33" s="45"/>
      <c r="Q33" s="45"/>
      <c r="R33" s="46"/>
      <c r="S33" s="46"/>
      <c r="T33" s="42"/>
      <c r="U33" s="42"/>
      <c r="V33" s="42"/>
      <c r="W33" s="42"/>
      <c r="X33" s="42"/>
      <c r="Y33" s="42"/>
    </row>
    <row r="34" spans="1:25" s="10" customFormat="1" ht="13.8" x14ac:dyDescent="0.3">
      <c r="A34" s="20"/>
      <c r="B34" s="76"/>
      <c r="C34" s="76"/>
      <c r="D34" s="83" t="s">
        <v>22</v>
      </c>
      <c r="E34" s="83"/>
      <c r="F34" s="83"/>
      <c r="G34" s="83"/>
      <c r="H34" s="83"/>
      <c r="I34" s="76"/>
      <c r="J34" s="76"/>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23</v>
      </c>
      <c r="C36" s="20"/>
      <c r="D36" s="20"/>
      <c r="E36" s="20"/>
      <c r="F36" s="77"/>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7"/>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1" t="s">
        <v>45</v>
      </c>
      <c r="C38" s="81"/>
      <c r="D38" s="81"/>
      <c r="E38" s="81"/>
      <c r="F38" s="81"/>
      <c r="G38" s="81"/>
      <c r="H38" s="81"/>
      <c r="I38" s="81"/>
      <c r="J38" s="81"/>
      <c r="K38" s="20"/>
      <c r="M38" s="45"/>
      <c r="N38" s="45"/>
      <c r="O38" s="45"/>
      <c r="P38" s="45"/>
      <c r="Q38" s="45"/>
      <c r="R38" s="46"/>
      <c r="S38" s="46"/>
      <c r="T38" s="42"/>
      <c r="U38" s="42"/>
      <c r="V38" s="42"/>
      <c r="W38" s="42"/>
      <c r="X38" s="42"/>
      <c r="Y38" s="42"/>
    </row>
    <row r="39" spans="1:25" s="10" customFormat="1" ht="13.8" x14ac:dyDescent="0.3">
      <c r="A39" s="20"/>
      <c r="B39" s="81"/>
      <c r="C39" s="81"/>
      <c r="D39" s="81"/>
      <c r="E39" s="81"/>
      <c r="F39" s="81"/>
      <c r="G39" s="81"/>
      <c r="H39" s="81"/>
      <c r="I39" s="81"/>
      <c r="J39" s="81"/>
      <c r="K39" s="20"/>
      <c r="M39" s="45"/>
      <c r="N39" s="45"/>
      <c r="O39" s="45"/>
      <c r="P39" s="45"/>
      <c r="Q39" s="45"/>
      <c r="R39" s="46"/>
      <c r="S39" s="46"/>
      <c r="T39" s="42"/>
      <c r="U39" s="42"/>
      <c r="V39" s="42"/>
      <c r="W39" s="42"/>
      <c r="X39" s="42"/>
      <c r="Y39" s="42"/>
    </row>
    <row r="40" spans="1:25" s="10" customFormat="1" ht="13.8" x14ac:dyDescent="0.3">
      <c r="A40" s="20"/>
      <c r="B40" s="76"/>
      <c r="C40" s="76"/>
      <c r="D40" s="76"/>
      <c r="E40" s="76"/>
      <c r="F40" s="76"/>
      <c r="G40" s="76"/>
      <c r="H40" s="76"/>
      <c r="I40" s="76"/>
      <c r="J40" s="76"/>
      <c r="K40" s="20"/>
      <c r="M40" s="45"/>
      <c r="N40" s="45"/>
      <c r="O40" s="45"/>
      <c r="P40" s="45"/>
      <c r="Q40" s="45"/>
      <c r="R40" s="46"/>
      <c r="S40" s="46"/>
      <c r="T40" s="42"/>
      <c r="U40" s="42"/>
      <c r="V40" s="42"/>
      <c r="W40" s="42"/>
      <c r="X40" s="42"/>
      <c r="Y40" s="42"/>
    </row>
    <row r="41" spans="1:25" s="10" customFormat="1" ht="13.8" x14ac:dyDescent="0.3">
      <c r="A41" s="20"/>
      <c r="B41" s="81" t="s">
        <v>46</v>
      </c>
      <c r="C41" s="81"/>
      <c r="D41" s="81"/>
      <c r="E41" s="81"/>
      <c r="F41" s="81"/>
      <c r="G41" s="81"/>
      <c r="H41" s="81"/>
      <c r="I41" s="81"/>
      <c r="J41" s="81"/>
      <c r="K41" s="20"/>
      <c r="M41" s="45"/>
      <c r="N41" s="45"/>
      <c r="O41" s="45"/>
      <c r="P41" s="45"/>
      <c r="Q41" s="45"/>
      <c r="R41" s="46"/>
      <c r="S41" s="46"/>
      <c r="T41" s="42"/>
      <c r="U41" s="42"/>
      <c r="V41" s="42"/>
      <c r="W41" s="42"/>
      <c r="X41" s="42"/>
      <c r="Y41" s="42"/>
    </row>
    <row r="42" spans="1:25" s="10" customFormat="1" ht="13.8" x14ac:dyDescent="0.3">
      <c r="A42" s="20"/>
      <c r="B42" s="81"/>
      <c r="C42" s="81"/>
      <c r="D42" s="81"/>
      <c r="E42" s="81"/>
      <c r="F42" s="81"/>
      <c r="G42" s="81"/>
      <c r="H42" s="81"/>
      <c r="I42" s="81"/>
      <c r="J42" s="81"/>
      <c r="K42" s="20"/>
      <c r="M42" s="45"/>
      <c r="N42" s="45"/>
      <c r="O42" s="45"/>
      <c r="P42" s="45"/>
      <c r="Q42" s="45"/>
      <c r="R42" s="46"/>
      <c r="S42" s="46"/>
      <c r="T42" s="42"/>
      <c r="U42" s="42"/>
      <c r="V42" s="42"/>
      <c r="W42" s="42"/>
      <c r="X42" s="42"/>
      <c r="Y42" s="42"/>
    </row>
    <row r="43" spans="1:25" s="10" customFormat="1" ht="13.8" x14ac:dyDescent="0.3">
      <c r="A43" s="20"/>
      <c r="B43" s="81"/>
      <c r="C43" s="81"/>
      <c r="D43" s="81"/>
      <c r="E43" s="81"/>
      <c r="F43" s="81"/>
      <c r="G43" s="81"/>
      <c r="H43" s="81"/>
      <c r="I43" s="81"/>
      <c r="J43" s="81"/>
      <c r="K43" s="20"/>
      <c r="M43" s="45"/>
      <c r="N43" s="45"/>
      <c r="O43" s="45"/>
      <c r="P43" s="45"/>
      <c r="Q43" s="45"/>
      <c r="R43" s="46"/>
      <c r="S43" s="46"/>
      <c r="T43" s="42"/>
      <c r="U43" s="42"/>
      <c r="V43" s="42"/>
      <c r="W43" s="42"/>
      <c r="X43" s="42"/>
      <c r="Y43" s="42"/>
    </row>
    <row r="44" spans="1:25" s="10" customFormat="1" ht="13.8" x14ac:dyDescent="0.3">
      <c r="A44" s="20"/>
      <c r="B44" s="76"/>
      <c r="C44" s="76"/>
      <c r="D44" s="76"/>
      <c r="E44" s="76"/>
      <c r="F44" s="76"/>
      <c r="G44" s="76"/>
      <c r="H44" s="76"/>
      <c r="I44" s="76"/>
      <c r="J44" s="76"/>
      <c r="K44" s="20"/>
      <c r="M44" s="45"/>
      <c r="N44" s="45"/>
      <c r="O44" s="45"/>
      <c r="P44" s="45"/>
      <c r="Q44" s="45"/>
      <c r="R44" s="46"/>
      <c r="S44" s="46"/>
      <c r="T44" s="42"/>
      <c r="U44" s="42"/>
      <c r="V44" s="42"/>
      <c r="W44" s="42"/>
      <c r="X44" s="42"/>
      <c r="Y44" s="42"/>
    </row>
    <row r="45" spans="1:25" s="10" customFormat="1" ht="12.75" customHeight="1" x14ac:dyDescent="0.3">
      <c r="A45" s="20"/>
      <c r="B45" s="81" t="s">
        <v>40</v>
      </c>
      <c r="C45" s="81"/>
      <c r="D45" s="81"/>
      <c r="E45" s="81"/>
      <c r="F45" s="81"/>
      <c r="G45" s="81"/>
      <c r="H45" s="81"/>
      <c r="I45" s="81"/>
      <c r="J45" s="81"/>
      <c r="K45" s="20"/>
      <c r="M45" s="45"/>
      <c r="N45" s="45"/>
      <c r="O45" s="45"/>
      <c r="P45" s="45"/>
      <c r="Q45" s="45"/>
      <c r="R45" s="46"/>
      <c r="S45" s="46"/>
      <c r="T45" s="42"/>
      <c r="U45" s="42"/>
      <c r="V45" s="42"/>
      <c r="W45" s="42"/>
      <c r="X45" s="42"/>
      <c r="Y45" s="42"/>
    </row>
    <row r="46" spans="1:25" s="10" customFormat="1" ht="13.8" x14ac:dyDescent="0.3">
      <c r="A46" s="20"/>
      <c r="B46" s="81"/>
      <c r="C46" s="81"/>
      <c r="D46" s="81"/>
      <c r="E46" s="81"/>
      <c r="F46" s="81"/>
      <c r="G46" s="81"/>
      <c r="H46" s="81"/>
      <c r="I46" s="81"/>
      <c r="J46" s="81"/>
      <c r="K46" s="20"/>
      <c r="M46" s="45"/>
      <c r="N46" s="45"/>
      <c r="O46" s="45"/>
      <c r="P46" s="45"/>
      <c r="Q46" s="45"/>
      <c r="R46" s="46"/>
      <c r="S46" s="46"/>
      <c r="T46" s="42"/>
      <c r="U46" s="42"/>
      <c r="V46" s="42"/>
      <c r="W46" s="42"/>
      <c r="X46" s="42"/>
      <c r="Y46" s="42"/>
    </row>
    <row r="47" spans="1:25" s="10" customFormat="1" ht="13.8" x14ac:dyDescent="0.3">
      <c r="A47" s="20"/>
      <c r="B47" s="81"/>
      <c r="C47" s="81"/>
      <c r="D47" s="81"/>
      <c r="E47" s="81"/>
      <c r="F47" s="81"/>
      <c r="G47" s="81"/>
      <c r="H47" s="81"/>
      <c r="I47" s="81"/>
      <c r="J47" s="81"/>
      <c r="K47" s="20"/>
      <c r="M47" s="45"/>
      <c r="N47" s="45"/>
      <c r="O47" s="45"/>
      <c r="P47" s="45"/>
      <c r="Q47" s="45"/>
      <c r="R47" s="46"/>
      <c r="S47" s="46"/>
      <c r="T47" s="42"/>
      <c r="U47" s="42"/>
      <c r="V47" s="42"/>
      <c r="W47" s="42"/>
      <c r="X47" s="42"/>
      <c r="Y47" s="42"/>
    </row>
    <row r="48" spans="1:25" s="10" customFormat="1" ht="12.75" customHeight="1" x14ac:dyDescent="0.3">
      <c r="A48" s="20"/>
      <c r="B48" s="81"/>
      <c r="C48" s="81"/>
      <c r="D48" s="81"/>
      <c r="E48" s="81"/>
      <c r="F48" s="81"/>
      <c r="G48" s="81"/>
      <c r="H48" s="81"/>
      <c r="I48" s="81"/>
      <c r="J48" s="81"/>
      <c r="K48" s="20"/>
      <c r="M48" s="45"/>
      <c r="N48" s="45"/>
      <c r="O48" s="45"/>
      <c r="P48" s="45"/>
      <c r="Q48" s="45"/>
      <c r="R48" s="46"/>
      <c r="S48" s="46"/>
      <c r="T48" s="42"/>
      <c r="U48" s="42"/>
      <c r="V48" s="42"/>
      <c r="W48" s="42"/>
      <c r="X48" s="42"/>
      <c r="Y48" s="42"/>
    </row>
    <row r="49" spans="1:25" s="10" customFormat="1" ht="13.8" x14ac:dyDescent="0.3">
      <c r="A49" s="20"/>
      <c r="B49" s="20" t="s">
        <v>47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8" t="s">
        <v>65</v>
      </c>
      <c r="G50" s="77"/>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2" t="s">
        <v>49</v>
      </c>
      <c r="C54" s="82"/>
      <c r="D54" s="82"/>
      <c r="E54" s="82"/>
      <c r="F54" s="82"/>
      <c r="G54" s="82"/>
      <c r="H54" s="82"/>
      <c r="I54" s="82"/>
      <c r="J54" s="82"/>
      <c r="K54" s="20"/>
      <c r="M54" s="45"/>
      <c r="N54" s="45"/>
      <c r="O54" s="45"/>
      <c r="P54" s="45"/>
      <c r="Q54" s="45"/>
      <c r="R54" s="46"/>
      <c r="S54" s="46"/>
      <c r="T54" s="42"/>
      <c r="U54" s="42"/>
      <c r="V54" s="42"/>
      <c r="W54" s="42"/>
      <c r="X54" s="42"/>
      <c r="Y54" s="42"/>
    </row>
    <row r="55" spans="1:25" s="10" customFormat="1" ht="13.8" x14ac:dyDescent="0.3">
      <c r="A55" s="20"/>
      <c r="B55" s="82"/>
      <c r="C55" s="82"/>
      <c r="D55" s="82"/>
      <c r="E55" s="82"/>
      <c r="F55" s="82"/>
      <c r="G55" s="82"/>
      <c r="H55" s="82"/>
      <c r="I55" s="82"/>
      <c r="J55" s="82"/>
      <c r="K55" s="20"/>
      <c r="M55" s="45"/>
      <c r="N55" s="45"/>
      <c r="O55" s="45"/>
      <c r="P55" s="45"/>
      <c r="Q55" s="45"/>
      <c r="R55" s="46"/>
      <c r="S55" s="46"/>
      <c r="T55" s="42"/>
      <c r="U55" s="42"/>
      <c r="V55" s="42"/>
      <c r="W55" s="42"/>
      <c r="X55" s="42"/>
      <c r="Y55" s="42"/>
    </row>
    <row r="56" spans="1:25" s="10" customFormat="1" ht="13.8" x14ac:dyDescent="0.3">
      <c r="A56" s="20"/>
      <c r="B56" s="82"/>
      <c r="C56" s="82"/>
      <c r="D56" s="82"/>
      <c r="E56" s="82"/>
      <c r="F56" s="82"/>
      <c r="G56" s="82"/>
      <c r="H56" s="82"/>
      <c r="I56" s="82"/>
      <c r="J56" s="82"/>
      <c r="K56" s="20"/>
      <c r="M56" s="45"/>
      <c r="N56" s="45"/>
      <c r="O56" s="79"/>
      <c r="P56" s="45"/>
      <c r="Q56" s="45"/>
      <c r="R56" s="46"/>
      <c r="S56" s="46"/>
      <c r="T56" s="42"/>
      <c r="U56" s="42"/>
      <c r="V56" s="42"/>
      <c r="W56" s="42"/>
      <c r="X56" s="42"/>
      <c r="Y56" s="42"/>
    </row>
    <row r="57" spans="1:25" s="10" customFormat="1" ht="13.8" x14ac:dyDescent="0.3">
      <c r="A57" s="20"/>
      <c r="B57" s="20"/>
      <c r="C57" s="20"/>
      <c r="D57" s="20"/>
      <c r="F57" s="77"/>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0"/>
      <c r="P59" s="45"/>
      <c r="Q59" s="45"/>
      <c r="R59" s="46"/>
      <c r="S59" s="46"/>
      <c r="T59" s="42"/>
      <c r="U59" s="42"/>
      <c r="V59" s="42"/>
      <c r="W59" s="42"/>
      <c r="X59" s="42"/>
      <c r="Y59" s="42"/>
    </row>
    <row r="60" spans="1:25" s="10" customFormat="1" ht="13.8" x14ac:dyDescent="0.3">
      <c r="A60" s="20"/>
      <c r="B60" s="20" t="s">
        <v>50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8" t="s">
        <v>66</v>
      </c>
      <c r="G61" s="75"/>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 style="52" customWidth="1"/>
    <col min="12" max="12" width="4" style="50" customWidth="1"/>
    <col min="13" max="20" width="4" style="51" customWidth="1"/>
    <col min="21" max="21" width="10.33203125" style="50" customWidth="1"/>
    <col min="22" max="22" width="9.109375" style="54"/>
    <col min="23" max="23" width="9.88671875" style="54" customWidth="1"/>
    <col min="24" max="25" width="6.6640625" style="54" bestFit="1" customWidth="1"/>
    <col min="26" max="34" width="6.5546875" style="54" bestFit="1" customWidth="1"/>
    <col min="35" max="175" width="9.109375" style="70"/>
    <col min="176" max="16384" width="9.109375" style="52"/>
  </cols>
  <sheetData>
    <row r="1" spans="1:178" s="10" customFormat="1" x14ac:dyDescent="0.3">
      <c r="A1" s="3"/>
      <c r="B1" s="4" t="s">
        <v>7</v>
      </c>
      <c r="C1" s="5" t="s">
        <v>4</v>
      </c>
      <c r="D1" s="3"/>
      <c r="E1" s="3"/>
      <c r="F1" s="4" t="s">
        <v>15</v>
      </c>
      <c r="G1" s="6">
        <f>X1</f>
        <v>1</v>
      </c>
      <c r="H1" s="3"/>
      <c r="I1" s="3"/>
      <c r="J1" s="3"/>
      <c r="K1" s="3"/>
      <c r="M1" s="22" t="s">
        <v>25</v>
      </c>
      <c r="N1" s="22" t="s">
        <v>26</v>
      </c>
      <c r="O1" s="22" t="s">
        <v>27</v>
      </c>
      <c r="P1" s="22" t="s">
        <v>27</v>
      </c>
      <c r="Q1" s="22" t="s">
        <v>27</v>
      </c>
      <c r="R1" s="22" t="s">
        <v>28</v>
      </c>
      <c r="S1" s="23" t="s">
        <v>29</v>
      </c>
      <c r="T1" s="24" t="s">
        <v>30</v>
      </c>
      <c r="W1" s="11" t="s">
        <v>31</v>
      </c>
      <c r="X1" s="12">
        <f>SUM(M:M)</f>
        <v>1</v>
      </c>
    </row>
    <row r="2" spans="1:178" s="10" customFormat="1" x14ac:dyDescent="0.3">
      <c r="A2" s="3"/>
      <c r="B2" s="4" t="s">
        <v>8</v>
      </c>
      <c r="C2" s="5" t="s">
        <v>9</v>
      </c>
      <c r="D2" s="3"/>
      <c r="E2" s="3"/>
      <c r="F2" s="4" t="s">
        <v>10</v>
      </c>
      <c r="G2" s="5" t="s">
        <v>61</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16</v>
      </c>
      <c r="D3" s="3"/>
      <c r="E3" s="3"/>
      <c r="F3" s="4" t="s">
        <v>0</v>
      </c>
      <c r="G3" s="5" t="s">
        <v>68</v>
      </c>
      <c r="H3" s="3"/>
      <c r="I3" s="3"/>
      <c r="J3" s="3"/>
      <c r="K3" s="3"/>
      <c r="M3" s="25"/>
      <c r="N3" s="25"/>
      <c r="O3" s="25"/>
      <c r="P3" s="25"/>
      <c r="Q3" s="25"/>
      <c r="R3" s="25"/>
      <c r="S3" s="26"/>
      <c r="T3" s="27"/>
      <c r="W3" s="11" t="s">
        <v>34</v>
      </c>
      <c r="X3" s="12">
        <f>SUM(O:O)</f>
        <v>0</v>
      </c>
    </row>
    <row r="4" spans="1:178" s="10" customFormat="1" x14ac:dyDescent="0.3">
      <c r="A4" s="3"/>
      <c r="B4" s="4" t="s">
        <v>17</v>
      </c>
      <c r="C4" s="6"/>
      <c r="D4" s="3"/>
      <c r="E4" s="3"/>
      <c r="F4" s="4" t="s">
        <v>18</v>
      </c>
      <c r="G4" s="5" t="s">
        <v>60</v>
      </c>
      <c r="H4" s="3"/>
      <c r="I4" s="3"/>
      <c r="J4" s="3"/>
      <c r="K4" s="3"/>
      <c r="M4" s="25"/>
      <c r="N4" s="25"/>
      <c r="O4" s="25"/>
      <c r="P4" s="25"/>
      <c r="Q4" s="28"/>
      <c r="R4" s="29"/>
      <c r="S4" s="30"/>
      <c r="T4" s="27"/>
      <c r="W4" s="11" t="s">
        <v>34</v>
      </c>
      <c r="X4" s="12">
        <f>SUM(P:P)</f>
        <v>0</v>
      </c>
    </row>
    <row r="5" spans="1:178" s="10" customFormat="1" x14ac:dyDescent="0.3">
      <c r="A5" s="3"/>
      <c r="B5" s="4" t="s">
        <v>20</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AA-SM-005-002</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1"/>
      <c r="B11" s="71"/>
      <c r="C11" s="71"/>
      <c r="D11" s="71"/>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COMBINED SHEAR AND TENSION ON THREADS</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B13" s="85" t="s">
        <v>67</v>
      </c>
      <c r="C13" s="85"/>
      <c r="D13" s="85"/>
      <c r="E13" s="85"/>
      <c r="F13" s="85"/>
      <c r="G13" s="85"/>
      <c r="H13" s="85"/>
      <c r="I13" s="85"/>
      <c r="J13" s="85"/>
      <c r="K13" s="85"/>
      <c r="V13" s="52"/>
      <c r="W13" s="52"/>
      <c r="X13" s="52"/>
      <c r="Y13" s="52"/>
      <c r="Z13" s="52"/>
      <c r="AA13" s="53">
        <v>0</v>
      </c>
      <c r="AB13" s="53">
        <f t="shared" ref="AB13:AB33" si="0">(1-(AA13^$AF$25))^(1/$AF$26)</f>
        <v>1</v>
      </c>
      <c r="AC13" s="52"/>
      <c r="AD13" s="52"/>
      <c r="AE13" s="52">
        <v>0</v>
      </c>
      <c r="AF13" s="52">
        <v>0</v>
      </c>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row>
    <row r="14" spans="1:178" x14ac:dyDescent="0.3">
      <c r="A14" s="3"/>
      <c r="B14" s="84" t="s">
        <v>51</v>
      </c>
      <c r="C14" s="84"/>
      <c r="D14" s="84"/>
      <c r="E14" s="3"/>
      <c r="F14" s="3"/>
      <c r="G14" s="3"/>
      <c r="H14" s="3"/>
      <c r="I14" s="58"/>
      <c r="J14" s="3"/>
      <c r="K14" s="3"/>
      <c r="V14" s="52">
        <f>-Z14/(Y14-AD23)</f>
        <v>0.65507096582721369</v>
      </c>
      <c r="W14" s="52">
        <f t="shared" ref="W14:W33" si="1">Y14*V14+Z14</f>
        <v>0.81883870728401709</v>
      </c>
      <c r="X14" s="52">
        <f t="shared" ref="X14:X33" si="2">(V14^2+W14^2)^0.5</f>
        <v>1.0486251946316942</v>
      </c>
      <c r="Y14" s="52">
        <f t="shared" ref="Y14:Y33" si="3">(AB14-AB13)/(AA14-AA13)</f>
        <v>-0.27655216330220833</v>
      </c>
      <c r="Z14" s="52">
        <f t="shared" ref="Z14:Z33" si="4">AB14-AA14*Y14</f>
        <v>1</v>
      </c>
      <c r="AA14" s="53">
        <v>0.05</v>
      </c>
      <c r="AB14" s="53">
        <f t="shared" si="0"/>
        <v>0.98617239183488958</v>
      </c>
      <c r="AC14" s="52"/>
      <c r="AD14" s="52">
        <v>20</v>
      </c>
      <c r="AE14" s="52">
        <f>AF18</f>
        <v>0.70483273609272912</v>
      </c>
      <c r="AF14" s="52">
        <f>AE18</f>
        <v>0.56386618887418338</v>
      </c>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row>
    <row r="15" spans="1:178" x14ac:dyDescent="0.3">
      <c r="A15" s="3"/>
      <c r="B15" s="3"/>
      <c r="C15" s="3"/>
      <c r="D15" s="73"/>
      <c r="E15" s="3"/>
      <c r="F15" s="3"/>
      <c r="G15" s="3"/>
      <c r="H15" s="3"/>
      <c r="I15" s="58"/>
      <c r="J15" s="3"/>
      <c r="K15" s="3"/>
      <c r="V15" s="52">
        <f>Z15/(AD23-Y15)</f>
        <v>0.62204501491674291</v>
      </c>
      <c r="W15" s="52">
        <f t="shared" si="1"/>
        <v>0.77755626864592853</v>
      </c>
      <c r="X15" s="52">
        <f t="shared" si="2"/>
        <v>0.9957578779469185</v>
      </c>
      <c r="Y15" s="52">
        <f t="shared" si="3"/>
        <v>-0.36468480233032619</v>
      </c>
      <c r="Z15" s="52">
        <f t="shared" si="4"/>
        <v>1.0044066319514058</v>
      </c>
      <c r="AA15" s="53">
        <v>0.1</v>
      </c>
      <c r="AB15" s="53">
        <f t="shared" si="0"/>
        <v>0.96793815171837327</v>
      </c>
      <c r="AC15" s="52"/>
      <c r="AD15" s="52"/>
      <c r="AE15" s="52"/>
      <c r="AF15" s="52"/>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row>
    <row r="16" spans="1:178" x14ac:dyDescent="0.3">
      <c r="B16" s="52" t="s">
        <v>57</v>
      </c>
      <c r="E16" s="3"/>
      <c r="F16" s="3"/>
      <c r="G16" s="58"/>
      <c r="H16" s="3"/>
      <c r="I16" s="3"/>
      <c r="V16" s="52">
        <f>Z16/(AD23-Y16)</f>
        <v>0.60690004237157114</v>
      </c>
      <c r="W16" s="52">
        <f t="shared" si="1"/>
        <v>0.75862505296446392</v>
      </c>
      <c r="X16" s="52">
        <f t="shared" si="2"/>
        <v>0.97151409275210754</v>
      </c>
      <c r="Y16" s="52">
        <f t="shared" si="3"/>
        <v>-0.41292775943482252</v>
      </c>
      <c r="Z16" s="52">
        <f t="shared" si="4"/>
        <v>1.0092309276618556</v>
      </c>
      <c r="AA16" s="53">
        <v>0.15</v>
      </c>
      <c r="AB16" s="53">
        <f t="shared" si="0"/>
        <v>0.94729176374663215</v>
      </c>
      <c r="AC16" s="52"/>
      <c r="AD16" s="52"/>
      <c r="AE16" s="52"/>
      <c r="AF16" s="52">
        <f>MIN(X14:X33)</f>
        <v>0.90262631516229297</v>
      </c>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row>
    <row r="17" spans="1:178" ht="15" x14ac:dyDescent="0.35">
      <c r="B17" s="55" t="s">
        <v>52</v>
      </c>
      <c r="C17" s="72">
        <v>12000</v>
      </c>
      <c r="D17" s="56" t="s">
        <v>24</v>
      </c>
      <c r="E17" s="3"/>
      <c r="F17" s="3"/>
      <c r="G17" s="58"/>
      <c r="H17" s="3"/>
      <c r="I17" s="3"/>
      <c r="V17" s="52">
        <f>Z17/(AD23-Y17)</f>
        <v>0.59638053658862022</v>
      </c>
      <c r="W17" s="52">
        <f t="shared" si="1"/>
        <v>0.74547567073577525</v>
      </c>
      <c r="X17" s="52">
        <f t="shared" si="2"/>
        <v>0.95467466714095051</v>
      </c>
      <c r="Y17" s="52">
        <f t="shared" si="3"/>
        <v>-0.45211669521524983</v>
      </c>
      <c r="Z17" s="52">
        <f t="shared" si="4"/>
        <v>1.0151092680289195</v>
      </c>
      <c r="AA17" s="53">
        <v>0.2</v>
      </c>
      <c r="AB17" s="53">
        <f t="shared" si="0"/>
        <v>0.92468592898586965</v>
      </c>
      <c r="AC17" s="52"/>
      <c r="AD17" s="52"/>
      <c r="AE17" s="52"/>
      <c r="AF17" s="52"/>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row>
    <row r="18" spans="1:178" ht="15" x14ac:dyDescent="0.35">
      <c r="B18" s="55" t="s">
        <v>53</v>
      </c>
      <c r="C18" s="72">
        <v>15000</v>
      </c>
      <c r="D18" s="56" t="s">
        <v>24</v>
      </c>
      <c r="E18" s="3"/>
      <c r="F18" s="3"/>
      <c r="G18" s="58"/>
      <c r="H18" s="3"/>
      <c r="I18" s="3"/>
      <c r="V18" s="52">
        <f>Z18/(AD23-Y18)</f>
        <v>0.58824803820376859</v>
      </c>
      <c r="W18" s="52">
        <f t="shared" si="1"/>
        <v>0.73531004775471076</v>
      </c>
      <c r="X18" s="52">
        <f t="shared" si="2"/>
        <v>0.94165631776121872</v>
      </c>
      <c r="Y18" s="52">
        <f t="shared" si="3"/>
        <v>-0.48777034935529218</v>
      </c>
      <c r="Z18" s="52">
        <f t="shared" si="4"/>
        <v>1.0222399988569282</v>
      </c>
      <c r="AA18" s="53">
        <v>0.25</v>
      </c>
      <c r="AB18" s="53">
        <f t="shared" si="0"/>
        <v>0.90029741151810505</v>
      </c>
      <c r="AC18" s="52"/>
      <c r="AD18" s="52"/>
      <c r="AE18" s="52">
        <f>INDEX(V14:V33,MATCH(AF16,X14:X33,0))</f>
        <v>0.56386618887418338</v>
      </c>
      <c r="AF18" s="52">
        <f>INDEX(W14:W33,MATCH(AF16,X14:X33,0))</f>
        <v>0.70483273609272912</v>
      </c>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row>
    <row r="19" spans="1:178" x14ac:dyDescent="0.3">
      <c r="B19" s="3"/>
      <c r="C19" s="3"/>
      <c r="D19" s="3"/>
      <c r="E19" s="3"/>
      <c r="F19" s="3"/>
      <c r="G19" s="58"/>
      <c r="H19" s="3"/>
      <c r="I19" s="3"/>
      <c r="V19" s="52">
        <f>Z19/(AD23-Y19)</f>
        <v>0.58166692557380584</v>
      </c>
      <c r="W19" s="52">
        <f t="shared" si="1"/>
        <v>0.72708365696725719</v>
      </c>
      <c r="X19" s="52">
        <f t="shared" si="2"/>
        <v>0.93112139731367116</v>
      </c>
      <c r="Y19" s="52">
        <f t="shared" si="3"/>
        <v>-0.52225211860114318</v>
      </c>
      <c r="Z19" s="52">
        <f t="shared" si="4"/>
        <v>1.0308604411683908</v>
      </c>
      <c r="AA19" s="53">
        <v>0.3</v>
      </c>
      <c r="AB19" s="53">
        <f t="shared" si="0"/>
        <v>0.8741848055880479</v>
      </c>
      <c r="AC19" s="52"/>
      <c r="AD19" s="52"/>
      <c r="AE19" s="52"/>
      <c r="AF19" s="52">
        <f>(AE18^2+AF18^2)^0.5</f>
        <v>0.90262631516229297</v>
      </c>
      <c r="AG19" s="52"/>
      <c r="AH19" s="52"/>
      <c r="AI19" s="52"/>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9"/>
      <c r="FU19" s="59"/>
      <c r="FV19" s="59"/>
    </row>
    <row r="20" spans="1:178" x14ac:dyDescent="0.3">
      <c r="B20" s="52" t="s">
        <v>58</v>
      </c>
      <c r="E20" s="60"/>
      <c r="F20" s="3"/>
      <c r="G20" s="58"/>
      <c r="H20" s="3"/>
      <c r="I20" s="3"/>
      <c r="V20" s="52">
        <f>Z20/(AD23-Y20)</f>
        <v>0.57625567413683543</v>
      </c>
      <c r="W20" s="52">
        <f t="shared" si="1"/>
        <v>0.72031959267104417</v>
      </c>
      <c r="X20" s="52">
        <f t="shared" si="2"/>
        <v>0.922459168505944</v>
      </c>
      <c r="Y20" s="52">
        <f t="shared" si="3"/>
        <v>-0.55696670628669465</v>
      </c>
      <c r="Z20" s="52">
        <f t="shared" si="4"/>
        <v>1.0412748174740563</v>
      </c>
      <c r="AA20" s="53">
        <v>0.35</v>
      </c>
      <c r="AB20" s="53">
        <f t="shared" si="0"/>
        <v>0.84633647027371317</v>
      </c>
      <c r="AC20" s="52"/>
      <c r="AD20" s="52"/>
      <c r="AE20" s="52"/>
      <c r="AF20" s="52"/>
      <c r="AG20" s="52"/>
      <c r="AH20" s="52"/>
      <c r="AI20" s="52"/>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9"/>
      <c r="FU20" s="59"/>
      <c r="FV20" s="59"/>
    </row>
    <row r="21" spans="1:178" ht="15" x14ac:dyDescent="0.35">
      <c r="B21" s="55" t="s">
        <v>54</v>
      </c>
      <c r="C21" s="72">
        <v>30000</v>
      </c>
      <c r="D21" s="56" t="s">
        <v>24</v>
      </c>
      <c r="E21" s="61"/>
      <c r="F21" s="3"/>
      <c r="G21" s="58"/>
      <c r="H21" s="3"/>
      <c r="I21" s="3"/>
      <c r="V21" s="52">
        <f>Z21/(AD23-Y21)</f>
        <v>0.57183489021690792</v>
      </c>
      <c r="W21" s="52">
        <f t="shared" si="1"/>
        <v>0.71479361277113507</v>
      </c>
      <c r="X21" s="52">
        <f t="shared" si="2"/>
        <v>0.91538246133940893</v>
      </c>
      <c r="Y21" s="52">
        <f t="shared" si="3"/>
        <v>-0.59297641310596727</v>
      </c>
      <c r="Z21" s="52">
        <f t="shared" si="4"/>
        <v>1.0538782148608017</v>
      </c>
      <c r="AA21" s="53">
        <v>0.4</v>
      </c>
      <c r="AB21" s="53">
        <f t="shared" si="0"/>
        <v>0.81668764961841478</v>
      </c>
      <c r="AC21" s="52"/>
      <c r="AD21" s="62">
        <f>C26</f>
        <v>0.45999999999999996</v>
      </c>
      <c r="AE21" s="62">
        <f>C28</f>
        <v>0.57499999999999996</v>
      </c>
      <c r="AF21" s="52"/>
      <c r="AG21" s="52"/>
      <c r="AH21" s="52"/>
      <c r="AI21" s="52"/>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9"/>
      <c r="FU21" s="59"/>
      <c r="FV21" s="59"/>
    </row>
    <row r="22" spans="1:178" ht="15" x14ac:dyDescent="0.35">
      <c r="B22" s="55" t="s">
        <v>55</v>
      </c>
      <c r="C22" s="72">
        <v>30000</v>
      </c>
      <c r="D22" s="56" t="s">
        <v>24</v>
      </c>
      <c r="F22" s="3"/>
      <c r="G22" s="58"/>
      <c r="H22" s="3"/>
      <c r="I22" s="3"/>
      <c r="V22" s="52">
        <f>Z22/(AD23-Y22)</f>
        <v>0.56833818424946203</v>
      </c>
      <c r="W22" s="52">
        <f t="shared" si="1"/>
        <v>0.71042273031182757</v>
      </c>
      <c r="X22" s="52">
        <f t="shared" si="2"/>
        <v>0.90978500065657664</v>
      </c>
      <c r="Y22" s="52">
        <f t="shared" si="3"/>
        <v>-0.63125855717388613</v>
      </c>
      <c r="Z22" s="52">
        <f t="shared" si="4"/>
        <v>1.0691910724879692</v>
      </c>
      <c r="AA22" s="53">
        <v>0.45</v>
      </c>
      <c r="AB22" s="53">
        <f t="shared" si="0"/>
        <v>0.78512472175972048</v>
      </c>
      <c r="AC22" s="52"/>
      <c r="AD22" s="52"/>
      <c r="AE22" s="52"/>
      <c r="AF22" s="52"/>
      <c r="AG22" s="52"/>
      <c r="AH22" s="52"/>
      <c r="AI22" s="52"/>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9"/>
      <c r="FU22" s="59"/>
      <c r="FV22" s="59"/>
    </row>
    <row r="23" spans="1:178" x14ac:dyDescent="0.3">
      <c r="B23" s="3"/>
      <c r="C23" s="4"/>
      <c r="D23" s="3"/>
      <c r="E23" s="3"/>
      <c r="F23" s="63"/>
      <c r="G23" s="58"/>
      <c r="H23" s="3"/>
      <c r="I23" s="3"/>
      <c r="V23" s="52">
        <f>Z23/(AD23-Y23)</f>
        <v>0.56440409416171278</v>
      </c>
      <c r="W23" s="52">
        <f t="shared" si="1"/>
        <v>0.70550511770214108</v>
      </c>
      <c r="X23" s="52">
        <f t="shared" si="2"/>
        <v>0.90348738375829873</v>
      </c>
      <c r="Y23" s="52">
        <f t="shared" si="3"/>
        <v>-0.69595065317361238</v>
      </c>
      <c r="Z23" s="52">
        <f t="shared" si="4"/>
        <v>1.0983025156878461</v>
      </c>
      <c r="AA23" s="53">
        <v>0.55000000000000004</v>
      </c>
      <c r="AB23" s="53">
        <f t="shared" si="0"/>
        <v>0.71552965644235922</v>
      </c>
      <c r="AC23" s="64" t="s">
        <v>3</v>
      </c>
      <c r="AD23" s="52">
        <f>AE21/AD21</f>
        <v>1.25</v>
      </c>
      <c r="AE23" s="52"/>
      <c r="AF23" s="52">
        <f>AF16</f>
        <v>0.90262631516229297</v>
      </c>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row>
    <row r="24" spans="1:178" x14ac:dyDescent="0.3">
      <c r="B24" s="52" t="s">
        <v>59</v>
      </c>
      <c r="E24" s="60"/>
      <c r="F24" s="63"/>
      <c r="G24" s="58"/>
      <c r="H24" s="3"/>
      <c r="I24" s="3"/>
      <c r="V24" s="52">
        <f>Z24/(AD23-Y24)</f>
        <v>0.56386618887418338</v>
      </c>
      <c r="W24" s="52">
        <f t="shared" si="1"/>
        <v>0.70483273609272912</v>
      </c>
      <c r="X24" s="52">
        <f t="shared" si="2"/>
        <v>0.90262631516229297</v>
      </c>
      <c r="Y24" s="52">
        <f t="shared" si="3"/>
        <v>-0.77143910606512034</v>
      </c>
      <c r="Z24" s="52">
        <f t="shared" si="4"/>
        <v>1.1398211647781755</v>
      </c>
      <c r="AA24" s="53">
        <v>0.6</v>
      </c>
      <c r="AB24" s="53">
        <f t="shared" si="0"/>
        <v>0.67695770113910325</v>
      </c>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row>
    <row r="25" spans="1:178" ht="15" x14ac:dyDescent="0.35">
      <c r="B25" s="55" t="s">
        <v>62</v>
      </c>
      <c r="C25" s="52" t="str">
        <f>[1]!xln(C26)</f>
        <v>(12000 × 1.15) / 30000</v>
      </c>
      <c r="D25" s="56"/>
      <c r="E25" s="3"/>
      <c r="F25" s="3"/>
      <c r="G25" s="58"/>
      <c r="H25" s="3"/>
      <c r="I25" s="3"/>
      <c r="V25" s="52">
        <f>Z25/(AD23-Y25)</f>
        <v>0.56619958054210517</v>
      </c>
      <c r="W25" s="52">
        <f t="shared" si="1"/>
        <v>0.70774947567763136</v>
      </c>
      <c r="X25" s="52">
        <f t="shared" si="2"/>
        <v>0.90636156434836646</v>
      </c>
      <c r="Y25" s="52">
        <f t="shared" si="3"/>
        <v>-0.91098794134450156</v>
      </c>
      <c r="Z25" s="52">
        <f t="shared" si="4"/>
        <v>1.2235504659458041</v>
      </c>
      <c r="AA25" s="53">
        <v>0.75</v>
      </c>
      <c r="AB25" s="53">
        <f t="shared" si="0"/>
        <v>0.54030950993742799</v>
      </c>
      <c r="AC25" s="52"/>
      <c r="AD25" s="52"/>
      <c r="AE25" s="57" t="s">
        <v>5</v>
      </c>
      <c r="AF25" s="58">
        <v>1.2</v>
      </c>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row>
    <row r="26" spans="1:178" x14ac:dyDescent="0.3">
      <c r="C26" s="65">
        <f>(C17*1.15)/C21</f>
        <v>0.45999999999999996</v>
      </c>
      <c r="E26" s="3"/>
      <c r="F26" s="3"/>
      <c r="G26" s="58"/>
      <c r="H26" s="3"/>
      <c r="I26" s="3"/>
      <c r="V26" s="52">
        <f>Z26/(AD23-Y26)</f>
        <v>0.58187861812435548</v>
      </c>
      <c r="W26" s="52">
        <f t="shared" si="1"/>
        <v>0.72734827265544422</v>
      </c>
      <c r="X26" s="52">
        <f t="shared" si="2"/>
        <v>0.93146027073899829</v>
      </c>
      <c r="Y26" s="52">
        <f t="shared" si="3"/>
        <v>-1.1125221588790204</v>
      </c>
      <c r="Z26" s="52">
        <f t="shared" si="4"/>
        <v>1.3747011290966933</v>
      </c>
      <c r="AA26" s="53">
        <v>0.8</v>
      </c>
      <c r="AB26" s="53">
        <f t="shared" si="0"/>
        <v>0.48468340199347693</v>
      </c>
      <c r="AC26" s="52"/>
      <c r="AD26" s="52"/>
      <c r="AE26" s="57" t="s">
        <v>6</v>
      </c>
      <c r="AF26" s="58">
        <v>2</v>
      </c>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row>
    <row r="27" spans="1:178" ht="15" x14ac:dyDescent="0.35">
      <c r="B27" s="55" t="s">
        <v>56</v>
      </c>
      <c r="C27" s="52" t="str">
        <f>[1]!xln(C28)</f>
        <v>(15000 × 1.15) / 30000</v>
      </c>
      <c r="D27" s="56"/>
      <c r="E27" s="3"/>
      <c r="F27" s="3"/>
      <c r="G27" s="58"/>
      <c r="H27" s="3"/>
      <c r="I27" s="3"/>
      <c r="V27" s="52">
        <f>Z27/(AD23-Y27)</f>
        <v>0.5959159393830934</v>
      </c>
      <c r="W27" s="52">
        <f t="shared" si="1"/>
        <v>0.74489492422886683</v>
      </c>
      <c r="X27" s="52">
        <f t="shared" si="2"/>
        <v>0.95393094873411244</v>
      </c>
      <c r="Y27" s="52">
        <f t="shared" si="3"/>
        <v>-1.2750212899959985</v>
      </c>
      <c r="Z27" s="52">
        <f t="shared" si="4"/>
        <v>1.5047004339902759</v>
      </c>
      <c r="AA27" s="53">
        <v>0.85</v>
      </c>
      <c r="AB27" s="53">
        <f t="shared" si="0"/>
        <v>0.42093233749367709</v>
      </c>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row>
    <row r="28" spans="1:178" x14ac:dyDescent="0.3">
      <c r="C28" s="65">
        <f>(C18*1.15)/C22</f>
        <v>0.57499999999999996</v>
      </c>
      <c r="E28" s="58"/>
      <c r="F28" s="3"/>
      <c r="G28" s="58"/>
      <c r="H28" s="58"/>
      <c r="I28" s="58"/>
      <c r="V28" s="52">
        <f>Z28/(AD23-Y28)</f>
        <v>0.61889974537620218</v>
      </c>
      <c r="W28" s="52">
        <f t="shared" si="1"/>
        <v>0.77362468172025256</v>
      </c>
      <c r="X28" s="52">
        <f t="shared" si="2"/>
        <v>0.99072299003984454</v>
      </c>
      <c r="Y28" s="52">
        <f t="shared" si="3"/>
        <v>-1.5261443342012513</v>
      </c>
      <c r="Z28" s="52">
        <f t="shared" si="4"/>
        <v>1.7181550215647405</v>
      </c>
      <c r="AA28" s="53">
        <v>0.9</v>
      </c>
      <c r="AB28" s="53">
        <f t="shared" si="0"/>
        <v>0.34462512078361446</v>
      </c>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row>
    <row r="29" spans="1:178" x14ac:dyDescent="0.3">
      <c r="A29" s="58"/>
      <c r="E29" s="58"/>
      <c r="V29" s="52">
        <f>Z29/(AD23-Y29)</f>
        <v>0.66032368266450292</v>
      </c>
      <c r="W29" s="52">
        <f t="shared" si="1"/>
        <v>0.82540460333062859</v>
      </c>
      <c r="X29" s="52">
        <f t="shared" si="2"/>
        <v>1.0570336442549988</v>
      </c>
      <c r="Y29" s="52">
        <f t="shared" si="3"/>
        <v>-2.0059532284703061</v>
      </c>
      <c r="Z29" s="52">
        <f t="shared" si="4"/>
        <v>2.1499830264068902</v>
      </c>
      <c r="AA29" s="53">
        <v>0.95</v>
      </c>
      <c r="AB29" s="53">
        <f t="shared" si="0"/>
        <v>0.24432745936009928</v>
      </c>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row>
    <row r="30" spans="1:178" x14ac:dyDescent="0.3">
      <c r="A30" s="3"/>
      <c r="B30" s="3"/>
      <c r="C30" s="3"/>
      <c r="D30" s="3"/>
      <c r="E30" s="3"/>
      <c r="F30" s="68"/>
      <c r="G30" s="58"/>
      <c r="V30" s="52">
        <f>Z30/(AD23-Y30)</f>
        <v>0.71384652445562702</v>
      </c>
      <c r="W30" s="52">
        <f t="shared" si="1"/>
        <v>0.89230815556953358</v>
      </c>
      <c r="X30" s="52">
        <f t="shared" si="2"/>
        <v>1.1427119956372565</v>
      </c>
      <c r="Y30" s="52">
        <f t="shared" si="3"/>
        <v>-2.743896505083109</v>
      </c>
      <c r="Z30" s="52">
        <f t="shared" si="4"/>
        <v>2.8510291391890528</v>
      </c>
      <c r="AA30" s="53">
        <v>0.97</v>
      </c>
      <c r="AB30" s="53">
        <f t="shared" si="0"/>
        <v>0.18944952925843705</v>
      </c>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row>
    <row r="31" spans="1:178" x14ac:dyDescent="0.3">
      <c r="A31" s="58"/>
      <c r="B31" s="58"/>
      <c r="C31" s="58"/>
      <c r="D31" s="58"/>
      <c r="E31" s="58"/>
      <c r="F31" s="58"/>
      <c r="G31" s="58"/>
      <c r="H31" s="58"/>
      <c r="I31" s="58"/>
      <c r="V31" s="52">
        <f>Z31/(AD23-Y31)</f>
        <v>0.75318783366885123</v>
      </c>
      <c r="W31" s="52">
        <f t="shared" si="1"/>
        <v>0.94148479208606428</v>
      </c>
      <c r="X31" s="52">
        <f t="shared" si="2"/>
        <v>1.2056888182761407</v>
      </c>
      <c r="Y31" s="52">
        <f t="shared" si="3"/>
        <v>-3.4686026875401619</v>
      </c>
      <c r="Z31" s="52">
        <f t="shared" si="4"/>
        <v>3.5539941361723941</v>
      </c>
      <c r="AA31" s="53">
        <v>0.98</v>
      </c>
      <c r="AB31" s="53">
        <f t="shared" si="0"/>
        <v>0.15476350238303541</v>
      </c>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row>
    <row r="32" spans="1:178" x14ac:dyDescent="0.3">
      <c r="A32" s="58"/>
      <c r="B32" s="58"/>
      <c r="C32" s="69"/>
      <c r="D32" s="69"/>
      <c r="E32" s="68"/>
      <c r="F32" s="68"/>
      <c r="G32" s="58"/>
      <c r="H32" s="58"/>
      <c r="I32" s="58"/>
      <c r="V32" s="52">
        <f>Z32/(AD23-Y32)</f>
        <v>0.79475440296503785</v>
      </c>
      <c r="W32" s="52">
        <f t="shared" si="1"/>
        <v>0.99344300370629712</v>
      </c>
      <c r="X32" s="52">
        <f t="shared" si="2"/>
        <v>1.2722277951079766</v>
      </c>
      <c r="Y32" s="52">
        <f t="shared" si="3"/>
        <v>-4.5273923631500663</v>
      </c>
      <c r="Z32" s="52">
        <f t="shared" si="4"/>
        <v>4.5916080182701</v>
      </c>
      <c r="AA32" s="53">
        <v>0.99</v>
      </c>
      <c r="AB32" s="53">
        <f t="shared" si="0"/>
        <v>0.1094895787515347</v>
      </c>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row>
    <row r="33" spans="1:175" x14ac:dyDescent="0.3">
      <c r="A33" s="58"/>
      <c r="B33" s="58"/>
      <c r="C33" s="69"/>
      <c r="D33" s="58"/>
      <c r="E33" s="68"/>
      <c r="F33" s="58"/>
      <c r="G33" s="58"/>
      <c r="H33" s="58"/>
      <c r="I33" s="58"/>
      <c r="J33" s="66" t="str">
        <f>"MS=  "&amp;[1]!xln(K33)&amp;" ="</f>
        <v>MS=  (0.564² + 0.705²)⁰·⁵ / ((0.46² + 0.575²)⁰·⁵) - 1 =</v>
      </c>
      <c r="K33" s="67">
        <f>(AE18^2+AF18^2)^0.5/((AD21^2+AE21^2)^0.5)-1</f>
        <v>0.22579606276996378</v>
      </c>
      <c r="V33" s="52">
        <f>Z33/(AD23-Y33)</f>
        <v>0.89753223080260247</v>
      </c>
      <c r="W33" s="52">
        <f t="shared" si="1"/>
        <v>1.1219152885032528</v>
      </c>
      <c r="X33" s="52">
        <f t="shared" si="2"/>
        <v>1.4367525952323292</v>
      </c>
      <c r="Y33" s="52">
        <f t="shared" si="3"/>
        <v>-10.948957875153461</v>
      </c>
      <c r="Z33" s="52">
        <f t="shared" si="4"/>
        <v>10.948957875153461</v>
      </c>
      <c r="AA33" s="53">
        <v>1</v>
      </c>
      <c r="AB33" s="53">
        <f t="shared" si="0"/>
        <v>0</v>
      </c>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row>
    <row r="34" spans="1:175" x14ac:dyDescent="0.3">
      <c r="A34" s="58"/>
      <c r="B34" s="58"/>
      <c r="C34" s="58"/>
      <c r="D34" s="58"/>
      <c r="E34" s="58"/>
      <c r="F34" s="58"/>
      <c r="G34" s="58"/>
      <c r="H34" s="58"/>
      <c r="I34" s="58"/>
      <c r="J34" s="58"/>
      <c r="K34" s="58"/>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row>
    <row r="35" spans="1:175" x14ac:dyDescent="0.3">
      <c r="A35" s="58"/>
      <c r="B35" s="58"/>
      <c r="C35" s="58"/>
      <c r="D35" s="58"/>
      <c r="E35" s="58"/>
      <c r="F35" s="58"/>
      <c r="G35" s="58"/>
      <c r="H35" s="58"/>
      <c r="I35" s="58"/>
      <c r="J35" s="58"/>
      <c r="K35" s="58"/>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row>
    <row r="36" spans="1:175" x14ac:dyDescent="0.3">
      <c r="A36" s="58"/>
      <c r="B36" s="58"/>
      <c r="C36" s="58"/>
      <c r="D36" s="58"/>
      <c r="E36" s="58"/>
      <c r="F36" s="3"/>
      <c r="G36" s="58"/>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row>
    <row r="37" spans="1:175" x14ac:dyDescent="0.3">
      <c r="A37" s="58"/>
      <c r="B37" s="58"/>
      <c r="C37" s="58"/>
      <c r="D37" s="58"/>
      <c r="E37" s="58"/>
      <c r="F37" s="58"/>
      <c r="G37" s="58"/>
      <c r="H37" s="58"/>
      <c r="I37" s="58"/>
      <c r="J37" s="58"/>
      <c r="K37" s="58"/>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row>
    <row r="38" spans="1:175" x14ac:dyDescent="0.3">
      <c r="A38" s="58"/>
      <c r="B38" s="58"/>
      <c r="C38" s="58"/>
      <c r="D38" s="58"/>
      <c r="E38" s="58"/>
      <c r="F38" s="58"/>
      <c r="G38" s="58"/>
      <c r="H38" s="58"/>
      <c r="I38" s="58"/>
      <c r="J38" s="58"/>
      <c r="K38" s="58"/>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row>
    <row r="39" spans="1:175" x14ac:dyDescent="0.3">
      <c r="A39" s="58"/>
      <c r="B39" s="58"/>
      <c r="C39" s="58"/>
      <c r="D39" s="58"/>
      <c r="E39" s="58"/>
      <c r="F39" s="58"/>
      <c r="G39" s="58"/>
      <c r="H39" s="58"/>
      <c r="I39" s="58"/>
      <c r="J39" s="58"/>
      <c r="K39" s="58"/>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row>
    <row r="40" spans="1:175" x14ac:dyDescent="0.3">
      <c r="A40" s="58"/>
      <c r="B40" s="58"/>
      <c r="C40" s="58"/>
      <c r="D40" s="58"/>
      <c r="E40" s="58"/>
      <c r="F40" s="58"/>
      <c r="G40" s="58"/>
      <c r="H40" s="58"/>
      <c r="I40" s="58"/>
      <c r="J40" s="58"/>
      <c r="K40" s="58"/>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row>
    <row r="41" spans="1:175" x14ac:dyDescent="0.3">
      <c r="A41" s="58"/>
      <c r="B41" s="58"/>
      <c r="C41" s="58"/>
      <c r="D41" s="58"/>
      <c r="E41" s="58"/>
      <c r="F41" s="58"/>
      <c r="G41" s="58"/>
      <c r="H41" s="58"/>
      <c r="I41" s="58"/>
      <c r="J41" s="58"/>
      <c r="K41" s="58"/>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row>
    <row r="42" spans="1:175" x14ac:dyDescent="0.3">
      <c r="A42" s="58"/>
      <c r="B42" s="58"/>
      <c r="C42" s="58"/>
      <c r="D42" s="58"/>
      <c r="E42" s="58"/>
      <c r="F42" s="58"/>
      <c r="G42" s="58"/>
      <c r="H42" s="58"/>
      <c r="I42" s="58"/>
      <c r="J42" s="58"/>
      <c r="K42" s="58"/>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row>
    <row r="43" spans="1:175" x14ac:dyDescent="0.3">
      <c r="A43" s="58"/>
      <c r="B43" s="58"/>
      <c r="C43" s="58"/>
      <c r="D43" s="58"/>
      <c r="E43" s="58"/>
      <c r="F43" s="58"/>
      <c r="G43" s="58"/>
      <c r="H43" s="58"/>
      <c r="I43" s="58"/>
      <c r="J43" s="58"/>
      <c r="K43" s="58"/>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row>
    <row r="44" spans="1:175" x14ac:dyDescent="0.3">
      <c r="A44" s="58"/>
      <c r="B44" s="58"/>
      <c r="C44" s="58"/>
      <c r="D44" s="58"/>
      <c r="E44" s="58"/>
      <c r="F44" s="58"/>
      <c r="G44" s="58"/>
      <c r="H44" s="58"/>
      <c r="I44" s="58"/>
      <c r="J44" s="58"/>
      <c r="K44" s="58"/>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row>
    <row r="45" spans="1:175" x14ac:dyDescent="0.3">
      <c r="A45" s="58"/>
      <c r="B45" s="58"/>
      <c r="C45" s="58"/>
      <c r="D45" s="58"/>
      <c r="E45" s="58"/>
      <c r="F45" s="58"/>
      <c r="G45" s="58"/>
      <c r="H45" s="58"/>
      <c r="I45" s="58"/>
      <c r="J45" s="58"/>
      <c r="K45" s="58"/>
    </row>
    <row r="46" spans="1:175" x14ac:dyDescent="0.3">
      <c r="A46" s="58"/>
      <c r="B46" s="58"/>
      <c r="C46" s="58"/>
      <c r="D46" s="58"/>
      <c r="E46" s="58"/>
      <c r="F46" s="58"/>
      <c r="G46" s="58"/>
      <c r="H46" s="58"/>
      <c r="I46" s="58"/>
      <c r="J46" s="58"/>
      <c r="K46" s="58"/>
    </row>
    <row r="47" spans="1:175" x14ac:dyDescent="0.3">
      <c r="A47" s="58"/>
      <c r="B47" s="58"/>
      <c r="C47" s="58"/>
      <c r="D47" s="58"/>
      <c r="E47" s="58"/>
      <c r="F47" s="58"/>
      <c r="G47" s="58"/>
      <c r="H47" s="58"/>
      <c r="I47" s="58"/>
      <c r="J47" s="58"/>
      <c r="K47" s="58"/>
    </row>
    <row r="48" spans="1:175" x14ac:dyDescent="0.3">
      <c r="A48" s="58"/>
      <c r="B48" s="58"/>
      <c r="C48" s="58"/>
      <c r="D48" s="58"/>
      <c r="E48" s="58"/>
      <c r="F48" s="58"/>
      <c r="G48" s="58"/>
      <c r="H48" s="58"/>
      <c r="I48" s="58"/>
      <c r="J48" s="58"/>
      <c r="K48" s="58"/>
    </row>
    <row r="49" spans="1:11" x14ac:dyDescent="0.3">
      <c r="A49" s="58"/>
      <c r="B49" s="58"/>
      <c r="C49" s="58"/>
      <c r="D49" s="58"/>
      <c r="E49" s="58"/>
      <c r="F49" s="58"/>
      <c r="G49" s="58"/>
      <c r="H49" s="58"/>
      <c r="I49" s="58"/>
      <c r="J49" s="58"/>
      <c r="K49" s="58"/>
    </row>
    <row r="50" spans="1:11" x14ac:dyDescent="0.3">
      <c r="A50" s="58"/>
      <c r="B50" s="58"/>
      <c r="C50" s="58"/>
      <c r="D50" s="58"/>
      <c r="E50" s="58"/>
      <c r="F50" s="58"/>
      <c r="G50" s="58"/>
      <c r="H50" s="58"/>
      <c r="I50" s="58"/>
      <c r="J50" s="58"/>
      <c r="K50" s="58"/>
    </row>
    <row r="51" spans="1:11" x14ac:dyDescent="0.3">
      <c r="A51" s="58"/>
      <c r="B51" s="58"/>
      <c r="C51" s="58"/>
      <c r="D51" s="58"/>
      <c r="E51" s="58"/>
      <c r="F51" s="58"/>
      <c r="G51" s="58"/>
      <c r="H51" s="58"/>
      <c r="I51" s="58"/>
      <c r="J51" s="58"/>
      <c r="K51" s="58"/>
    </row>
    <row r="52" spans="1:11" x14ac:dyDescent="0.3">
      <c r="A52" s="58"/>
      <c r="B52" s="58"/>
      <c r="C52" s="58"/>
      <c r="D52" s="58"/>
      <c r="E52" s="58"/>
      <c r="F52" s="58"/>
      <c r="G52" s="58"/>
      <c r="H52" s="58"/>
      <c r="I52" s="58"/>
      <c r="J52" s="58"/>
      <c r="K52" s="58"/>
    </row>
    <row r="53" spans="1:11" x14ac:dyDescent="0.3">
      <c r="A53" s="58"/>
      <c r="B53" s="58"/>
      <c r="C53" s="58"/>
      <c r="D53" s="58"/>
      <c r="E53" s="58"/>
      <c r="F53" s="58"/>
      <c r="G53" s="58"/>
      <c r="H53" s="58"/>
      <c r="I53" s="58"/>
      <c r="J53" s="58"/>
      <c r="K53" s="58"/>
    </row>
    <row r="54" spans="1:11" x14ac:dyDescent="0.3">
      <c r="A54" s="58"/>
      <c r="B54" s="58"/>
      <c r="C54" s="58"/>
      <c r="D54" s="58"/>
      <c r="E54" s="58"/>
      <c r="F54" s="58"/>
      <c r="G54" s="58"/>
      <c r="H54" s="58"/>
      <c r="I54" s="58"/>
      <c r="J54" s="58"/>
      <c r="K54" s="58"/>
    </row>
    <row r="55" spans="1:11" x14ac:dyDescent="0.3">
      <c r="A55" s="58"/>
      <c r="B55" s="58"/>
      <c r="C55" s="58"/>
      <c r="D55" s="58"/>
      <c r="E55" s="58"/>
      <c r="F55" s="58"/>
      <c r="G55" s="58"/>
      <c r="H55" s="58"/>
      <c r="I55" s="58"/>
      <c r="J55" s="58"/>
      <c r="K55" s="58"/>
    </row>
    <row r="56" spans="1:11" x14ac:dyDescent="0.3">
      <c r="A56" s="58"/>
      <c r="B56" s="58"/>
      <c r="C56" s="58"/>
      <c r="D56" s="58"/>
      <c r="E56" s="58"/>
      <c r="F56" s="58"/>
      <c r="G56" s="58"/>
      <c r="H56" s="58"/>
      <c r="I56" s="58"/>
      <c r="J56" s="58"/>
      <c r="K56" s="58"/>
    </row>
    <row r="57" spans="1:11" x14ac:dyDescent="0.3">
      <c r="A57" s="33"/>
      <c r="B57" s="36"/>
      <c r="C57" s="37"/>
      <c r="D57" s="33"/>
      <c r="E57" s="33"/>
      <c r="F57" s="33"/>
      <c r="G57" s="37"/>
      <c r="H57" s="33"/>
      <c r="I57" s="33"/>
      <c r="J57" s="33"/>
      <c r="K57" s="33"/>
    </row>
    <row r="58" spans="1:11" x14ac:dyDescent="0.3">
      <c r="A58" s="33"/>
      <c r="B58" s="38"/>
      <c r="C58" s="37"/>
      <c r="D58" s="39"/>
      <c r="E58" s="39"/>
      <c r="F58" s="40" t="s">
        <v>38</v>
      </c>
      <c r="G58" s="37"/>
      <c r="H58" s="39"/>
      <c r="I58" s="39"/>
      <c r="J58" s="39"/>
      <c r="K58" s="33"/>
    </row>
    <row r="59" spans="1:11" x14ac:dyDescent="0.3">
      <c r="A59" s="33"/>
      <c r="B59" s="39"/>
      <c r="C59" s="39"/>
      <c r="D59" s="39"/>
      <c r="E59" s="39"/>
      <c r="F59" s="74" t="s">
        <v>63</v>
      </c>
      <c r="G59" s="39"/>
      <c r="H59" s="39"/>
      <c r="I59" s="39"/>
      <c r="J59" s="39"/>
      <c r="K59" s="33"/>
    </row>
  </sheetData>
  <mergeCells count="2">
    <mergeCell ref="B14:D14"/>
    <mergeCell ref="B13:K13"/>
  </mergeCell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2016-08-31T11:04:37Z</dcterms:modified>
  <cp:category>Engineering Spreadsheets;Analysis;AA-SM</cp:category>
</cp:coreProperties>
</file>