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72" yWindow="72" windowWidth="21072" windowHeight="11880" tabRatio="728"/>
  </bookViews>
  <sheets>
    <sheet name="READ ME" sheetId="19" r:id="rId1"/>
    <sheet name="BltGrp-Portrait" sheetId="8" r:id="rId2"/>
    <sheet name="BltGrp-Landscape" sheetId="16" r:id="rId3"/>
  </sheets>
  <externalReferences>
    <externalReference r:id="rId4"/>
  </externalReferences>
  <definedNames>
    <definedName name="_xlnm.Print_Area" localSheetId="2">'BltGrp-Landscape'!$A$8:$L$89</definedName>
    <definedName name="_xlnm.Print_Area" localSheetId="1">'BltGrp-Portrait'!$A$8:$K$116</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9" l="1"/>
  <c r="I24" i="16"/>
  <c r="I23" i="16"/>
  <c r="B67" i="8" l="1"/>
  <c r="F66" i="8"/>
  <c r="L65" i="8"/>
  <c r="F65" i="8"/>
  <c r="J64" i="8"/>
  <c r="F64" i="8"/>
  <c r="J63" i="8"/>
  <c r="F63" i="8"/>
  <c r="B12" i="8"/>
  <c r="F11" i="8"/>
  <c r="L10" i="8"/>
  <c r="F10" i="8"/>
  <c r="J9" i="8"/>
  <c r="F9" i="8"/>
  <c r="J8" i="8"/>
  <c r="F8" i="8"/>
  <c r="X7" i="8"/>
  <c r="X6" i="8"/>
  <c r="X5" i="8"/>
  <c r="X4" i="8"/>
  <c r="X3" i="8"/>
  <c r="X2" i="8"/>
  <c r="X1" i="8"/>
  <c r="G1" i="8" s="1"/>
  <c r="J65" i="8" l="1"/>
  <c r="J10" i="8"/>
  <c r="W21" i="16"/>
  <c r="C21" i="16" s="1"/>
  <c r="W20" i="16"/>
  <c r="C20" i="16" s="1"/>
  <c r="W19" i="16"/>
  <c r="C18" i="16" s="1"/>
  <c r="V20" i="8"/>
  <c r="D20" i="8" s="1"/>
  <c r="V19" i="8"/>
  <c r="D19" i="8" s="1"/>
  <c r="V18" i="8"/>
  <c r="D58" i="8" s="1"/>
  <c r="J60" i="16" l="1"/>
  <c r="D17" i="8"/>
  <c r="D57" i="8"/>
  <c r="J61" i="16"/>
  <c r="D18" i="8"/>
  <c r="J62" i="16"/>
  <c r="D59" i="8"/>
  <c r="J25" i="16"/>
  <c r="J21" i="16"/>
  <c r="J17" i="16"/>
  <c r="C22" i="16"/>
  <c r="C19" i="16"/>
  <c r="D33" i="8"/>
  <c r="D29" i="8"/>
  <c r="D25" i="8"/>
  <c r="D21" i="8"/>
  <c r="J32" i="16"/>
  <c r="C30" i="16"/>
  <c r="G30" i="16"/>
  <c r="I31" i="16"/>
  <c r="H31" i="16"/>
  <c r="H32" i="16" s="1"/>
  <c r="H33" i="16" s="1"/>
  <c r="G31" i="16"/>
  <c r="G32" i="16"/>
  <c r="G34" i="16" s="1"/>
  <c r="F31" i="16"/>
  <c r="E31" i="16"/>
  <c r="D31" i="16"/>
  <c r="D32" i="16" s="1"/>
  <c r="C31" i="16"/>
  <c r="C32" i="16" s="1"/>
  <c r="B31" i="16"/>
  <c r="B32" i="16" s="1"/>
  <c r="I32" i="16"/>
  <c r="I34" i="16" s="1"/>
  <c r="E32" i="16"/>
  <c r="E34" i="16" s="1"/>
  <c r="F32" i="16"/>
  <c r="F34" i="16" s="1"/>
  <c r="N51" i="16"/>
  <c r="K51" i="16" s="1"/>
  <c r="G51" i="16"/>
  <c r="K50" i="16"/>
  <c r="G50" i="16"/>
  <c r="K49" i="16"/>
  <c r="G49" i="16"/>
  <c r="N10" i="16"/>
  <c r="K10" i="16"/>
  <c r="G10" i="16"/>
  <c r="K9" i="16"/>
  <c r="G9" i="16"/>
  <c r="K8" i="16"/>
  <c r="G8" i="16"/>
  <c r="C39" i="8"/>
  <c r="D39" i="8"/>
  <c r="D40" i="8" s="1"/>
  <c r="E39" i="8"/>
  <c r="E40" i="8" s="1"/>
  <c r="F39" i="8"/>
  <c r="F41" i="8" s="1"/>
  <c r="G39" i="8"/>
  <c r="G41" i="8" s="1"/>
  <c r="H39" i="8"/>
  <c r="H41" i="8" s="1"/>
  <c r="D54" i="8"/>
  <c r="G40" i="8"/>
  <c r="J33" i="16"/>
  <c r="J34" i="16"/>
  <c r="I33" i="16"/>
  <c r="F33" i="16" l="1"/>
  <c r="E41" i="8"/>
  <c r="E33" i="16"/>
  <c r="J39" i="8"/>
  <c r="G33" i="16"/>
  <c r="D41" i="8"/>
  <c r="C34" i="16"/>
  <c r="C33" i="16"/>
  <c r="D33" i="16"/>
  <c r="D34" i="16"/>
  <c r="B33" i="16"/>
  <c r="B34" i="16"/>
  <c r="C41" i="8"/>
  <c r="J41" i="8" s="1"/>
  <c r="C33" i="8" s="1"/>
  <c r="H34" i="16"/>
  <c r="F40" i="8"/>
  <c r="H40" i="8"/>
  <c r="L32" i="16"/>
  <c r="E48" i="8"/>
  <c r="F47" i="8"/>
  <c r="D47" i="8"/>
  <c r="F48" i="8"/>
  <c r="H47" i="8"/>
  <c r="C47" i="8"/>
  <c r="G47" i="8"/>
  <c r="G48" i="8"/>
  <c r="H48" i="8"/>
  <c r="C48" i="8"/>
  <c r="D48" i="8"/>
  <c r="E47" i="8"/>
  <c r="C40" i="8"/>
  <c r="J40" i="8" s="1"/>
  <c r="C29" i="8" s="1"/>
  <c r="C31" i="8"/>
  <c r="C28" i="8"/>
  <c r="C27" i="8"/>
  <c r="C32" i="8"/>
  <c r="L34" i="16" l="1"/>
  <c r="I25" i="16" s="1"/>
  <c r="J47" i="8"/>
  <c r="L33" i="16"/>
  <c r="J48" i="8"/>
  <c r="E42" i="8"/>
  <c r="C43" i="8"/>
  <c r="C46" i="8" s="1"/>
  <c r="G43" i="8"/>
  <c r="G46" i="8" s="1"/>
  <c r="E43" i="8"/>
  <c r="E46" i="8" s="1"/>
  <c r="F43" i="8"/>
  <c r="F46" i="8" s="1"/>
  <c r="H43" i="8"/>
  <c r="H46" i="8" s="1"/>
  <c r="D43" i="8"/>
  <c r="D46" i="8" s="1"/>
  <c r="C25" i="8"/>
  <c r="J40" i="16"/>
  <c r="I41" i="16"/>
  <c r="E41" i="16"/>
  <c r="H41" i="16"/>
  <c r="F40" i="16"/>
  <c r="G40" i="16"/>
  <c r="G41" i="16"/>
  <c r="B40" i="16"/>
  <c r="H40" i="16"/>
  <c r="J41" i="16"/>
  <c r="D41" i="16"/>
  <c r="I40" i="16"/>
  <c r="F41" i="16"/>
  <c r="C41" i="16"/>
  <c r="B41" i="16"/>
  <c r="E40" i="16"/>
  <c r="D40" i="16"/>
  <c r="C40" i="16"/>
  <c r="I21" i="16"/>
  <c r="C42" i="8"/>
  <c r="H42" i="8"/>
  <c r="H45" i="8" s="1"/>
  <c r="D42" i="8"/>
  <c r="D44" i="8" s="1"/>
  <c r="G42" i="8"/>
  <c r="G45" i="8" s="1"/>
  <c r="F42" i="8"/>
  <c r="I19" i="16"/>
  <c r="I20" i="16"/>
  <c r="C23" i="8"/>
  <c r="C24" i="8"/>
  <c r="L41" i="16" l="1"/>
  <c r="G44" i="8"/>
  <c r="H44" i="8"/>
  <c r="E44" i="8"/>
  <c r="E45" i="8"/>
  <c r="F35" i="16"/>
  <c r="D35" i="16"/>
  <c r="G35" i="16"/>
  <c r="H35" i="16"/>
  <c r="I35" i="16"/>
  <c r="J35" i="16"/>
  <c r="C35" i="16"/>
  <c r="E35" i="16"/>
  <c r="B35" i="16"/>
  <c r="C36" i="16"/>
  <c r="C39" i="16" s="1"/>
  <c r="H36" i="16"/>
  <c r="H39" i="16" s="1"/>
  <c r="F36" i="16"/>
  <c r="F39" i="16" s="1"/>
  <c r="B36" i="16"/>
  <c r="B39" i="16" s="1"/>
  <c r="G36" i="16"/>
  <c r="G39" i="16" s="1"/>
  <c r="J36" i="16"/>
  <c r="J39" i="16" s="1"/>
  <c r="D36" i="16"/>
  <c r="D39" i="16" s="1"/>
  <c r="I36" i="16"/>
  <c r="I39" i="16" s="1"/>
  <c r="I17" i="16"/>
  <c r="E36" i="16"/>
  <c r="E39" i="16" s="1"/>
  <c r="L40" i="16"/>
  <c r="C45" i="8"/>
  <c r="C44" i="8"/>
  <c r="D45" i="8"/>
  <c r="F44" i="8"/>
  <c r="F45" i="8"/>
  <c r="I16" i="16"/>
  <c r="I15" i="16"/>
  <c r="J44" i="8" l="1"/>
  <c r="E50" i="8" s="1"/>
  <c r="E52" i="8" s="1"/>
  <c r="B38" i="16"/>
  <c r="B37" i="16"/>
  <c r="C38" i="16"/>
  <c r="C37" i="16"/>
  <c r="I37" i="16"/>
  <c r="I38" i="16"/>
  <c r="G38" i="16"/>
  <c r="G37" i="16"/>
  <c r="F38" i="16"/>
  <c r="F37" i="16"/>
  <c r="E38" i="16"/>
  <c r="E37" i="16"/>
  <c r="J38" i="16"/>
  <c r="J37" i="16"/>
  <c r="H38" i="16"/>
  <c r="H37" i="16"/>
  <c r="D38" i="16"/>
  <c r="D37" i="16"/>
  <c r="C50" i="8" l="1"/>
  <c r="C52" i="8" s="1"/>
  <c r="D49" i="8"/>
  <c r="D51" i="8" s="1"/>
  <c r="H50" i="8"/>
  <c r="H52" i="8" s="1"/>
  <c r="G49" i="8"/>
  <c r="G51" i="8" s="1"/>
  <c r="F49" i="8"/>
  <c r="F51" i="8" s="1"/>
  <c r="C49" i="8"/>
  <c r="C51" i="8" s="1"/>
  <c r="E49" i="8"/>
  <c r="E51" i="8" s="1"/>
  <c r="E53" i="8" s="1"/>
  <c r="G50" i="8"/>
  <c r="G52" i="8" s="1"/>
  <c r="H49" i="8"/>
  <c r="H51" i="8" s="1"/>
  <c r="F50" i="8"/>
  <c r="F52" i="8" s="1"/>
  <c r="D50" i="8"/>
  <c r="D52" i="8" s="1"/>
  <c r="L37" i="16"/>
  <c r="C53" i="8" l="1"/>
  <c r="C58" i="8"/>
  <c r="E58" i="8" s="1"/>
  <c r="F53" i="8"/>
  <c r="G53" i="8"/>
  <c r="J52" i="8"/>
  <c r="D53" i="8"/>
  <c r="J49" i="8"/>
  <c r="J50" i="8"/>
  <c r="C43" i="16"/>
  <c r="C45" i="16" s="1"/>
  <c r="D42" i="16"/>
  <c r="D44" i="16" s="1"/>
  <c r="C42" i="16"/>
  <c r="C44" i="16" s="1"/>
  <c r="F43" i="16"/>
  <c r="F45" i="16" s="1"/>
  <c r="D43" i="16"/>
  <c r="D45" i="16" s="1"/>
  <c r="H42" i="16"/>
  <c r="H44" i="16" s="1"/>
  <c r="J43" i="16"/>
  <c r="J45" i="16" s="1"/>
  <c r="F42" i="16"/>
  <c r="F44" i="16" s="1"/>
  <c r="E42" i="16"/>
  <c r="E44" i="16" s="1"/>
  <c r="B43" i="16"/>
  <c r="G43" i="16"/>
  <c r="G45" i="16" s="1"/>
  <c r="G42" i="16"/>
  <c r="G44" i="16" s="1"/>
  <c r="B42" i="16"/>
  <c r="I43" i="16"/>
  <c r="I45" i="16" s="1"/>
  <c r="J42" i="16"/>
  <c r="J44" i="16" s="1"/>
  <c r="J46" i="16" s="1"/>
  <c r="I42" i="16"/>
  <c r="I44" i="16" s="1"/>
  <c r="E43" i="16"/>
  <c r="E45" i="16" s="1"/>
  <c r="H43" i="16"/>
  <c r="H45" i="16" s="1"/>
  <c r="H53" i="8"/>
  <c r="C57" i="8"/>
  <c r="E57" i="8" s="1"/>
  <c r="J51" i="8"/>
  <c r="C59" i="8"/>
  <c r="E59" i="8" s="1"/>
  <c r="C46" i="16" l="1"/>
  <c r="I46" i="16"/>
  <c r="F46" i="16"/>
  <c r="G46" i="16"/>
  <c r="L42" i="16"/>
  <c r="B44" i="16"/>
  <c r="E46" i="16"/>
  <c r="B45" i="16"/>
  <c r="L43" i="16"/>
  <c r="H46" i="16"/>
  <c r="D46" i="16"/>
  <c r="L45" i="16" l="1"/>
  <c r="I61" i="16"/>
  <c r="K61" i="16" s="1"/>
  <c r="L44" i="16"/>
  <c r="B46" i="16"/>
  <c r="I60" i="16"/>
  <c r="K60" i="16" s="1"/>
  <c r="I62" i="16"/>
  <c r="K62" i="16" s="1"/>
</calcChain>
</file>

<file path=xl/sharedStrings.xml><?xml version="1.0" encoding="utf-8"?>
<sst xmlns="http://schemas.openxmlformats.org/spreadsheetml/2006/main" count="235" uniqueCount="122">
  <si>
    <t>A</t>
  </si>
  <si>
    <t>Date:</t>
  </si>
  <si>
    <t>Revision:</t>
  </si>
  <si>
    <t>Reference:</t>
  </si>
  <si>
    <t>x</t>
  </si>
  <si>
    <t>y</t>
  </si>
  <si>
    <t>Applied Load in x-direction</t>
  </si>
  <si>
    <t>Applied Load in y-direction</t>
  </si>
  <si>
    <t>Applied Moment</t>
  </si>
  <si>
    <t>Bolt No.</t>
  </si>
  <si>
    <r>
      <t>S</t>
    </r>
    <r>
      <rPr>
        <sz val="10"/>
        <rFont val="Arial"/>
        <family val="2"/>
      </rPr>
      <t/>
    </r>
  </si>
  <si>
    <t>Bolt Dia.</t>
  </si>
  <si>
    <t>Area, A</t>
  </si>
  <si>
    <t>BOLT GROUP UNDER ECCENTRIC LOAD</t>
  </si>
  <si>
    <t>Michael Niu - Airframe Stress Analysis &amp; Sizing, Chapter 9.0</t>
  </si>
  <si>
    <t>X-coordinate of the Applied Load</t>
  </si>
  <si>
    <t>F</t>
  </si>
  <si>
    <t xml:space="preserve">Michael Niu - Airframe Stress Analysis &amp; Sizing, </t>
  </si>
  <si>
    <t>Chapter 9.0</t>
  </si>
  <si>
    <t>Moment</t>
  </si>
  <si>
    <t>Fig. 1</t>
  </si>
  <si>
    <t>Diagram for the Bolt Group Method</t>
  </si>
  <si>
    <t>Bolt Group Loads</t>
  </si>
  <si>
    <t>Check for balance by taking sum of forces and moments about centroid:</t>
  </si>
  <si>
    <t>R. Abbott</t>
  </si>
  <si>
    <t>Author:</t>
  </si>
  <si>
    <t>Total Pages:</t>
  </si>
  <si>
    <t>Check:</t>
  </si>
  <si>
    <t xml:space="preserve"> </t>
  </si>
  <si>
    <t>Report:</t>
  </si>
  <si>
    <t>Dec-09</t>
  </si>
  <si>
    <t>Section:</t>
  </si>
  <si>
    <t>Section Title:</t>
  </si>
  <si>
    <t>Proforma</t>
  </si>
  <si>
    <t>Prefix:</t>
  </si>
  <si>
    <t>Document Number:</t>
  </si>
  <si>
    <t>Revision Level :</t>
  </si>
  <si>
    <t>Page:</t>
  </si>
  <si>
    <t>AA-SM-004-001</t>
  </si>
  <si>
    <t>ΣA =</t>
  </si>
  <si>
    <t>ΣAx =</t>
  </si>
  <si>
    <t>ΣAy =</t>
  </si>
  <si>
    <t>ΣAr² =</t>
  </si>
  <si>
    <t>ΣSᵧ =</t>
  </si>
  <si>
    <t>Pₓ =</t>
  </si>
  <si>
    <t>Pᵧ =</t>
  </si>
  <si>
    <t>Tₓᵧ =</t>
  </si>
  <si>
    <t>xₐ =</t>
  </si>
  <si>
    <t>yₐ =</t>
  </si>
  <si>
    <t>Tₐ =</t>
  </si>
  <si>
    <t>Xp =</t>
  </si>
  <si>
    <t>Yp =</t>
  </si>
  <si>
    <t>Metric</t>
  </si>
  <si>
    <t>English</t>
  </si>
  <si>
    <t>Aₓ</t>
  </si>
  <si>
    <t>Sₓ</t>
  </si>
  <si>
    <t>ΔSₓ</t>
  </si>
  <si>
    <t>ΔSᵧ</t>
  </si>
  <si>
    <t>Ar²</t>
  </si>
  <si>
    <t>Fₓ</t>
  </si>
  <si>
    <t>Fᵧ</t>
  </si>
  <si>
    <t>Aᵧ</t>
  </si>
  <si>
    <t>Sᵧ</t>
  </si>
  <si>
    <t>Units</t>
  </si>
  <si>
    <t>Force</t>
  </si>
  <si>
    <t>Length</t>
  </si>
  <si>
    <r>
      <t>x</t>
    </r>
    <r>
      <rPr>
        <b/>
        <vertAlign val="subscript"/>
        <sz val="10"/>
        <color theme="1"/>
        <rFont val="Arial"/>
        <family val="2"/>
      </rPr>
      <t>b</t>
    </r>
  </si>
  <si>
    <r>
      <t>y</t>
    </r>
    <r>
      <rPr>
        <b/>
        <vertAlign val="subscript"/>
        <sz val="10"/>
        <color theme="1"/>
        <rFont val="Arial"/>
        <family val="2"/>
      </rPr>
      <t>b</t>
    </r>
  </si>
  <si>
    <r>
      <t>Ax</t>
    </r>
    <r>
      <rPr>
        <b/>
        <vertAlign val="subscript"/>
        <sz val="10"/>
        <color theme="1"/>
        <rFont val="Arial"/>
        <family val="2"/>
      </rPr>
      <t>b</t>
    </r>
  </si>
  <si>
    <r>
      <t>Ay</t>
    </r>
    <r>
      <rPr>
        <b/>
        <vertAlign val="subscript"/>
        <sz val="10"/>
        <color theme="1"/>
        <rFont val="Arial"/>
        <family val="2"/>
      </rPr>
      <t>b</t>
    </r>
  </si>
  <si>
    <r>
      <t>x</t>
    </r>
    <r>
      <rPr>
        <b/>
        <vertAlign val="subscript"/>
        <sz val="10"/>
        <color theme="1"/>
        <rFont val="Calibri"/>
        <family val="2"/>
        <scheme val="minor"/>
      </rPr>
      <t>b</t>
    </r>
  </si>
  <si>
    <r>
      <t>y</t>
    </r>
    <r>
      <rPr>
        <b/>
        <vertAlign val="subscript"/>
        <sz val="10"/>
        <color theme="1"/>
        <rFont val="Calibri"/>
        <family val="2"/>
        <scheme val="minor"/>
      </rPr>
      <t>b</t>
    </r>
  </si>
  <si>
    <r>
      <t>Ax</t>
    </r>
    <r>
      <rPr>
        <b/>
        <vertAlign val="subscript"/>
        <sz val="10"/>
        <color theme="1"/>
        <rFont val="Calibri"/>
        <family val="2"/>
        <scheme val="minor"/>
      </rPr>
      <t>b</t>
    </r>
  </si>
  <si>
    <r>
      <t>Ay</t>
    </r>
    <r>
      <rPr>
        <b/>
        <vertAlign val="subscript"/>
        <sz val="10"/>
        <color theme="1"/>
        <rFont val="Calibri"/>
        <family val="2"/>
        <scheme val="minor"/>
      </rPr>
      <t>b</t>
    </r>
  </si>
  <si>
    <t>SFₓ =</t>
  </si>
  <si>
    <t>SFᵧ =</t>
  </si>
  <si>
    <t>SM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</si>
  <si>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</si>
  <si>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</si>
  <si>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</si>
  <si>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</si>
  <si>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</si>
  <si>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</si>
  <si>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</si>
  <si>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</si>
  <si>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</si>
  <si>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</si>
  <si>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</si>
  <si>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</si>
  <si>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</si>
  <si>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</si>
  <si>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</si>
  <si>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</si>
  <si>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</si>
  <si>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</si>
  <si>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</si>
  <si>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</si>
  <si>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</si>
  <si>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</si>
  <si>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</si>
  <si>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</si>
  <si>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2D BOLT GROUP</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</si>
  <si>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</si>
  <si>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</si>
  <si>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</si>
  <si>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</si>
  <si>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</si>
  <si>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</si>
  <si>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</si>
  <si>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</si>
  <si>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</si>
  <si>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</si>
  <si>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</si>
  <si>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</si>
  <si>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</si>
  <si>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</si>
  <si>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</si>
  <si>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</si>
  <si>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www.xl-viking.com</t>
  </si>
  <si>
    <t>ΣFx =</t>
  </si>
  <si>
    <t>ΣFy =</t>
  </si>
  <si>
    <t>ΣM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</si>
</sst>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0"/>
      <name val="Arial"/>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sz val="10"/>
      <color indexed="12"/>
      <name val="Arial"/>
      <family val="2"/>
    </font>
    <font>
      <b/>
      <sz val="10"/>
      <name val="Arial"/>
      <family val="2"/>
    </font>
    <font>
      <sz val="10"/>
      <name val="Arial"/>
      <family val="2"/>
    </font>
    <font>
      <sz val="10"/>
      <name val="Symbol"/>
      <family val="1"/>
      <charset val="2"/>
    </font>
    <font>
      <b/>
      <sz val="10"/>
      <name val="Symbol"/>
      <family val="1"/>
      <charset val="2"/>
    </font>
    <font>
      <b/>
      <sz val="12"/>
      <color rgb="FF0000FF"/>
      <name val="Arial"/>
      <family val="2"/>
    </font>
    <font>
      <sz val="12"/>
      <color rgb="FF0070C0"/>
      <name val="Arial"/>
      <family val="2"/>
    </font>
    <font>
      <b/>
      <sz val="12"/>
      <color rgb="FF0070C0"/>
      <name val="Arial"/>
      <family val="2"/>
    </font>
    <font>
      <b/>
      <sz val="10"/>
      <color theme="1"/>
      <name val="Arial"/>
      <family val="2"/>
    </font>
    <font>
      <b/>
      <vertAlign val="subscript"/>
      <sz val="10"/>
      <color theme="1"/>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theme="1"/>
      <name val="Calibri"/>
      <family val="2"/>
      <scheme val="minor"/>
    </font>
    <font>
      <sz val="10"/>
      <color theme="1"/>
      <name val="Calibri"/>
      <family val="2"/>
      <scheme val="minor"/>
    </font>
    <font>
      <b/>
      <vertAlign val="subscrip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u/>
      <sz val="10"/>
      <color theme="10"/>
      <name val="Calibri"/>
      <family val="2"/>
      <scheme val="minor"/>
    </font>
    <font>
      <i/>
      <u/>
      <sz val="10"/>
      <color theme="10"/>
      <name val="Calibri"/>
      <family val="2"/>
      <scheme val="minor"/>
    </font>
    <font>
      <u/>
      <sz val="10"/>
      <color theme="10"/>
      <name val="Arial"/>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7" fillId="0" borderId="0"/>
    <xf numFmtId="0" fontId="2" fillId="0" borderId="0"/>
    <xf numFmtId="0" fontId="2" fillId="0" borderId="0"/>
    <xf numFmtId="0" fontId="29" fillId="0" borderId="0" applyNumberFormat="0" applyFill="0" applyBorder="0" applyAlignment="0" applyProtection="0">
      <alignment vertical="top"/>
      <protection locked="0"/>
    </xf>
    <xf numFmtId="0" fontId="1" fillId="0" borderId="0"/>
    <xf numFmtId="0" fontId="29" fillId="0" borderId="0" applyNumberFormat="0" applyFill="0" applyBorder="0" applyAlignment="0" applyProtection="0">
      <alignment vertical="top"/>
      <protection locked="0"/>
    </xf>
    <xf numFmtId="0" fontId="33" fillId="0" borderId="0" applyNumberFormat="0" applyFill="0" applyBorder="0" applyAlignment="0" applyProtection="0"/>
  </cellStyleXfs>
  <cellXfs count="195">
    <xf numFmtId="0" fontId="0" fillId="0" borderId="0" xfId="0"/>
    <xf numFmtId="0" fontId="2" fillId="0" borderId="0" xfId="0" applyFont="1" applyProtection="1"/>
    <xf numFmtId="0" fontId="7" fillId="0" borderId="0" xfId="0" applyFont="1" applyProtection="1"/>
    <xf numFmtId="0" fontId="7" fillId="0" borderId="0" xfId="0" applyFont="1" applyBorder="1" applyProtection="1"/>
    <xf numFmtId="17" fontId="7" fillId="0" borderId="0" xfId="0" applyNumberFormat="1" applyFont="1" applyAlignment="1" applyProtection="1">
      <alignment horizontal="center"/>
    </xf>
    <xf numFmtId="15" fontId="7" fillId="0" borderId="0" xfId="0" applyNumberFormat="1" applyFont="1" applyAlignment="1" applyProtection="1">
      <alignment horizontal="center"/>
    </xf>
    <xf numFmtId="0" fontId="7" fillId="0" borderId="0" xfId="0" applyFont="1" applyBorder="1" applyAlignment="1" applyProtection="1"/>
    <xf numFmtId="0" fontId="2" fillId="0" borderId="0" xfId="0" applyFont="1" applyBorder="1" applyProtection="1"/>
    <xf numFmtId="0" fontId="2" fillId="0" borderId="7" xfId="0" applyFont="1" applyBorder="1" applyProtection="1"/>
    <xf numFmtId="0" fontId="2" fillId="0" borderId="5" xfId="0" applyFont="1" applyBorder="1" applyProtection="1"/>
    <xf numFmtId="0" fontId="2" fillId="0" borderId="0" xfId="0" applyFont="1" applyAlignment="1" applyProtection="1">
      <alignment horizontal="right"/>
    </xf>
    <xf numFmtId="0" fontId="2" fillId="0" borderId="0" xfId="0" applyFont="1" applyAlignment="1" applyProtection="1">
      <alignment horizontal="center"/>
    </xf>
    <xf numFmtId="164" fontId="8" fillId="0" borderId="0" xfId="0" applyNumberFormat="1" applyFont="1" applyFill="1" applyAlignment="1" applyProtection="1">
      <alignment horizontal="right"/>
      <protection locked="0"/>
    </xf>
    <xf numFmtId="2" fontId="8" fillId="0" borderId="1" xfId="0" applyNumberFormat="1" applyFont="1" applyFill="1" applyBorder="1" applyAlignment="1" applyProtection="1">
      <alignment horizontal="center"/>
      <protection locked="0"/>
    </xf>
    <xf numFmtId="1" fontId="2" fillId="0" borderId="0" xfId="0" applyNumberFormat="1" applyFont="1" applyAlignment="1" applyProtection="1">
      <alignment horizontal="center"/>
    </xf>
    <xf numFmtId="1" fontId="2" fillId="0" borderId="0" xfId="0" applyNumberFormat="1" applyFont="1" applyProtection="1"/>
    <xf numFmtId="0" fontId="2" fillId="0" borderId="0" xfId="0" applyFont="1" applyBorder="1" applyProtection="1">
      <protection locked="0"/>
    </xf>
    <xf numFmtId="0" fontId="9" fillId="0" borderId="0" xfId="0" applyFont="1" applyFill="1" applyBorder="1" applyAlignment="1" applyProtection="1">
      <alignment horizontal="right"/>
      <protection locked="0"/>
    </xf>
    <xf numFmtId="0" fontId="9" fillId="0" borderId="0" xfId="0" applyFont="1" applyProtection="1">
      <protection locked="0"/>
    </xf>
    <xf numFmtId="0" fontId="10" fillId="0" borderId="0" xfId="0" applyFont="1" applyBorder="1"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Fill="1" applyProtection="1">
      <protection locked="0"/>
    </xf>
    <xf numFmtId="0" fontId="2" fillId="0" borderId="0" xfId="0" applyFont="1" applyFill="1" applyAlignment="1" applyProtection="1">
      <alignment horizontal="right"/>
      <protection locked="0"/>
    </xf>
    <xf numFmtId="0" fontId="2" fillId="0" borderId="0" xfId="0" applyFont="1" applyFill="1" applyAlignment="1" applyProtection="1">
      <alignment horizontal="left"/>
      <protection locked="0"/>
    </xf>
    <xf numFmtId="164" fontId="10" fillId="0" borderId="0" xfId="0" applyNumberFormat="1" applyFont="1" applyFill="1" applyAlignment="1" applyProtection="1">
      <alignment horizontal="right"/>
      <protection locked="0"/>
    </xf>
    <xf numFmtId="2" fontId="2" fillId="0" borderId="1" xfId="0" applyNumberFormat="1" applyFont="1" applyFill="1" applyBorder="1" applyProtection="1">
      <protection locked="0"/>
    </xf>
    <xf numFmtId="2" fontId="2" fillId="0" borderId="1" xfId="0" applyNumberFormat="1" applyFont="1" applyFill="1" applyBorder="1" applyAlignment="1" applyProtection="1">
      <alignment horizontal="center"/>
      <protection locked="0"/>
    </xf>
    <xf numFmtId="1" fontId="2" fillId="0" borderId="1" xfId="0" applyNumberFormat="1" applyFont="1" applyFill="1" applyBorder="1" applyAlignment="1" applyProtection="1">
      <alignment horizontal="center"/>
      <protection locked="0"/>
    </xf>
    <xf numFmtId="164" fontId="10" fillId="0" borderId="1" xfId="0" applyNumberFormat="1" applyFont="1" applyFill="1" applyBorder="1" applyAlignment="1" applyProtection="1">
      <alignment horizontal="center"/>
      <protection locked="0"/>
    </xf>
    <xf numFmtId="0" fontId="2" fillId="0" borderId="1" xfId="0" applyFont="1" applyFill="1" applyBorder="1" applyProtection="1">
      <protection locked="0"/>
    </xf>
    <xf numFmtId="3" fontId="10" fillId="0" borderId="1" xfId="0" applyNumberFormat="1" applyFont="1" applyFill="1" applyBorder="1" applyAlignment="1" applyProtection="1">
      <alignment horizontal="center"/>
      <protection locked="0"/>
    </xf>
    <xf numFmtId="0" fontId="2" fillId="0" borderId="0" xfId="0" applyFont="1" applyFill="1" applyBorder="1" applyProtection="1">
      <protection locked="0"/>
    </xf>
    <xf numFmtId="2" fontId="2" fillId="0" borderId="0" xfId="0" applyNumberFormat="1" applyFon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3" fontId="10" fillId="0" borderId="0" xfId="0" applyNumberFormat="1" applyFont="1" applyFill="1" applyBorder="1" applyAlignment="1" applyProtection="1">
      <alignment horizontal="center"/>
      <protection locked="0"/>
    </xf>
    <xf numFmtId="1" fontId="9" fillId="0" borderId="0" xfId="0" applyNumberFormat="1" applyFont="1" applyFill="1" applyBorder="1" applyAlignment="1" applyProtection="1">
      <alignment horizontal="center"/>
      <protection locked="0"/>
    </xf>
    <xf numFmtId="3" fontId="10" fillId="0" borderId="0" xfId="0" applyNumberFormat="1" applyFont="1" applyAlignment="1" applyProtection="1">
      <alignment horizontal="center"/>
      <protection locked="0"/>
    </xf>
    <xf numFmtId="1" fontId="10" fillId="0" borderId="1" xfId="0" applyNumberFormat="1"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164" fontId="11" fillId="0" borderId="0" xfId="0" applyNumberFormat="1"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164" fontId="9" fillId="0" borderId="0" xfId="0" applyNumberFormat="1" applyFont="1" applyBorder="1" applyAlignment="1" applyProtection="1">
      <alignment horizontal="center"/>
      <protection locked="0"/>
    </xf>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164" fontId="2" fillId="0" borderId="0" xfId="0" applyNumberFormat="1" applyFont="1" applyFill="1" applyBorder="1" applyAlignment="1" applyProtection="1">
      <alignment horizontal="center"/>
      <protection locked="0"/>
    </xf>
    <xf numFmtId="2" fontId="8" fillId="0" borderId="0" xfId="0" applyNumberFormat="1" applyFont="1" applyFill="1" applyBorder="1" applyAlignment="1" applyProtection="1">
      <alignment horizontal="center"/>
      <protection locked="0"/>
    </xf>
    <xf numFmtId="3" fontId="9" fillId="0" borderId="0" xfId="0" applyNumberFormat="1" applyFont="1" applyFill="1" applyBorder="1" applyAlignment="1" applyProtection="1">
      <alignment horizontal="center"/>
      <protection locked="0"/>
    </xf>
    <xf numFmtId="0" fontId="3" fillId="0" borderId="0" xfId="0" applyFont="1" applyBorder="1" applyAlignment="1" applyProtection="1">
      <alignment horizontal="right"/>
    </xf>
    <xf numFmtId="0" fontId="5" fillId="0" borderId="0" xfId="1" applyFont="1" applyAlignment="1">
      <alignment horizontal="right"/>
    </xf>
    <xf numFmtId="0" fontId="6" fillId="0" borderId="0" xfId="1" applyFont="1"/>
    <xf numFmtId="0" fontId="5" fillId="0" borderId="0" xfId="1" applyFont="1"/>
    <xf numFmtId="0" fontId="7" fillId="0" borderId="0" xfId="1" applyFont="1"/>
    <xf numFmtId="0" fontId="7" fillId="0" borderId="6" xfId="1" applyFont="1" applyBorder="1" applyAlignment="1">
      <alignment horizontal="center"/>
    </xf>
    <xf numFmtId="0" fontId="7" fillId="0" borderId="7" xfId="1" applyFont="1" applyBorder="1" applyAlignment="1">
      <alignment horizontal="center"/>
    </xf>
    <xf numFmtId="17" fontId="6" fillId="0" borderId="0" xfId="1" quotePrefix="1" applyNumberFormat="1" applyFont="1"/>
    <xf numFmtId="0" fontId="13" fillId="0" borderId="0" xfId="1" applyFont="1" applyAlignment="1">
      <alignment horizontal="left"/>
    </xf>
    <xf numFmtId="0" fontId="14" fillId="0" borderId="0" xfId="1" applyFont="1"/>
    <xf numFmtId="0" fontId="13" fillId="0" borderId="0" xfId="1" applyFont="1"/>
    <xf numFmtId="0" fontId="15" fillId="0" borderId="0" xfId="1" applyFont="1"/>
    <xf numFmtId="0" fontId="14" fillId="0" borderId="0" xfId="1" applyFont="1" applyAlignment="1">
      <alignment horizontal="left"/>
    </xf>
    <xf numFmtId="0" fontId="7" fillId="0" borderId="0" xfId="1" applyFont="1" applyAlignment="1">
      <alignment horizontal="right"/>
    </xf>
    <xf numFmtId="0" fontId="4" fillId="0" borderId="0" xfId="1" applyFont="1" applyAlignment="1">
      <alignment horizontal="left"/>
    </xf>
    <xf numFmtId="0" fontId="7" fillId="0" borderId="0" xfId="1" applyFont="1" applyAlignment="1"/>
    <xf numFmtId="0" fontId="4" fillId="0" borderId="0" xfId="1" applyFont="1" applyAlignment="1"/>
    <xf numFmtId="0" fontId="4" fillId="0" borderId="0" xfId="1" quotePrefix="1" applyFont="1" applyAlignment="1"/>
    <xf numFmtId="0" fontId="0" fillId="0" borderId="0" xfId="0" applyProtection="1">
      <protection locked="0"/>
    </xf>
    <xf numFmtId="0" fontId="0" fillId="0" borderId="0" xfId="0" applyFill="1" applyAlignment="1" applyProtection="1">
      <alignment horizontal="right"/>
      <protection locked="0"/>
    </xf>
    <xf numFmtId="0" fontId="7" fillId="0" borderId="0" xfId="0" applyFont="1" applyAlignment="1" applyProtection="1">
      <alignment horizontal="right"/>
      <protection locked="0"/>
    </xf>
    <xf numFmtId="0" fontId="7" fillId="0" borderId="0" xfId="0" applyFont="1" applyFill="1" applyAlignment="1" applyProtection="1">
      <alignment horizontal="right"/>
      <protection locked="0"/>
    </xf>
    <xf numFmtId="0" fontId="7" fillId="0" borderId="0" xfId="0" applyFont="1" applyProtection="1">
      <protection locked="0"/>
    </xf>
    <xf numFmtId="164" fontId="9" fillId="0" borderId="1" xfId="0" applyNumberFormat="1" applyFont="1" applyFill="1" applyBorder="1" applyAlignment="1" applyProtection="1">
      <alignment horizontal="center"/>
      <protection locked="0"/>
    </xf>
    <xf numFmtId="0" fontId="2" fillId="0" borderId="1" xfId="0" applyFont="1" applyBorder="1" applyProtection="1"/>
    <xf numFmtId="0" fontId="4" fillId="0" borderId="0" xfId="0" applyFont="1" applyProtection="1"/>
    <xf numFmtId="0" fontId="16" fillId="0" borderId="1" xfId="0" applyFont="1" applyFill="1" applyBorder="1" applyAlignment="1" applyProtection="1">
      <alignment horizontal="center"/>
      <protection locked="0"/>
    </xf>
    <xf numFmtId="0" fontId="2" fillId="0" borderId="0" xfId="0" applyFont="1" applyFill="1" applyProtection="1"/>
    <xf numFmtId="0" fontId="0" fillId="0" borderId="0" xfId="0" applyFill="1" applyAlignment="1" applyProtection="1">
      <alignment horizontal="right"/>
    </xf>
    <xf numFmtId="0" fontId="4" fillId="0" borderId="1"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2" fillId="0" borderId="0" xfId="0" applyFont="1" applyFill="1" applyAlignment="1" applyProtection="1">
      <alignment horizontal="right"/>
    </xf>
    <xf numFmtId="1" fontId="10" fillId="0" borderId="0" xfId="0" applyNumberFormat="1" applyFont="1" applyAlignment="1" applyProtection="1">
      <alignment horizontal="right"/>
      <protection locked="0"/>
    </xf>
    <xf numFmtId="2" fontId="10" fillId="0" borderId="0" xfId="0" applyNumberFormat="1" applyFont="1" applyFill="1" applyAlignment="1" applyProtection="1">
      <alignment horizontal="right"/>
      <protection locked="0"/>
    </xf>
    <xf numFmtId="0" fontId="21" fillId="0" borderId="0" xfId="0" applyFont="1" applyProtection="1"/>
    <xf numFmtId="0" fontId="20" fillId="0" borderId="0" xfId="0" applyFont="1" applyProtection="1"/>
    <xf numFmtId="0" fontId="20" fillId="0" borderId="7" xfId="1" applyFont="1" applyBorder="1" applyAlignment="1">
      <alignment horizontal="center"/>
    </xf>
    <xf numFmtId="0" fontId="20" fillId="0" borderId="4" xfId="1" applyFont="1" applyBorder="1" applyAlignment="1">
      <alignment horizontal="center"/>
    </xf>
    <xf numFmtId="0" fontId="20" fillId="0" borderId="7" xfId="0" applyFont="1" applyBorder="1" applyProtection="1"/>
    <xf numFmtId="0" fontId="20" fillId="0" borderId="0" xfId="0" applyFont="1" applyBorder="1" applyProtection="1"/>
    <xf numFmtId="0" fontId="20" fillId="0" borderId="7" xfId="0" applyFont="1" applyBorder="1" applyAlignment="1" applyProtection="1"/>
    <xf numFmtId="0" fontId="20" fillId="0" borderId="0" xfId="0" applyFont="1" applyBorder="1" applyAlignment="1" applyProtection="1"/>
    <xf numFmtId="0" fontId="20" fillId="0" borderId="0" xfId="0" applyFont="1" applyBorder="1" applyProtection="1">
      <protection locked="0"/>
    </xf>
    <xf numFmtId="0" fontId="20" fillId="0" borderId="4" xfId="0" applyFont="1" applyBorder="1" applyProtection="1"/>
    <xf numFmtId="0" fontId="21" fillId="0" borderId="0" xfId="0" applyFont="1" applyFill="1" applyBorder="1" applyAlignment="1" applyProtection="1">
      <alignment horizontal="right"/>
      <protection locked="0"/>
    </xf>
    <xf numFmtId="0" fontId="21" fillId="0" borderId="0" xfId="0" applyFont="1" applyProtection="1">
      <protection locked="0"/>
    </xf>
    <xf numFmtId="0" fontId="20" fillId="0" borderId="0" xfId="0" applyFont="1" applyProtection="1">
      <protection locked="0"/>
    </xf>
    <xf numFmtId="0" fontId="20" fillId="0" borderId="0" xfId="0" applyFont="1" applyAlignment="1" applyProtection="1">
      <alignment horizontal="left"/>
      <protection locked="0"/>
    </xf>
    <xf numFmtId="0" fontId="20" fillId="0" borderId="0" xfId="0" applyFont="1" applyFill="1" applyProtection="1">
      <protection locked="0"/>
    </xf>
    <xf numFmtId="0" fontId="20" fillId="0" borderId="0" xfId="0" applyFont="1" applyFill="1" applyAlignment="1" applyProtection="1">
      <alignment horizontal="right"/>
      <protection locked="0"/>
    </xf>
    <xf numFmtId="164" fontId="22" fillId="0" borderId="0" xfId="0" applyNumberFormat="1" applyFont="1" applyFill="1" applyAlignment="1" applyProtection="1">
      <alignment horizontal="right"/>
      <protection locked="0"/>
    </xf>
    <xf numFmtId="0" fontId="20" fillId="0" borderId="0" xfId="0" applyFont="1" applyFill="1" applyAlignment="1" applyProtection="1">
      <alignment horizontal="left"/>
      <protection locked="0"/>
    </xf>
    <xf numFmtId="0" fontId="20" fillId="0" borderId="1" xfId="0" applyFont="1" applyBorder="1" applyProtection="1"/>
    <xf numFmtId="0" fontId="20" fillId="0" borderId="0" xfId="0" applyFont="1" applyAlignment="1" applyProtection="1">
      <alignment horizontal="right"/>
    </xf>
    <xf numFmtId="3" fontId="20" fillId="0" borderId="0" xfId="0" applyNumberFormat="1" applyFont="1" applyAlignment="1" applyProtection="1">
      <alignment horizontal="right"/>
      <protection locked="0"/>
    </xf>
    <xf numFmtId="0" fontId="20" fillId="0" borderId="0" xfId="0" applyFont="1" applyAlignment="1" applyProtection="1">
      <alignment horizontal="right"/>
      <protection locked="0"/>
    </xf>
    <xf numFmtId="164" fontId="20" fillId="0" borderId="0" xfId="0" applyNumberFormat="1" applyFont="1" applyFill="1" applyAlignment="1" applyProtection="1">
      <alignment horizontal="right"/>
      <protection locked="0"/>
    </xf>
    <xf numFmtId="0" fontId="20" fillId="0" borderId="0" xfId="0" applyFont="1" applyFill="1" applyBorder="1" applyProtection="1">
      <protection locked="0"/>
    </xf>
    <xf numFmtId="0" fontId="23" fillId="0" borderId="1" xfId="0" applyFont="1" applyFill="1" applyBorder="1" applyAlignment="1" applyProtection="1">
      <alignment horizontal="center"/>
      <protection locked="0"/>
    </xf>
    <xf numFmtId="0" fontId="24" fillId="0" borderId="0" xfId="0" applyFont="1" applyFill="1" applyProtection="1"/>
    <xf numFmtId="2" fontId="22" fillId="0" borderId="1" xfId="0" applyNumberFormat="1" applyFont="1" applyFill="1" applyBorder="1" applyAlignment="1" applyProtection="1">
      <alignment horizontal="center"/>
      <protection locked="0"/>
    </xf>
    <xf numFmtId="0" fontId="20" fillId="0" borderId="0" xfId="0" applyFont="1" applyFill="1" applyProtection="1"/>
    <xf numFmtId="2" fontId="20" fillId="0" borderId="1" xfId="0" applyNumberFormat="1" applyFont="1" applyFill="1" applyBorder="1" applyProtection="1">
      <protection locked="0"/>
    </xf>
    <xf numFmtId="2" fontId="20" fillId="0" borderId="1" xfId="0" applyNumberFormat="1" applyFont="1" applyFill="1" applyBorder="1" applyAlignment="1" applyProtection="1">
      <alignment horizontal="center"/>
      <protection locked="0"/>
    </xf>
    <xf numFmtId="0" fontId="20" fillId="0" borderId="0" xfId="0" applyFont="1" applyFill="1" applyAlignment="1" applyProtection="1">
      <alignment horizontal="right"/>
    </xf>
    <xf numFmtId="1" fontId="20" fillId="0" borderId="1" xfId="0" applyNumberFormat="1" applyFont="1" applyFill="1" applyBorder="1" applyAlignment="1" applyProtection="1">
      <alignment horizontal="center"/>
      <protection locked="0"/>
    </xf>
    <xf numFmtId="2" fontId="20" fillId="0" borderId="0" xfId="0" applyNumberFormat="1" applyFont="1" applyFill="1" applyBorder="1" applyAlignment="1" applyProtection="1">
      <alignment horizontal="center"/>
    </xf>
    <xf numFmtId="1" fontId="21" fillId="0" borderId="1" xfId="0" applyNumberFormat="1" applyFont="1" applyFill="1" applyBorder="1" applyAlignment="1" applyProtection="1">
      <alignment horizontal="center"/>
      <protection locked="0"/>
    </xf>
    <xf numFmtId="2" fontId="20" fillId="0" borderId="0" xfId="0" applyNumberFormat="1" applyFont="1" applyBorder="1" applyProtection="1">
      <protection locked="0"/>
    </xf>
    <xf numFmtId="0" fontId="21" fillId="0" borderId="0" xfId="0" applyFont="1" applyFill="1" applyBorder="1" applyAlignment="1" applyProtection="1">
      <alignment horizontal="center"/>
      <protection locked="0"/>
    </xf>
    <xf numFmtId="0" fontId="20" fillId="0" borderId="0" xfId="0" applyFont="1" applyFill="1" applyBorder="1" applyAlignment="1" applyProtection="1">
      <alignment horizontal="left"/>
      <protection locked="0"/>
    </xf>
    <xf numFmtId="3" fontId="20" fillId="0" borderId="0" xfId="0" applyNumberFormat="1" applyFont="1" applyFill="1" applyBorder="1" applyAlignment="1" applyProtection="1">
      <alignment horizontal="center"/>
      <protection locked="0"/>
    </xf>
    <xf numFmtId="1" fontId="21" fillId="0" borderId="0" xfId="0" applyNumberFormat="1" applyFont="1" applyFill="1" applyBorder="1" applyAlignment="1" applyProtection="1">
      <alignment horizontal="center"/>
      <protection locked="0"/>
    </xf>
    <xf numFmtId="1" fontId="20" fillId="0" borderId="0" xfId="0" applyNumberFormat="1" applyFont="1" applyBorder="1" applyAlignment="1" applyProtection="1">
      <alignment horizontal="right"/>
      <protection locked="0"/>
    </xf>
    <xf numFmtId="0" fontId="20" fillId="0" borderId="0" xfId="0" applyFont="1" applyAlignment="1" applyProtection="1">
      <alignment horizontal="center"/>
      <protection locked="0"/>
    </xf>
    <xf numFmtId="0" fontId="20" fillId="0" borderId="0" xfId="0" applyFont="1" applyBorder="1" applyAlignment="1" applyProtection="1">
      <alignment horizontal="right"/>
      <protection locked="0"/>
    </xf>
    <xf numFmtId="0" fontId="20" fillId="0" borderId="0" xfId="0" applyFont="1" applyBorder="1" applyAlignment="1" applyProtection="1">
      <alignment horizontal="center"/>
      <protection locked="0"/>
    </xf>
    <xf numFmtId="0" fontId="20" fillId="0" borderId="0" xfId="0" applyFont="1" applyBorder="1" applyAlignment="1" applyProtection="1">
      <alignment horizontal="left"/>
      <protection locked="0"/>
    </xf>
    <xf numFmtId="0" fontId="21" fillId="0" borderId="0" xfId="0" applyFont="1" applyBorder="1" applyAlignment="1" applyProtection="1">
      <alignment horizontal="center"/>
      <protection locked="0"/>
    </xf>
    <xf numFmtId="0" fontId="20" fillId="0" borderId="0" xfId="2" applyFont="1" applyProtection="1">
      <protection locked="0"/>
    </xf>
    <xf numFmtId="0" fontId="20" fillId="0" borderId="0" xfId="2" applyFont="1" applyAlignment="1" applyProtection="1">
      <alignment horizontal="right"/>
      <protection locked="0"/>
    </xf>
    <xf numFmtId="0" fontId="26" fillId="0" borderId="0" xfId="2" applyFont="1" applyProtection="1">
      <protection locked="0"/>
    </xf>
    <xf numFmtId="0" fontId="26" fillId="0" borderId="0" xfId="2" applyFont="1" applyAlignment="1" applyProtection="1">
      <alignment horizontal="left"/>
      <protection locked="0"/>
    </xf>
    <xf numFmtId="0" fontId="20" fillId="0" borderId="0" xfId="2" applyFont="1"/>
    <xf numFmtId="0" fontId="20" fillId="0" borderId="6" xfId="2" applyFont="1" applyBorder="1" applyAlignment="1">
      <alignment horizontal="center"/>
    </xf>
    <xf numFmtId="0" fontId="20" fillId="0" borderId="0" xfId="2" applyFont="1" applyAlignment="1">
      <alignment horizontal="right"/>
    </xf>
    <xf numFmtId="0" fontId="21" fillId="0" borderId="0" xfId="2" applyFont="1" applyAlignment="1">
      <alignment horizontal="left"/>
    </xf>
    <xf numFmtId="0" fontId="20" fillId="0" borderId="7" xfId="2" applyFont="1" applyBorder="1" applyAlignment="1">
      <alignment horizontal="center"/>
    </xf>
    <xf numFmtId="14" fontId="26" fillId="0" borderId="0" xfId="2" quotePrefix="1" applyNumberFormat="1" applyFont="1" applyProtection="1">
      <protection locked="0"/>
    </xf>
    <xf numFmtId="0" fontId="20" fillId="0" borderId="7" xfId="3" applyFont="1" applyBorder="1" applyAlignment="1">
      <alignment horizontal="center"/>
    </xf>
    <xf numFmtId="1" fontId="20" fillId="0" borderId="7" xfId="3" applyNumberFormat="1" applyFont="1" applyBorder="1" applyAlignment="1">
      <alignment horizontal="center"/>
    </xf>
    <xf numFmtId="0" fontId="27" fillId="0" borderId="0" xfId="2" applyFont="1" applyAlignment="1" applyProtection="1">
      <alignment horizontal="left"/>
      <protection locked="0"/>
    </xf>
    <xf numFmtId="0" fontId="20" fillId="0" borderId="0" xfId="3" applyFont="1"/>
    <xf numFmtId="0" fontId="21" fillId="0" borderId="0" xfId="2" applyFont="1"/>
    <xf numFmtId="0" fontId="21" fillId="0" borderId="0" xfId="2" quotePrefix="1" applyFont="1" applyAlignment="1">
      <alignment vertical="center"/>
    </xf>
    <xf numFmtId="0" fontId="21" fillId="0" borderId="0" xfId="2" applyFont="1" applyAlignment="1">
      <alignment vertical="center"/>
    </xf>
    <xf numFmtId="0" fontId="20" fillId="0" borderId="0" xfId="2" applyFont="1" applyAlignment="1">
      <alignment horizontal="center"/>
    </xf>
    <xf numFmtId="0" fontId="21" fillId="0" borderId="0" xfId="2" applyFont="1" applyAlignment="1">
      <alignment horizontal="right"/>
    </xf>
    <xf numFmtId="0" fontId="18" fillId="0" borderId="0" xfId="2" applyFont="1"/>
    <xf numFmtId="0" fontId="19" fillId="0" borderId="0" xfId="2" applyFont="1"/>
    <xf numFmtId="0" fontId="28" fillId="0" borderId="0" xfId="2" applyFont="1"/>
    <xf numFmtId="0" fontId="20" fillId="0" borderId="0" xfId="2" applyFont="1" applyBorder="1" applyAlignment="1"/>
    <xf numFmtId="0" fontId="28" fillId="0" borderId="0" xfId="2" applyFont="1" applyBorder="1" applyAlignment="1"/>
    <xf numFmtId="0" fontId="7" fillId="0" borderId="3" xfId="1" applyFont="1" applyBorder="1" applyAlignment="1">
      <alignment horizontal="center"/>
    </xf>
    <xf numFmtId="0" fontId="7" fillId="0" borderId="5" xfId="1" applyFont="1" applyBorder="1" applyAlignment="1">
      <alignment horizontal="center"/>
    </xf>
    <xf numFmtId="0" fontId="7" fillId="0" borderId="6" xfId="1" applyFont="1" applyBorder="1"/>
    <xf numFmtId="0" fontId="7" fillId="0" borderId="7" xfId="1" applyFont="1" applyBorder="1"/>
    <xf numFmtId="0" fontId="7" fillId="0" borderId="2" xfId="1" applyFont="1" applyBorder="1" applyAlignment="1">
      <alignment horizontal="center"/>
    </xf>
    <xf numFmtId="0" fontId="7" fillId="0" borderId="4" xfId="1" applyFont="1" applyBorder="1" applyAlignment="1">
      <alignment horizontal="center"/>
    </xf>
    <xf numFmtId="0" fontId="2" fillId="0" borderId="4" xfId="0" applyFont="1" applyBorder="1" applyProtection="1"/>
    <xf numFmtId="0" fontId="7" fillId="0" borderId="6" xfId="0" applyFont="1" applyBorder="1" applyProtection="1"/>
    <xf numFmtId="0" fontId="7" fillId="0" borderId="7" xfId="0" applyFont="1" applyBorder="1" applyProtection="1"/>
    <xf numFmtId="0" fontId="20" fillId="0" borderId="2" xfId="2" applyFont="1" applyBorder="1" applyAlignment="1">
      <alignment horizontal="center"/>
    </xf>
    <xf numFmtId="0" fontId="20" fillId="0" borderId="6" xfId="2" applyFont="1" applyBorder="1"/>
    <xf numFmtId="0" fontId="20" fillId="0" borderId="4" xfId="2" applyFont="1" applyBorder="1" applyAlignment="1">
      <alignment horizontal="center"/>
    </xf>
    <xf numFmtId="0" fontId="20" fillId="0" borderId="7" xfId="2" applyFont="1" applyBorder="1"/>
    <xf numFmtId="1" fontId="20" fillId="0" borderId="4" xfId="3" applyNumberFormat="1" applyFont="1" applyBorder="1" applyAlignment="1">
      <alignment horizontal="center"/>
    </xf>
    <xf numFmtId="0" fontId="20" fillId="0" borderId="0" xfId="0" applyFont="1" applyAlignment="1">
      <alignment horizontal="center"/>
    </xf>
    <xf numFmtId="1" fontId="21" fillId="0" borderId="0" xfId="0" applyNumberFormat="1" applyFont="1" applyBorder="1" applyAlignment="1" applyProtection="1">
      <alignment horizontal="right"/>
      <protection locked="0"/>
    </xf>
    <xf numFmtId="0" fontId="21" fillId="0" borderId="0" xfId="0" applyFont="1" applyAlignment="1">
      <alignment horizontal="center"/>
    </xf>
    <xf numFmtId="0" fontId="21" fillId="0" borderId="0" xfId="0" applyFont="1" applyBorder="1" applyProtection="1">
      <protection locked="0"/>
    </xf>
    <xf numFmtId="0" fontId="30" fillId="0" borderId="0" xfId="0" applyFont="1" applyAlignment="1">
      <alignment horizontal="center"/>
    </xf>
    <xf numFmtId="0" fontId="20" fillId="0" borderId="0" xfId="2" applyFont="1" applyBorder="1" applyAlignment="1">
      <alignment horizontal="center"/>
    </xf>
    <xf numFmtId="0" fontId="20" fillId="0" borderId="0" xfId="2" applyFont="1" applyBorder="1"/>
    <xf numFmtId="0" fontId="20" fillId="0" borderId="0" xfId="2" applyFont="1" applyBorder="1" applyAlignment="1">
      <alignment horizontal="right"/>
    </xf>
    <xf numFmtId="0" fontId="21" fillId="0" borderId="0" xfId="2" applyFont="1" applyBorder="1" applyAlignment="1">
      <alignment horizontal="left"/>
    </xf>
    <xf numFmtId="0" fontId="20" fillId="0" borderId="0" xfId="3" applyFont="1" applyBorder="1" applyAlignment="1">
      <alignment horizontal="center"/>
    </xf>
    <xf numFmtId="1" fontId="20" fillId="0" borderId="0" xfId="3" applyNumberFormat="1" applyFont="1" applyBorder="1" applyAlignment="1">
      <alignment horizontal="center"/>
    </xf>
    <xf numFmtId="0" fontId="18" fillId="0" borderId="0" xfId="2" applyFont="1" applyBorder="1" applyAlignment="1">
      <alignment horizontal="center"/>
    </xf>
    <xf numFmtId="0" fontId="18" fillId="0" borderId="0" xfId="2" applyFont="1" applyBorder="1"/>
    <xf numFmtId="164" fontId="20" fillId="0" borderId="0" xfId="3" applyNumberFormat="1" applyFont="1" applyBorder="1" applyAlignment="1">
      <alignment horizontal="center"/>
    </xf>
    <xf numFmtId="0" fontId="20" fillId="0" borderId="0" xfId="2" applyFont="1" applyBorder="1" applyAlignment="1">
      <alignment horizontal="left" vertical="top" wrapText="1"/>
    </xf>
    <xf numFmtId="0" fontId="29" fillId="0" borderId="0" xfId="6" applyBorder="1" applyAlignment="1" applyProtection="1">
      <alignment horizontal="center"/>
    </xf>
    <xf numFmtId="0" fontId="29" fillId="0" borderId="0" xfId="6" applyFont="1" applyBorder="1" applyAlignment="1" applyProtection="1">
      <alignment horizontal="center"/>
    </xf>
    <xf numFmtId="0" fontId="32" fillId="0" borderId="0" xfId="4" applyFont="1" applyBorder="1" applyAlignment="1" applyProtection="1">
      <alignment horizontal="center"/>
      <protection locked="0"/>
    </xf>
    <xf numFmtId="0" fontId="20" fillId="0" borderId="0" xfId="2" applyFont="1" applyBorder="1" applyAlignment="1">
      <alignment horizontal="left" vertical="top" wrapText="1"/>
    </xf>
    <xf numFmtId="0" fontId="20" fillId="0" borderId="0" xfId="2" applyFont="1" applyBorder="1" applyAlignment="1">
      <alignment horizontal="left" wrapText="1"/>
    </xf>
    <xf numFmtId="0" fontId="29" fillId="0" borderId="0" xfId="6" applyBorder="1" applyAlignment="1" applyProtection="1">
      <alignment horizontal="center"/>
    </xf>
    <xf numFmtId="0" fontId="2" fillId="0" borderId="0" xfId="0" applyFont="1" applyBorder="1" applyAlignment="1" applyProtection="1">
      <alignment horizontal="left" wrapText="1"/>
      <protection locked="0"/>
    </xf>
    <xf numFmtId="0" fontId="31" fillId="0" borderId="0" xfId="7" applyFont="1" applyBorder="1" applyAlignment="1" applyProtection="1">
      <alignment horizontal="center"/>
    </xf>
    <xf numFmtId="0" fontId="33"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149402</xdr:colOff>
      <xdr:row>68</xdr:row>
      <xdr:rowOff>146799</xdr:rowOff>
    </xdr:from>
    <xdr:to>
      <xdr:col>9</xdr:col>
      <xdr:colOff>16807</xdr:colOff>
      <xdr:row>88</xdr:row>
      <xdr:rowOff>16810</xdr:rowOff>
    </xdr:to>
    <xdr:grpSp>
      <xdr:nvGrpSpPr>
        <xdr:cNvPr id="11" name="Group 10"/>
        <xdr:cNvGrpSpPr/>
      </xdr:nvGrpSpPr>
      <xdr:grpSpPr>
        <a:xfrm>
          <a:off x="766622" y="12163539"/>
          <a:ext cx="4805165" cy="3367591"/>
          <a:chOff x="600075" y="15752693"/>
          <a:chExt cx="4646958" cy="3185492"/>
        </a:xfrm>
      </xdr:grpSpPr>
      <xdr:pic>
        <xdr:nvPicPr>
          <xdr:cNvPr id="10639" name="Picture 310"/>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00075" y="15752693"/>
            <a:ext cx="4646958" cy="3185492"/>
          </a:xfrm>
          <a:prstGeom prst="rect">
            <a:avLst/>
          </a:prstGeom>
          <a:noFill/>
          <a:ln w="1">
            <a:noFill/>
            <a:miter lim="800000"/>
            <a:headEnd/>
            <a:tailEnd/>
          </a:ln>
        </xdr:spPr>
      </xdr:pic>
      <xdr:sp macro="" textlink="">
        <xdr:nvSpPr>
          <xdr:cNvPr id="10" name="TextBox 9"/>
          <xdr:cNvSpPr txBox="1"/>
        </xdr:nvSpPr>
        <xdr:spPr>
          <a:xfrm>
            <a:off x="3503541" y="16788847"/>
            <a:ext cx="31931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t>, a</a:t>
            </a:r>
          </a:p>
        </xdr:txBody>
      </xdr:sp>
    </xdr:grpSp>
    <xdr:clientData/>
  </xdr:twoCellAnchor>
  <xdr:twoCellAnchor>
    <xdr:from>
      <xdr:col>0</xdr:col>
      <xdr:colOff>40822</xdr:colOff>
      <xdr:row>62</xdr:row>
      <xdr:rowOff>40821</xdr:rowOff>
    </xdr:from>
    <xdr:to>
      <xdr:col>4</xdr:col>
      <xdr:colOff>66675</xdr:colOff>
      <xdr:row>65</xdr:row>
      <xdr:rowOff>145236</xdr:rowOff>
    </xdr:to>
    <xdr:grpSp>
      <xdr:nvGrpSpPr>
        <xdr:cNvPr id="12" name="Group 11"/>
        <xdr:cNvGrpSpPr/>
      </xdr:nvGrpSpPr>
      <xdr:grpSpPr>
        <a:xfrm>
          <a:off x="40822" y="10983141"/>
          <a:ext cx="2494733" cy="630195"/>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19" name="Group 18"/>
        <xdr:cNvGrpSpPr/>
      </xdr:nvGrpSpPr>
      <xdr:grpSpPr>
        <a:xfrm>
          <a:off x="40822" y="1267641"/>
          <a:ext cx="2494733" cy="630195"/>
          <a:chOff x="40822" y="1267641"/>
          <a:chExt cx="2570933" cy="630195"/>
        </a:xfrm>
      </xdr:grpSpPr>
      <xdr:pic>
        <xdr:nvPicPr>
          <xdr:cNvPr id="20" name="Picture 1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1" name="Picture 20"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160565</xdr:colOff>
      <xdr:row>54</xdr:row>
      <xdr:rowOff>59872</xdr:rowOff>
    </xdr:from>
    <xdr:to>
      <xdr:col>5</xdr:col>
      <xdr:colOff>602797</xdr:colOff>
      <xdr:row>69</xdr:row>
      <xdr:rowOff>165208</xdr:rowOff>
    </xdr:to>
    <xdr:pic>
      <xdr:nvPicPr>
        <xdr:cNvPr id="159221" name="Picture 295"/>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60565" y="9163051"/>
          <a:ext cx="3844018" cy="2588078"/>
        </a:xfrm>
        <a:prstGeom prst="rect">
          <a:avLst/>
        </a:prstGeom>
        <a:noFill/>
        <a:ln w="1">
          <a:noFill/>
          <a:miter lim="800000"/>
          <a:headEnd/>
          <a:tailEnd/>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3" name="Group 12"/>
        <xdr:cNvGrpSpPr/>
      </xdr:nvGrpSpPr>
      <xdr:grpSpPr>
        <a:xfrm>
          <a:off x="40822" y="1385527"/>
          <a:ext cx="2858700" cy="642297"/>
          <a:chOff x="40822" y="1267641"/>
          <a:chExt cx="2570933" cy="630195"/>
        </a:xfrm>
      </xdr:grpSpPr>
      <xdr:pic>
        <xdr:nvPicPr>
          <xdr:cNvPr id="14" name="Picture 1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5" name="Picture 1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48</xdr:row>
      <xdr:rowOff>40821</xdr:rowOff>
    </xdr:from>
    <xdr:to>
      <xdr:col>4</xdr:col>
      <xdr:colOff>66675</xdr:colOff>
      <xdr:row>51</xdr:row>
      <xdr:rowOff>145236</xdr:rowOff>
    </xdr:to>
    <xdr:grpSp>
      <xdr:nvGrpSpPr>
        <xdr:cNvPr id="16" name="Group 15"/>
        <xdr:cNvGrpSpPr/>
      </xdr:nvGrpSpPr>
      <xdr:grpSpPr>
        <a:xfrm>
          <a:off x="40822" y="8530397"/>
          <a:ext cx="2858700" cy="642298"/>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152"/>
    <col min="3" max="3" width="10.6640625" style="152" bestFit="1" customWidth="1"/>
    <col min="4" max="11" width="9.109375" style="152"/>
    <col min="12" max="12" width="5.44140625" style="137" customWidth="1"/>
    <col min="13" max="17" width="5.33203125" style="180" customWidth="1"/>
    <col min="18" max="19" width="5.33203125" style="181" customWidth="1"/>
    <col min="20" max="25" width="9.109375" style="183"/>
    <col min="26" max="16384" width="9.109375" style="152"/>
  </cols>
  <sheetData>
    <row r="1" spans="1:25" s="137" customFormat="1" ht="13.8" x14ac:dyDescent="0.3">
      <c r="A1" s="133"/>
      <c r="B1" s="134" t="s">
        <v>25</v>
      </c>
      <c r="C1" s="135" t="s">
        <v>24</v>
      </c>
      <c r="D1" s="133"/>
      <c r="E1" s="133"/>
      <c r="F1" s="134" t="s">
        <v>77</v>
      </c>
      <c r="G1" s="136"/>
      <c r="H1" s="133"/>
      <c r="I1" s="133"/>
      <c r="J1" s="133"/>
      <c r="K1" s="133"/>
      <c r="M1" s="176"/>
      <c r="N1" s="176"/>
      <c r="O1" s="176"/>
      <c r="P1" s="176"/>
      <c r="Q1" s="176"/>
      <c r="R1" s="176"/>
      <c r="S1" s="176"/>
      <c r="T1" s="177"/>
      <c r="U1" s="177"/>
      <c r="V1" s="177"/>
      <c r="W1" s="178"/>
      <c r="X1" s="179"/>
      <c r="Y1" s="177"/>
    </row>
    <row r="2" spans="1:25" s="137" customFormat="1" ht="13.8" x14ac:dyDescent="0.3">
      <c r="A2" s="133"/>
      <c r="B2" s="134" t="s">
        <v>27</v>
      </c>
      <c r="C2" s="135" t="s">
        <v>28</v>
      </c>
      <c r="D2" s="133"/>
      <c r="E2" s="133"/>
      <c r="F2" s="134" t="s">
        <v>29</v>
      </c>
      <c r="G2" s="135"/>
      <c r="H2" s="133"/>
      <c r="I2" s="133"/>
      <c r="J2" s="133"/>
      <c r="K2" s="133"/>
      <c r="M2" s="176"/>
      <c r="N2" s="176"/>
      <c r="O2" s="176"/>
      <c r="P2" s="176"/>
      <c r="Q2" s="176"/>
      <c r="R2" s="176"/>
      <c r="S2" s="176"/>
      <c r="T2" s="177"/>
      <c r="U2" s="177"/>
      <c r="V2" s="177"/>
      <c r="W2" s="178"/>
      <c r="X2" s="179"/>
      <c r="Y2" s="177"/>
    </row>
    <row r="3" spans="1:25" s="137" customFormat="1" ht="13.8" x14ac:dyDescent="0.3">
      <c r="A3" s="133"/>
      <c r="B3" s="134" t="s">
        <v>1</v>
      </c>
      <c r="C3" s="142"/>
      <c r="D3" s="133"/>
      <c r="E3" s="133"/>
      <c r="F3" s="134" t="s">
        <v>2</v>
      </c>
      <c r="G3" s="135"/>
      <c r="H3" s="133"/>
      <c r="I3" s="133"/>
      <c r="J3" s="133"/>
      <c r="K3" s="133"/>
      <c r="M3" s="176"/>
      <c r="N3" s="176"/>
      <c r="O3" s="176"/>
      <c r="P3" s="176"/>
      <c r="Q3" s="176"/>
      <c r="R3" s="176"/>
      <c r="S3" s="176"/>
      <c r="T3" s="177"/>
      <c r="U3" s="177"/>
      <c r="V3" s="177"/>
      <c r="W3" s="178"/>
      <c r="X3" s="179"/>
      <c r="Y3" s="177"/>
    </row>
    <row r="4" spans="1:25" s="137" customFormat="1" ht="13.8" x14ac:dyDescent="0.3">
      <c r="A4" s="133"/>
      <c r="B4" s="134" t="s">
        <v>90</v>
      </c>
      <c r="C4" s="136"/>
      <c r="D4" s="133"/>
      <c r="E4" s="133"/>
      <c r="F4" s="134" t="s">
        <v>91</v>
      </c>
      <c r="G4" s="135" t="s">
        <v>92</v>
      </c>
      <c r="H4" s="133"/>
      <c r="I4" s="133"/>
      <c r="J4" s="133"/>
      <c r="K4" s="133"/>
      <c r="M4" s="176"/>
      <c r="N4" s="176"/>
      <c r="O4" s="176"/>
      <c r="P4" s="176"/>
      <c r="Q4" s="180"/>
      <c r="R4" s="181"/>
      <c r="S4" s="181"/>
      <c r="T4" s="177"/>
      <c r="U4" s="177"/>
      <c r="V4" s="177"/>
      <c r="W4" s="178"/>
      <c r="X4" s="179"/>
      <c r="Y4" s="177"/>
    </row>
    <row r="5" spans="1:25" s="137" customFormat="1" ht="13.8" x14ac:dyDescent="0.3">
      <c r="A5" s="133"/>
      <c r="B5" s="134" t="s">
        <v>93</v>
      </c>
      <c r="C5" s="136"/>
      <c r="D5" s="133"/>
      <c r="E5" s="134"/>
      <c r="F5" s="133"/>
      <c r="G5" s="133"/>
      <c r="H5" s="133"/>
      <c r="I5" s="133"/>
      <c r="J5" s="133"/>
      <c r="K5" s="133"/>
      <c r="M5" s="176"/>
      <c r="N5" s="176"/>
      <c r="O5" s="176"/>
      <c r="P5" s="176"/>
      <c r="Q5" s="180"/>
      <c r="R5" s="181"/>
      <c r="S5" s="181"/>
      <c r="T5" s="177"/>
      <c r="U5" s="177"/>
      <c r="V5" s="177"/>
      <c r="W5" s="178"/>
      <c r="X5" s="179"/>
      <c r="Y5" s="177"/>
    </row>
    <row r="6" spans="1:25" s="137" customFormat="1" ht="13.8" x14ac:dyDescent="0.3">
      <c r="A6" s="133"/>
      <c r="B6" s="133" t="s">
        <v>31</v>
      </c>
      <c r="C6" s="145"/>
      <c r="D6" s="133"/>
      <c r="E6" s="133"/>
      <c r="F6" s="133"/>
      <c r="G6" s="133"/>
      <c r="H6" s="133"/>
      <c r="I6" s="133"/>
      <c r="J6" s="133"/>
      <c r="K6" s="133"/>
      <c r="M6" s="176"/>
      <c r="N6" s="176"/>
      <c r="O6" s="176"/>
      <c r="P6" s="176"/>
      <c r="Q6" s="180"/>
      <c r="R6" s="181"/>
      <c r="S6" s="181"/>
      <c r="T6" s="177"/>
      <c r="U6" s="177"/>
      <c r="V6" s="177"/>
      <c r="W6" s="178"/>
      <c r="X6" s="179"/>
      <c r="Y6" s="177"/>
    </row>
    <row r="7" spans="1:25" s="137" customFormat="1" ht="13.8" x14ac:dyDescent="0.3">
      <c r="A7" s="133"/>
      <c r="B7" s="133"/>
      <c r="C7" s="133"/>
      <c r="D7" s="133"/>
      <c r="E7" s="133"/>
      <c r="F7" s="133"/>
      <c r="G7" s="133"/>
      <c r="H7" s="133"/>
      <c r="I7" s="133"/>
      <c r="J7" s="133"/>
      <c r="K7" s="133"/>
      <c r="M7" s="176"/>
      <c r="N7" s="176"/>
      <c r="O7" s="176"/>
      <c r="P7" s="176"/>
      <c r="Q7" s="180"/>
      <c r="R7" s="181"/>
      <c r="S7" s="181"/>
      <c r="T7" s="177"/>
      <c r="U7" s="177"/>
      <c r="V7" s="177"/>
      <c r="W7" s="178"/>
      <c r="X7" s="179"/>
      <c r="Y7" s="177"/>
    </row>
    <row r="8" spans="1:25" s="137" customFormat="1" ht="13.8" x14ac:dyDescent="0.3">
      <c r="A8" s="146"/>
      <c r="E8" s="139"/>
      <c r="F8" s="140"/>
      <c r="H8" s="147"/>
      <c r="I8" s="139"/>
      <c r="J8" s="148"/>
      <c r="K8" s="149"/>
      <c r="L8" s="150"/>
      <c r="M8" s="176"/>
      <c r="N8" s="176"/>
      <c r="O8" s="176"/>
      <c r="P8" s="176"/>
      <c r="Q8" s="180"/>
      <c r="R8" s="181"/>
      <c r="S8" s="181"/>
      <c r="T8" s="177"/>
      <c r="U8" s="177"/>
      <c r="V8" s="177"/>
      <c r="W8" s="177"/>
      <c r="X8" s="177"/>
      <c r="Y8" s="177"/>
    </row>
    <row r="9" spans="1:25" s="137" customFormat="1" ht="13.8" x14ac:dyDescent="0.3">
      <c r="E9" s="139"/>
      <c r="F9" s="147"/>
      <c r="H9" s="147"/>
      <c r="I9" s="139"/>
      <c r="J9" s="149"/>
      <c r="K9" s="149"/>
      <c r="L9" s="150"/>
      <c r="M9" s="176"/>
      <c r="N9" s="176"/>
      <c r="O9" s="176"/>
      <c r="P9" s="176"/>
      <c r="Q9" s="180"/>
      <c r="R9" s="181"/>
      <c r="S9" s="181"/>
      <c r="T9" s="177"/>
      <c r="U9" s="177"/>
      <c r="V9" s="177"/>
      <c r="W9" s="177"/>
      <c r="X9" s="177"/>
      <c r="Y9" s="177"/>
    </row>
    <row r="10" spans="1:25" s="137" customFormat="1" ht="13.8" x14ac:dyDescent="0.3">
      <c r="E10" s="139"/>
      <c r="F10" s="147"/>
      <c r="H10" s="147"/>
      <c r="I10" s="139"/>
      <c r="J10" s="140"/>
      <c r="K10" s="147"/>
      <c r="L10" s="150"/>
      <c r="M10" s="176"/>
      <c r="N10" s="176"/>
      <c r="O10" s="176"/>
      <c r="P10" s="176"/>
      <c r="Q10" s="180"/>
      <c r="R10" s="181"/>
      <c r="S10" s="181"/>
      <c r="T10" s="177"/>
      <c r="U10" s="177"/>
      <c r="V10" s="177"/>
      <c r="W10" s="177"/>
      <c r="X10" s="177"/>
      <c r="Y10" s="177"/>
    </row>
    <row r="11" spans="1:25" s="137" customFormat="1" ht="13.8" x14ac:dyDescent="0.3">
      <c r="E11" s="139"/>
      <c r="F11" s="147"/>
      <c r="I11" s="151"/>
      <c r="J11" s="140"/>
      <c r="M11" s="176"/>
      <c r="N11" s="176"/>
      <c r="O11" s="176"/>
      <c r="P11" s="176"/>
      <c r="Q11" s="176"/>
      <c r="R11" s="176"/>
      <c r="S11" s="176"/>
      <c r="T11" s="177"/>
      <c r="U11" s="177"/>
      <c r="V11" s="177"/>
      <c r="W11" s="177"/>
      <c r="X11" s="177"/>
      <c r="Y11" s="177"/>
    </row>
    <row r="12" spans="1:25" x14ac:dyDescent="0.3">
      <c r="C12" s="153" t="str">
        <f>G4</f>
        <v>IMPORTANT INFORMATION</v>
      </c>
      <c r="M12" s="176"/>
      <c r="N12" s="176"/>
      <c r="O12" s="176"/>
      <c r="P12" s="176"/>
      <c r="Q12" s="182"/>
      <c r="R12" s="182"/>
      <c r="S12" s="182"/>
    </row>
    <row r="13" spans="1:25" s="137" customFormat="1" ht="13.8" x14ac:dyDescent="0.3">
      <c r="M13" s="176"/>
      <c r="N13" s="176"/>
      <c r="O13" s="176"/>
      <c r="P13" s="176"/>
      <c r="Q13" s="176"/>
      <c r="R13" s="176"/>
      <c r="S13" s="176"/>
      <c r="T13" s="177"/>
      <c r="U13" s="177"/>
      <c r="V13" s="177"/>
      <c r="W13" s="177"/>
      <c r="X13" s="177"/>
      <c r="Y13" s="177"/>
    </row>
    <row r="14" spans="1:25" s="137" customFormat="1" ht="13.8" x14ac:dyDescent="0.3">
      <c r="B14" s="154" t="s">
        <v>97</v>
      </c>
      <c r="M14" s="176"/>
      <c r="N14" s="176"/>
      <c r="O14" s="176"/>
      <c r="P14" s="176"/>
      <c r="Q14" s="176"/>
      <c r="R14" s="176"/>
      <c r="S14" s="176"/>
      <c r="T14" s="177"/>
      <c r="U14" s="177"/>
      <c r="V14" s="177"/>
      <c r="W14" s="177"/>
      <c r="X14" s="177"/>
      <c r="Y14" s="177"/>
    </row>
    <row r="15" spans="1:25" s="137" customFormat="1" ht="13.8" x14ac:dyDescent="0.3">
      <c r="A15" s="155"/>
      <c r="K15" s="155"/>
      <c r="M15" s="180"/>
      <c r="N15" s="180"/>
      <c r="O15" s="180"/>
      <c r="P15" s="180"/>
      <c r="Q15" s="180"/>
      <c r="R15" s="181"/>
      <c r="S15" s="181"/>
      <c r="T15" s="177"/>
      <c r="U15" s="177"/>
      <c r="V15" s="177"/>
      <c r="W15" s="177"/>
      <c r="X15" s="177"/>
      <c r="Y15" s="177"/>
    </row>
    <row r="16" spans="1:25" s="137" customFormat="1" ht="12.75" customHeight="1" x14ac:dyDescent="0.3">
      <c r="B16" s="189" t="s">
        <v>105</v>
      </c>
      <c r="C16" s="189"/>
      <c r="D16" s="189"/>
      <c r="E16" s="189"/>
      <c r="F16" s="189"/>
      <c r="G16" s="189"/>
      <c r="H16" s="189"/>
      <c r="I16" s="189"/>
      <c r="J16" s="189"/>
      <c r="M16" s="180"/>
      <c r="N16" s="180"/>
      <c r="O16" s="180"/>
      <c r="P16" s="180"/>
      <c r="Q16" s="180"/>
      <c r="R16" s="181"/>
      <c r="S16" s="181"/>
      <c r="T16" s="177"/>
      <c r="U16" s="177"/>
      <c r="V16" s="177"/>
      <c r="W16" s="177"/>
      <c r="X16" s="177"/>
      <c r="Y16" s="177"/>
    </row>
    <row r="17" spans="1:25" s="137" customFormat="1" ht="13.8" x14ac:dyDescent="0.3">
      <c r="B17" s="189"/>
      <c r="C17" s="189"/>
      <c r="D17" s="189"/>
      <c r="E17" s="189"/>
      <c r="F17" s="189"/>
      <c r="G17" s="189"/>
      <c r="H17" s="189"/>
      <c r="I17" s="189"/>
      <c r="J17" s="189"/>
      <c r="M17" s="180"/>
      <c r="N17" s="180"/>
      <c r="O17" s="180"/>
      <c r="P17" s="180"/>
      <c r="Q17" s="180"/>
      <c r="R17" s="181"/>
      <c r="S17" s="181"/>
      <c r="T17" s="177"/>
      <c r="U17" s="177"/>
      <c r="V17" s="177"/>
      <c r="W17" s="177"/>
      <c r="X17" s="177"/>
      <c r="Y17" s="177"/>
    </row>
    <row r="18" spans="1:25" s="137" customFormat="1" ht="13.8" x14ac:dyDescent="0.3">
      <c r="B18" s="189"/>
      <c r="C18" s="189"/>
      <c r="D18" s="189"/>
      <c r="E18" s="189"/>
      <c r="F18" s="189"/>
      <c r="G18" s="189"/>
      <c r="H18" s="189"/>
      <c r="I18" s="189"/>
      <c r="J18" s="189"/>
      <c r="M18" s="180"/>
      <c r="N18" s="180"/>
      <c r="O18" s="180"/>
      <c r="P18" s="180"/>
      <c r="Q18" s="180"/>
      <c r="R18" s="181"/>
      <c r="S18" s="181"/>
      <c r="T18" s="177"/>
      <c r="U18" s="177"/>
      <c r="V18" s="177"/>
      <c r="W18" s="177"/>
      <c r="X18" s="177"/>
      <c r="Y18" s="177"/>
    </row>
    <row r="19" spans="1:25" s="137" customFormat="1" ht="13.8" x14ac:dyDescent="0.3">
      <c r="B19" s="189"/>
      <c r="C19" s="189"/>
      <c r="D19" s="189"/>
      <c r="E19" s="189"/>
      <c r="F19" s="189"/>
      <c r="G19" s="189"/>
      <c r="H19" s="189"/>
      <c r="I19" s="189"/>
      <c r="J19" s="189"/>
      <c r="M19" s="180"/>
      <c r="N19" s="180"/>
      <c r="O19" s="180"/>
      <c r="P19" s="180"/>
      <c r="Q19" s="180"/>
      <c r="R19" s="181"/>
      <c r="S19" s="181"/>
      <c r="T19" s="177"/>
      <c r="U19" s="177"/>
      <c r="V19" s="177"/>
      <c r="W19" s="177"/>
      <c r="X19" s="177"/>
      <c r="Y19" s="177"/>
    </row>
    <row r="20" spans="1:25" s="137" customFormat="1" ht="12.75" customHeight="1" x14ac:dyDescent="0.3">
      <c r="A20" s="155"/>
      <c r="B20" s="156" t="s">
        <v>103</v>
      </c>
      <c r="C20" s="155"/>
      <c r="D20" s="155"/>
      <c r="E20" s="155"/>
      <c r="F20" s="155"/>
      <c r="G20" s="155"/>
      <c r="H20" s="155"/>
      <c r="I20" s="155"/>
      <c r="J20" s="155"/>
      <c r="K20" s="155"/>
      <c r="M20" s="180"/>
      <c r="N20" s="180"/>
      <c r="O20" s="180"/>
      <c r="P20" s="180"/>
      <c r="Q20" s="180"/>
      <c r="R20" s="181"/>
      <c r="S20" s="181"/>
      <c r="T20" s="177"/>
      <c r="U20" s="177"/>
      <c r="V20" s="177"/>
      <c r="W20" s="177"/>
      <c r="X20" s="177"/>
      <c r="Y20" s="177"/>
    </row>
    <row r="21" spans="1:25" s="137" customFormat="1" ht="13.8" x14ac:dyDescent="0.3">
      <c r="A21" s="155"/>
      <c r="B21" s="156"/>
      <c r="C21" s="155"/>
      <c r="D21" s="155"/>
      <c r="E21" s="155"/>
      <c r="F21" s="155"/>
      <c r="G21" s="155"/>
      <c r="H21" s="155"/>
      <c r="I21" s="155"/>
      <c r="J21" s="155"/>
      <c r="K21" s="155"/>
      <c r="M21" s="180"/>
      <c r="N21" s="180"/>
      <c r="O21" s="180"/>
      <c r="P21" s="180"/>
      <c r="Q21" s="180"/>
      <c r="R21" s="181"/>
      <c r="S21" s="181"/>
      <c r="T21" s="177"/>
      <c r="U21" s="177"/>
      <c r="V21" s="177"/>
      <c r="W21" s="177"/>
      <c r="X21" s="177"/>
      <c r="Y21" s="177"/>
    </row>
    <row r="22" spans="1:25" s="137" customFormat="1" ht="13.8" x14ac:dyDescent="0.3">
      <c r="A22" s="155"/>
      <c r="B22" s="189" t="s">
        <v>106</v>
      </c>
      <c r="C22" s="189"/>
      <c r="D22" s="189"/>
      <c r="E22" s="189"/>
      <c r="F22" s="189"/>
      <c r="G22" s="189"/>
      <c r="H22" s="189"/>
      <c r="I22" s="189"/>
      <c r="J22" s="189"/>
      <c r="K22" s="155"/>
      <c r="M22" s="180"/>
      <c r="N22" s="180"/>
      <c r="O22" s="180"/>
      <c r="P22" s="180"/>
      <c r="Q22" s="180"/>
      <c r="R22" s="181"/>
      <c r="S22" s="181"/>
      <c r="T22" s="177"/>
      <c r="U22" s="177"/>
      <c r="V22" s="177"/>
      <c r="W22" s="177"/>
      <c r="X22" s="177"/>
      <c r="Y22" s="177"/>
    </row>
    <row r="23" spans="1:25" s="137" customFormat="1" ht="13.8" x14ac:dyDescent="0.3">
      <c r="A23" s="155"/>
      <c r="B23" s="189"/>
      <c r="C23" s="189"/>
      <c r="D23" s="189"/>
      <c r="E23" s="189"/>
      <c r="F23" s="189"/>
      <c r="G23" s="189"/>
      <c r="H23" s="189"/>
      <c r="I23" s="189"/>
      <c r="J23" s="189"/>
      <c r="K23" s="155"/>
      <c r="M23" s="180"/>
      <c r="N23" s="180"/>
      <c r="O23" s="180"/>
      <c r="P23" s="180"/>
      <c r="Q23" s="180"/>
      <c r="R23" s="181"/>
      <c r="S23" s="184"/>
      <c r="T23" s="177"/>
      <c r="U23" s="177"/>
      <c r="V23" s="177"/>
      <c r="W23" s="177"/>
      <c r="X23" s="177"/>
      <c r="Y23" s="177"/>
    </row>
    <row r="24" spans="1:25" s="137" customFormat="1" ht="13.8" x14ac:dyDescent="0.3">
      <c r="A24" s="155"/>
      <c r="B24" s="189"/>
      <c r="C24" s="189"/>
      <c r="D24" s="189"/>
      <c r="E24" s="189"/>
      <c r="F24" s="189"/>
      <c r="G24" s="189"/>
      <c r="H24" s="189"/>
      <c r="I24" s="189"/>
      <c r="J24" s="189"/>
      <c r="K24" s="155"/>
      <c r="M24" s="180"/>
      <c r="N24" s="180"/>
      <c r="O24" s="180"/>
      <c r="P24" s="180"/>
      <c r="Q24" s="180"/>
      <c r="R24" s="181"/>
      <c r="S24" s="184"/>
      <c r="T24" s="177"/>
      <c r="U24" s="177"/>
      <c r="V24" s="177"/>
      <c r="W24" s="177"/>
      <c r="X24" s="177"/>
      <c r="Y24" s="177"/>
    </row>
    <row r="25" spans="1:25" s="137" customFormat="1" ht="12.75" customHeight="1" x14ac:dyDescent="0.3">
      <c r="A25" s="155"/>
      <c r="B25" s="185"/>
      <c r="C25" s="185"/>
      <c r="D25" s="185"/>
      <c r="E25" s="185"/>
      <c r="F25" s="193" t="s">
        <v>115</v>
      </c>
      <c r="G25" s="185"/>
      <c r="H25" s="185"/>
      <c r="I25" s="185"/>
      <c r="J25" s="185"/>
      <c r="K25" s="155"/>
      <c r="M25" s="180"/>
      <c r="N25" s="180"/>
      <c r="O25" s="180"/>
      <c r="P25" s="180"/>
      <c r="Q25" s="180"/>
      <c r="R25" s="181"/>
      <c r="S25" s="181"/>
      <c r="T25" s="177"/>
      <c r="U25" s="177"/>
      <c r="V25" s="177"/>
      <c r="W25" s="177"/>
      <c r="X25" s="177"/>
      <c r="Y25" s="177"/>
    </row>
    <row r="26" spans="1:25" s="137" customFormat="1" ht="13.8" x14ac:dyDescent="0.3">
      <c r="A26" s="155"/>
      <c r="B26" s="189" t="s">
        <v>107</v>
      </c>
      <c r="C26" s="189"/>
      <c r="D26" s="189"/>
      <c r="E26" s="189"/>
      <c r="F26" s="189"/>
      <c r="G26" s="189"/>
      <c r="H26" s="189"/>
      <c r="I26" s="189"/>
      <c r="J26" s="189"/>
      <c r="K26" s="155"/>
      <c r="M26" s="180"/>
      <c r="N26" s="180"/>
      <c r="O26" s="180"/>
      <c r="P26" s="180"/>
      <c r="Q26" s="180"/>
      <c r="R26" s="181"/>
      <c r="S26" s="181"/>
      <c r="T26" s="177"/>
      <c r="U26" s="177"/>
      <c r="V26" s="177"/>
      <c r="W26" s="177"/>
      <c r="X26" s="177"/>
      <c r="Y26" s="177"/>
    </row>
    <row r="27" spans="1:25" s="137" customFormat="1" ht="13.8" x14ac:dyDescent="0.3">
      <c r="A27" s="155"/>
      <c r="B27" s="189"/>
      <c r="C27" s="189"/>
      <c r="D27" s="189"/>
      <c r="E27" s="189"/>
      <c r="F27" s="189"/>
      <c r="G27" s="189"/>
      <c r="H27" s="189"/>
      <c r="I27" s="189"/>
      <c r="J27" s="189"/>
      <c r="K27" s="155"/>
      <c r="M27" s="180"/>
      <c r="N27" s="180"/>
      <c r="O27" s="180"/>
      <c r="P27" s="180"/>
      <c r="Q27" s="180"/>
      <c r="R27" s="181"/>
      <c r="S27" s="181"/>
      <c r="T27" s="177"/>
      <c r="U27" s="177"/>
      <c r="V27" s="177"/>
      <c r="W27" s="177"/>
      <c r="X27" s="177"/>
      <c r="Y27" s="177"/>
    </row>
    <row r="28" spans="1:25" s="137" customFormat="1" ht="13.8" x14ac:dyDescent="0.3">
      <c r="A28" s="155"/>
      <c r="B28" s="185"/>
      <c r="C28" s="185"/>
      <c r="D28" s="185"/>
      <c r="E28" s="185"/>
      <c r="F28" s="185"/>
      <c r="G28" s="185"/>
      <c r="H28" s="185"/>
      <c r="I28" s="185"/>
      <c r="J28" s="185"/>
      <c r="K28" s="155"/>
      <c r="M28" s="180"/>
      <c r="N28" s="180"/>
      <c r="O28" s="180"/>
      <c r="P28" s="180"/>
      <c r="Q28" s="180"/>
      <c r="R28" s="181"/>
      <c r="S28" s="181"/>
      <c r="T28" s="177"/>
      <c r="U28" s="177"/>
      <c r="V28" s="177"/>
      <c r="W28" s="177"/>
      <c r="X28" s="177"/>
      <c r="Y28" s="177"/>
    </row>
    <row r="29" spans="1:25" s="137" customFormat="1" ht="13.8" x14ac:dyDescent="0.3">
      <c r="A29" s="155"/>
      <c r="B29" s="189" t="s">
        <v>108</v>
      </c>
      <c r="C29" s="189"/>
      <c r="D29" s="189"/>
      <c r="E29" s="189"/>
      <c r="F29" s="189"/>
      <c r="G29" s="189"/>
      <c r="H29" s="189"/>
      <c r="I29" s="189"/>
      <c r="J29" s="189"/>
      <c r="K29" s="155"/>
      <c r="M29" s="180"/>
      <c r="N29" s="180"/>
      <c r="O29" s="180"/>
      <c r="P29" s="180"/>
      <c r="Q29" s="180"/>
      <c r="R29" s="181"/>
      <c r="S29" s="181"/>
      <c r="T29" s="177"/>
      <c r="U29" s="177"/>
      <c r="V29" s="177"/>
      <c r="W29" s="177"/>
      <c r="X29" s="177"/>
      <c r="Y29" s="177"/>
    </row>
    <row r="30" spans="1:25" s="137" customFormat="1" ht="13.8" x14ac:dyDescent="0.3">
      <c r="A30" s="155"/>
      <c r="B30" s="189"/>
      <c r="C30" s="189"/>
      <c r="D30" s="189"/>
      <c r="E30" s="189"/>
      <c r="F30" s="189"/>
      <c r="G30" s="189"/>
      <c r="H30" s="189"/>
      <c r="I30" s="189"/>
      <c r="J30" s="189"/>
      <c r="K30" s="155"/>
      <c r="M30" s="180"/>
      <c r="N30" s="180"/>
      <c r="O30" s="180"/>
      <c r="P30" s="180"/>
      <c r="Q30" s="180"/>
      <c r="R30" s="181"/>
      <c r="S30" s="181"/>
      <c r="T30" s="177"/>
      <c r="U30" s="177"/>
      <c r="V30" s="177"/>
      <c r="W30" s="177"/>
      <c r="X30" s="177"/>
      <c r="Y30" s="177"/>
    </row>
    <row r="31" spans="1:25" s="137" customFormat="1" ht="12.75" customHeight="1" x14ac:dyDescent="0.3">
      <c r="A31" s="155"/>
      <c r="B31" s="189"/>
      <c r="C31" s="189"/>
      <c r="D31" s="189"/>
      <c r="E31" s="189"/>
      <c r="F31" s="189"/>
      <c r="G31" s="189"/>
      <c r="H31" s="189"/>
      <c r="I31" s="189"/>
      <c r="J31" s="189"/>
      <c r="K31" s="155"/>
      <c r="M31" s="180"/>
      <c r="N31" s="180"/>
      <c r="O31" s="180"/>
      <c r="P31" s="180"/>
      <c r="Q31" s="180"/>
      <c r="R31" s="181"/>
      <c r="S31" s="181"/>
      <c r="T31" s="177"/>
      <c r="U31" s="177"/>
      <c r="V31" s="177"/>
      <c r="W31" s="177"/>
      <c r="X31" s="177"/>
      <c r="Y31" s="177"/>
    </row>
    <row r="32" spans="1:25" s="137" customFormat="1" ht="13.8" x14ac:dyDescent="0.3">
      <c r="A32" s="155"/>
      <c r="B32" s="189"/>
      <c r="C32" s="189"/>
      <c r="D32" s="189"/>
      <c r="E32" s="189"/>
      <c r="F32" s="189"/>
      <c r="G32" s="189"/>
      <c r="H32" s="189"/>
      <c r="I32" s="189"/>
      <c r="J32" s="189"/>
      <c r="K32" s="155"/>
      <c r="M32" s="180"/>
      <c r="N32" s="180"/>
      <c r="O32" s="180"/>
      <c r="P32" s="180"/>
      <c r="Q32" s="180"/>
      <c r="R32" s="181"/>
      <c r="S32" s="181"/>
      <c r="T32" s="177"/>
      <c r="U32" s="177"/>
      <c r="V32" s="177"/>
      <c r="W32" s="177"/>
      <c r="X32" s="177"/>
      <c r="Y32" s="177"/>
    </row>
    <row r="33" spans="1:25" s="137" customFormat="1" ht="12.75" customHeight="1" x14ac:dyDescent="0.3">
      <c r="A33" s="155"/>
      <c r="B33" s="189"/>
      <c r="C33" s="189"/>
      <c r="D33" s="189"/>
      <c r="E33" s="189"/>
      <c r="F33" s="189"/>
      <c r="G33" s="189"/>
      <c r="H33" s="189"/>
      <c r="I33" s="189"/>
      <c r="J33" s="189"/>
      <c r="K33" s="155"/>
      <c r="M33" s="180"/>
      <c r="N33" s="180"/>
      <c r="O33" s="180"/>
      <c r="P33" s="180"/>
      <c r="Q33" s="180"/>
      <c r="R33" s="181"/>
      <c r="S33" s="181"/>
      <c r="T33" s="177"/>
      <c r="U33" s="177"/>
      <c r="V33" s="177"/>
      <c r="W33" s="177"/>
      <c r="X33" s="177"/>
      <c r="Y33" s="177"/>
    </row>
    <row r="34" spans="1:25" s="137" customFormat="1" ht="13.8" x14ac:dyDescent="0.3">
      <c r="A34" s="155"/>
      <c r="B34" s="185"/>
      <c r="C34" s="185"/>
      <c r="D34" s="191" t="s">
        <v>98</v>
      </c>
      <c r="E34" s="191"/>
      <c r="F34" s="191"/>
      <c r="G34" s="191"/>
      <c r="H34" s="191"/>
      <c r="I34" s="185"/>
      <c r="J34" s="185"/>
      <c r="K34" s="155"/>
      <c r="M34" s="180"/>
      <c r="N34" s="180"/>
      <c r="O34" s="180"/>
      <c r="P34" s="180"/>
      <c r="Q34" s="180"/>
      <c r="R34" s="181"/>
      <c r="S34" s="184"/>
      <c r="T34" s="177"/>
      <c r="U34" s="177"/>
      <c r="V34" s="177"/>
      <c r="W34" s="177"/>
      <c r="X34" s="177"/>
      <c r="Y34" s="177"/>
    </row>
    <row r="35" spans="1:25" s="137" customFormat="1" ht="13.8" x14ac:dyDescent="0.3">
      <c r="A35" s="155"/>
      <c r="B35" s="155"/>
      <c r="C35" s="155"/>
      <c r="I35" s="155"/>
      <c r="J35" s="155"/>
      <c r="K35" s="155"/>
      <c r="M35" s="180"/>
      <c r="N35" s="180"/>
      <c r="O35" s="180"/>
      <c r="P35" s="180"/>
      <c r="Q35" s="180"/>
      <c r="R35" s="181"/>
      <c r="S35" s="184"/>
      <c r="T35" s="177"/>
      <c r="U35" s="177"/>
      <c r="V35" s="177"/>
      <c r="W35" s="177"/>
      <c r="X35" s="177"/>
      <c r="Y35" s="177"/>
    </row>
    <row r="36" spans="1:25" s="137" customFormat="1" ht="12.75" customHeight="1" x14ac:dyDescent="0.3">
      <c r="A36" s="155"/>
      <c r="B36" s="156" t="s">
        <v>99</v>
      </c>
      <c r="C36" s="155"/>
      <c r="D36" s="155"/>
      <c r="E36" s="155"/>
      <c r="F36" s="186"/>
      <c r="G36" s="155"/>
      <c r="H36" s="155"/>
      <c r="I36" s="155"/>
      <c r="J36" s="155"/>
      <c r="K36" s="155"/>
      <c r="M36" s="180"/>
      <c r="N36" s="180"/>
      <c r="O36" s="180"/>
      <c r="P36" s="180"/>
      <c r="Q36" s="180"/>
      <c r="R36" s="181"/>
      <c r="S36" s="181"/>
      <c r="T36" s="177"/>
      <c r="U36" s="177"/>
      <c r="V36" s="177"/>
      <c r="W36" s="177"/>
      <c r="X36" s="177"/>
      <c r="Y36" s="177"/>
    </row>
    <row r="37" spans="1:25" s="137" customFormat="1" ht="13.8" x14ac:dyDescent="0.3">
      <c r="A37" s="155"/>
      <c r="B37" s="156"/>
      <c r="C37" s="155"/>
      <c r="D37" s="155"/>
      <c r="E37" s="155"/>
      <c r="F37" s="186"/>
      <c r="G37" s="155"/>
      <c r="H37" s="155"/>
      <c r="I37" s="155"/>
      <c r="J37" s="155"/>
      <c r="K37" s="155"/>
      <c r="M37" s="180"/>
      <c r="N37" s="180"/>
      <c r="O37" s="180"/>
      <c r="P37" s="180"/>
      <c r="Q37" s="180"/>
      <c r="R37" s="181"/>
      <c r="S37" s="181"/>
      <c r="T37" s="177"/>
      <c r="U37" s="177"/>
      <c r="V37" s="177"/>
      <c r="W37" s="177"/>
      <c r="X37" s="177"/>
      <c r="Y37" s="177"/>
    </row>
    <row r="38" spans="1:25" s="137" customFormat="1" ht="13.8" x14ac:dyDescent="0.3">
      <c r="A38" s="155"/>
      <c r="B38" s="189" t="s">
        <v>109</v>
      </c>
      <c r="C38" s="189"/>
      <c r="D38" s="189"/>
      <c r="E38" s="189"/>
      <c r="F38" s="189"/>
      <c r="G38" s="189"/>
      <c r="H38" s="189"/>
      <c r="I38" s="189"/>
      <c r="J38" s="189"/>
      <c r="K38" s="155"/>
      <c r="M38" s="180"/>
      <c r="N38" s="180"/>
      <c r="O38" s="180"/>
      <c r="P38" s="180"/>
      <c r="Q38" s="180"/>
      <c r="R38" s="181"/>
      <c r="S38" s="181"/>
      <c r="T38" s="177"/>
      <c r="U38" s="177"/>
      <c r="V38" s="177"/>
      <c r="W38" s="177"/>
      <c r="X38" s="177"/>
      <c r="Y38" s="177"/>
    </row>
    <row r="39" spans="1:25" s="137" customFormat="1" ht="13.8" x14ac:dyDescent="0.3">
      <c r="A39" s="155"/>
      <c r="B39" s="189"/>
      <c r="C39" s="189"/>
      <c r="D39" s="189"/>
      <c r="E39" s="189"/>
      <c r="F39" s="189"/>
      <c r="G39" s="189"/>
      <c r="H39" s="189"/>
      <c r="I39" s="189"/>
      <c r="J39" s="189"/>
      <c r="K39" s="155"/>
      <c r="M39" s="180"/>
      <c r="N39" s="180"/>
      <c r="O39" s="180"/>
      <c r="P39" s="180"/>
      <c r="Q39" s="180"/>
      <c r="R39" s="181"/>
      <c r="S39" s="181"/>
      <c r="T39" s="177"/>
      <c r="U39" s="177"/>
      <c r="V39" s="177"/>
      <c r="W39" s="177"/>
      <c r="X39" s="177"/>
      <c r="Y39" s="177"/>
    </row>
    <row r="40" spans="1:25" s="137" customFormat="1" ht="13.8" x14ac:dyDescent="0.3">
      <c r="A40" s="155"/>
      <c r="B40" s="185"/>
      <c r="C40" s="185"/>
      <c r="D40" s="185"/>
      <c r="E40" s="185"/>
      <c r="F40" s="185"/>
      <c r="G40" s="185"/>
      <c r="H40" s="185"/>
      <c r="I40" s="185"/>
      <c r="J40" s="185"/>
      <c r="K40" s="155"/>
      <c r="M40" s="180"/>
      <c r="N40" s="180"/>
      <c r="O40" s="180"/>
      <c r="P40" s="180"/>
      <c r="Q40" s="180"/>
      <c r="R40" s="181"/>
      <c r="S40" s="181"/>
      <c r="T40" s="177"/>
      <c r="U40" s="177"/>
      <c r="V40" s="177"/>
      <c r="W40" s="177"/>
      <c r="X40" s="177"/>
      <c r="Y40" s="177"/>
    </row>
    <row r="41" spans="1:25" s="137" customFormat="1" ht="13.8" x14ac:dyDescent="0.3">
      <c r="A41" s="155"/>
      <c r="B41" s="189" t="s">
        <v>110</v>
      </c>
      <c r="C41" s="189"/>
      <c r="D41" s="189"/>
      <c r="E41" s="189"/>
      <c r="F41" s="189"/>
      <c r="G41" s="189"/>
      <c r="H41" s="189"/>
      <c r="I41" s="189"/>
      <c r="J41" s="189"/>
      <c r="K41" s="155"/>
      <c r="M41" s="180"/>
      <c r="N41" s="180"/>
      <c r="O41" s="180"/>
      <c r="P41" s="180"/>
      <c r="Q41" s="180"/>
      <c r="R41" s="181"/>
      <c r="S41" s="181"/>
      <c r="T41" s="177"/>
      <c r="U41" s="177"/>
      <c r="V41" s="177"/>
      <c r="W41" s="177"/>
      <c r="X41" s="177"/>
      <c r="Y41" s="177"/>
    </row>
    <row r="42" spans="1:25" s="137" customFormat="1" ht="13.8" x14ac:dyDescent="0.3">
      <c r="A42" s="155"/>
      <c r="B42" s="189"/>
      <c r="C42" s="189"/>
      <c r="D42" s="189"/>
      <c r="E42" s="189"/>
      <c r="F42" s="189"/>
      <c r="G42" s="189"/>
      <c r="H42" s="189"/>
      <c r="I42" s="189"/>
      <c r="J42" s="189"/>
      <c r="K42" s="155"/>
      <c r="M42" s="180"/>
      <c r="N42" s="180"/>
      <c r="O42" s="180"/>
      <c r="P42" s="180"/>
      <c r="Q42" s="180"/>
      <c r="R42" s="181"/>
      <c r="S42" s="181"/>
      <c r="T42" s="177"/>
      <c r="U42" s="177"/>
      <c r="V42" s="177"/>
      <c r="W42" s="177"/>
      <c r="X42" s="177"/>
      <c r="Y42" s="177"/>
    </row>
    <row r="43" spans="1:25" s="137" customFormat="1" ht="13.8" x14ac:dyDescent="0.3">
      <c r="A43" s="155"/>
      <c r="B43" s="189"/>
      <c r="C43" s="189"/>
      <c r="D43" s="189"/>
      <c r="E43" s="189"/>
      <c r="F43" s="189"/>
      <c r="G43" s="189"/>
      <c r="H43" s="189"/>
      <c r="I43" s="189"/>
      <c r="J43" s="189"/>
      <c r="K43" s="155"/>
      <c r="M43" s="180"/>
      <c r="N43" s="180"/>
      <c r="O43" s="180"/>
      <c r="P43" s="180"/>
      <c r="Q43" s="180"/>
      <c r="R43" s="181"/>
      <c r="S43" s="181"/>
      <c r="T43" s="177"/>
      <c r="U43" s="177"/>
      <c r="V43" s="177"/>
      <c r="W43" s="177"/>
      <c r="X43" s="177"/>
      <c r="Y43" s="177"/>
    </row>
    <row r="44" spans="1:25" s="137" customFormat="1" ht="13.8" x14ac:dyDescent="0.3">
      <c r="A44" s="155"/>
      <c r="B44" s="185"/>
      <c r="C44" s="185"/>
      <c r="D44" s="185"/>
      <c r="E44" s="185"/>
      <c r="F44" s="185"/>
      <c r="G44" s="185"/>
      <c r="H44" s="185"/>
      <c r="I44" s="185"/>
      <c r="J44" s="185"/>
      <c r="K44" s="155"/>
      <c r="M44" s="180"/>
      <c r="N44" s="180"/>
      <c r="O44" s="180"/>
      <c r="P44" s="180"/>
      <c r="Q44" s="180"/>
      <c r="R44" s="181"/>
      <c r="S44" s="181"/>
      <c r="T44" s="177"/>
      <c r="U44" s="177"/>
      <c r="V44" s="177"/>
      <c r="W44" s="177"/>
      <c r="X44" s="177"/>
      <c r="Y44" s="177"/>
    </row>
    <row r="45" spans="1:25" s="137" customFormat="1" ht="12.75" customHeight="1" x14ac:dyDescent="0.3">
      <c r="A45" s="155"/>
      <c r="B45" s="189" t="s">
        <v>104</v>
      </c>
      <c r="C45" s="189"/>
      <c r="D45" s="189"/>
      <c r="E45" s="189"/>
      <c r="F45" s="189"/>
      <c r="G45" s="189"/>
      <c r="H45" s="189"/>
      <c r="I45" s="189"/>
      <c r="J45" s="189"/>
      <c r="K45" s="155"/>
      <c r="M45" s="180"/>
      <c r="N45" s="180"/>
      <c r="O45" s="180"/>
      <c r="P45" s="180"/>
      <c r="Q45" s="180"/>
      <c r="R45" s="181"/>
      <c r="S45" s="181"/>
      <c r="T45" s="177"/>
      <c r="U45" s="177"/>
      <c r="V45" s="177"/>
      <c r="W45" s="177"/>
      <c r="X45" s="177"/>
      <c r="Y45" s="177"/>
    </row>
    <row r="46" spans="1:25" s="137" customFormat="1" ht="13.8" x14ac:dyDescent="0.3">
      <c r="A46" s="155"/>
      <c r="B46" s="189"/>
      <c r="C46" s="189"/>
      <c r="D46" s="189"/>
      <c r="E46" s="189"/>
      <c r="F46" s="189"/>
      <c r="G46" s="189"/>
      <c r="H46" s="189"/>
      <c r="I46" s="189"/>
      <c r="J46" s="189"/>
      <c r="K46" s="155"/>
      <c r="M46" s="180"/>
      <c r="N46" s="180"/>
      <c r="O46" s="180"/>
      <c r="P46" s="180"/>
      <c r="Q46" s="180"/>
      <c r="R46" s="181"/>
      <c r="S46" s="181"/>
      <c r="T46" s="177"/>
      <c r="U46" s="177"/>
      <c r="V46" s="177"/>
      <c r="W46" s="177"/>
      <c r="X46" s="177"/>
      <c r="Y46" s="177"/>
    </row>
    <row r="47" spans="1:25" s="137" customFormat="1" ht="13.8" x14ac:dyDescent="0.3">
      <c r="A47" s="155"/>
      <c r="B47" s="189"/>
      <c r="C47" s="189"/>
      <c r="D47" s="189"/>
      <c r="E47" s="189"/>
      <c r="F47" s="189"/>
      <c r="G47" s="189"/>
      <c r="H47" s="189"/>
      <c r="I47" s="189"/>
      <c r="J47" s="189"/>
      <c r="K47" s="155"/>
      <c r="M47" s="180"/>
      <c r="N47" s="180"/>
      <c r="O47" s="180"/>
      <c r="P47" s="180"/>
      <c r="Q47" s="180"/>
      <c r="R47" s="181"/>
      <c r="S47" s="181"/>
      <c r="T47" s="177"/>
      <c r="U47" s="177"/>
      <c r="V47" s="177"/>
      <c r="W47" s="177"/>
      <c r="X47" s="177"/>
      <c r="Y47" s="177"/>
    </row>
    <row r="48" spans="1:25" s="137" customFormat="1" ht="12.75" customHeight="1" x14ac:dyDescent="0.3">
      <c r="A48" s="155"/>
      <c r="B48" s="189"/>
      <c r="C48" s="189"/>
      <c r="D48" s="189"/>
      <c r="E48" s="189"/>
      <c r="F48" s="189"/>
      <c r="G48" s="189"/>
      <c r="H48" s="189"/>
      <c r="I48" s="189"/>
      <c r="J48" s="189"/>
      <c r="K48" s="155"/>
      <c r="M48" s="180"/>
      <c r="N48" s="180"/>
      <c r="O48" s="180"/>
      <c r="P48" s="180"/>
      <c r="Q48" s="180"/>
      <c r="R48" s="181"/>
      <c r="S48" s="181"/>
      <c r="T48" s="177"/>
      <c r="U48" s="177"/>
      <c r="V48" s="177"/>
      <c r="W48" s="177"/>
      <c r="X48" s="177"/>
      <c r="Y48" s="177"/>
    </row>
    <row r="49" spans="1:25" s="137" customFormat="1" ht="13.8" x14ac:dyDescent="0.3">
      <c r="A49" s="155"/>
      <c r="B49" s="155" t="s">
        <v>111</v>
      </c>
      <c r="C49" s="155"/>
      <c r="D49" s="155"/>
      <c r="E49" s="155"/>
      <c r="F49" s="155"/>
      <c r="G49" s="155"/>
      <c r="H49" s="155"/>
      <c r="I49" s="155"/>
      <c r="J49" s="155"/>
      <c r="K49" s="155"/>
      <c r="M49" s="180"/>
      <c r="N49" s="180"/>
      <c r="O49" s="180"/>
      <c r="P49" s="180"/>
      <c r="Q49" s="180"/>
      <c r="R49" s="181"/>
      <c r="S49" s="181"/>
      <c r="T49" s="177"/>
      <c r="U49" s="177"/>
      <c r="V49" s="177"/>
      <c r="W49" s="177"/>
      <c r="X49" s="177"/>
      <c r="Y49" s="177"/>
    </row>
    <row r="50" spans="1:25" s="137" customFormat="1" ht="13.8" x14ac:dyDescent="0.3">
      <c r="A50" s="155"/>
      <c r="B50" s="155"/>
      <c r="C50" s="155"/>
      <c r="D50" s="155"/>
      <c r="F50" s="193" t="s">
        <v>116</v>
      </c>
      <c r="G50" s="186"/>
      <c r="H50" s="155"/>
      <c r="I50" s="155"/>
      <c r="J50" s="155"/>
      <c r="K50" s="155"/>
      <c r="M50" s="180"/>
      <c r="N50" s="180"/>
      <c r="O50" s="180"/>
      <c r="P50" s="180"/>
      <c r="Q50" s="180"/>
      <c r="R50" s="181"/>
      <c r="S50" s="181"/>
      <c r="T50" s="177"/>
      <c r="U50" s="177"/>
      <c r="V50" s="177"/>
      <c r="W50" s="177"/>
      <c r="X50" s="177"/>
      <c r="Y50" s="177"/>
    </row>
    <row r="51" spans="1:25" s="137" customFormat="1" ht="13.8" x14ac:dyDescent="0.3">
      <c r="A51" s="155"/>
      <c r="B51" s="155"/>
      <c r="C51" s="155"/>
      <c r="D51" s="155"/>
      <c r="E51" s="155"/>
      <c r="F51" s="155"/>
      <c r="G51" s="155"/>
      <c r="H51" s="155"/>
      <c r="I51" s="155"/>
      <c r="J51" s="155"/>
      <c r="K51" s="155"/>
      <c r="M51" s="180"/>
      <c r="N51" s="180"/>
      <c r="O51" s="180"/>
      <c r="P51" s="180"/>
      <c r="Q51" s="180"/>
      <c r="R51" s="181"/>
      <c r="S51" s="181"/>
      <c r="T51" s="177"/>
      <c r="U51" s="177"/>
      <c r="V51" s="177"/>
      <c r="W51" s="177"/>
      <c r="X51" s="177"/>
      <c r="Y51" s="177"/>
    </row>
    <row r="52" spans="1:25" s="137" customFormat="1" ht="12.75" customHeight="1" x14ac:dyDescent="0.3">
      <c r="A52" s="155"/>
      <c r="B52" s="156" t="s">
        <v>112</v>
      </c>
      <c r="C52" s="155"/>
      <c r="D52" s="155"/>
      <c r="E52" s="155"/>
      <c r="F52" s="155"/>
      <c r="G52" s="155"/>
      <c r="H52" s="155"/>
      <c r="I52" s="155"/>
      <c r="J52" s="155"/>
      <c r="K52" s="155"/>
      <c r="M52" s="180"/>
      <c r="N52" s="180"/>
      <c r="O52" s="180"/>
      <c r="P52" s="180"/>
      <c r="Q52" s="180"/>
      <c r="R52" s="181"/>
      <c r="S52" s="181"/>
      <c r="T52" s="177"/>
      <c r="U52" s="177"/>
      <c r="V52" s="177"/>
      <c r="W52" s="177"/>
      <c r="X52" s="177"/>
      <c r="Y52" s="177"/>
    </row>
    <row r="53" spans="1:25" s="137" customFormat="1" ht="13.8" x14ac:dyDescent="0.3">
      <c r="A53" s="155"/>
      <c r="B53" s="155"/>
      <c r="C53" s="155"/>
      <c r="D53" s="155"/>
      <c r="E53" s="155"/>
      <c r="F53" s="155"/>
      <c r="G53" s="155"/>
      <c r="H53" s="155"/>
      <c r="I53" s="155"/>
      <c r="J53" s="155"/>
      <c r="K53" s="155"/>
      <c r="M53" s="180"/>
      <c r="N53" s="180"/>
      <c r="O53" s="180"/>
      <c r="P53" s="180"/>
      <c r="Q53" s="180"/>
      <c r="R53" s="181"/>
      <c r="S53" s="181"/>
      <c r="T53" s="177"/>
      <c r="U53" s="177"/>
      <c r="V53" s="177"/>
      <c r="W53" s="177"/>
      <c r="X53" s="177"/>
      <c r="Y53" s="177"/>
    </row>
    <row r="54" spans="1:25" s="137" customFormat="1" ht="13.8" x14ac:dyDescent="0.3">
      <c r="A54" s="155"/>
      <c r="B54" s="190" t="s">
        <v>113</v>
      </c>
      <c r="C54" s="190"/>
      <c r="D54" s="190"/>
      <c r="E54" s="190"/>
      <c r="F54" s="190"/>
      <c r="G54" s="190"/>
      <c r="H54" s="190"/>
      <c r="I54" s="190"/>
      <c r="J54" s="190"/>
      <c r="K54" s="155"/>
      <c r="M54" s="180"/>
      <c r="N54" s="180"/>
      <c r="O54" s="180"/>
      <c r="P54" s="180"/>
      <c r="Q54" s="180"/>
      <c r="R54" s="181"/>
      <c r="S54" s="181"/>
      <c r="T54" s="177"/>
      <c r="U54" s="177"/>
      <c r="V54" s="177"/>
      <c r="W54" s="177"/>
      <c r="X54" s="177"/>
      <c r="Y54" s="177"/>
    </row>
    <row r="55" spans="1:25" s="137" customFormat="1" ht="13.8" x14ac:dyDescent="0.3">
      <c r="A55" s="155"/>
      <c r="B55" s="190"/>
      <c r="C55" s="190"/>
      <c r="D55" s="190"/>
      <c r="E55" s="190"/>
      <c r="F55" s="190"/>
      <c r="G55" s="190"/>
      <c r="H55" s="190"/>
      <c r="I55" s="190"/>
      <c r="J55" s="190"/>
      <c r="K55" s="155"/>
      <c r="M55" s="180"/>
      <c r="N55" s="180"/>
      <c r="O55" s="180"/>
      <c r="P55" s="180"/>
      <c r="Q55" s="180"/>
      <c r="R55" s="181"/>
      <c r="S55" s="181"/>
      <c r="T55" s="177"/>
      <c r="U55" s="177"/>
      <c r="V55" s="177"/>
      <c r="W55" s="177"/>
      <c r="X55" s="177"/>
      <c r="Y55" s="177"/>
    </row>
    <row r="56" spans="1:25" s="137" customFormat="1" ht="13.8" x14ac:dyDescent="0.3">
      <c r="A56" s="155"/>
      <c r="B56" s="190"/>
      <c r="C56" s="190"/>
      <c r="D56" s="190"/>
      <c r="E56" s="190"/>
      <c r="F56" s="190"/>
      <c r="G56" s="190"/>
      <c r="H56" s="190"/>
      <c r="I56" s="190"/>
      <c r="J56" s="190"/>
      <c r="K56" s="155"/>
      <c r="M56" s="180"/>
      <c r="N56" s="180"/>
      <c r="O56"/>
      <c r="P56" s="180"/>
      <c r="Q56" s="180"/>
      <c r="R56" s="181"/>
      <c r="S56" s="181"/>
      <c r="T56" s="177"/>
      <c r="U56" s="177"/>
      <c r="V56" s="177"/>
      <c r="W56" s="177"/>
      <c r="X56" s="177"/>
      <c r="Y56" s="177"/>
    </row>
    <row r="57" spans="1:25" s="137" customFormat="1" ht="13.8" x14ac:dyDescent="0.3">
      <c r="A57" s="155"/>
      <c r="B57" s="155"/>
      <c r="C57" s="155"/>
      <c r="D57" s="155"/>
      <c r="F57" s="186"/>
      <c r="G57" s="155"/>
      <c r="H57" s="155"/>
      <c r="I57" s="155"/>
      <c r="J57" s="155"/>
      <c r="K57" s="155"/>
      <c r="M57" s="180"/>
      <c r="N57" s="180"/>
      <c r="O57" s="180"/>
      <c r="P57" s="180"/>
      <c r="Q57" s="180"/>
      <c r="R57" s="181"/>
      <c r="S57" s="181"/>
      <c r="T57" s="177"/>
      <c r="U57" s="177"/>
      <c r="V57" s="177"/>
      <c r="W57" s="177"/>
      <c r="X57" s="177"/>
      <c r="Y57" s="177"/>
    </row>
    <row r="58" spans="1:25" s="137" customFormat="1" ht="13.8" x14ac:dyDescent="0.3">
      <c r="A58" s="155"/>
      <c r="B58" s="155"/>
      <c r="C58" s="155"/>
      <c r="D58" s="155"/>
      <c r="E58" s="155"/>
      <c r="F58" s="155"/>
      <c r="G58" s="155"/>
      <c r="H58" s="155"/>
      <c r="I58" s="155"/>
      <c r="J58" s="155"/>
      <c r="K58" s="155"/>
      <c r="M58" s="180"/>
      <c r="N58" s="180"/>
      <c r="O58" s="180"/>
      <c r="P58" s="180"/>
      <c r="Q58" s="180"/>
      <c r="R58" s="181"/>
      <c r="S58" s="181"/>
      <c r="T58" s="177"/>
      <c r="U58" s="177"/>
      <c r="V58" s="177"/>
      <c r="W58" s="177"/>
      <c r="X58" s="177"/>
      <c r="Y58" s="177"/>
    </row>
    <row r="59" spans="1:25" s="137" customFormat="1" ht="13.8" x14ac:dyDescent="0.3">
      <c r="K59" s="155"/>
      <c r="M59" s="180"/>
      <c r="N59" s="180"/>
      <c r="O59" s="194"/>
      <c r="P59" s="180"/>
      <c r="Q59" s="180"/>
      <c r="R59" s="181"/>
      <c r="S59" s="181"/>
      <c r="T59" s="177"/>
      <c r="U59" s="177"/>
      <c r="V59" s="177"/>
      <c r="W59" s="177"/>
      <c r="X59" s="177"/>
      <c r="Y59" s="177"/>
    </row>
    <row r="60" spans="1:25" s="137" customFormat="1" ht="13.8" x14ac:dyDescent="0.3">
      <c r="A60" s="155"/>
      <c r="B60" s="155" t="s">
        <v>114</v>
      </c>
      <c r="C60" s="155"/>
      <c r="D60" s="155"/>
      <c r="E60" s="155"/>
      <c r="F60" s="155"/>
      <c r="G60" s="155"/>
      <c r="H60" s="155"/>
      <c r="I60" s="155"/>
      <c r="J60" s="155"/>
      <c r="K60" s="155"/>
      <c r="M60" s="180"/>
      <c r="N60" s="180"/>
      <c r="O60" s="180"/>
      <c r="P60" s="180"/>
      <c r="Q60" s="180"/>
      <c r="R60" s="181"/>
      <c r="S60" s="181"/>
      <c r="T60" s="177"/>
      <c r="U60" s="177"/>
      <c r="V60" s="177"/>
      <c r="W60" s="177"/>
      <c r="X60" s="177"/>
      <c r="Y60" s="177"/>
    </row>
    <row r="61" spans="1:25" s="137" customFormat="1" ht="13.8" x14ac:dyDescent="0.3">
      <c r="A61" s="155"/>
      <c r="C61" s="155"/>
      <c r="D61" s="155"/>
      <c r="F61" s="193" t="s">
        <v>117</v>
      </c>
      <c r="G61" s="187"/>
      <c r="H61" s="155"/>
      <c r="I61" s="155"/>
      <c r="J61" s="155"/>
      <c r="K61" s="155"/>
      <c r="M61" s="180"/>
      <c r="N61" s="180"/>
      <c r="O61" s="180"/>
      <c r="P61" s="180"/>
      <c r="Q61" s="180"/>
      <c r="R61" s="181"/>
      <c r="S61" s="181"/>
      <c r="T61" s="177"/>
      <c r="U61" s="177"/>
      <c r="V61" s="177"/>
      <c r="W61" s="177"/>
      <c r="X61" s="177"/>
      <c r="Y61" s="177"/>
    </row>
    <row r="62" spans="1:25" s="137" customFormat="1" ht="13.8" x14ac:dyDescent="0.3">
      <c r="A62" s="155"/>
      <c r="B62" s="155"/>
      <c r="C62" s="155"/>
      <c r="D62" s="155"/>
      <c r="E62" s="155"/>
      <c r="F62" s="155"/>
      <c r="G62" s="155"/>
      <c r="H62" s="155"/>
      <c r="I62" s="155"/>
      <c r="J62" s="155"/>
      <c r="K62" s="155"/>
      <c r="M62" s="180"/>
      <c r="N62" s="180"/>
      <c r="O62" s="180"/>
      <c r="P62" s="180"/>
      <c r="Q62" s="180"/>
      <c r="R62" s="181"/>
      <c r="S62" s="181"/>
      <c r="T62" s="177"/>
      <c r="U62" s="177"/>
      <c r="V62" s="177"/>
      <c r="W62" s="177"/>
      <c r="X62" s="177"/>
      <c r="Y62" s="1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5"/>
  </sheetPr>
  <dimension ref="A1:AB116"/>
  <sheetViews>
    <sheetView view="pageBreakPreview" zoomScaleNormal="100" zoomScaleSheetLayoutView="100" workbookViewId="0">
      <selection activeCell="A8" sqref="A8:D11"/>
    </sheetView>
  </sheetViews>
  <sheetFormatPr defaultColWidth="9.109375" defaultRowHeight="13.8" x14ac:dyDescent="0.3"/>
  <cols>
    <col min="1" max="11" width="9" style="89" customWidth="1"/>
    <col min="12" max="12" width="4" style="93" customWidth="1"/>
    <col min="13" max="18" width="4" style="92" customWidth="1"/>
    <col min="19" max="19" width="4" style="97" customWidth="1"/>
    <col min="20" max="20" width="4.33203125" style="92" customWidth="1"/>
    <col min="21" max="21" width="9.109375" style="89"/>
    <col min="22" max="22" width="9.5546875" style="89" bestFit="1" customWidth="1"/>
    <col min="23" max="16384" width="9.109375" style="89"/>
  </cols>
  <sheetData>
    <row r="1" spans="1:24" s="137" customFormat="1" x14ac:dyDescent="0.3">
      <c r="A1" s="133"/>
      <c r="B1" s="134" t="s">
        <v>25</v>
      </c>
      <c r="C1" s="135" t="s">
        <v>24</v>
      </c>
      <c r="D1" s="133"/>
      <c r="E1" s="133"/>
      <c r="F1" s="134" t="s">
        <v>77</v>
      </c>
      <c r="G1" s="136">
        <f>X1</f>
        <v>2</v>
      </c>
      <c r="H1" s="133"/>
      <c r="I1" s="133"/>
      <c r="J1" s="133"/>
      <c r="K1" s="133"/>
      <c r="M1" s="138" t="s">
        <v>78</v>
      </c>
      <c r="N1" s="138" t="s">
        <v>79</v>
      </c>
      <c r="O1" s="138" t="s">
        <v>80</v>
      </c>
      <c r="P1" s="138" t="s">
        <v>80</v>
      </c>
      <c r="Q1" s="138" t="s">
        <v>80</v>
      </c>
      <c r="R1" s="138" t="s">
        <v>81</v>
      </c>
      <c r="S1" s="166" t="s">
        <v>82</v>
      </c>
      <c r="T1" s="167" t="s">
        <v>83</v>
      </c>
      <c r="W1" s="139" t="s">
        <v>84</v>
      </c>
      <c r="X1" s="140">
        <f>SUM(M:M)</f>
        <v>2</v>
      </c>
    </row>
    <row r="2" spans="1:24" s="137" customFormat="1" x14ac:dyDescent="0.3">
      <c r="A2" s="133"/>
      <c r="B2" s="134" t="s">
        <v>27</v>
      </c>
      <c r="C2" s="135" t="s">
        <v>28</v>
      </c>
      <c r="D2" s="133"/>
      <c r="E2" s="133"/>
      <c r="F2" s="134" t="s">
        <v>29</v>
      </c>
      <c r="G2" s="135" t="s">
        <v>38</v>
      </c>
      <c r="H2" s="133"/>
      <c r="I2" s="133"/>
      <c r="J2" s="133"/>
      <c r="K2" s="133"/>
      <c r="M2" s="141" t="s">
        <v>85</v>
      </c>
      <c r="N2" s="141" t="s">
        <v>85</v>
      </c>
      <c r="O2" s="141" t="s">
        <v>79</v>
      </c>
      <c r="P2" s="141" t="s">
        <v>79</v>
      </c>
      <c r="Q2" s="141" t="s">
        <v>79</v>
      </c>
      <c r="R2" s="141" t="s">
        <v>85</v>
      </c>
      <c r="S2" s="168" t="s">
        <v>85</v>
      </c>
      <c r="T2" s="169"/>
      <c r="W2" s="139" t="s">
        <v>86</v>
      </c>
      <c r="X2" s="140">
        <f>SUM(N:N)</f>
        <v>1</v>
      </c>
    </row>
    <row r="3" spans="1:24" s="137" customFormat="1" x14ac:dyDescent="0.3">
      <c r="A3" s="133"/>
      <c r="B3" s="134" t="s">
        <v>1</v>
      </c>
      <c r="C3" s="142" t="s">
        <v>87</v>
      </c>
      <c r="D3" s="133"/>
      <c r="E3" s="133"/>
      <c r="F3" s="134" t="s">
        <v>2</v>
      </c>
      <c r="G3" s="135" t="s">
        <v>88</v>
      </c>
      <c r="H3" s="133"/>
      <c r="I3" s="133"/>
      <c r="J3" s="133"/>
      <c r="K3" s="133"/>
      <c r="M3" s="141"/>
      <c r="N3" s="141"/>
      <c r="O3" s="141"/>
      <c r="P3" s="141"/>
      <c r="Q3" s="141"/>
      <c r="R3" s="141"/>
      <c r="S3" s="168"/>
      <c r="T3" s="169"/>
      <c r="W3" s="139" t="s">
        <v>89</v>
      </c>
      <c r="X3" s="140">
        <f>SUM(O:O)</f>
        <v>0</v>
      </c>
    </row>
    <row r="4" spans="1:24" s="137" customFormat="1" x14ac:dyDescent="0.3">
      <c r="A4" s="133"/>
      <c r="B4" s="134" t="s">
        <v>90</v>
      </c>
      <c r="C4" s="136"/>
      <c r="D4" s="133"/>
      <c r="E4" s="133"/>
      <c r="F4" s="134" t="s">
        <v>91</v>
      </c>
      <c r="G4" s="135" t="s">
        <v>101</v>
      </c>
      <c r="H4" s="133"/>
      <c r="I4" s="133"/>
      <c r="J4" s="133"/>
      <c r="K4" s="133"/>
      <c r="M4" s="141"/>
      <c r="N4" s="141"/>
      <c r="O4" s="141"/>
      <c r="P4" s="141"/>
      <c r="Q4" s="143"/>
      <c r="R4" s="144"/>
      <c r="S4" s="170"/>
      <c r="T4" s="169"/>
      <c r="W4" s="139" t="s">
        <v>89</v>
      </c>
      <c r="X4" s="140">
        <f>SUM(P:P)</f>
        <v>0</v>
      </c>
    </row>
    <row r="5" spans="1:24" s="137" customFormat="1" x14ac:dyDescent="0.3">
      <c r="A5" s="133"/>
      <c r="B5" s="134" t="s">
        <v>93</v>
      </c>
      <c r="C5" s="136" t="s">
        <v>100</v>
      </c>
      <c r="D5" s="133"/>
      <c r="E5" s="134"/>
      <c r="F5" s="133"/>
      <c r="G5" s="133"/>
      <c r="H5" s="133"/>
      <c r="I5" s="133"/>
      <c r="J5" s="133"/>
      <c r="K5" s="133"/>
      <c r="M5" s="141"/>
      <c r="N5" s="141"/>
      <c r="O5" s="141"/>
      <c r="P5" s="141"/>
      <c r="Q5" s="143"/>
      <c r="R5" s="144"/>
      <c r="S5" s="170"/>
      <c r="T5" s="169"/>
      <c r="W5" s="139" t="s">
        <v>89</v>
      </c>
      <c r="X5" s="140">
        <f>SUM(Q:Q)</f>
        <v>0</v>
      </c>
    </row>
    <row r="6" spans="1:24" s="137" customFormat="1" x14ac:dyDescent="0.3">
      <c r="A6" s="133"/>
      <c r="B6" s="133" t="s">
        <v>31</v>
      </c>
      <c r="C6" s="145"/>
      <c r="D6" s="133"/>
      <c r="E6" s="133"/>
      <c r="F6" s="133"/>
      <c r="G6" s="133"/>
      <c r="H6" s="133"/>
      <c r="I6" s="133"/>
      <c r="J6" s="133"/>
      <c r="K6" s="133"/>
      <c r="M6" s="141"/>
      <c r="N6" s="141"/>
      <c r="O6" s="141"/>
      <c r="P6" s="141"/>
      <c r="Q6" s="143"/>
      <c r="R6" s="144"/>
      <c r="S6" s="170"/>
      <c r="T6" s="169"/>
      <c r="W6" s="139" t="s">
        <v>94</v>
      </c>
      <c r="X6" s="140">
        <f>SUM(R:R)</f>
        <v>0</v>
      </c>
    </row>
    <row r="7" spans="1:24" s="137" customFormat="1" x14ac:dyDescent="0.3">
      <c r="A7" s="133"/>
      <c r="B7" s="133"/>
      <c r="C7" s="133"/>
      <c r="D7" s="133"/>
      <c r="E7" s="133"/>
      <c r="F7" s="133"/>
      <c r="G7" s="133"/>
      <c r="H7" s="133"/>
      <c r="I7" s="133"/>
      <c r="J7" s="133"/>
      <c r="K7" s="133"/>
      <c r="M7" s="141"/>
      <c r="N7" s="141"/>
      <c r="O7" s="141"/>
      <c r="P7" s="141"/>
      <c r="Q7" s="143"/>
      <c r="R7" s="144"/>
      <c r="S7" s="170"/>
      <c r="T7" s="169"/>
      <c r="W7" s="139" t="s">
        <v>95</v>
      </c>
      <c r="X7" s="140">
        <f>SUM(S:S)</f>
        <v>0</v>
      </c>
    </row>
    <row r="8" spans="1:24" s="93" customFormat="1" x14ac:dyDescent="0.3">
      <c r="A8" s="146"/>
      <c r="B8" s="137"/>
      <c r="C8" s="137"/>
      <c r="D8" s="137"/>
      <c r="E8" s="139" t="s">
        <v>25</v>
      </c>
      <c r="F8" s="140" t="str">
        <f>$C$1</f>
        <v>R. Abbott</v>
      </c>
      <c r="G8" s="137"/>
      <c r="H8" s="147"/>
      <c r="I8" s="139" t="s">
        <v>35</v>
      </c>
      <c r="J8" s="148" t="str">
        <f>$G$2</f>
        <v>AA-SM-004-001</v>
      </c>
      <c r="K8" s="149"/>
      <c r="L8" s="150"/>
      <c r="M8" s="141"/>
      <c r="N8" s="141"/>
      <c r="O8" s="141"/>
      <c r="P8" s="90"/>
      <c r="Q8" s="90"/>
      <c r="R8" s="90"/>
      <c r="S8" s="91"/>
      <c r="T8" s="92"/>
    </row>
    <row r="9" spans="1:24" s="95" customFormat="1" x14ac:dyDescent="0.3">
      <c r="A9" s="137"/>
      <c r="B9" s="137"/>
      <c r="C9" s="137"/>
      <c r="D9" s="137"/>
      <c r="E9" s="139" t="s">
        <v>27</v>
      </c>
      <c r="F9" s="147" t="str">
        <f>$C$2</f>
        <v xml:space="preserve"> </v>
      </c>
      <c r="G9" s="137"/>
      <c r="H9" s="147"/>
      <c r="I9" s="139" t="s">
        <v>36</v>
      </c>
      <c r="J9" s="149" t="str">
        <f>$G$3</f>
        <v>IR</v>
      </c>
      <c r="K9" s="149"/>
      <c r="L9" s="150"/>
      <c r="M9" s="141">
        <v>1</v>
      </c>
      <c r="N9" s="141"/>
      <c r="O9" s="141"/>
      <c r="P9" s="90"/>
      <c r="Q9" s="90"/>
      <c r="R9" s="90"/>
      <c r="S9" s="91"/>
      <c r="T9" s="94"/>
    </row>
    <row r="10" spans="1:24" s="93" customFormat="1" x14ac:dyDescent="0.3">
      <c r="A10" s="137"/>
      <c r="B10" s="137"/>
      <c r="C10" s="137"/>
      <c r="D10" s="137"/>
      <c r="E10" s="139" t="s">
        <v>1</v>
      </c>
      <c r="F10" s="147" t="str">
        <f>$C$3</f>
        <v>20/10/2013</v>
      </c>
      <c r="G10" s="137"/>
      <c r="H10" s="147"/>
      <c r="I10" s="139" t="s">
        <v>37</v>
      </c>
      <c r="J10" s="140" t="str">
        <f>L10&amp;" of "&amp;$G$1</f>
        <v>1 of 2</v>
      </c>
      <c r="K10" s="147"/>
      <c r="L10" s="150">
        <f>SUM($M$1:M9)</f>
        <v>1</v>
      </c>
      <c r="M10" s="141"/>
      <c r="N10" s="141"/>
      <c r="O10" s="141"/>
      <c r="P10" s="90"/>
      <c r="Q10" s="90"/>
      <c r="R10" s="90"/>
      <c r="S10" s="91"/>
      <c r="T10" s="92"/>
    </row>
    <row r="11" spans="1:24" x14ac:dyDescent="0.3">
      <c r="A11" s="137"/>
      <c r="B11" s="137"/>
      <c r="C11" s="137"/>
      <c r="D11" s="137"/>
      <c r="E11" s="139" t="s">
        <v>96</v>
      </c>
      <c r="F11" s="147" t="str">
        <f>$C$5</f>
        <v>STANDARD SPREADSHEET METHOD</v>
      </c>
      <c r="G11" s="137"/>
      <c r="H11" s="137"/>
      <c r="I11" s="151"/>
      <c r="J11" s="140"/>
      <c r="K11" s="137"/>
      <c r="L11" s="137"/>
      <c r="M11" s="141"/>
      <c r="N11" s="141"/>
      <c r="O11" s="141"/>
    </row>
    <row r="12" spans="1:24" ht="15.6" x14ac:dyDescent="0.3">
      <c r="A12" s="96"/>
      <c r="B12" s="153" t="str">
        <f>$G$4</f>
        <v>2D BOLT GROUP</v>
      </c>
      <c r="C12" s="96"/>
      <c r="D12" s="96"/>
      <c r="E12" s="96"/>
      <c r="F12" s="96"/>
      <c r="G12" s="96"/>
      <c r="H12" s="96"/>
      <c r="I12" s="96"/>
      <c r="J12" s="96"/>
      <c r="K12" s="96"/>
      <c r="V12" s="93"/>
      <c r="W12" s="93"/>
      <c r="X12" s="93"/>
    </row>
    <row r="13" spans="1:24" x14ac:dyDescent="0.3">
      <c r="A13" s="98"/>
      <c r="B13" s="99" t="s">
        <v>13</v>
      </c>
      <c r="C13" s="96"/>
      <c r="D13" s="100"/>
      <c r="E13" s="100"/>
      <c r="F13" s="100"/>
      <c r="G13" s="96"/>
      <c r="H13" s="96"/>
      <c r="I13" s="96"/>
      <c r="J13" s="96"/>
      <c r="K13" s="96"/>
    </row>
    <row r="14" spans="1:24" ht="13.5" customHeight="1" x14ac:dyDescent="0.3">
      <c r="A14" s="100"/>
      <c r="B14" s="100"/>
      <c r="C14" s="100"/>
      <c r="D14" s="100"/>
      <c r="E14" s="100"/>
      <c r="F14" s="100"/>
      <c r="G14" s="100"/>
      <c r="H14" s="100"/>
      <c r="I14" s="100"/>
      <c r="J14" s="100"/>
      <c r="K14" s="100"/>
    </row>
    <row r="15" spans="1:24" x14ac:dyDescent="0.3">
      <c r="A15" s="100"/>
      <c r="B15" s="101" t="s">
        <v>3</v>
      </c>
      <c r="C15" s="102" t="s">
        <v>14</v>
      </c>
      <c r="D15" s="96"/>
      <c r="E15" s="100"/>
      <c r="F15" s="100"/>
      <c r="G15" s="100"/>
      <c r="H15" s="100"/>
      <c r="I15" s="100"/>
      <c r="J15" s="100"/>
      <c r="K15" s="100"/>
    </row>
    <row r="16" spans="1:24" x14ac:dyDescent="0.3">
      <c r="A16" s="100"/>
      <c r="B16" s="100"/>
      <c r="C16" s="100"/>
      <c r="D16" s="100"/>
      <c r="E16" s="100"/>
      <c r="F16" s="100"/>
      <c r="G16" s="100"/>
      <c r="H16" s="100"/>
      <c r="I16" s="100"/>
      <c r="J16" s="100"/>
      <c r="K16" s="100"/>
      <c r="V16" s="88" t="s">
        <v>63</v>
      </c>
    </row>
    <row r="17" spans="2:25" x14ac:dyDescent="0.3">
      <c r="B17" s="103" t="s">
        <v>44</v>
      </c>
      <c r="C17" s="104">
        <v>0</v>
      </c>
      <c r="D17" s="100" t="str">
        <f>V18&amp;", Applied Load in x-direction"</f>
        <v>lb, Applied Load in x-direction</v>
      </c>
      <c r="E17" s="105"/>
      <c r="J17" s="100"/>
      <c r="K17" s="100"/>
      <c r="V17" s="106" t="s">
        <v>53</v>
      </c>
      <c r="Y17" s="89" t="s">
        <v>53</v>
      </c>
    </row>
    <row r="18" spans="2:25" x14ac:dyDescent="0.3">
      <c r="B18" s="103" t="s">
        <v>45</v>
      </c>
      <c r="C18" s="104">
        <v>-10000</v>
      </c>
      <c r="D18" s="100" t="str">
        <f>V18&amp;", Applied Load in y-direction"</f>
        <v>lb, Applied Load in y-direction</v>
      </c>
      <c r="E18" s="105"/>
      <c r="J18" s="100"/>
      <c r="K18" s="100"/>
      <c r="U18" s="107" t="s">
        <v>64</v>
      </c>
      <c r="V18" s="89" t="str">
        <f>IF(V17="English","lb","N")</f>
        <v>lb</v>
      </c>
      <c r="Y18" s="89" t="s">
        <v>52</v>
      </c>
    </row>
    <row r="19" spans="2:25" x14ac:dyDescent="0.3">
      <c r="B19" s="103" t="s">
        <v>46</v>
      </c>
      <c r="C19" s="104">
        <v>12000</v>
      </c>
      <c r="D19" s="100" t="str">
        <f>V19&amp;", Applied Moment"</f>
        <v>inlb, Applied Moment</v>
      </c>
      <c r="E19" s="105"/>
      <c r="J19" s="100"/>
      <c r="K19" s="100"/>
      <c r="U19" s="107" t="s">
        <v>19</v>
      </c>
      <c r="V19" s="89" t="str">
        <f>IF(V17="English","inlb","Nmm")</f>
        <v>inlb</v>
      </c>
    </row>
    <row r="20" spans="2:25" x14ac:dyDescent="0.3">
      <c r="B20" s="103" t="s">
        <v>50</v>
      </c>
      <c r="C20" s="104">
        <v>0.3</v>
      </c>
      <c r="D20" s="100" t="str">
        <f>V20&amp;", X-coordinate of the Applied Load"</f>
        <v>in, X-coordinate of the Applied Load</v>
      </c>
      <c r="E20" s="105"/>
      <c r="G20" s="100"/>
      <c r="H20" s="100"/>
      <c r="I20" s="100"/>
      <c r="J20" s="100"/>
      <c r="K20" s="100"/>
      <c r="U20" s="107" t="s">
        <v>65</v>
      </c>
      <c r="V20" s="89" t="str">
        <f>IF(V17="English","in","mm")</f>
        <v>in</v>
      </c>
    </row>
    <row r="21" spans="2:25" x14ac:dyDescent="0.3">
      <c r="B21" s="103" t="s">
        <v>51</v>
      </c>
      <c r="C21" s="104">
        <v>0</v>
      </c>
      <c r="D21" s="100" t="str">
        <f>V20&amp;", Y-coordinate of the Applied Load"</f>
        <v>in, Y-coordinate of the Applied Load</v>
      </c>
      <c r="E21" s="105"/>
      <c r="J21" s="100"/>
      <c r="K21" s="100"/>
    </row>
    <row r="22" spans="2:25" x14ac:dyDescent="0.3">
      <c r="B22" s="100"/>
      <c r="J22" s="100"/>
      <c r="K22" s="100"/>
    </row>
    <row r="23" spans="2:25" x14ac:dyDescent="0.3">
      <c r="B23" s="103" t="s">
        <v>49</v>
      </c>
      <c r="C23" s="100" t="str">
        <f ca="1">[1]!xlv(C25)</f>
        <v>Tₓᵧ + Pₓ × (Yp - yₐ) - Pᵧ × (Xp - xₐ)</v>
      </c>
      <c r="F23" s="100"/>
      <c r="J23" s="100"/>
      <c r="K23" s="100"/>
    </row>
    <row r="24" spans="2:25" x14ac:dyDescent="0.3">
      <c r="B24" s="103" t="s">
        <v>49</v>
      </c>
      <c r="C24" s="105" t="str">
        <f>[1]!xln(C25)</f>
        <v>12000 + 0 × (0 - 2.36) - (-10000) × (0.3 - 2.56)</v>
      </c>
      <c r="D24" s="100"/>
      <c r="F24" s="100"/>
      <c r="G24" s="100"/>
      <c r="H24" s="100"/>
      <c r="I24" s="100"/>
      <c r="J24" s="100"/>
      <c r="K24" s="100"/>
    </row>
    <row r="25" spans="2:25" x14ac:dyDescent="0.3">
      <c r="B25" s="103" t="s">
        <v>49</v>
      </c>
      <c r="C25" s="108">
        <f>C19+C17*(C21-C33)-C18*(C20-C29)</f>
        <v>-10641.025641025641</v>
      </c>
      <c r="D25" s="100" t="str">
        <f>V19&amp;", Moment About the Centroid, a"</f>
        <v>inlb, Moment About the Centroid, a</v>
      </c>
      <c r="F25" s="100"/>
      <c r="G25" s="100"/>
      <c r="H25" s="100"/>
      <c r="I25" s="100"/>
      <c r="J25" s="100"/>
      <c r="K25" s="100"/>
    </row>
    <row r="26" spans="2:25" x14ac:dyDescent="0.3">
      <c r="B26" s="103"/>
      <c r="C26" s="108"/>
      <c r="D26" s="100"/>
      <c r="F26" s="100"/>
      <c r="G26" s="100"/>
      <c r="H26" s="100"/>
      <c r="I26" s="100"/>
      <c r="J26" s="100"/>
      <c r="K26" s="100"/>
    </row>
    <row r="27" spans="2:25" x14ac:dyDescent="0.3">
      <c r="B27" s="109" t="s">
        <v>47</v>
      </c>
      <c r="C27" s="100" t="str">
        <f ca="1">[1]!xlv(C29)</f>
        <v>ΣAx / ΣA</v>
      </c>
      <c r="D27" s="100"/>
      <c r="F27" s="100"/>
      <c r="G27" s="100"/>
      <c r="H27" s="100"/>
      <c r="I27" s="100"/>
      <c r="J27" s="100"/>
      <c r="K27" s="100"/>
    </row>
    <row r="28" spans="2:25" x14ac:dyDescent="0.3">
      <c r="B28" s="109" t="s">
        <v>47</v>
      </c>
      <c r="C28" s="105" t="str">
        <f>[1]!xln(C29)</f>
        <v>1.23 / 0.479</v>
      </c>
      <c r="D28" s="100"/>
      <c r="F28" s="100"/>
      <c r="G28" s="100"/>
      <c r="H28" s="100"/>
      <c r="I28" s="100"/>
      <c r="J28" s="100"/>
      <c r="K28" s="100"/>
    </row>
    <row r="29" spans="2:25" x14ac:dyDescent="0.3">
      <c r="B29" s="109" t="s">
        <v>47</v>
      </c>
      <c r="C29" s="110">
        <f>J40/J39</f>
        <v>2.5641025641025639</v>
      </c>
      <c r="D29" s="100" t="str">
        <f>V20&amp;", X-coord. of centroid, a"</f>
        <v>in, X-coord. of centroid, a</v>
      </c>
      <c r="F29" s="100"/>
      <c r="G29" s="100"/>
      <c r="H29" s="100"/>
      <c r="I29" s="100"/>
      <c r="J29" s="100"/>
      <c r="K29" s="100"/>
    </row>
    <row r="30" spans="2:25" x14ac:dyDescent="0.3">
      <c r="B30" s="103"/>
      <c r="C30" s="108"/>
      <c r="D30" s="100"/>
      <c r="F30" s="100"/>
      <c r="G30" s="100"/>
      <c r="H30" s="100"/>
      <c r="I30" s="100"/>
      <c r="J30" s="100"/>
      <c r="K30" s="100"/>
    </row>
    <row r="31" spans="2:25" x14ac:dyDescent="0.3">
      <c r="B31" s="109" t="s">
        <v>48</v>
      </c>
      <c r="C31" s="100" t="str">
        <f ca="1">[1]!xlv(C33)</f>
        <v>ΣAy / ΣA</v>
      </c>
      <c r="D31" s="100"/>
      <c r="F31" s="100"/>
      <c r="G31" s="100"/>
      <c r="H31" s="100"/>
      <c r="I31" s="100"/>
      <c r="J31" s="100"/>
      <c r="K31" s="100"/>
    </row>
    <row r="32" spans="2:25" x14ac:dyDescent="0.3">
      <c r="B32" s="109" t="s">
        <v>48</v>
      </c>
      <c r="C32" s="105" t="str">
        <f>[1]!xln(C33)</f>
        <v>1.13 / 0.479</v>
      </c>
      <c r="F32" s="100"/>
      <c r="G32" s="100"/>
      <c r="H32" s="100"/>
      <c r="I32" s="100"/>
      <c r="J32" s="100"/>
      <c r="K32" s="100"/>
    </row>
    <row r="33" spans="1:28" x14ac:dyDescent="0.3">
      <c r="B33" s="109" t="s">
        <v>48</v>
      </c>
      <c r="C33" s="110">
        <f>J41/J39</f>
        <v>2.3589743589743586</v>
      </c>
      <c r="D33" s="100" t="str">
        <f>V20&amp;", Y-coord. of centroid, a"</f>
        <v>in, Y-coord. of centroid, a</v>
      </c>
      <c r="F33" s="100"/>
      <c r="G33" s="96"/>
      <c r="H33" s="96"/>
      <c r="I33" s="111"/>
      <c r="J33" s="111"/>
      <c r="K33" s="100"/>
    </row>
    <row r="34" spans="1:28" x14ac:dyDescent="0.3">
      <c r="A34" s="100"/>
      <c r="B34" s="100"/>
      <c r="C34" s="100"/>
      <c r="D34" s="100"/>
      <c r="E34" s="100"/>
      <c r="F34" s="100"/>
      <c r="G34" s="100"/>
      <c r="H34" s="100"/>
      <c r="I34" s="111"/>
      <c r="J34" s="111"/>
      <c r="K34" s="100"/>
    </row>
    <row r="35" spans="1:28" x14ac:dyDescent="0.3">
      <c r="B35" s="112" t="s">
        <v>9</v>
      </c>
      <c r="C35" s="112">
        <v>1</v>
      </c>
      <c r="D35" s="112">
        <v>2</v>
      </c>
      <c r="E35" s="112">
        <v>3</v>
      </c>
      <c r="F35" s="112">
        <v>4</v>
      </c>
      <c r="G35" s="112">
        <v>5</v>
      </c>
      <c r="H35" s="112">
        <v>6</v>
      </c>
      <c r="I35" s="113"/>
      <c r="J35" s="112" t="s">
        <v>10</v>
      </c>
    </row>
    <row r="36" spans="1:28" x14ac:dyDescent="0.3">
      <c r="B36" s="112" t="s">
        <v>4</v>
      </c>
      <c r="C36" s="114">
        <v>1</v>
      </c>
      <c r="D36" s="114">
        <v>-1</v>
      </c>
      <c r="E36" s="114">
        <v>-1</v>
      </c>
      <c r="F36" s="114">
        <v>1</v>
      </c>
      <c r="G36" s="114">
        <v>0</v>
      </c>
      <c r="H36" s="114">
        <v>10</v>
      </c>
      <c r="I36" s="115"/>
      <c r="J36" s="116"/>
    </row>
    <row r="37" spans="1:28" x14ac:dyDescent="0.3">
      <c r="B37" s="112" t="s">
        <v>5</v>
      </c>
      <c r="C37" s="114">
        <v>1</v>
      </c>
      <c r="D37" s="114">
        <v>1</v>
      </c>
      <c r="E37" s="114">
        <v>-1</v>
      </c>
      <c r="F37" s="114">
        <v>5</v>
      </c>
      <c r="G37" s="114">
        <v>5</v>
      </c>
      <c r="H37" s="114">
        <v>2</v>
      </c>
      <c r="I37" s="115"/>
      <c r="J37" s="116"/>
    </row>
    <row r="38" spans="1:28" x14ac:dyDescent="0.3">
      <c r="B38" s="112" t="s">
        <v>11</v>
      </c>
      <c r="C38" s="114">
        <v>0.375</v>
      </c>
      <c r="D38" s="114">
        <v>0.25</v>
      </c>
      <c r="E38" s="114">
        <v>0.25</v>
      </c>
      <c r="F38" s="114">
        <v>0.375</v>
      </c>
      <c r="G38" s="114">
        <v>0.25</v>
      </c>
      <c r="H38" s="114">
        <v>0.375</v>
      </c>
      <c r="I38" s="115"/>
      <c r="J38" s="116"/>
    </row>
    <row r="39" spans="1:28" x14ac:dyDescent="0.3">
      <c r="B39" s="112" t="s">
        <v>12</v>
      </c>
      <c r="C39" s="117">
        <f t="shared" ref="C39:H39" si="0">PI()*C38^2/4</f>
        <v>0.11044661672776616</v>
      </c>
      <c r="D39" s="117">
        <f t="shared" si="0"/>
        <v>4.9087385212340517E-2</v>
      </c>
      <c r="E39" s="117">
        <f t="shared" si="0"/>
        <v>4.9087385212340517E-2</v>
      </c>
      <c r="F39" s="117">
        <f t="shared" si="0"/>
        <v>0.11044661672776616</v>
      </c>
      <c r="G39" s="117">
        <f t="shared" si="0"/>
        <v>4.9087385212340517E-2</v>
      </c>
      <c r="H39" s="117">
        <f t="shared" si="0"/>
        <v>0.11044661672776616</v>
      </c>
      <c r="I39" s="118" t="s">
        <v>39</v>
      </c>
      <c r="J39" s="117">
        <f>SUM(C39:H39)</f>
        <v>0.47860200582032009</v>
      </c>
    </row>
    <row r="40" spans="1:28" x14ac:dyDescent="0.3">
      <c r="B40" s="112" t="s">
        <v>54</v>
      </c>
      <c r="C40" s="117">
        <f t="shared" ref="C40:H40" si="1">C39*C36</f>
        <v>0.11044661672776616</v>
      </c>
      <c r="D40" s="117">
        <f t="shared" si="1"/>
        <v>-4.9087385212340517E-2</v>
      </c>
      <c r="E40" s="117">
        <f t="shared" si="1"/>
        <v>-4.9087385212340517E-2</v>
      </c>
      <c r="F40" s="117">
        <f t="shared" si="1"/>
        <v>0.11044661672776616</v>
      </c>
      <c r="G40" s="117">
        <f t="shared" si="1"/>
        <v>0</v>
      </c>
      <c r="H40" s="117">
        <f t="shared" si="1"/>
        <v>1.1044661672776617</v>
      </c>
      <c r="I40" s="118" t="s">
        <v>40</v>
      </c>
      <c r="J40" s="117">
        <f>SUM(C40:H40)</f>
        <v>1.227184630308513</v>
      </c>
    </row>
    <row r="41" spans="1:28" x14ac:dyDescent="0.3">
      <c r="B41" s="112" t="s">
        <v>61</v>
      </c>
      <c r="C41" s="117">
        <f t="shared" ref="C41:H41" si="2">C39*C37</f>
        <v>0.11044661672776616</v>
      </c>
      <c r="D41" s="117">
        <f t="shared" si="2"/>
        <v>4.9087385212340517E-2</v>
      </c>
      <c r="E41" s="117">
        <f t="shared" si="2"/>
        <v>-4.9087385212340517E-2</v>
      </c>
      <c r="F41" s="117">
        <f t="shared" si="2"/>
        <v>0.55223308363883084</v>
      </c>
      <c r="G41" s="117">
        <f t="shared" si="2"/>
        <v>0.24543692606170259</v>
      </c>
      <c r="H41" s="117">
        <f t="shared" si="2"/>
        <v>0.22089323345553233</v>
      </c>
      <c r="I41" s="118" t="s">
        <v>41</v>
      </c>
      <c r="J41" s="117">
        <f>SUM(C41:H41)</f>
        <v>1.1290098598838318</v>
      </c>
    </row>
    <row r="42" spans="1:28" ht="15" x14ac:dyDescent="0.35">
      <c r="B42" s="112" t="s">
        <v>70</v>
      </c>
      <c r="C42" s="117">
        <f>C36-C29</f>
        <v>-1.5641025641025639</v>
      </c>
      <c r="D42" s="117">
        <f>D36-C29</f>
        <v>-3.5641025641025639</v>
      </c>
      <c r="E42" s="117">
        <f>E36-C29</f>
        <v>-3.5641025641025639</v>
      </c>
      <c r="F42" s="117">
        <f>F36-C29</f>
        <v>-1.5641025641025639</v>
      </c>
      <c r="G42" s="117">
        <f>G36-C29</f>
        <v>-2.5641025641025639</v>
      </c>
      <c r="H42" s="117">
        <f>H36-C29</f>
        <v>7.4358974358974361</v>
      </c>
      <c r="I42" s="115"/>
      <c r="J42" s="116"/>
    </row>
    <row r="43" spans="1:28" ht="15" x14ac:dyDescent="0.35">
      <c r="B43" s="112" t="s">
        <v>71</v>
      </c>
      <c r="C43" s="117">
        <f>C37-C33</f>
        <v>-1.3589743589743586</v>
      </c>
      <c r="D43" s="117">
        <f>D37-C33</f>
        <v>-1.3589743589743586</v>
      </c>
      <c r="E43" s="117">
        <f>E37-C33</f>
        <v>-3.3589743589743586</v>
      </c>
      <c r="F43" s="117">
        <f>F37-C33</f>
        <v>2.6410256410256414</v>
      </c>
      <c r="G43" s="117">
        <f>G37-C33</f>
        <v>2.6410256410256414</v>
      </c>
      <c r="H43" s="117">
        <f>H37-C33</f>
        <v>-0.35897435897435859</v>
      </c>
      <c r="I43" s="115"/>
      <c r="J43" s="116"/>
    </row>
    <row r="44" spans="1:28" x14ac:dyDescent="0.3">
      <c r="B44" s="112" t="s">
        <v>58</v>
      </c>
      <c r="C44" s="117">
        <f t="shared" ref="C44:H44" si="3">C39*(C42^2+C43^2)</f>
        <v>0.47417252283518257</v>
      </c>
      <c r="D44" s="117">
        <f t="shared" si="3"/>
        <v>0.71420370463451377</v>
      </c>
      <c r="E44" s="117">
        <f t="shared" si="3"/>
        <v>1.1773872368945473</v>
      </c>
      <c r="F44" s="117">
        <f t="shared" si="3"/>
        <v>1.0405654291314197</v>
      </c>
      <c r="G44" s="117">
        <f t="shared" si="3"/>
        <v>0.66511631942217342</v>
      </c>
      <c r="H44" s="117">
        <f t="shared" si="3"/>
        <v>6.1211097986086633</v>
      </c>
      <c r="I44" s="118" t="s">
        <v>42</v>
      </c>
      <c r="J44" s="117">
        <f>SUM(C44:H44)</f>
        <v>10.192555011526501</v>
      </c>
    </row>
    <row r="45" spans="1:28" ht="15" x14ac:dyDescent="0.35">
      <c r="B45" s="112" t="s">
        <v>72</v>
      </c>
      <c r="C45" s="117">
        <f t="shared" ref="C45:H45" si="4">C39*C42</f>
        <v>-0.17274983642035219</v>
      </c>
      <c r="D45" s="117">
        <f t="shared" si="4"/>
        <v>-0.17495247550039311</v>
      </c>
      <c r="E45" s="117">
        <f t="shared" si="4"/>
        <v>-0.17495247550039311</v>
      </c>
      <c r="F45" s="117">
        <f t="shared" si="4"/>
        <v>-0.17274983642035219</v>
      </c>
      <c r="G45" s="117">
        <f t="shared" si="4"/>
        <v>-0.12586509028805259</v>
      </c>
      <c r="H45" s="117">
        <f t="shared" si="4"/>
        <v>0.8212697141295433</v>
      </c>
      <c r="I45" s="115"/>
      <c r="J45" s="116"/>
    </row>
    <row r="46" spans="1:28" ht="15" x14ac:dyDescent="0.35">
      <c r="B46" s="112" t="s">
        <v>73</v>
      </c>
      <c r="C46" s="117">
        <f t="shared" ref="C46:H46" si="5">C39*C43</f>
        <v>-0.15009412016850268</v>
      </c>
      <c r="D46" s="117">
        <f t="shared" si="5"/>
        <v>-6.6708497852667858E-2</v>
      </c>
      <c r="E46" s="117">
        <f t="shared" si="5"/>
        <v>-0.16488326827734889</v>
      </c>
      <c r="F46" s="117">
        <f t="shared" si="5"/>
        <v>0.29169234674256195</v>
      </c>
      <c r="G46" s="117">
        <f t="shared" si="5"/>
        <v>0.12964104299669421</v>
      </c>
      <c r="H46" s="117">
        <f t="shared" si="5"/>
        <v>-3.9647503440736531E-2</v>
      </c>
      <c r="I46" s="115"/>
      <c r="J46" s="116"/>
    </row>
    <row r="47" spans="1:28" x14ac:dyDescent="0.3">
      <c r="B47" s="112" t="s">
        <v>55</v>
      </c>
      <c r="C47" s="117">
        <f>C17*(C39/J39)</f>
        <v>0</v>
      </c>
      <c r="D47" s="117">
        <f>C17*(D39/J39)</f>
        <v>0</v>
      </c>
      <c r="E47" s="117">
        <f>C17*(E39/J39)</f>
        <v>0</v>
      </c>
      <c r="F47" s="117">
        <f>C17*(F39/J39)</f>
        <v>0</v>
      </c>
      <c r="G47" s="117">
        <f>C17*(G39/J39)</f>
        <v>0</v>
      </c>
      <c r="H47" s="117">
        <f>C17*(H39/J39)</f>
        <v>0</v>
      </c>
      <c r="I47" s="115"/>
      <c r="J47" s="119">
        <f t="shared" ref="J47:J52" si="6">SUM(C47:H47)</f>
        <v>0</v>
      </c>
      <c r="AB47" s="120"/>
    </row>
    <row r="48" spans="1:28" x14ac:dyDescent="0.3">
      <c r="B48" s="112" t="s">
        <v>62</v>
      </c>
      <c r="C48" s="119">
        <f>C18*(C39/J39)</f>
        <v>-2307.6923076923076</v>
      </c>
      <c r="D48" s="119">
        <f>C18*(D39/J39)</f>
        <v>-1025.6410256410256</v>
      </c>
      <c r="E48" s="119">
        <f>C18*(E39/J39)</f>
        <v>-1025.6410256410256</v>
      </c>
      <c r="F48" s="119">
        <f>C18*(F39/J39)</f>
        <v>-2307.6923076923076</v>
      </c>
      <c r="G48" s="119">
        <f>C18*(G39/J39)</f>
        <v>-1025.6410256410256</v>
      </c>
      <c r="H48" s="119">
        <f>C18*(H39/J39)</f>
        <v>-2307.6923076923076</v>
      </c>
      <c r="I48" s="118" t="s">
        <v>43</v>
      </c>
      <c r="J48" s="119">
        <f t="shared" si="6"/>
        <v>-10000</v>
      </c>
    </row>
    <row r="49" spans="1:20" x14ac:dyDescent="0.3">
      <c r="B49" s="112" t="s">
        <v>56</v>
      </c>
      <c r="C49" s="119">
        <f>C25*(C46/J44)</f>
        <v>156.69823508178649</v>
      </c>
      <c r="D49" s="119">
        <f>C25*(D46/J44)</f>
        <v>69.643660036349559</v>
      </c>
      <c r="E49" s="119">
        <f>C25*(E46/J44)</f>
        <v>172.13810310871307</v>
      </c>
      <c r="F49" s="119">
        <f>C25*(F46/J44)</f>
        <v>-304.52675874384937</v>
      </c>
      <c r="G49" s="119">
        <f>C25*(G46/J44)</f>
        <v>-135.34522610837752</v>
      </c>
      <c r="H49" s="119">
        <f>C25*(H46/J44)</f>
        <v>41.391986625377541</v>
      </c>
      <c r="I49" s="115"/>
      <c r="J49" s="119">
        <f t="shared" si="6"/>
        <v>-1.9895196601282805E-13</v>
      </c>
    </row>
    <row r="50" spans="1:20" x14ac:dyDescent="0.3">
      <c r="B50" s="112" t="s">
        <v>57</v>
      </c>
      <c r="C50" s="119">
        <f>-C25*(C45/J44)</f>
        <v>-180.35079886771658</v>
      </c>
      <c r="D50" s="119">
        <f>-C25*(D45/J44)</f>
        <v>-182.65035368023757</v>
      </c>
      <c r="E50" s="119">
        <f>-C25*(E45/J44)</f>
        <v>-182.65035368023757</v>
      </c>
      <c r="F50" s="119">
        <f>-C25*(F45/J44)</f>
        <v>-180.35079886771658</v>
      </c>
      <c r="G50" s="119">
        <f>-C25*(G45/J44)</f>
        <v>-131.4031321440558</v>
      </c>
      <c r="H50" s="119">
        <f>-C25*(H45/J44)</f>
        <v>857.40543723996427</v>
      </c>
      <c r="I50" s="115"/>
      <c r="J50" s="119">
        <f t="shared" si="6"/>
        <v>0</v>
      </c>
    </row>
    <row r="51" spans="1:20" x14ac:dyDescent="0.3">
      <c r="B51" s="112" t="s">
        <v>59</v>
      </c>
      <c r="C51" s="121">
        <f t="shared" ref="C51:F52" si="7">C47+C49</f>
        <v>156.69823508178649</v>
      </c>
      <c r="D51" s="121">
        <f t="shared" si="7"/>
        <v>69.643660036349559</v>
      </c>
      <c r="E51" s="121">
        <f t="shared" si="7"/>
        <v>172.13810310871307</v>
      </c>
      <c r="F51" s="121">
        <f t="shared" si="7"/>
        <v>-304.52675874384937</v>
      </c>
      <c r="G51" s="121">
        <f>G47+G49</f>
        <v>-135.34522610837752</v>
      </c>
      <c r="H51" s="121">
        <f>H47+H49</f>
        <v>41.391986625377541</v>
      </c>
      <c r="I51" s="115"/>
      <c r="J51" s="119">
        <f t="shared" si="6"/>
        <v>-1.9895196601282805E-13</v>
      </c>
    </row>
    <row r="52" spans="1:20" x14ac:dyDescent="0.3">
      <c r="B52" s="112" t="s">
        <v>60</v>
      </c>
      <c r="C52" s="121">
        <f t="shared" si="7"/>
        <v>-2488.0431065600242</v>
      </c>
      <c r="D52" s="121">
        <f t="shared" si="7"/>
        <v>-1208.2913793212633</v>
      </c>
      <c r="E52" s="121">
        <f t="shared" si="7"/>
        <v>-1208.2913793212633</v>
      </c>
      <c r="F52" s="121">
        <f t="shared" si="7"/>
        <v>-2488.0431065600242</v>
      </c>
      <c r="G52" s="121">
        <f>G48+G50</f>
        <v>-1157.0441577850816</v>
      </c>
      <c r="H52" s="121">
        <f>H48+H50</f>
        <v>-1450.2868704523435</v>
      </c>
      <c r="I52" s="115"/>
      <c r="J52" s="119">
        <f t="shared" si="6"/>
        <v>-10000</v>
      </c>
    </row>
    <row r="53" spans="1:20" x14ac:dyDescent="0.3">
      <c r="B53" s="112" t="s">
        <v>16</v>
      </c>
      <c r="C53" s="121">
        <f t="shared" ref="C53:H53" si="8">(C51^2+C52^2)^0.5</f>
        <v>2492.9726907807481</v>
      </c>
      <c r="D53" s="121">
        <f t="shared" si="8"/>
        <v>1210.2967804325267</v>
      </c>
      <c r="E53" s="121">
        <f t="shared" si="8"/>
        <v>1220.4915337207165</v>
      </c>
      <c r="F53" s="121">
        <f t="shared" si="8"/>
        <v>2506.6102702438388</v>
      </c>
      <c r="G53" s="121">
        <f t="shared" si="8"/>
        <v>1164.9332655971828</v>
      </c>
      <c r="H53" s="121">
        <f t="shared" si="8"/>
        <v>1450.8774252717726</v>
      </c>
      <c r="I53" s="115"/>
      <c r="J53" s="117"/>
    </row>
    <row r="54" spans="1:20" x14ac:dyDescent="0.3">
      <c r="B54" s="123"/>
      <c r="C54" s="123"/>
      <c r="D54" s="123" t="str">
        <f>"Table "&amp;N55</f>
        <v>Table 1</v>
      </c>
      <c r="E54" s="124" t="s">
        <v>22</v>
      </c>
      <c r="F54" s="100"/>
      <c r="G54" s="100"/>
      <c r="H54" s="100"/>
      <c r="I54" s="100"/>
      <c r="J54" s="122"/>
      <c r="K54" s="100"/>
    </row>
    <row r="55" spans="1:20" x14ac:dyDescent="0.3">
      <c r="B55" s="123"/>
      <c r="C55" s="123"/>
      <c r="D55" s="123"/>
      <c r="E55" s="124"/>
      <c r="F55" s="100"/>
      <c r="G55" s="100"/>
      <c r="H55" s="100"/>
      <c r="I55" s="100"/>
      <c r="J55" s="96"/>
      <c r="K55" s="100"/>
      <c r="N55" s="92">
        <v>1</v>
      </c>
    </row>
    <row r="56" spans="1:20" x14ac:dyDescent="0.3">
      <c r="B56" s="96" t="s">
        <v>23</v>
      </c>
      <c r="C56" s="125"/>
      <c r="D56" s="126"/>
      <c r="E56" s="100"/>
      <c r="F56" s="100"/>
      <c r="G56" s="100"/>
      <c r="H56" s="100"/>
      <c r="I56" s="100"/>
      <c r="J56" s="96"/>
      <c r="K56" s="100"/>
    </row>
    <row r="57" spans="1:20" x14ac:dyDescent="0.3">
      <c r="A57" s="125"/>
      <c r="B57" s="109" t="s">
        <v>74</v>
      </c>
      <c r="C57" s="127">
        <f>ROUND(SUM(C51:H51),0)</f>
        <v>0</v>
      </c>
      <c r="D57" s="100" t="str">
        <f>V18</f>
        <v>lb</v>
      </c>
      <c r="E57" s="96" t="str">
        <f>IF(C57=ROUND(C17,0), "OK", "NOT BALANCED - ERROR")</f>
        <v>OK</v>
      </c>
      <c r="F57" s="100"/>
      <c r="G57" s="100"/>
      <c r="H57" s="100"/>
      <c r="I57" s="100"/>
      <c r="J57" s="100"/>
      <c r="K57" s="100"/>
    </row>
    <row r="58" spans="1:20" x14ac:dyDescent="0.3">
      <c r="A58" s="125"/>
      <c r="B58" s="109" t="s">
        <v>75</v>
      </c>
      <c r="C58" s="127">
        <f>ROUND(SUM(C52:H52),0)</f>
        <v>-10000</v>
      </c>
      <c r="D58" s="100" t="str">
        <f>V18</f>
        <v>lb</v>
      </c>
      <c r="E58" s="96" t="str">
        <f>IF(C58=ROUND(C18,0), "OK", "NOT BALANCED - ERROR")</f>
        <v>OK</v>
      </c>
      <c r="F58" s="100"/>
      <c r="G58" s="100"/>
      <c r="H58" s="100"/>
      <c r="I58" s="100"/>
      <c r="J58" s="100"/>
      <c r="K58" s="100"/>
    </row>
    <row r="59" spans="1:20" x14ac:dyDescent="0.3">
      <c r="A59" s="125"/>
      <c r="B59" s="109" t="s">
        <v>76</v>
      </c>
      <c r="C59" s="127">
        <f>IF(C43&lt;0, -C51*ABS(C43), C51*ABS(C43)) + IF(D43&lt;0, -D51*ABS(D43), D51*ABS(D43)) + IF(E43&lt;0, -E51*ABS(E43), E51*ABS(E43)) + IF(F43&lt;0, -F51*ABS(F43), F51*ABS(F43)) + IF(G43&lt;0, -G51*ABS(G43), G51*ABS(G43)) + IF(H43&lt;0, -H51*ABS(H43), H51*ABS(H43)) + IF(C42&lt;0, C52*ABS(C42), -C52*ABS(C42)) + IF(D42&lt;0, D52*ABS(D42), -D52*ABS(D42)) + IF(E42&lt;0, E52*ABS(E42), -E52*ABS(E42)) + IF(F42&lt;0, F52*ABS(F42), -F52*ABS(F42)) + IF(G42&lt;0, G52*ABS(G42), -G52*ABS(G42)) + IF(H42&lt;0, H52*ABS(H42), -H52*ABS(H42))</f>
        <v>-10641.025641025635</v>
      </c>
      <c r="D59" s="100" t="str">
        <f>V19</f>
        <v>inlb</v>
      </c>
      <c r="E59" s="96" t="str">
        <f>IF(C59=C25, "OK", "NOT BALANCED - ERROR")</f>
        <v>OK</v>
      </c>
      <c r="F59" s="100"/>
      <c r="G59" s="100"/>
      <c r="H59" s="100"/>
      <c r="I59" s="100"/>
      <c r="J59" s="100"/>
      <c r="K59" s="100"/>
    </row>
    <row r="60" spans="1:20" x14ac:dyDescent="0.3">
      <c r="A60" s="96"/>
      <c r="B60" s="171"/>
      <c r="C60" s="172"/>
      <c r="D60" s="96"/>
      <c r="E60" s="96"/>
      <c r="F60" s="96"/>
      <c r="G60" s="172"/>
      <c r="H60" s="96"/>
      <c r="I60" s="96"/>
      <c r="J60" s="96"/>
      <c r="K60" s="96"/>
    </row>
    <row r="61" spans="1:20" x14ac:dyDescent="0.3">
      <c r="A61" s="96"/>
      <c r="B61" s="173"/>
      <c r="C61" s="172"/>
      <c r="D61" s="174"/>
      <c r="E61" s="174"/>
      <c r="F61" s="175" t="s">
        <v>102</v>
      </c>
      <c r="G61" s="172"/>
      <c r="H61" s="174"/>
      <c r="I61" s="174"/>
      <c r="J61" s="174"/>
      <c r="K61" s="96"/>
    </row>
    <row r="62" spans="1:20" x14ac:dyDescent="0.3">
      <c r="A62" s="96"/>
      <c r="B62" s="174"/>
      <c r="C62" s="174"/>
      <c r="D62" s="174"/>
      <c r="E62" s="174"/>
      <c r="F62" s="188" t="s">
        <v>118</v>
      </c>
      <c r="G62" s="174"/>
      <c r="H62" s="174"/>
      <c r="I62" s="174"/>
      <c r="J62" s="174"/>
      <c r="K62" s="96"/>
    </row>
    <row r="63" spans="1:20" s="93" customFormat="1" x14ac:dyDescent="0.3">
      <c r="A63" s="146"/>
      <c r="B63" s="137"/>
      <c r="C63" s="137"/>
      <c r="D63" s="137"/>
      <c r="E63" s="139" t="s">
        <v>25</v>
      </c>
      <c r="F63" s="140" t="str">
        <f>$C$1</f>
        <v>R. Abbott</v>
      </c>
      <c r="G63" s="137"/>
      <c r="H63" s="147"/>
      <c r="I63" s="139" t="s">
        <v>35</v>
      </c>
      <c r="J63" s="148" t="str">
        <f>$G$2</f>
        <v>AA-SM-004-001</v>
      </c>
      <c r="K63" s="149"/>
      <c r="L63" s="150"/>
      <c r="M63" s="141"/>
      <c r="N63" s="141"/>
      <c r="O63" s="141"/>
      <c r="P63" s="90"/>
      <c r="Q63" s="90"/>
      <c r="R63" s="90"/>
      <c r="S63" s="91"/>
      <c r="T63" s="92"/>
    </row>
    <row r="64" spans="1:20" s="95" customFormat="1" x14ac:dyDescent="0.3">
      <c r="A64" s="137"/>
      <c r="B64" s="137"/>
      <c r="C64" s="137"/>
      <c r="D64" s="137"/>
      <c r="E64" s="139" t="s">
        <v>27</v>
      </c>
      <c r="F64" s="147" t="str">
        <f>$C$2</f>
        <v xml:space="preserve"> </v>
      </c>
      <c r="G64" s="137"/>
      <c r="H64" s="147"/>
      <c r="I64" s="139" t="s">
        <v>36</v>
      </c>
      <c r="J64" s="149" t="str">
        <f>$G$3</f>
        <v>IR</v>
      </c>
      <c r="K64" s="149"/>
      <c r="L64" s="150"/>
      <c r="M64" s="141">
        <v>1</v>
      </c>
      <c r="N64" s="141"/>
      <c r="O64" s="141"/>
      <c r="P64" s="90"/>
      <c r="Q64" s="90"/>
      <c r="R64" s="90"/>
      <c r="S64" s="91"/>
      <c r="T64" s="94"/>
    </row>
    <row r="65" spans="1:20" s="93" customFormat="1" x14ac:dyDescent="0.3">
      <c r="A65" s="137"/>
      <c r="B65" s="137"/>
      <c r="C65" s="137"/>
      <c r="D65" s="137"/>
      <c r="E65" s="139" t="s">
        <v>1</v>
      </c>
      <c r="F65" s="147" t="str">
        <f>$C$3</f>
        <v>20/10/2013</v>
      </c>
      <c r="G65" s="137"/>
      <c r="H65" s="147"/>
      <c r="I65" s="139" t="s">
        <v>37</v>
      </c>
      <c r="J65" s="140" t="str">
        <f>L65&amp;" of "&amp;$G$1</f>
        <v>2 of 2</v>
      </c>
      <c r="K65" s="147"/>
      <c r="L65" s="150">
        <f>SUM($M$1:M64)</f>
        <v>2</v>
      </c>
      <c r="M65" s="141"/>
      <c r="N65" s="141"/>
      <c r="O65" s="141"/>
      <c r="P65" s="90"/>
      <c r="Q65" s="90"/>
      <c r="R65" s="90"/>
      <c r="S65" s="91"/>
      <c r="T65" s="92"/>
    </row>
    <row r="66" spans="1:20" x14ac:dyDescent="0.3">
      <c r="A66" s="137"/>
      <c r="B66" s="137"/>
      <c r="C66" s="137"/>
      <c r="D66" s="137"/>
      <c r="E66" s="139" t="s">
        <v>96</v>
      </c>
      <c r="F66" s="147" t="str">
        <f>$C$5</f>
        <v>STANDARD SPREADSHEET METHOD</v>
      </c>
      <c r="G66" s="137"/>
      <c r="H66" s="137"/>
      <c r="I66" s="151"/>
      <c r="J66" s="140"/>
      <c r="K66" s="137"/>
      <c r="L66" s="137"/>
      <c r="M66" s="141"/>
      <c r="N66" s="141"/>
      <c r="O66" s="141"/>
    </row>
    <row r="67" spans="1:20" ht="15.6" x14ac:dyDescent="0.3">
      <c r="A67" s="96"/>
      <c r="B67" s="153" t="str">
        <f>$G$4</f>
        <v>2D BOLT GROUP</v>
      </c>
      <c r="C67" s="96"/>
      <c r="D67" s="96"/>
      <c r="E67" s="96"/>
      <c r="F67" s="96"/>
      <c r="G67" s="96"/>
      <c r="H67" s="96"/>
      <c r="I67" s="96"/>
      <c r="J67" s="96"/>
      <c r="K67" s="96"/>
    </row>
    <row r="68" spans="1:20" x14ac:dyDescent="0.3">
      <c r="A68" s="98"/>
      <c r="B68" s="99" t="s">
        <v>13</v>
      </c>
      <c r="C68" s="96"/>
      <c r="D68" s="100"/>
      <c r="E68" s="100"/>
      <c r="F68" s="100"/>
      <c r="G68" s="96"/>
      <c r="H68" s="96"/>
      <c r="I68" s="96"/>
      <c r="J68" s="96"/>
      <c r="K68" s="96"/>
    </row>
    <row r="69" spans="1:20" ht="13.5" customHeight="1" x14ac:dyDescent="0.3">
      <c r="A69" s="100"/>
      <c r="B69" s="109"/>
      <c r="C69" s="128"/>
      <c r="D69" s="101"/>
      <c r="E69" s="100"/>
      <c r="F69" s="100"/>
      <c r="G69" s="100"/>
      <c r="H69" s="100"/>
      <c r="I69" s="100"/>
      <c r="J69" s="100"/>
      <c r="K69" s="100"/>
    </row>
    <row r="70" spans="1:20" x14ac:dyDescent="0.3">
      <c r="A70" s="100"/>
      <c r="B70" s="96"/>
      <c r="C70" s="100"/>
      <c r="D70" s="100"/>
      <c r="E70" s="100"/>
      <c r="F70" s="100"/>
      <c r="G70" s="100"/>
      <c r="H70" s="100"/>
      <c r="I70" s="100"/>
      <c r="J70" s="100"/>
      <c r="K70" s="100"/>
    </row>
    <row r="71" spans="1:20" x14ac:dyDescent="0.3">
      <c r="A71" s="100"/>
      <c r="B71" s="100"/>
      <c r="C71" s="100"/>
      <c r="D71" s="100"/>
      <c r="E71" s="100"/>
      <c r="F71" s="100"/>
      <c r="G71" s="100"/>
      <c r="H71" s="100"/>
      <c r="I71" s="100"/>
      <c r="J71" s="100"/>
      <c r="K71" s="100"/>
    </row>
    <row r="72" spans="1:20" x14ac:dyDescent="0.3">
      <c r="A72" s="100"/>
      <c r="B72" s="100"/>
      <c r="C72" s="100"/>
      <c r="D72" s="100"/>
      <c r="E72" s="100"/>
      <c r="G72" s="100"/>
      <c r="H72" s="100"/>
      <c r="I72" s="100"/>
      <c r="J72" s="100"/>
      <c r="K72" s="100"/>
    </row>
    <row r="73" spans="1:20" x14ac:dyDescent="0.3">
      <c r="A73" s="96"/>
      <c r="B73" s="129"/>
      <c r="C73" s="130"/>
      <c r="D73" s="131"/>
      <c r="E73" s="96"/>
      <c r="G73" s="96"/>
      <c r="H73" s="96"/>
      <c r="I73" s="96"/>
      <c r="J73" s="96"/>
      <c r="K73" s="96"/>
    </row>
    <row r="74" spans="1:20" x14ac:dyDescent="0.3">
      <c r="A74" s="100"/>
      <c r="B74" s="100"/>
      <c r="C74" s="100"/>
      <c r="D74" s="100"/>
      <c r="E74" s="100"/>
      <c r="G74" s="100"/>
      <c r="H74" s="100"/>
      <c r="I74" s="100"/>
      <c r="J74" s="100"/>
      <c r="K74" s="100"/>
    </row>
    <row r="75" spans="1:20" x14ac:dyDescent="0.3">
      <c r="A75" s="100"/>
      <c r="B75" s="109"/>
      <c r="C75" s="128"/>
      <c r="D75" s="101"/>
      <c r="E75" s="100"/>
      <c r="G75" s="100"/>
      <c r="H75" s="100"/>
      <c r="I75" s="100"/>
      <c r="J75" s="100"/>
      <c r="K75" s="100"/>
    </row>
    <row r="76" spans="1:20" x14ac:dyDescent="0.3">
      <c r="A76" s="100"/>
      <c r="B76" s="100"/>
      <c r="C76" s="100"/>
      <c r="D76" s="100"/>
      <c r="E76" s="100"/>
      <c r="G76" s="100"/>
      <c r="H76" s="100"/>
      <c r="I76" s="100"/>
      <c r="J76" s="100"/>
      <c r="K76" s="100"/>
    </row>
    <row r="77" spans="1:20" x14ac:dyDescent="0.3">
      <c r="A77" s="96"/>
      <c r="B77" s="129"/>
      <c r="C77" s="130"/>
      <c r="D77" s="131"/>
      <c r="E77" s="96"/>
      <c r="G77" s="96"/>
      <c r="H77" s="100"/>
      <c r="I77" s="100"/>
      <c r="J77" s="100"/>
      <c r="K77" s="100"/>
    </row>
    <row r="78" spans="1:20" x14ac:dyDescent="0.3">
      <c r="A78" s="100"/>
      <c r="B78" s="100"/>
      <c r="C78" s="100"/>
      <c r="D78" s="100"/>
      <c r="E78" s="100"/>
      <c r="G78" s="100"/>
      <c r="H78" s="100"/>
      <c r="I78" s="100"/>
      <c r="J78" s="100"/>
      <c r="K78" s="100"/>
    </row>
    <row r="79" spans="1:20" x14ac:dyDescent="0.3">
      <c r="A79" s="100"/>
      <c r="B79" s="100"/>
      <c r="C79" s="100"/>
      <c r="D79" s="100"/>
      <c r="E79" s="100"/>
      <c r="G79" s="100"/>
      <c r="H79" s="100"/>
      <c r="I79" s="100"/>
      <c r="J79" s="100"/>
      <c r="K79" s="100"/>
    </row>
    <row r="80" spans="1:20" x14ac:dyDescent="0.3">
      <c r="A80" s="100"/>
      <c r="B80" s="100"/>
      <c r="C80" s="100"/>
      <c r="D80" s="100"/>
      <c r="E80" s="100"/>
      <c r="G80" s="100"/>
      <c r="H80" s="100"/>
      <c r="I80" s="100"/>
      <c r="J80" s="100"/>
      <c r="K80" s="100"/>
    </row>
    <row r="81" spans="1:11" x14ac:dyDescent="0.3">
      <c r="A81" s="100"/>
      <c r="B81" s="100"/>
      <c r="C81" s="100"/>
      <c r="D81" s="100"/>
      <c r="E81" s="100"/>
      <c r="G81" s="100"/>
      <c r="H81" s="100"/>
      <c r="I81" s="100"/>
      <c r="J81" s="100"/>
      <c r="K81" s="100"/>
    </row>
    <row r="82" spans="1:11" x14ac:dyDescent="0.3">
      <c r="A82" s="100"/>
      <c r="B82" s="100"/>
      <c r="C82" s="100"/>
      <c r="D82" s="100"/>
      <c r="E82" s="100"/>
      <c r="G82" s="100"/>
      <c r="H82" s="100"/>
      <c r="I82" s="100"/>
      <c r="J82" s="100"/>
      <c r="K82" s="100"/>
    </row>
    <row r="83" spans="1:11" x14ac:dyDescent="0.3">
      <c r="A83" s="100"/>
      <c r="B83" s="100"/>
      <c r="C83" s="100"/>
      <c r="D83" s="100"/>
      <c r="E83" s="100"/>
      <c r="G83" s="100"/>
      <c r="H83" s="100"/>
      <c r="I83" s="100"/>
      <c r="J83" s="100"/>
      <c r="K83" s="100"/>
    </row>
    <row r="84" spans="1:11" x14ac:dyDescent="0.3">
      <c r="A84" s="100"/>
      <c r="B84" s="100"/>
      <c r="C84" s="100"/>
      <c r="D84" s="100"/>
      <c r="E84" s="100"/>
      <c r="G84" s="100"/>
      <c r="H84" s="100"/>
      <c r="I84" s="100"/>
      <c r="J84" s="100"/>
      <c r="K84" s="100"/>
    </row>
    <row r="85" spans="1:11" x14ac:dyDescent="0.3">
      <c r="A85" s="100"/>
      <c r="B85" s="100"/>
      <c r="C85" s="100"/>
      <c r="D85" s="100"/>
      <c r="E85" s="100"/>
      <c r="G85" s="100"/>
      <c r="H85" s="100"/>
      <c r="I85" s="100"/>
      <c r="J85" s="100"/>
      <c r="K85" s="100"/>
    </row>
    <row r="86" spans="1:11" x14ac:dyDescent="0.3">
      <c r="A86" s="100"/>
      <c r="B86" s="100"/>
      <c r="C86" s="100"/>
      <c r="D86" s="100"/>
      <c r="E86" s="100"/>
      <c r="G86" s="100"/>
      <c r="H86" s="100"/>
      <c r="I86" s="100"/>
      <c r="J86" s="100"/>
      <c r="K86" s="100"/>
    </row>
    <row r="87" spans="1:11" x14ac:dyDescent="0.3">
      <c r="A87" s="100"/>
      <c r="B87" s="100"/>
      <c r="C87" s="100"/>
      <c r="D87" s="100"/>
      <c r="E87" s="100"/>
      <c r="G87" s="100"/>
      <c r="H87" s="100"/>
      <c r="I87" s="100"/>
      <c r="J87" s="100"/>
      <c r="K87" s="100"/>
    </row>
    <row r="88" spans="1:11" x14ac:dyDescent="0.3">
      <c r="A88" s="100"/>
      <c r="B88" s="109"/>
      <c r="C88" s="128"/>
      <c r="D88" s="101"/>
      <c r="E88" s="100"/>
      <c r="G88" s="100"/>
      <c r="H88" s="100"/>
      <c r="I88" s="100"/>
      <c r="J88" s="100"/>
      <c r="K88" s="100"/>
    </row>
    <row r="89" spans="1:11" x14ac:dyDescent="0.3">
      <c r="A89" s="100"/>
      <c r="B89" s="109"/>
      <c r="C89" s="128"/>
      <c r="D89" s="101"/>
      <c r="E89" s="100"/>
      <c r="G89" s="100"/>
      <c r="H89" s="100"/>
      <c r="I89" s="100"/>
      <c r="J89" s="100"/>
      <c r="K89" s="100"/>
    </row>
    <row r="90" spans="1:11" x14ac:dyDescent="0.3">
      <c r="A90" s="96"/>
      <c r="B90" s="129"/>
      <c r="C90" s="132" t="s">
        <v>20</v>
      </c>
      <c r="D90" s="131" t="s">
        <v>21</v>
      </c>
      <c r="E90" s="96"/>
      <c r="F90" s="96"/>
      <c r="G90" s="100"/>
      <c r="H90" s="100"/>
      <c r="I90" s="100"/>
      <c r="J90" s="100"/>
      <c r="K90" s="100"/>
    </row>
    <row r="91" spans="1:11" x14ac:dyDescent="0.3">
      <c r="A91" s="100"/>
      <c r="B91" s="109"/>
      <c r="C91" s="128"/>
      <c r="D91" s="101"/>
      <c r="E91" s="100"/>
      <c r="G91" s="100"/>
      <c r="H91" s="100"/>
      <c r="I91" s="100"/>
      <c r="J91" s="100"/>
      <c r="K91" s="100"/>
    </row>
    <row r="92" spans="1:11" x14ac:dyDescent="0.3">
      <c r="A92" s="100"/>
      <c r="B92" s="109"/>
      <c r="C92" s="128"/>
      <c r="D92" s="101"/>
      <c r="E92" s="100"/>
      <c r="F92" s="100"/>
      <c r="G92" s="100"/>
      <c r="H92" s="100"/>
      <c r="I92" s="100"/>
      <c r="J92" s="100"/>
      <c r="K92" s="100"/>
    </row>
    <row r="93" spans="1:11" x14ac:dyDescent="0.3">
      <c r="A93" s="100"/>
      <c r="B93" s="109"/>
      <c r="C93" s="128"/>
      <c r="D93" s="101"/>
      <c r="E93" s="100"/>
      <c r="F93" s="100"/>
      <c r="G93" s="100"/>
      <c r="H93" s="100"/>
      <c r="I93" s="100"/>
      <c r="J93" s="100"/>
      <c r="K93" s="100"/>
    </row>
    <row r="94" spans="1:11" x14ac:dyDescent="0.3">
      <c r="A94" s="100"/>
      <c r="B94" s="109"/>
      <c r="C94" s="128"/>
      <c r="D94" s="101"/>
      <c r="E94" s="100"/>
      <c r="F94" s="100"/>
      <c r="G94" s="100"/>
      <c r="H94" s="100"/>
      <c r="I94" s="100"/>
      <c r="J94" s="100"/>
      <c r="K94" s="100"/>
    </row>
    <row r="95" spans="1:11" x14ac:dyDescent="0.3">
      <c r="A95" s="100"/>
      <c r="B95" s="109"/>
      <c r="C95" s="128"/>
      <c r="D95" s="101"/>
      <c r="E95" s="100"/>
      <c r="F95" s="100"/>
      <c r="G95" s="100"/>
      <c r="H95" s="100"/>
      <c r="I95" s="100"/>
      <c r="J95" s="100"/>
      <c r="K95" s="100"/>
    </row>
    <row r="96" spans="1:11" x14ac:dyDescent="0.3">
      <c r="A96" s="100"/>
      <c r="B96" s="109"/>
      <c r="C96" s="128"/>
      <c r="D96" s="101"/>
      <c r="E96" s="100"/>
      <c r="F96" s="100"/>
      <c r="G96" s="100"/>
      <c r="H96" s="100"/>
      <c r="I96" s="100"/>
      <c r="J96" s="100"/>
      <c r="K96" s="100"/>
    </row>
    <row r="97" spans="1:11" x14ac:dyDescent="0.3">
      <c r="A97" s="100"/>
      <c r="B97" s="109"/>
      <c r="C97" s="128"/>
      <c r="D97" s="101"/>
      <c r="E97" s="100"/>
      <c r="F97" s="100"/>
      <c r="G97" s="100"/>
      <c r="H97" s="100"/>
      <c r="I97" s="100"/>
      <c r="J97" s="100"/>
      <c r="K97" s="100"/>
    </row>
    <row r="98" spans="1:11" x14ac:dyDescent="0.3">
      <c r="A98" s="100"/>
      <c r="B98" s="109"/>
      <c r="C98" s="128"/>
      <c r="D98" s="101"/>
      <c r="E98" s="100"/>
      <c r="F98" s="100"/>
      <c r="G98" s="100"/>
      <c r="H98" s="100"/>
      <c r="I98" s="100"/>
      <c r="J98" s="100"/>
      <c r="K98" s="100"/>
    </row>
    <row r="99" spans="1:11" x14ac:dyDescent="0.3">
      <c r="A99" s="100"/>
      <c r="B99" s="109"/>
      <c r="C99" s="128"/>
      <c r="D99" s="101"/>
      <c r="E99" s="100"/>
      <c r="F99" s="100"/>
      <c r="G99" s="100"/>
      <c r="H99" s="100"/>
      <c r="I99" s="100"/>
      <c r="J99" s="100"/>
      <c r="K99" s="100"/>
    </row>
    <row r="100" spans="1:11" x14ac:dyDescent="0.3">
      <c r="A100" s="100"/>
      <c r="B100" s="109"/>
      <c r="C100" s="128"/>
      <c r="D100" s="101"/>
      <c r="E100" s="100"/>
      <c r="F100" s="100"/>
      <c r="G100" s="100"/>
      <c r="H100" s="100"/>
      <c r="I100" s="100"/>
      <c r="J100" s="100"/>
      <c r="K100" s="100"/>
    </row>
    <row r="101" spans="1:11" x14ac:dyDescent="0.3">
      <c r="A101" s="100"/>
      <c r="B101" s="109"/>
      <c r="C101" s="128"/>
      <c r="D101" s="101"/>
      <c r="E101" s="100"/>
      <c r="F101" s="100"/>
      <c r="G101" s="100"/>
      <c r="H101" s="100"/>
      <c r="I101" s="100"/>
      <c r="J101" s="100"/>
      <c r="K101" s="100"/>
    </row>
    <row r="102" spans="1:11" x14ac:dyDescent="0.3">
      <c r="A102" s="100"/>
      <c r="B102" s="109"/>
      <c r="C102" s="128"/>
      <c r="D102" s="101"/>
      <c r="E102" s="100"/>
      <c r="F102" s="100"/>
      <c r="G102" s="100"/>
      <c r="H102" s="100"/>
      <c r="I102" s="100"/>
      <c r="J102" s="100"/>
      <c r="K102" s="100"/>
    </row>
    <row r="103" spans="1:11" x14ac:dyDescent="0.3">
      <c r="A103" s="100"/>
      <c r="B103" s="109"/>
      <c r="C103" s="128"/>
      <c r="D103" s="101"/>
      <c r="E103" s="100"/>
      <c r="F103" s="100"/>
      <c r="G103" s="100"/>
      <c r="H103" s="100"/>
      <c r="I103" s="100"/>
      <c r="J103" s="100"/>
      <c r="K103" s="100"/>
    </row>
    <row r="104" spans="1:11" x14ac:dyDescent="0.3">
      <c r="A104" s="100"/>
      <c r="B104" s="109"/>
      <c r="C104" s="128"/>
      <c r="D104" s="101"/>
      <c r="E104" s="100"/>
      <c r="F104" s="100"/>
      <c r="G104" s="100"/>
      <c r="H104" s="100"/>
      <c r="I104" s="100"/>
      <c r="J104" s="100"/>
      <c r="K104" s="100"/>
    </row>
    <row r="105" spans="1:11" x14ac:dyDescent="0.3">
      <c r="A105" s="100"/>
      <c r="B105" s="109"/>
      <c r="C105" s="128"/>
      <c r="D105" s="101"/>
      <c r="E105" s="100"/>
      <c r="F105" s="100"/>
      <c r="G105" s="100"/>
      <c r="H105" s="100"/>
      <c r="I105" s="100"/>
      <c r="J105" s="100"/>
      <c r="K105" s="100"/>
    </row>
    <row r="106" spans="1:11" x14ac:dyDescent="0.3">
      <c r="A106" s="100"/>
      <c r="B106" s="109"/>
      <c r="C106" s="128"/>
      <c r="D106" s="101"/>
      <c r="E106" s="100"/>
      <c r="F106" s="100"/>
      <c r="G106" s="100"/>
      <c r="H106" s="100"/>
      <c r="I106" s="100"/>
      <c r="J106" s="100"/>
      <c r="K106" s="100"/>
    </row>
    <row r="107" spans="1:11" x14ac:dyDescent="0.3">
      <c r="A107" s="100"/>
      <c r="B107" s="109"/>
      <c r="C107" s="128"/>
      <c r="D107" s="101"/>
      <c r="E107" s="100"/>
      <c r="F107" s="100"/>
      <c r="G107" s="100"/>
      <c r="H107" s="100"/>
      <c r="I107" s="100"/>
      <c r="J107" s="100"/>
      <c r="K107" s="100"/>
    </row>
    <row r="108" spans="1:11" x14ac:dyDescent="0.3">
      <c r="A108" s="100"/>
      <c r="B108" s="109"/>
      <c r="C108" s="128"/>
      <c r="D108" s="101"/>
      <c r="E108" s="100"/>
      <c r="F108" s="100"/>
      <c r="G108" s="100"/>
      <c r="H108" s="100"/>
      <c r="I108" s="100"/>
      <c r="J108" s="100"/>
      <c r="K108" s="100"/>
    </row>
    <row r="109" spans="1:11" x14ac:dyDescent="0.3">
      <c r="A109" s="96"/>
      <c r="B109" s="129"/>
      <c r="C109" s="130"/>
      <c r="D109" s="131"/>
      <c r="E109" s="96"/>
      <c r="F109" s="96"/>
      <c r="G109" s="100"/>
      <c r="H109" s="100"/>
      <c r="I109" s="100"/>
      <c r="J109" s="100"/>
      <c r="K109" s="100"/>
    </row>
    <row r="110" spans="1:11" x14ac:dyDescent="0.3">
      <c r="A110" s="96"/>
      <c r="B110" s="129"/>
      <c r="C110" s="130"/>
      <c r="D110" s="131"/>
      <c r="E110" s="96"/>
      <c r="F110" s="96"/>
      <c r="G110" s="100"/>
      <c r="H110" s="100"/>
      <c r="I110" s="100"/>
      <c r="J110" s="100"/>
      <c r="K110" s="100"/>
    </row>
    <row r="111" spans="1:11" x14ac:dyDescent="0.3">
      <c r="A111" s="96"/>
      <c r="B111" s="129"/>
      <c r="C111" s="130"/>
      <c r="D111" s="131"/>
      <c r="E111" s="96"/>
      <c r="F111" s="96"/>
      <c r="G111" s="100"/>
      <c r="H111" s="100"/>
      <c r="I111" s="100"/>
      <c r="J111" s="100"/>
      <c r="K111" s="100"/>
    </row>
    <row r="112" spans="1:11" x14ac:dyDescent="0.3">
      <c r="A112" s="96"/>
      <c r="B112" s="129"/>
      <c r="C112" s="130"/>
      <c r="D112" s="131"/>
      <c r="E112" s="96"/>
      <c r="F112" s="96"/>
      <c r="G112" s="100"/>
      <c r="H112" s="100"/>
      <c r="I112" s="100"/>
      <c r="J112" s="100"/>
      <c r="K112" s="100"/>
    </row>
    <row r="113" spans="1:20" x14ac:dyDescent="0.3">
      <c r="L113" s="89"/>
      <c r="M113" s="89"/>
      <c r="N113" s="89"/>
      <c r="O113" s="89"/>
      <c r="P113" s="89"/>
      <c r="Q113" s="89"/>
      <c r="R113" s="89"/>
      <c r="S113" s="89"/>
      <c r="T113" s="89"/>
    </row>
    <row r="114" spans="1:20" x14ac:dyDescent="0.3">
      <c r="A114" s="96"/>
      <c r="B114" s="171"/>
      <c r="C114" s="172"/>
      <c r="D114" s="96"/>
      <c r="E114" s="96"/>
      <c r="F114" s="96"/>
      <c r="G114" s="172"/>
      <c r="H114" s="96"/>
      <c r="I114" s="96"/>
      <c r="J114" s="96"/>
      <c r="K114" s="96"/>
    </row>
    <row r="115" spans="1:20" x14ac:dyDescent="0.3">
      <c r="A115" s="96"/>
      <c r="B115" s="173"/>
      <c r="C115" s="172"/>
      <c r="D115" s="174"/>
      <c r="E115" s="174"/>
      <c r="F115" s="175" t="s">
        <v>102</v>
      </c>
      <c r="G115" s="172"/>
      <c r="H115" s="174"/>
      <c r="I115" s="174"/>
      <c r="J115" s="174"/>
      <c r="K115" s="96"/>
    </row>
    <row r="116" spans="1:20" s="93" customFormat="1" x14ac:dyDescent="0.3">
      <c r="A116" s="96"/>
      <c r="B116" s="174"/>
      <c r="C116" s="174"/>
      <c r="D116" s="174"/>
      <c r="E116" s="174"/>
      <c r="F116" s="188" t="s">
        <v>118</v>
      </c>
      <c r="G116" s="174"/>
      <c r="H116" s="174"/>
      <c r="I116" s="174"/>
      <c r="J116" s="174"/>
      <c r="K116" s="96"/>
      <c r="T116" s="92"/>
    </row>
  </sheetData>
  <phoneticPr fontId="3" type="noConversion"/>
  <dataValidations count="1">
    <dataValidation type="list" allowBlank="1" showInputMessage="1" showErrorMessage="1" sqref="V17">
      <formula1>$Y$17:$Y$18</formula1>
    </dataValidation>
  </dataValidations>
  <hyperlinks>
    <hyperlink ref="F116" r:id="rId1"/>
    <hyperlink ref="F62" r:id="rId2"/>
  </hyperlinks>
  <pageMargins left="0.47244094488188981" right="0.23622047244094491" top="0.31496062992125984" bottom="0.98425196850393704" header="0.43307086614173229" footer="0.59055118110236227"/>
  <pageSetup scale="95" orientation="portrait" r:id="rId3"/>
  <headerFooter alignWithMargins="0"/>
  <rowBreaks count="1" manualBreakCount="1">
    <brk id="62" max="10"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F92"/>
  <sheetViews>
    <sheetView view="pageBreakPreview" topLeftCell="A40" zoomScale="85" zoomScaleNormal="100" zoomScaleSheetLayoutView="85" workbookViewId="0">
      <selection activeCell="A49" sqref="A49:D52"/>
    </sheetView>
  </sheetViews>
  <sheetFormatPr defaultColWidth="9.109375" defaultRowHeight="13.2" x14ac:dyDescent="0.25"/>
  <cols>
    <col min="1" max="12" width="10.33203125" style="1" customWidth="1"/>
    <col min="13" max="13" width="4" style="7" customWidth="1"/>
    <col min="14" max="14" width="4" style="8" customWidth="1"/>
    <col min="15" max="15" width="4" style="9" customWidth="1"/>
    <col min="16" max="17" width="4" style="8" customWidth="1"/>
    <col min="18" max="18" width="4" style="7" customWidth="1"/>
    <col min="19" max="19" width="4" style="8" customWidth="1"/>
    <col min="20" max="20" width="4.44140625" style="8" customWidth="1"/>
    <col min="21" max="21" width="10.33203125" style="1" customWidth="1"/>
    <col min="22" max="16384" width="9.109375" style="1"/>
  </cols>
  <sheetData>
    <row r="1" spans="1:22" ht="15.6" x14ac:dyDescent="0.3">
      <c r="A1" s="53" t="s">
        <v>25</v>
      </c>
      <c r="B1" s="54" t="s">
        <v>24</v>
      </c>
      <c r="C1" s="55"/>
      <c r="D1" s="53" t="s">
        <v>26</v>
      </c>
      <c r="E1" s="54">
        <v>2</v>
      </c>
      <c r="F1" s="55"/>
      <c r="H1" s="55"/>
      <c r="I1" s="55"/>
      <c r="J1" s="55"/>
      <c r="K1" s="55"/>
      <c r="L1" s="55"/>
      <c r="M1" s="55"/>
      <c r="N1" s="159"/>
      <c r="O1" s="157"/>
      <c r="P1" s="57"/>
      <c r="Q1" s="57"/>
      <c r="R1" s="161"/>
      <c r="S1" s="57"/>
      <c r="T1" s="164"/>
      <c r="U1" s="2"/>
      <c r="V1" s="2"/>
    </row>
    <row r="2" spans="1:22" ht="15.6" x14ac:dyDescent="0.3">
      <c r="A2" s="53" t="s">
        <v>27</v>
      </c>
      <c r="B2" s="54" t="s">
        <v>28</v>
      </c>
      <c r="C2" s="55"/>
      <c r="D2" s="53" t="s">
        <v>29</v>
      </c>
      <c r="E2" s="54" t="s">
        <v>38</v>
      </c>
      <c r="F2" s="55"/>
      <c r="H2" s="55"/>
      <c r="I2" s="55"/>
      <c r="J2" s="55"/>
      <c r="K2" s="55"/>
      <c r="L2" s="55"/>
      <c r="M2" s="55"/>
      <c r="N2" s="160"/>
      <c r="O2" s="158"/>
      <c r="P2" s="58"/>
      <c r="Q2" s="58"/>
      <c r="R2" s="162"/>
      <c r="S2" s="58"/>
      <c r="T2" s="165"/>
      <c r="U2" s="4"/>
      <c r="V2" s="2"/>
    </row>
    <row r="3" spans="1:22" ht="15.6" x14ac:dyDescent="0.3">
      <c r="A3" s="53" t="s">
        <v>1</v>
      </c>
      <c r="B3" s="59" t="s">
        <v>30</v>
      </c>
      <c r="C3" s="55"/>
      <c r="D3" s="53" t="s">
        <v>2</v>
      </c>
      <c r="E3" s="54" t="s">
        <v>0</v>
      </c>
      <c r="F3" s="55"/>
      <c r="H3" s="55"/>
      <c r="I3" s="55"/>
      <c r="J3" s="55"/>
      <c r="K3" s="55"/>
      <c r="L3" s="55"/>
      <c r="M3" s="55"/>
      <c r="N3" s="160"/>
      <c r="O3" s="158"/>
      <c r="P3" s="58"/>
      <c r="Q3" s="58"/>
      <c r="R3" s="162"/>
      <c r="S3" s="58"/>
      <c r="T3" s="165"/>
      <c r="U3" s="5"/>
      <c r="V3" s="2"/>
    </row>
    <row r="4" spans="1:22" ht="15.6" x14ac:dyDescent="0.3">
      <c r="A4" s="55" t="s">
        <v>31</v>
      </c>
      <c r="B4" s="60"/>
      <c r="C4" s="55"/>
      <c r="D4" s="53" t="s">
        <v>32</v>
      </c>
      <c r="E4" s="61" t="s">
        <v>33</v>
      </c>
      <c r="F4" s="55"/>
      <c r="H4" s="55"/>
      <c r="I4" s="55"/>
      <c r="J4" s="55"/>
      <c r="K4" s="55"/>
      <c r="L4" s="55"/>
      <c r="M4" s="55"/>
      <c r="N4" s="160"/>
      <c r="O4" s="158"/>
      <c r="P4" s="58"/>
      <c r="Q4" s="58"/>
      <c r="R4" s="162"/>
      <c r="S4" s="58"/>
      <c r="T4" s="165"/>
    </row>
    <row r="5" spans="1:22" ht="15.6" x14ac:dyDescent="0.3">
      <c r="A5" s="53" t="s">
        <v>34</v>
      </c>
      <c r="B5" s="62"/>
      <c r="C5" s="55"/>
      <c r="D5" s="55"/>
      <c r="E5" s="53"/>
      <c r="F5" s="63"/>
      <c r="G5" s="55"/>
      <c r="H5" s="55"/>
      <c r="I5" s="55"/>
      <c r="J5" s="55"/>
      <c r="K5" s="55"/>
      <c r="L5" s="55"/>
      <c r="M5" s="55"/>
      <c r="N5" s="160"/>
      <c r="O5" s="158">
        <v>0</v>
      </c>
      <c r="P5" s="58"/>
      <c r="Q5" s="58"/>
      <c r="R5" s="162"/>
      <c r="S5" s="58"/>
      <c r="T5" s="165"/>
    </row>
    <row r="6" spans="1:22" ht="13.5" customHeight="1" x14ac:dyDescent="0.3">
      <c r="A6" s="55"/>
      <c r="B6" s="60"/>
      <c r="C6" s="55"/>
      <c r="D6" s="55"/>
      <c r="E6" s="53"/>
      <c r="F6" s="64"/>
      <c r="G6" s="55"/>
      <c r="H6" s="55"/>
      <c r="I6" s="55"/>
      <c r="J6" s="55"/>
      <c r="K6" s="55"/>
      <c r="L6" s="55"/>
      <c r="M6" s="55"/>
      <c r="N6" s="160"/>
      <c r="O6" s="158"/>
      <c r="P6" s="58"/>
      <c r="Q6" s="58"/>
      <c r="R6" s="162"/>
      <c r="S6" s="58"/>
      <c r="T6" s="165"/>
    </row>
    <row r="7" spans="1:22" ht="15" x14ac:dyDescent="0.25">
      <c r="A7" s="55"/>
      <c r="B7" s="55"/>
      <c r="C7" s="55"/>
      <c r="D7" s="55"/>
      <c r="E7" s="55"/>
      <c r="F7" s="55"/>
      <c r="G7" s="55"/>
      <c r="H7" s="55"/>
      <c r="I7" s="55"/>
      <c r="J7" s="55"/>
      <c r="K7" s="55"/>
      <c r="L7" s="55"/>
      <c r="M7" s="55"/>
      <c r="N7" s="160"/>
      <c r="O7" s="158"/>
      <c r="P7" s="58"/>
      <c r="Q7" s="58"/>
      <c r="R7" s="162"/>
      <c r="S7" s="58"/>
      <c r="T7" s="165"/>
    </row>
    <row r="8" spans="1:22" s="3" customFormat="1" ht="13.8" x14ac:dyDescent="0.3">
      <c r="A8" s="146"/>
      <c r="B8" s="137"/>
      <c r="C8" s="137"/>
      <c r="D8" s="137"/>
      <c r="E8" s="56"/>
      <c r="F8" s="65" t="s">
        <v>25</v>
      </c>
      <c r="G8" s="66" t="str">
        <f>$B$1</f>
        <v>R. Abbott</v>
      </c>
      <c r="H8" s="66"/>
      <c r="I8" s="67"/>
      <c r="J8" s="65" t="s">
        <v>35</v>
      </c>
      <c r="K8" s="69" t="str">
        <f>$E$2</f>
        <v>AA-SM-004-001</v>
      </c>
      <c r="M8" s="68"/>
      <c r="N8" s="58"/>
      <c r="O8" s="158"/>
      <c r="P8" s="58"/>
      <c r="Q8" s="58"/>
      <c r="R8" s="162"/>
      <c r="S8" s="58"/>
      <c r="T8" s="165"/>
    </row>
    <row r="9" spans="1:22" s="6" customFormat="1" ht="13.8" x14ac:dyDescent="0.3">
      <c r="A9" s="137"/>
      <c r="B9" s="137"/>
      <c r="C9" s="137"/>
      <c r="D9" s="137"/>
      <c r="E9" s="56"/>
      <c r="F9" s="65" t="s">
        <v>27</v>
      </c>
      <c r="G9" s="68" t="str">
        <f>$B$2</f>
        <v xml:space="preserve"> </v>
      </c>
      <c r="H9" s="68"/>
      <c r="I9" s="67"/>
      <c r="J9" s="65" t="s">
        <v>36</v>
      </c>
      <c r="K9" s="68" t="str">
        <f>$E$3</f>
        <v>A</v>
      </c>
      <c r="M9" s="68"/>
      <c r="N9" s="58"/>
      <c r="O9" s="158">
        <v>1</v>
      </c>
      <c r="P9" s="58"/>
      <c r="Q9" s="58"/>
      <c r="R9" s="162"/>
      <c r="S9" s="58"/>
      <c r="T9" s="165"/>
    </row>
    <row r="10" spans="1:22" s="3" customFormat="1" ht="13.8" x14ac:dyDescent="0.3">
      <c r="A10" s="137"/>
      <c r="B10" s="137"/>
      <c r="C10" s="137"/>
      <c r="D10" s="137"/>
      <c r="E10" s="56"/>
      <c r="F10" s="65" t="s">
        <v>1</v>
      </c>
      <c r="G10" s="68" t="str">
        <f>$B$3</f>
        <v>Dec-09</v>
      </c>
      <c r="H10" s="68"/>
      <c r="I10" s="67"/>
      <c r="J10" s="65" t="s">
        <v>37</v>
      </c>
      <c r="K10" s="66" t="str">
        <f>$B$5&amp;N10&amp;" of "&amp;$B$5&amp;$E$1</f>
        <v>1 of 2</v>
      </c>
      <c r="M10" s="68"/>
      <c r="N10" s="58">
        <f>SUM($O$1:O9)</f>
        <v>1</v>
      </c>
      <c r="O10" s="158"/>
      <c r="P10" s="58"/>
      <c r="Q10" s="58"/>
      <c r="R10" s="162"/>
      <c r="S10" s="58"/>
      <c r="T10" s="165"/>
    </row>
    <row r="11" spans="1:22" ht="13.8" x14ac:dyDescent="0.3">
      <c r="A11" s="137"/>
      <c r="B11" s="137"/>
      <c r="C11" s="137"/>
      <c r="D11" s="137"/>
      <c r="E11" s="16"/>
      <c r="F11" s="16"/>
      <c r="G11" s="16"/>
      <c r="H11" s="16"/>
      <c r="I11" s="16"/>
      <c r="J11" s="16"/>
      <c r="K11" s="16"/>
      <c r="L11" s="16"/>
      <c r="M11" s="16"/>
      <c r="R11" s="163"/>
      <c r="S11" s="58"/>
      <c r="T11" s="165"/>
    </row>
    <row r="12" spans="1:22" x14ac:dyDescent="0.25">
      <c r="M12" s="1"/>
      <c r="R12" s="163"/>
      <c r="S12" s="58"/>
      <c r="T12" s="165"/>
    </row>
    <row r="13" spans="1:22" ht="13.5" customHeight="1" x14ac:dyDescent="0.25">
      <c r="A13" s="17"/>
      <c r="B13" s="18" t="s">
        <v>13</v>
      </c>
      <c r="C13" s="19"/>
      <c r="D13" s="19"/>
      <c r="E13" s="20"/>
      <c r="F13" s="20"/>
      <c r="I13" s="19"/>
      <c r="J13" s="19"/>
      <c r="K13" s="20"/>
      <c r="L13" s="20"/>
      <c r="R13" s="163"/>
      <c r="S13" s="58"/>
      <c r="T13" s="165"/>
    </row>
    <row r="14" spans="1:22" x14ac:dyDescent="0.25">
      <c r="A14" s="20"/>
      <c r="B14" s="20"/>
      <c r="C14" s="20"/>
      <c r="D14" s="20"/>
      <c r="E14" s="20"/>
      <c r="F14" s="20"/>
      <c r="I14" s="20"/>
      <c r="J14" s="20"/>
      <c r="K14" s="20"/>
      <c r="L14" s="20"/>
      <c r="R14" s="163"/>
      <c r="S14" s="58"/>
      <c r="T14" s="165"/>
    </row>
    <row r="15" spans="1:22" x14ac:dyDescent="0.25">
      <c r="A15" s="21" t="s">
        <v>3</v>
      </c>
      <c r="B15" s="22" t="s">
        <v>17</v>
      </c>
      <c r="H15" s="73" t="s">
        <v>49</v>
      </c>
      <c r="I15" s="20" t="str">
        <f ca="1">[1]!xlv(I17)</f>
        <v>Tₓᵧ + Pₓ × (Yp - yₐ) - Pᵧ × (Xp - xₐ)</v>
      </c>
      <c r="J15" s="20"/>
      <c r="K15" s="19"/>
      <c r="L15" s="20"/>
      <c r="R15" s="163"/>
      <c r="S15" s="58"/>
      <c r="T15" s="165"/>
    </row>
    <row r="16" spans="1:22" x14ac:dyDescent="0.25">
      <c r="A16" s="20"/>
      <c r="B16" s="20" t="s">
        <v>18</v>
      </c>
      <c r="H16" s="73" t="s">
        <v>49</v>
      </c>
      <c r="I16" s="24" t="str">
        <f>[1]!xln(I17,2)</f>
        <v>0 + 567 × (0 - 0.75) - (-3051) × (71.5 - 0)</v>
      </c>
      <c r="J16" s="20"/>
      <c r="K16" s="20"/>
      <c r="L16" s="20"/>
      <c r="R16" s="163"/>
      <c r="S16" s="58"/>
      <c r="T16" s="165"/>
    </row>
    <row r="17" spans="1:26" x14ac:dyDescent="0.25">
      <c r="H17" s="73" t="s">
        <v>49</v>
      </c>
      <c r="I17" s="86">
        <f>B20+B18*(B22-I25)-B19*(B21-I21)</f>
        <v>217721.25</v>
      </c>
      <c r="J17" s="74" t="str">
        <f>W20&amp;", Moment @ the Centroid, a"</f>
        <v>inlb, Moment @ the Centroid, a</v>
      </c>
      <c r="K17" s="20"/>
      <c r="L17" s="20"/>
      <c r="S17" s="58"/>
      <c r="T17" s="165"/>
      <c r="W17" s="77" t="s">
        <v>63</v>
      </c>
    </row>
    <row r="18" spans="1:26" x14ac:dyDescent="0.25">
      <c r="A18" s="23" t="s">
        <v>44</v>
      </c>
      <c r="B18" s="12">
        <v>567</v>
      </c>
      <c r="C18" s="70" t="str">
        <f>W19&amp;", Applied Load in x-direction"</f>
        <v>lb, Applied Load in x-direction</v>
      </c>
      <c r="D18" s="20"/>
      <c r="E18" s="24" t="s">
        <v>6</v>
      </c>
      <c r="F18" s="20"/>
      <c r="G18" s="20"/>
      <c r="H18" s="73"/>
      <c r="I18" s="20"/>
      <c r="J18" s="20"/>
      <c r="K18" s="20"/>
      <c r="L18" s="20"/>
      <c r="S18" s="58"/>
      <c r="T18" s="165"/>
      <c r="W18" s="76" t="s">
        <v>53</v>
      </c>
      <c r="Z18" s="1" t="s">
        <v>53</v>
      </c>
    </row>
    <row r="19" spans="1:26" x14ac:dyDescent="0.25">
      <c r="A19" s="23" t="s">
        <v>45</v>
      </c>
      <c r="B19" s="12">
        <v>-3051</v>
      </c>
      <c r="C19" s="70" t="str">
        <f>W19&amp;", Applied Load in y-direction"</f>
        <v>lb, Applied Load in y-direction</v>
      </c>
      <c r="D19" s="20"/>
      <c r="E19" s="24" t="s">
        <v>7</v>
      </c>
      <c r="F19" s="20"/>
      <c r="G19" s="20"/>
      <c r="H19" s="72" t="s">
        <v>47</v>
      </c>
      <c r="I19" s="20" t="str">
        <f ca="1">[1]!xlv(I21)</f>
        <v>ΣAx / ΣA</v>
      </c>
      <c r="J19" s="20"/>
      <c r="K19" s="20"/>
      <c r="L19" s="20"/>
      <c r="S19" s="58"/>
      <c r="T19" s="165"/>
      <c r="V19" s="10" t="s">
        <v>64</v>
      </c>
      <c r="W19" s="1" t="str">
        <f>IF(W18="English","lb","N")</f>
        <v>lb</v>
      </c>
      <c r="Z19" s="1" t="s">
        <v>52</v>
      </c>
    </row>
    <row r="20" spans="1:26" x14ac:dyDescent="0.25">
      <c r="A20" s="71" t="s">
        <v>46</v>
      </c>
      <c r="B20" s="12">
        <v>0</v>
      </c>
      <c r="C20" s="70" t="str">
        <f>W20&amp;", Applied Moment"</f>
        <v>inlb, Applied Moment</v>
      </c>
      <c r="D20" s="20"/>
      <c r="E20" s="24" t="s">
        <v>8</v>
      </c>
      <c r="F20" s="20"/>
      <c r="G20" s="20"/>
      <c r="H20" s="72" t="s">
        <v>47</v>
      </c>
      <c r="I20" s="24" t="str">
        <f>[1]!xln(I21,2)</f>
        <v>0 / 0.15</v>
      </c>
      <c r="L20" s="20"/>
      <c r="S20" s="58"/>
      <c r="T20" s="165"/>
      <c r="V20" s="10" t="s">
        <v>19</v>
      </c>
      <c r="W20" s="1" t="str">
        <f>IF(W18="English","inlb","Nmm")</f>
        <v>inlb</v>
      </c>
    </row>
    <row r="21" spans="1:26" x14ac:dyDescent="0.25">
      <c r="A21" s="73" t="s">
        <v>50</v>
      </c>
      <c r="B21" s="12">
        <v>71.5</v>
      </c>
      <c r="C21" s="70" t="str">
        <f>W21&amp;", X-coordinate of the Applied Load"</f>
        <v>in, X-coordinate of the Applied Load</v>
      </c>
      <c r="D21" s="20"/>
      <c r="E21" s="24" t="s">
        <v>15</v>
      </c>
      <c r="F21" s="20"/>
      <c r="G21" s="20"/>
      <c r="H21" s="72" t="s">
        <v>47</v>
      </c>
      <c r="I21" s="87">
        <f>L33/L32</f>
        <v>0</v>
      </c>
      <c r="J21" s="70" t="str">
        <f>W21&amp;", X-coord. of centroid, a"</f>
        <v>in, X-coord. of centroid, a</v>
      </c>
      <c r="K21" s="20"/>
      <c r="L21" s="20"/>
      <c r="S21" s="58"/>
      <c r="T21" s="165"/>
      <c r="U21" s="14"/>
      <c r="V21" s="10" t="s">
        <v>65</v>
      </c>
      <c r="W21" s="1" t="str">
        <f>IF(W18="English","in","mm")</f>
        <v>in</v>
      </c>
    </row>
    <row r="22" spans="1:26" x14ac:dyDescent="0.25">
      <c r="A22" s="73" t="s">
        <v>51</v>
      </c>
      <c r="B22" s="12">
        <v>0</v>
      </c>
      <c r="C22" s="70" t="str">
        <f>W21&amp;", Y-coordinate of the Applied Load"</f>
        <v>in, Y-coordinate of the Applied Load</v>
      </c>
      <c r="D22" s="20"/>
      <c r="E22" s="24"/>
      <c r="F22" s="20"/>
      <c r="G22" s="20"/>
      <c r="H22" s="73"/>
      <c r="I22" s="20"/>
      <c r="J22" s="20"/>
      <c r="K22" s="20"/>
      <c r="L22" s="20"/>
      <c r="S22" s="58"/>
      <c r="T22" s="165"/>
    </row>
    <row r="23" spans="1:26" x14ac:dyDescent="0.25">
      <c r="A23" s="73"/>
      <c r="B23" s="38"/>
      <c r="C23" s="70"/>
      <c r="D23" s="20"/>
      <c r="E23" s="20"/>
      <c r="F23" s="20"/>
      <c r="G23" s="16"/>
      <c r="H23" s="72" t="s">
        <v>48</v>
      </c>
      <c r="I23" s="20" t="str">
        <f ca="1">[1]!xlv(I25)</f>
        <v>ΣAy / ΣA</v>
      </c>
      <c r="J23" s="20"/>
      <c r="K23" s="20"/>
      <c r="L23" s="20"/>
      <c r="S23" s="58"/>
      <c r="T23" s="165"/>
    </row>
    <row r="24" spans="1:26" x14ac:dyDescent="0.25">
      <c r="A24" s="20"/>
      <c r="B24" s="20"/>
      <c r="C24" s="20"/>
      <c r="D24" s="20"/>
      <c r="E24" s="20"/>
      <c r="F24" s="20"/>
      <c r="G24" s="20"/>
      <c r="H24" s="72" t="s">
        <v>48</v>
      </c>
      <c r="I24" s="24" t="str">
        <f>[1]!xln(I25,2)</f>
        <v>0.12 / 0.15</v>
      </c>
      <c r="J24" s="20"/>
      <c r="K24" s="16"/>
      <c r="L24" s="20"/>
      <c r="S24" s="58"/>
      <c r="T24" s="165"/>
    </row>
    <row r="25" spans="1:26" x14ac:dyDescent="0.25">
      <c r="H25" s="72" t="s">
        <v>48</v>
      </c>
      <c r="I25" s="87">
        <f>L34/L32</f>
        <v>0.75000000000000211</v>
      </c>
      <c r="J25" s="70" t="str">
        <f>W21&amp;", Y-coord. of centroid, a"</f>
        <v>in, Y-coord. of centroid, a</v>
      </c>
      <c r="S25" s="58"/>
      <c r="T25" s="165"/>
    </row>
    <row r="26" spans="1:26" x14ac:dyDescent="0.25">
      <c r="H26" s="72"/>
      <c r="I26" s="25"/>
      <c r="J26" s="70"/>
      <c r="S26" s="58"/>
      <c r="T26" s="165"/>
    </row>
    <row r="27" spans="1:26" x14ac:dyDescent="0.25">
      <c r="S27" s="58"/>
      <c r="T27" s="165"/>
    </row>
    <row r="28" spans="1:26" x14ac:dyDescent="0.25">
      <c r="A28" s="78" t="s">
        <v>9</v>
      </c>
      <c r="B28" s="81">
        <v>1</v>
      </c>
      <c r="C28" s="81">
        <v>2</v>
      </c>
      <c r="D28" s="81">
        <v>3</v>
      </c>
      <c r="E28" s="81">
        <v>4</v>
      </c>
      <c r="F28" s="81">
        <v>5</v>
      </c>
      <c r="G28" s="81">
        <v>6</v>
      </c>
      <c r="H28" s="81">
        <v>7</v>
      </c>
      <c r="I28" s="81">
        <v>8</v>
      </c>
      <c r="J28" s="81">
        <v>9</v>
      </c>
      <c r="K28" s="82"/>
      <c r="L28" s="83" t="s">
        <v>10</v>
      </c>
      <c r="S28" s="58"/>
      <c r="T28" s="165"/>
    </row>
    <row r="29" spans="1:26" x14ac:dyDescent="0.25">
      <c r="A29" s="78" t="s">
        <v>4</v>
      </c>
      <c r="B29" s="13">
        <v>0</v>
      </c>
      <c r="C29" s="13">
        <v>0</v>
      </c>
      <c r="D29" s="13">
        <v>0</v>
      </c>
      <c r="E29" s="13">
        <v>0</v>
      </c>
      <c r="F29" s="13">
        <v>0</v>
      </c>
      <c r="G29" s="13">
        <v>0</v>
      </c>
      <c r="H29" s="13">
        <v>0</v>
      </c>
      <c r="I29" s="13">
        <v>0</v>
      </c>
      <c r="J29" s="13"/>
      <c r="K29" s="50"/>
      <c r="L29" s="26"/>
      <c r="S29" s="58"/>
      <c r="T29" s="165"/>
    </row>
    <row r="30" spans="1:26" x14ac:dyDescent="0.25">
      <c r="A30" s="78" t="s">
        <v>5</v>
      </c>
      <c r="B30" s="13">
        <v>-8</v>
      </c>
      <c r="C30" s="13">
        <f>(B30+D30)/2</f>
        <v>-29</v>
      </c>
      <c r="D30" s="13">
        <v>-50</v>
      </c>
      <c r="E30" s="13">
        <v>-70</v>
      </c>
      <c r="F30" s="13">
        <v>12</v>
      </c>
      <c r="G30" s="13">
        <f>(F30+H30)/2</f>
        <v>31</v>
      </c>
      <c r="H30" s="13">
        <v>50</v>
      </c>
      <c r="I30" s="13">
        <v>70</v>
      </c>
      <c r="J30" s="13"/>
      <c r="K30" s="50"/>
      <c r="L30" s="26"/>
      <c r="S30" s="58"/>
      <c r="T30" s="165"/>
    </row>
    <row r="31" spans="1:26" x14ac:dyDescent="0.25">
      <c r="A31" s="78" t="s">
        <v>11</v>
      </c>
      <c r="B31" s="13">
        <f t="shared" ref="B31:I31" si="0">5/32</f>
        <v>0.15625</v>
      </c>
      <c r="C31" s="13">
        <f t="shared" si="0"/>
        <v>0.15625</v>
      </c>
      <c r="D31" s="13">
        <f t="shared" si="0"/>
        <v>0.15625</v>
      </c>
      <c r="E31" s="13">
        <f t="shared" si="0"/>
        <v>0.15625</v>
      </c>
      <c r="F31" s="13">
        <f t="shared" si="0"/>
        <v>0.15625</v>
      </c>
      <c r="G31" s="13">
        <f t="shared" si="0"/>
        <v>0.15625</v>
      </c>
      <c r="H31" s="13">
        <f t="shared" si="0"/>
        <v>0.15625</v>
      </c>
      <c r="I31" s="13">
        <f t="shared" si="0"/>
        <v>0.15625</v>
      </c>
      <c r="J31" s="13"/>
      <c r="K31" s="50"/>
      <c r="L31" s="26"/>
      <c r="S31" s="58"/>
      <c r="T31" s="165"/>
    </row>
    <row r="32" spans="1:26" x14ac:dyDescent="0.25">
      <c r="A32" s="78" t="s">
        <v>12</v>
      </c>
      <c r="B32" s="27">
        <f t="shared" ref="B32:J32" si="1">PI()*B31^2/4</f>
        <v>1.9174759848570515E-2</v>
      </c>
      <c r="C32" s="27">
        <f t="shared" si="1"/>
        <v>1.9174759848570515E-2</v>
      </c>
      <c r="D32" s="27">
        <f t="shared" si="1"/>
        <v>1.9174759848570515E-2</v>
      </c>
      <c r="E32" s="27">
        <f t="shared" si="1"/>
        <v>1.9174759848570515E-2</v>
      </c>
      <c r="F32" s="27">
        <f t="shared" si="1"/>
        <v>1.9174759848570515E-2</v>
      </c>
      <c r="G32" s="27">
        <f t="shared" si="1"/>
        <v>1.9174759848570515E-2</v>
      </c>
      <c r="H32" s="27">
        <f t="shared" si="1"/>
        <v>1.9174759848570515E-2</v>
      </c>
      <c r="I32" s="27">
        <f t="shared" si="1"/>
        <v>1.9174759848570515E-2</v>
      </c>
      <c r="J32" s="27">
        <f t="shared" si="1"/>
        <v>0</v>
      </c>
      <c r="K32" s="80" t="s">
        <v>39</v>
      </c>
      <c r="L32" s="27">
        <f>SUM(B32:J32)</f>
        <v>0.15339807878856412</v>
      </c>
      <c r="S32" s="58"/>
      <c r="T32" s="165"/>
    </row>
    <row r="33" spans="1:32" x14ac:dyDescent="0.25">
      <c r="A33" s="78" t="s">
        <v>54</v>
      </c>
      <c r="B33" s="28">
        <f t="shared" ref="B33:J33" si="2">B32*B29</f>
        <v>0</v>
      </c>
      <c r="C33" s="28">
        <f t="shared" si="2"/>
        <v>0</v>
      </c>
      <c r="D33" s="28">
        <f t="shared" si="2"/>
        <v>0</v>
      </c>
      <c r="E33" s="28">
        <f t="shared" si="2"/>
        <v>0</v>
      </c>
      <c r="F33" s="28">
        <f t="shared" si="2"/>
        <v>0</v>
      </c>
      <c r="G33" s="28">
        <f t="shared" si="2"/>
        <v>0</v>
      </c>
      <c r="H33" s="28">
        <f t="shared" si="2"/>
        <v>0</v>
      </c>
      <c r="I33" s="28">
        <f t="shared" si="2"/>
        <v>0</v>
      </c>
      <c r="J33" s="28">
        <f t="shared" si="2"/>
        <v>0</v>
      </c>
      <c r="K33" s="80" t="s">
        <v>40</v>
      </c>
      <c r="L33" s="27">
        <f t="shared" ref="L33:L34" si="3">SUM(B33:J33)</f>
        <v>0</v>
      </c>
      <c r="S33" s="58"/>
      <c r="T33" s="165"/>
    </row>
    <row r="34" spans="1:32" x14ac:dyDescent="0.25">
      <c r="A34" s="78" t="s">
        <v>61</v>
      </c>
      <c r="B34" s="28">
        <f t="shared" ref="B34:J34" si="4">B32*B30</f>
        <v>-0.15339807878856412</v>
      </c>
      <c r="C34" s="28">
        <f t="shared" si="4"/>
        <v>-0.5560680356085449</v>
      </c>
      <c r="D34" s="28">
        <f t="shared" si="4"/>
        <v>-0.95873799242852575</v>
      </c>
      <c r="E34" s="28">
        <f t="shared" si="4"/>
        <v>-1.3422331893999362</v>
      </c>
      <c r="F34" s="28">
        <f t="shared" si="4"/>
        <v>0.23009711818284617</v>
      </c>
      <c r="G34" s="28">
        <f t="shared" si="4"/>
        <v>0.59441755530568596</v>
      </c>
      <c r="H34" s="28">
        <f t="shared" si="4"/>
        <v>0.95873799242852575</v>
      </c>
      <c r="I34" s="28">
        <f t="shared" si="4"/>
        <v>1.3422331893999362</v>
      </c>
      <c r="J34" s="28">
        <f t="shared" si="4"/>
        <v>0</v>
      </c>
      <c r="K34" s="80" t="s">
        <v>41</v>
      </c>
      <c r="L34" s="27">
        <f t="shared" si="3"/>
        <v>0.11504855909142342</v>
      </c>
      <c r="S34" s="58"/>
      <c r="T34" s="165"/>
    </row>
    <row r="35" spans="1:32" ht="15.6" x14ac:dyDescent="0.35">
      <c r="A35" s="78" t="s">
        <v>66</v>
      </c>
      <c r="B35" s="29">
        <f t="shared" ref="B35:J35" si="5">B29-$I$21</f>
        <v>0</v>
      </c>
      <c r="C35" s="29">
        <f t="shared" si="5"/>
        <v>0</v>
      </c>
      <c r="D35" s="29">
        <f t="shared" si="5"/>
        <v>0</v>
      </c>
      <c r="E35" s="29">
        <f t="shared" si="5"/>
        <v>0</v>
      </c>
      <c r="F35" s="29">
        <f t="shared" si="5"/>
        <v>0</v>
      </c>
      <c r="G35" s="29">
        <f t="shared" si="5"/>
        <v>0</v>
      </c>
      <c r="H35" s="29">
        <f t="shared" si="5"/>
        <v>0</v>
      </c>
      <c r="I35" s="29">
        <f t="shared" si="5"/>
        <v>0</v>
      </c>
      <c r="J35" s="29">
        <f t="shared" si="5"/>
        <v>0</v>
      </c>
      <c r="K35" s="79"/>
      <c r="L35" s="30"/>
      <c r="S35" s="58"/>
      <c r="T35" s="165"/>
    </row>
    <row r="36" spans="1:32" ht="15.6" x14ac:dyDescent="0.35">
      <c r="A36" s="78" t="s">
        <v>67</v>
      </c>
      <c r="B36" s="29">
        <f t="shared" ref="B36:J36" si="6">B30-$I$25</f>
        <v>-8.7500000000000018</v>
      </c>
      <c r="C36" s="29">
        <f t="shared" si="6"/>
        <v>-29.750000000000004</v>
      </c>
      <c r="D36" s="29">
        <f t="shared" si="6"/>
        <v>-50.75</v>
      </c>
      <c r="E36" s="29">
        <f t="shared" si="6"/>
        <v>-70.75</v>
      </c>
      <c r="F36" s="29">
        <f t="shared" si="6"/>
        <v>11.249999999999998</v>
      </c>
      <c r="G36" s="29">
        <f t="shared" si="6"/>
        <v>30.249999999999996</v>
      </c>
      <c r="H36" s="29">
        <f t="shared" si="6"/>
        <v>49.25</v>
      </c>
      <c r="I36" s="29">
        <f t="shared" si="6"/>
        <v>69.25</v>
      </c>
      <c r="J36" s="29">
        <f t="shared" si="6"/>
        <v>-0.75000000000000211</v>
      </c>
      <c r="K36" s="79"/>
      <c r="L36" s="30"/>
      <c r="S36" s="58"/>
      <c r="T36" s="165"/>
    </row>
    <row r="37" spans="1:32" x14ac:dyDescent="0.25">
      <c r="A37" s="78" t="s">
        <v>58</v>
      </c>
      <c r="B37" s="39">
        <f t="shared" ref="B37:J37" si="7">B32*(B35^2+B36^2)</f>
        <v>1.4680675509061807</v>
      </c>
      <c r="C37" s="39">
        <f t="shared" si="7"/>
        <v>16.970860888475446</v>
      </c>
      <c r="D37" s="39">
        <f t="shared" si="7"/>
        <v>49.385792412483902</v>
      </c>
      <c r="E37" s="39">
        <f t="shared" si="7"/>
        <v>95.980458844510252</v>
      </c>
      <c r="F37" s="39">
        <f t="shared" si="7"/>
        <v>2.4268055433347051</v>
      </c>
      <c r="G37" s="39">
        <f t="shared" si="7"/>
        <v>17.546103683932554</v>
      </c>
      <c r="H37" s="39">
        <f t="shared" si="7"/>
        <v>46.509578435198321</v>
      </c>
      <c r="I37" s="39">
        <f t="shared" si="7"/>
        <v>91.953759276310436</v>
      </c>
      <c r="J37" s="39">
        <f t="shared" si="7"/>
        <v>0</v>
      </c>
      <c r="K37" s="85" t="s">
        <v>42</v>
      </c>
      <c r="L37" s="27">
        <f>SUM(B37:J37)</f>
        <v>322.24142663515181</v>
      </c>
      <c r="S37" s="58"/>
      <c r="T37" s="165"/>
    </row>
    <row r="38" spans="1:32" ht="15.6" x14ac:dyDescent="0.35">
      <c r="A38" s="78" t="s">
        <v>68</v>
      </c>
      <c r="B38" s="29">
        <f t="shared" ref="B38:J38" si="8">B32*B35</f>
        <v>0</v>
      </c>
      <c r="C38" s="29">
        <f t="shared" si="8"/>
        <v>0</v>
      </c>
      <c r="D38" s="29">
        <f t="shared" si="8"/>
        <v>0</v>
      </c>
      <c r="E38" s="29">
        <f t="shared" si="8"/>
        <v>0</v>
      </c>
      <c r="F38" s="29">
        <f t="shared" si="8"/>
        <v>0</v>
      </c>
      <c r="G38" s="29">
        <f t="shared" si="8"/>
        <v>0</v>
      </c>
      <c r="H38" s="29">
        <f t="shared" si="8"/>
        <v>0</v>
      </c>
      <c r="I38" s="29">
        <f t="shared" si="8"/>
        <v>0</v>
      </c>
      <c r="J38" s="29">
        <f t="shared" si="8"/>
        <v>0</v>
      </c>
      <c r="K38" s="79"/>
      <c r="L38" s="30"/>
      <c r="S38" s="58"/>
      <c r="T38" s="165"/>
      <c r="W38" s="11"/>
      <c r="X38" s="11"/>
      <c r="Y38" s="11"/>
      <c r="Z38" s="11"/>
      <c r="AA38" s="11"/>
      <c r="AB38" s="11"/>
      <c r="AC38" s="11"/>
      <c r="AD38" s="11"/>
    </row>
    <row r="39" spans="1:32" ht="15.6" x14ac:dyDescent="0.35">
      <c r="A39" s="78" t="s">
        <v>69</v>
      </c>
      <c r="B39" s="29">
        <f t="shared" ref="B39:J39" si="9">B32*B36</f>
        <v>-0.16777914867499205</v>
      </c>
      <c r="C39" s="29">
        <f t="shared" si="9"/>
        <v>-0.57044910549497285</v>
      </c>
      <c r="D39" s="29">
        <f t="shared" si="9"/>
        <v>-0.97311906231495371</v>
      </c>
      <c r="E39" s="29">
        <f t="shared" si="9"/>
        <v>-1.3566142592863639</v>
      </c>
      <c r="F39" s="29">
        <f t="shared" si="9"/>
        <v>0.21571604829641827</v>
      </c>
      <c r="G39" s="29">
        <f t="shared" si="9"/>
        <v>0.58003648541925801</v>
      </c>
      <c r="H39" s="29">
        <f t="shared" si="9"/>
        <v>0.94435692254209791</v>
      </c>
      <c r="I39" s="29">
        <f t="shared" si="9"/>
        <v>1.3278521195135082</v>
      </c>
      <c r="J39" s="29">
        <f t="shared" si="9"/>
        <v>0</v>
      </c>
      <c r="K39" s="79"/>
      <c r="L39" s="30"/>
      <c r="S39" s="58"/>
      <c r="T39" s="165"/>
      <c r="W39" s="14"/>
      <c r="X39" s="14"/>
      <c r="Y39" s="14"/>
      <c r="Z39" s="14"/>
      <c r="AA39" s="14"/>
      <c r="AB39" s="14"/>
      <c r="AC39" s="14"/>
      <c r="AD39" s="14"/>
      <c r="AE39" s="15"/>
      <c r="AF39" s="15"/>
    </row>
    <row r="40" spans="1:32" x14ac:dyDescent="0.25">
      <c r="A40" s="78" t="s">
        <v>55</v>
      </c>
      <c r="B40" s="29">
        <f t="shared" ref="B40:J40" si="10">$B$18*(B32/$L$32)</f>
        <v>70.875</v>
      </c>
      <c r="C40" s="29">
        <f t="shared" si="10"/>
        <v>70.875</v>
      </c>
      <c r="D40" s="29">
        <f t="shared" si="10"/>
        <v>70.875</v>
      </c>
      <c r="E40" s="29">
        <f t="shared" si="10"/>
        <v>70.875</v>
      </c>
      <c r="F40" s="29">
        <f t="shared" si="10"/>
        <v>70.875</v>
      </c>
      <c r="G40" s="29">
        <f t="shared" si="10"/>
        <v>70.875</v>
      </c>
      <c r="H40" s="29">
        <f t="shared" si="10"/>
        <v>70.875</v>
      </c>
      <c r="I40" s="29">
        <f t="shared" si="10"/>
        <v>70.875</v>
      </c>
      <c r="J40" s="29">
        <f t="shared" si="10"/>
        <v>0</v>
      </c>
      <c r="K40" s="79"/>
      <c r="L40" s="28">
        <f t="shared" ref="L40:L45" si="11">SUM(B40:J40)</f>
        <v>567</v>
      </c>
      <c r="S40" s="58"/>
      <c r="T40" s="165"/>
      <c r="W40" s="14"/>
      <c r="X40" s="14"/>
      <c r="Y40" s="14"/>
      <c r="Z40" s="14"/>
      <c r="AA40" s="14"/>
      <c r="AB40" s="14"/>
      <c r="AC40" s="14"/>
      <c r="AD40" s="14"/>
    </row>
    <row r="41" spans="1:32" x14ac:dyDescent="0.25">
      <c r="A41" s="78" t="s">
        <v>62</v>
      </c>
      <c r="B41" s="29">
        <f t="shared" ref="B41:J41" si="12">$B$19*(B32/$L$32)</f>
        <v>-381.375</v>
      </c>
      <c r="C41" s="29">
        <f t="shared" si="12"/>
        <v>-381.375</v>
      </c>
      <c r="D41" s="29">
        <f t="shared" si="12"/>
        <v>-381.375</v>
      </c>
      <c r="E41" s="29">
        <f t="shared" si="12"/>
        <v>-381.375</v>
      </c>
      <c r="F41" s="29">
        <f t="shared" si="12"/>
        <v>-381.375</v>
      </c>
      <c r="G41" s="29">
        <f t="shared" si="12"/>
        <v>-381.375</v>
      </c>
      <c r="H41" s="29">
        <f t="shared" si="12"/>
        <v>-381.375</v>
      </c>
      <c r="I41" s="29">
        <f t="shared" si="12"/>
        <v>-381.375</v>
      </c>
      <c r="J41" s="29">
        <f t="shared" si="12"/>
        <v>0</v>
      </c>
      <c r="K41" s="80" t="s">
        <v>43</v>
      </c>
      <c r="L41" s="28">
        <f t="shared" si="11"/>
        <v>-3051</v>
      </c>
      <c r="S41" s="58"/>
      <c r="T41" s="165"/>
    </row>
    <row r="42" spans="1:32" x14ac:dyDescent="0.25">
      <c r="A42" s="78" t="s">
        <v>56</v>
      </c>
      <c r="B42" s="29">
        <f t="shared" ref="B42:J42" si="13">$I$17*(B39/$L$37)</f>
        <v>-113.35937267561218</v>
      </c>
      <c r="C42" s="29">
        <f t="shared" si="13"/>
        <v>-385.4218670970813</v>
      </c>
      <c r="D42" s="29">
        <f t="shared" si="13"/>
        <v>-657.48436151855049</v>
      </c>
      <c r="E42" s="29">
        <f t="shared" si="13"/>
        <v>-916.59149906280675</v>
      </c>
      <c r="F42" s="29">
        <f t="shared" si="13"/>
        <v>145.74776486864417</v>
      </c>
      <c r="G42" s="29">
        <f t="shared" si="13"/>
        <v>391.89954553568765</v>
      </c>
      <c r="H42" s="29">
        <f t="shared" si="13"/>
        <v>638.05132620273127</v>
      </c>
      <c r="I42" s="29">
        <f t="shared" si="13"/>
        <v>897.15846374698765</v>
      </c>
      <c r="J42" s="29">
        <f t="shared" si="13"/>
        <v>0</v>
      </c>
      <c r="K42" s="36"/>
      <c r="L42" s="28">
        <f t="shared" si="11"/>
        <v>2.2737367544323206E-13</v>
      </c>
      <c r="S42" s="58"/>
      <c r="T42" s="165"/>
    </row>
    <row r="43" spans="1:32" x14ac:dyDescent="0.25">
      <c r="A43" s="78" t="s">
        <v>57</v>
      </c>
      <c r="B43" s="29">
        <f t="shared" ref="B43:J43" si="14">-$I$17*(B38/$L$37)</f>
        <v>0</v>
      </c>
      <c r="C43" s="29">
        <f t="shared" si="14"/>
        <v>0</v>
      </c>
      <c r="D43" s="29">
        <f t="shared" si="14"/>
        <v>0</v>
      </c>
      <c r="E43" s="29">
        <f t="shared" si="14"/>
        <v>0</v>
      </c>
      <c r="F43" s="29">
        <f t="shared" si="14"/>
        <v>0</v>
      </c>
      <c r="G43" s="29">
        <f t="shared" si="14"/>
        <v>0</v>
      </c>
      <c r="H43" s="29">
        <f t="shared" si="14"/>
        <v>0</v>
      </c>
      <c r="I43" s="29">
        <f t="shared" si="14"/>
        <v>0</v>
      </c>
      <c r="J43" s="29">
        <f t="shared" si="14"/>
        <v>0</v>
      </c>
      <c r="K43" s="36"/>
      <c r="L43" s="28">
        <f t="shared" si="11"/>
        <v>0</v>
      </c>
      <c r="S43" s="58"/>
      <c r="T43" s="165"/>
      <c r="AC43" s="14"/>
      <c r="AD43" s="14"/>
    </row>
    <row r="44" spans="1:32" x14ac:dyDescent="0.25">
      <c r="A44" s="78" t="s">
        <v>59</v>
      </c>
      <c r="B44" s="75">
        <f t="shared" ref="B44:J44" si="15">B40+B42</f>
        <v>-42.484372675612178</v>
      </c>
      <c r="C44" s="75">
        <f t="shared" si="15"/>
        <v>-314.5468670970813</v>
      </c>
      <c r="D44" s="75">
        <f t="shared" si="15"/>
        <v>-586.60936151855049</v>
      </c>
      <c r="E44" s="75">
        <f t="shared" si="15"/>
        <v>-845.71649906280675</v>
      </c>
      <c r="F44" s="75">
        <f t="shared" si="15"/>
        <v>216.62276486864417</v>
      </c>
      <c r="G44" s="75">
        <f t="shared" si="15"/>
        <v>462.77454553568765</v>
      </c>
      <c r="H44" s="75">
        <f t="shared" si="15"/>
        <v>708.92632620273127</v>
      </c>
      <c r="I44" s="75">
        <f t="shared" si="15"/>
        <v>968.03346374698765</v>
      </c>
      <c r="J44" s="75">
        <f t="shared" si="15"/>
        <v>0</v>
      </c>
      <c r="K44" s="51"/>
      <c r="L44" s="28">
        <f t="shared" si="11"/>
        <v>567.00000000000023</v>
      </c>
      <c r="S44" s="58"/>
      <c r="T44" s="165"/>
      <c r="AC44" s="14"/>
      <c r="AD44" s="14"/>
    </row>
    <row r="45" spans="1:32" x14ac:dyDescent="0.25">
      <c r="A45" s="78" t="s">
        <v>60</v>
      </c>
      <c r="B45" s="75">
        <f t="shared" ref="B45:J45" si="16">B41+B43</f>
        <v>-381.375</v>
      </c>
      <c r="C45" s="75">
        <f t="shared" si="16"/>
        <v>-381.375</v>
      </c>
      <c r="D45" s="75">
        <f t="shared" si="16"/>
        <v>-381.375</v>
      </c>
      <c r="E45" s="75">
        <f t="shared" si="16"/>
        <v>-381.375</v>
      </c>
      <c r="F45" s="75">
        <f t="shared" si="16"/>
        <v>-381.375</v>
      </c>
      <c r="G45" s="75">
        <f t="shared" si="16"/>
        <v>-381.375</v>
      </c>
      <c r="H45" s="75">
        <f t="shared" si="16"/>
        <v>-381.375</v>
      </c>
      <c r="I45" s="75">
        <f t="shared" si="16"/>
        <v>-381.375</v>
      </c>
      <c r="J45" s="75">
        <f t="shared" si="16"/>
        <v>0</v>
      </c>
      <c r="K45" s="51"/>
      <c r="L45" s="28">
        <f t="shared" si="11"/>
        <v>-3051</v>
      </c>
      <c r="S45" s="58"/>
      <c r="T45" s="165"/>
    </row>
    <row r="46" spans="1:32" x14ac:dyDescent="0.25">
      <c r="A46" s="78" t="s">
        <v>16</v>
      </c>
      <c r="B46" s="75">
        <f t="shared" ref="B46:J46" si="17">(B44^2+B45^2)^0.5</f>
        <v>383.73403881678297</v>
      </c>
      <c r="C46" s="75">
        <f t="shared" si="17"/>
        <v>494.35475341660157</v>
      </c>
      <c r="D46" s="75">
        <f t="shared" si="17"/>
        <v>699.68380976424021</v>
      </c>
      <c r="E46" s="75">
        <f t="shared" si="17"/>
        <v>927.73018028522199</v>
      </c>
      <c r="F46" s="75">
        <f t="shared" si="17"/>
        <v>438.60268225848313</v>
      </c>
      <c r="G46" s="75">
        <f t="shared" si="17"/>
        <v>599.67255283259567</v>
      </c>
      <c r="H46" s="75">
        <f t="shared" si="17"/>
        <v>804.99902273748216</v>
      </c>
      <c r="I46" s="75">
        <f t="shared" si="17"/>
        <v>1040.4497477336377</v>
      </c>
      <c r="J46" s="75">
        <f t="shared" si="17"/>
        <v>0</v>
      </c>
      <c r="K46" s="51"/>
      <c r="L46" s="31"/>
      <c r="S46" s="58"/>
      <c r="T46" s="165"/>
    </row>
    <row r="47" spans="1:32" ht="13.8" x14ac:dyDescent="0.3">
      <c r="A47" s="84"/>
      <c r="B47" s="96"/>
      <c r="C47" s="173"/>
      <c r="D47" s="172"/>
      <c r="E47" s="174"/>
      <c r="F47" s="174"/>
      <c r="G47" s="175" t="s">
        <v>102</v>
      </c>
      <c r="H47" s="172"/>
      <c r="I47" s="174"/>
      <c r="J47" s="174"/>
      <c r="K47" s="174"/>
      <c r="L47" s="96"/>
      <c r="S47" s="58"/>
      <c r="T47" s="165"/>
    </row>
    <row r="48" spans="1:32" ht="13.8" x14ac:dyDescent="0.3">
      <c r="A48" s="16"/>
      <c r="B48" s="96"/>
      <c r="C48" s="174"/>
      <c r="D48" s="174"/>
      <c r="E48" s="174"/>
      <c r="F48" s="174"/>
      <c r="G48" s="188" t="s">
        <v>118</v>
      </c>
      <c r="H48" s="174"/>
      <c r="I48" s="174"/>
      <c r="J48" s="174"/>
      <c r="K48" s="174"/>
      <c r="L48" s="96"/>
      <c r="S48" s="58"/>
      <c r="T48" s="165"/>
    </row>
    <row r="49" spans="1:20" s="3" customFormat="1" ht="13.8" x14ac:dyDescent="0.3">
      <c r="A49" s="146"/>
      <c r="B49" s="137"/>
      <c r="C49" s="137"/>
      <c r="D49" s="137"/>
      <c r="E49" s="56"/>
      <c r="F49" s="65" t="s">
        <v>25</v>
      </c>
      <c r="G49" s="66" t="str">
        <f>$B$1</f>
        <v>R. Abbott</v>
      </c>
      <c r="H49" s="66"/>
      <c r="I49" s="67"/>
      <c r="J49" s="65" t="s">
        <v>35</v>
      </c>
      <c r="K49" s="69" t="str">
        <f>$E$2</f>
        <v>AA-SM-004-001</v>
      </c>
      <c r="M49" s="68"/>
      <c r="N49" s="58"/>
      <c r="O49" s="158"/>
      <c r="P49" s="58"/>
      <c r="Q49" s="58"/>
      <c r="R49" s="162"/>
      <c r="S49" s="58"/>
      <c r="T49" s="165"/>
    </row>
    <row r="50" spans="1:20" s="6" customFormat="1" ht="13.8" x14ac:dyDescent="0.3">
      <c r="A50" s="137"/>
      <c r="B50" s="137"/>
      <c r="C50" s="137"/>
      <c r="D50" s="137"/>
      <c r="E50" s="56"/>
      <c r="F50" s="65" t="s">
        <v>27</v>
      </c>
      <c r="G50" s="68" t="str">
        <f>$B$2</f>
        <v xml:space="preserve"> </v>
      </c>
      <c r="H50" s="68"/>
      <c r="I50" s="67"/>
      <c r="J50" s="65" t="s">
        <v>36</v>
      </c>
      <c r="K50" s="68" t="str">
        <f>$E$3</f>
        <v>A</v>
      </c>
      <c r="M50" s="68"/>
      <c r="N50" s="58"/>
      <c r="O50" s="158">
        <v>1</v>
      </c>
      <c r="P50" s="58"/>
      <c r="Q50" s="58"/>
      <c r="R50" s="162"/>
      <c r="S50" s="58"/>
      <c r="T50" s="165"/>
    </row>
    <row r="51" spans="1:20" s="3" customFormat="1" ht="13.8" x14ac:dyDescent="0.3">
      <c r="A51" s="137"/>
      <c r="B51" s="137"/>
      <c r="C51" s="137"/>
      <c r="D51" s="137"/>
      <c r="E51" s="56"/>
      <c r="F51" s="65" t="s">
        <v>1</v>
      </c>
      <c r="G51" s="68" t="str">
        <f>$B$3</f>
        <v>Dec-09</v>
      </c>
      <c r="H51" s="68"/>
      <c r="I51" s="67"/>
      <c r="J51" s="65" t="s">
        <v>37</v>
      </c>
      <c r="K51" s="66" t="str">
        <f>$B$5&amp;N51&amp;" of "&amp;$B$5&amp;$E$1</f>
        <v>2 of 2</v>
      </c>
      <c r="M51" s="68"/>
      <c r="N51" s="58">
        <f>SUM($O$1:O50)</f>
        <v>2</v>
      </c>
      <c r="O51" s="158"/>
      <c r="P51" s="58"/>
      <c r="Q51" s="58"/>
      <c r="R51" s="162"/>
      <c r="S51" s="58"/>
      <c r="T51" s="165"/>
    </row>
    <row r="52" spans="1:20" ht="13.8" x14ac:dyDescent="0.3">
      <c r="A52" s="137"/>
      <c r="B52" s="137"/>
      <c r="C52" s="137"/>
      <c r="D52" s="137"/>
      <c r="E52" s="16"/>
      <c r="F52" s="16"/>
      <c r="G52" s="16"/>
      <c r="H52" s="16"/>
      <c r="I52" s="16"/>
      <c r="J52" s="16"/>
      <c r="K52" s="16"/>
      <c r="L52" s="16"/>
      <c r="M52" s="16"/>
      <c r="R52" s="163"/>
      <c r="S52" s="58"/>
      <c r="T52" s="165"/>
    </row>
    <row r="53" spans="1:20" x14ac:dyDescent="0.25">
      <c r="A53" s="16"/>
      <c r="B53" s="16"/>
      <c r="C53" s="16"/>
      <c r="D53" s="16"/>
      <c r="E53" s="16"/>
      <c r="F53" s="16"/>
      <c r="G53" s="16"/>
      <c r="H53" s="16"/>
      <c r="I53" s="16"/>
      <c r="J53" s="16"/>
      <c r="K53" s="16"/>
      <c r="L53" s="16"/>
      <c r="S53" s="58"/>
      <c r="T53" s="165"/>
    </row>
    <row r="54" spans="1:20" x14ac:dyDescent="0.25">
      <c r="A54" s="17"/>
      <c r="B54" s="18" t="s">
        <v>13</v>
      </c>
      <c r="C54" s="19"/>
      <c r="D54" s="19"/>
      <c r="E54" s="20"/>
      <c r="F54" s="20"/>
      <c r="G54" s="20"/>
      <c r="H54" s="20"/>
      <c r="I54" s="19"/>
      <c r="J54" s="19"/>
      <c r="K54" s="16"/>
      <c r="L54" s="16"/>
      <c r="S54" s="58"/>
      <c r="T54" s="165"/>
    </row>
    <row r="55" spans="1:20" x14ac:dyDescent="0.25">
      <c r="A55" s="20"/>
      <c r="B55" s="20"/>
      <c r="C55" s="20"/>
      <c r="D55" s="20"/>
      <c r="E55" s="20"/>
      <c r="F55" s="33"/>
      <c r="G55" s="20"/>
      <c r="H55" s="20"/>
      <c r="I55" s="20"/>
      <c r="J55" s="20"/>
      <c r="K55" s="20"/>
      <c r="L55" s="20"/>
      <c r="S55" s="58"/>
      <c r="T55" s="165"/>
    </row>
    <row r="56" spans="1:20" ht="13.5" customHeight="1" x14ac:dyDescent="0.25">
      <c r="A56" s="20"/>
      <c r="B56" s="19"/>
      <c r="C56" s="20"/>
      <c r="D56" s="20"/>
      <c r="E56" s="40"/>
      <c r="F56" s="41"/>
      <c r="H56" s="192" t="s">
        <v>23</v>
      </c>
      <c r="I56" s="192"/>
      <c r="J56" s="192"/>
      <c r="K56" s="192"/>
      <c r="L56" s="16"/>
      <c r="S56" s="58"/>
      <c r="T56" s="165"/>
    </row>
    <row r="57" spans="1:20" x14ac:dyDescent="0.25">
      <c r="A57" s="20"/>
      <c r="B57" s="32"/>
      <c r="C57" s="32"/>
      <c r="D57" s="32"/>
      <c r="E57" s="32"/>
      <c r="F57" s="32"/>
      <c r="G57" s="16"/>
      <c r="H57" s="192"/>
      <c r="I57" s="192"/>
      <c r="J57" s="192"/>
      <c r="K57" s="192"/>
      <c r="L57" s="16"/>
      <c r="S57" s="58"/>
      <c r="T57" s="165"/>
    </row>
    <row r="58" spans="1:20" x14ac:dyDescent="0.25">
      <c r="A58" s="20"/>
      <c r="B58" s="42"/>
      <c r="C58" s="43"/>
      <c r="D58" s="43"/>
      <c r="E58" s="44"/>
      <c r="F58" s="35"/>
      <c r="H58" s="192"/>
      <c r="I58" s="192"/>
      <c r="J58" s="192"/>
      <c r="K58" s="192"/>
      <c r="L58" s="16"/>
      <c r="S58" s="58"/>
      <c r="T58" s="165"/>
    </row>
    <row r="59" spans="1:20" x14ac:dyDescent="0.25">
      <c r="A59" s="20"/>
      <c r="B59" s="35"/>
      <c r="C59" s="45"/>
      <c r="D59" s="45"/>
      <c r="E59" s="45"/>
      <c r="F59" s="35"/>
      <c r="L59" s="20"/>
      <c r="S59" s="58"/>
      <c r="T59" s="165"/>
    </row>
    <row r="60" spans="1:20" ht="13.8" x14ac:dyDescent="0.3">
      <c r="A60" s="20"/>
      <c r="B60" s="34"/>
      <c r="C60" s="35"/>
      <c r="D60" s="35"/>
      <c r="E60" s="35"/>
      <c r="F60" s="35"/>
      <c r="H60" s="109" t="s">
        <v>119</v>
      </c>
      <c r="I60" s="127">
        <f>ROUND(SUM(B44:K44),0)</f>
        <v>567</v>
      </c>
      <c r="J60" s="100" t="str">
        <f>W19</f>
        <v>lb</v>
      </c>
      <c r="K60" s="96" t="str">
        <f>IF(I60=ROUND(B18,0), "OK", "NOT BALANCED - ERROR")</f>
        <v>OK</v>
      </c>
      <c r="L60" s="20"/>
      <c r="S60" s="58"/>
      <c r="T60" s="165"/>
    </row>
    <row r="61" spans="1:20" ht="13.8" x14ac:dyDescent="0.3">
      <c r="A61" s="20"/>
      <c r="B61" s="36"/>
      <c r="C61" s="36"/>
      <c r="D61" s="36"/>
      <c r="E61" s="36"/>
      <c r="F61" s="37"/>
      <c r="G61" s="20"/>
      <c r="H61" s="109" t="s">
        <v>120</v>
      </c>
      <c r="I61" s="127">
        <f>ROUND(SUM(B45:K45),0)</f>
        <v>-3051</v>
      </c>
      <c r="J61" s="100" t="str">
        <f>W19</f>
        <v>lb</v>
      </c>
      <c r="K61" s="96" t="str">
        <f>IF(I61=ROUND(B19,0), "OK", "NOT BALANCED - ERROR")</f>
        <v>OK</v>
      </c>
      <c r="L61" s="20"/>
      <c r="S61" s="58"/>
      <c r="T61" s="165"/>
    </row>
    <row r="62" spans="1:20" ht="13.8" x14ac:dyDescent="0.3">
      <c r="A62" s="20"/>
      <c r="B62" s="36"/>
      <c r="C62" s="36"/>
      <c r="D62" s="36"/>
      <c r="E62" s="36"/>
      <c r="F62" s="37"/>
      <c r="G62" s="20"/>
      <c r="H62" s="109" t="s">
        <v>121</v>
      </c>
      <c r="I62" s="127">
        <f>IF(B36&lt;0, -B44*ABS(B36), B44*ABS(B36)) + IF(B35&lt;0, B45*ABS(B35), -B45*ABS(B35))+IF(C36&lt;0, -C44*ABS(C36), C44*ABS(C36)) + IF(C35&lt;0, C45*ABS(C35), -C45*ABS(C35))+IF(D36&lt;0, -D44*ABS(D36), D44*ABS(D36)) + IF(D35&lt;0, D45*ABS(D35), -D45*ABS(D35))+IF(E36&lt;0, -E44*ABS(E36), E44*ABS(E36))+IF(E35&lt;0, E45*ABS(E35), -E45*ABS(E35))+IF(F36&lt;0, -F44*ABS(F36), F44*ABS(F36))+IF(F35&lt;0, F45*ABS(F35), -F45*ABS(F35))+IF(G36&lt;0, -G44*ABS(G36), G44*ABS(G36))+IF(G35&lt;0, G45*ABS(G35), -G45*ABS(G35))+IF(H36&lt;0, -H44*ABS(H36), H44*ABS(H36))+IF(H35&lt;0, H45*ABS(H35), -H45*ABS(H35))+IF(I36&lt;0, -I44*ABS(I36), I44*ABS(I36))+IF(I35&lt;0, I45*ABS(I35), -I45*ABS(I35))+IF(J36&lt;0, -J44*ABS(J36), J44*ABS(J36))+IF(J35&lt;0, J45*ABS(J35), -J45*ABS(J35))+IF(K36&lt;0, -K44*ABS(K36), K44*ABS(K36))+IF(K35&lt;0, K45*ABS(K35), -K45*ABS(K35))</f>
        <v>217721.25</v>
      </c>
      <c r="J62" s="100" t="str">
        <f>W20</f>
        <v>inlb</v>
      </c>
      <c r="K62" s="96" t="str">
        <f>IF(I62=I17, "OK", "NOT BALANCED - ERROR")</f>
        <v>OK</v>
      </c>
      <c r="L62" s="20"/>
      <c r="S62" s="58"/>
      <c r="T62" s="165"/>
    </row>
    <row r="63" spans="1:20" x14ac:dyDescent="0.25">
      <c r="A63" s="20"/>
      <c r="B63" s="36"/>
      <c r="C63" s="36"/>
      <c r="D63" s="36"/>
      <c r="E63" s="36"/>
      <c r="F63" s="37"/>
      <c r="G63" s="20"/>
      <c r="H63" s="20"/>
      <c r="I63" s="20"/>
      <c r="J63" s="20"/>
      <c r="K63" s="20"/>
      <c r="L63" s="20"/>
      <c r="S63" s="58"/>
      <c r="T63" s="165"/>
    </row>
    <row r="64" spans="1:20" x14ac:dyDescent="0.25">
      <c r="A64" s="20"/>
      <c r="B64" s="36"/>
      <c r="C64" s="36"/>
      <c r="D64" s="36"/>
      <c r="E64" s="36"/>
      <c r="F64" s="37"/>
      <c r="G64" s="20"/>
      <c r="H64" s="20"/>
      <c r="I64" s="20"/>
      <c r="J64" s="20"/>
      <c r="K64" s="20"/>
      <c r="L64" s="20"/>
      <c r="S64" s="58"/>
      <c r="T64" s="165"/>
    </row>
    <row r="65" spans="1:28" x14ac:dyDescent="0.25">
      <c r="A65" s="20"/>
      <c r="B65" s="36"/>
      <c r="C65" s="36"/>
      <c r="D65" s="36"/>
      <c r="E65" s="36"/>
      <c r="F65" s="37"/>
      <c r="G65" s="20"/>
      <c r="H65" s="20"/>
      <c r="I65" s="20"/>
      <c r="J65" s="20"/>
      <c r="K65" s="20"/>
      <c r="L65" s="20"/>
      <c r="S65" s="58"/>
      <c r="T65" s="165"/>
    </row>
    <row r="66" spans="1:28" x14ac:dyDescent="0.25">
      <c r="A66" s="20"/>
      <c r="B66" s="36"/>
      <c r="C66" s="36"/>
      <c r="D66" s="36"/>
      <c r="E66" s="36"/>
      <c r="F66" s="40"/>
      <c r="G66" s="20"/>
      <c r="H66" s="20"/>
      <c r="I66" s="20"/>
      <c r="J66" s="20"/>
      <c r="K66" s="20"/>
      <c r="L66" s="20"/>
      <c r="S66" s="58"/>
      <c r="T66" s="165"/>
    </row>
    <row r="67" spans="1:28" x14ac:dyDescent="0.25">
      <c r="A67" s="20"/>
      <c r="B67" s="16"/>
      <c r="C67" s="16"/>
      <c r="D67" s="16"/>
      <c r="E67" s="16"/>
      <c r="F67" s="16"/>
      <c r="G67" s="16"/>
      <c r="H67" s="16"/>
      <c r="I67" s="16"/>
      <c r="J67" s="16"/>
      <c r="K67" s="16"/>
      <c r="L67" s="20"/>
      <c r="S67" s="58"/>
      <c r="T67" s="165"/>
    </row>
    <row r="68" spans="1:28" x14ac:dyDescent="0.25">
      <c r="A68" s="20"/>
      <c r="B68" s="46"/>
      <c r="C68" s="47"/>
      <c r="D68" s="47"/>
      <c r="E68" s="16"/>
      <c r="F68" s="16"/>
      <c r="G68" s="16"/>
      <c r="H68" s="16"/>
      <c r="I68" s="16"/>
      <c r="J68" s="16"/>
      <c r="K68" s="16"/>
      <c r="L68" s="20"/>
      <c r="S68" s="58"/>
      <c r="T68" s="165"/>
    </row>
    <row r="69" spans="1:28" x14ac:dyDescent="0.25">
      <c r="A69" s="20"/>
      <c r="B69" s="46"/>
      <c r="C69" s="47"/>
      <c r="D69" s="47"/>
      <c r="E69" s="16"/>
      <c r="F69" s="16"/>
      <c r="G69" s="16"/>
      <c r="H69" s="16"/>
      <c r="I69" s="16"/>
      <c r="J69" s="16"/>
      <c r="K69" s="16"/>
      <c r="L69" s="20"/>
      <c r="S69" s="58"/>
      <c r="T69" s="165"/>
    </row>
    <row r="70" spans="1:28" x14ac:dyDescent="0.25">
      <c r="A70" s="20"/>
      <c r="B70" s="48"/>
      <c r="C70" s="49"/>
      <c r="D70" s="49"/>
      <c r="E70" s="49"/>
      <c r="F70" s="41"/>
      <c r="G70" s="16"/>
      <c r="H70" s="16"/>
      <c r="I70" s="16"/>
      <c r="J70" s="16"/>
      <c r="K70" s="16"/>
      <c r="L70" s="20"/>
      <c r="S70" s="58"/>
      <c r="T70" s="165"/>
    </row>
    <row r="71" spans="1:28" x14ac:dyDescent="0.25">
      <c r="A71" s="16"/>
      <c r="B71" s="16"/>
      <c r="C71" s="16"/>
      <c r="D71" s="16"/>
      <c r="E71" s="16"/>
      <c r="F71" s="16"/>
      <c r="G71" s="16"/>
      <c r="H71" s="16"/>
      <c r="I71" s="16"/>
      <c r="J71" s="16"/>
      <c r="K71" s="16"/>
      <c r="L71" s="20"/>
      <c r="S71" s="58"/>
      <c r="T71" s="165"/>
    </row>
    <row r="72" spans="1:28" x14ac:dyDescent="0.25">
      <c r="A72" s="16"/>
      <c r="B72" s="16"/>
      <c r="C72" s="16"/>
      <c r="D72" s="16"/>
      <c r="E72" s="16"/>
      <c r="F72" s="16"/>
      <c r="G72" s="16"/>
      <c r="H72" s="16"/>
      <c r="I72" s="16"/>
      <c r="J72" s="16"/>
      <c r="K72" s="16"/>
      <c r="L72" s="20"/>
      <c r="S72" s="58"/>
      <c r="T72" s="165"/>
    </row>
    <row r="73" spans="1:28" x14ac:dyDescent="0.25">
      <c r="A73" s="16"/>
      <c r="H73" s="16"/>
      <c r="I73" s="16"/>
      <c r="J73" s="16"/>
      <c r="K73" s="16"/>
      <c r="L73" s="20"/>
      <c r="S73" s="58"/>
      <c r="T73" s="165"/>
    </row>
    <row r="74" spans="1:28" x14ac:dyDescent="0.25">
      <c r="A74" s="16"/>
      <c r="H74" s="16"/>
      <c r="I74" s="16"/>
      <c r="J74" s="16"/>
      <c r="K74" s="16"/>
      <c r="L74" s="20"/>
      <c r="S74" s="58"/>
      <c r="T74" s="165"/>
    </row>
    <row r="75" spans="1:28" x14ac:dyDescent="0.25">
      <c r="A75" s="16"/>
      <c r="H75" s="16"/>
      <c r="I75" s="16"/>
      <c r="J75" s="16"/>
      <c r="K75" s="16"/>
      <c r="L75" s="20"/>
      <c r="S75" s="58"/>
      <c r="T75" s="165"/>
    </row>
    <row r="76" spans="1:28" x14ac:dyDescent="0.25">
      <c r="A76" s="20"/>
      <c r="H76" s="20"/>
      <c r="I76" s="20"/>
      <c r="J76" s="20"/>
      <c r="K76" s="20"/>
      <c r="L76" s="20"/>
      <c r="S76" s="58"/>
      <c r="T76" s="165"/>
      <c r="AB76" s="14"/>
    </row>
    <row r="77" spans="1:28" x14ac:dyDescent="0.25">
      <c r="A77" s="20"/>
      <c r="H77" s="20"/>
      <c r="I77" s="20"/>
      <c r="J77" s="20"/>
      <c r="K77" s="20"/>
      <c r="L77" s="20"/>
      <c r="S77" s="58"/>
      <c r="T77" s="165"/>
      <c r="AB77" s="14"/>
    </row>
    <row r="78" spans="1:28" x14ac:dyDescent="0.25">
      <c r="A78" s="20"/>
      <c r="B78" s="20"/>
      <c r="C78" s="20"/>
      <c r="D78" s="20"/>
      <c r="E78" s="20"/>
      <c r="F78" s="20"/>
      <c r="G78" s="20"/>
      <c r="H78" s="20"/>
      <c r="I78" s="20"/>
      <c r="J78" s="20"/>
      <c r="K78" s="20"/>
      <c r="L78" s="20"/>
      <c r="S78" s="58"/>
      <c r="T78" s="165"/>
    </row>
    <row r="79" spans="1:28" x14ac:dyDescent="0.25">
      <c r="A79" s="20"/>
      <c r="B79" s="20"/>
      <c r="C79" s="20"/>
      <c r="D79" s="20"/>
      <c r="E79" s="20"/>
      <c r="F79" s="20"/>
      <c r="G79" s="20"/>
      <c r="H79" s="20"/>
      <c r="I79" s="20"/>
      <c r="J79" s="20"/>
      <c r="K79" s="20"/>
      <c r="L79" s="20"/>
      <c r="S79" s="58"/>
      <c r="T79" s="165"/>
    </row>
    <row r="80" spans="1:28" x14ac:dyDescent="0.25">
      <c r="A80" s="20"/>
      <c r="B80" s="20"/>
      <c r="C80" s="20"/>
      <c r="D80" s="20"/>
      <c r="E80" s="20"/>
      <c r="F80" s="20"/>
      <c r="G80" s="20"/>
      <c r="H80" s="20"/>
      <c r="I80" s="20"/>
      <c r="J80" s="20"/>
      <c r="K80" s="20"/>
      <c r="L80" s="20"/>
      <c r="S80" s="58"/>
      <c r="T80" s="165"/>
    </row>
    <row r="81" spans="1:20" x14ac:dyDescent="0.25">
      <c r="A81" s="20"/>
      <c r="B81" s="20"/>
      <c r="C81" s="20"/>
      <c r="D81" s="20"/>
      <c r="E81" s="20"/>
      <c r="F81" s="20"/>
      <c r="G81" s="20"/>
      <c r="H81" s="20"/>
      <c r="I81" s="20"/>
      <c r="J81" s="20"/>
      <c r="K81" s="20"/>
      <c r="L81" s="20"/>
      <c r="S81" s="58"/>
      <c r="T81" s="165"/>
    </row>
    <row r="82" spans="1:20" x14ac:dyDescent="0.25">
      <c r="A82" s="20"/>
      <c r="B82" s="20"/>
      <c r="C82" s="20"/>
      <c r="D82" s="20"/>
      <c r="E82" s="20"/>
      <c r="F82" s="20"/>
      <c r="G82" s="20"/>
      <c r="H82" s="20"/>
      <c r="I82" s="20"/>
      <c r="J82" s="20"/>
      <c r="K82" s="20"/>
      <c r="L82" s="20"/>
      <c r="S82" s="58"/>
      <c r="T82" s="165"/>
    </row>
    <row r="83" spans="1:20" x14ac:dyDescent="0.25">
      <c r="A83" s="20"/>
      <c r="B83" s="20"/>
      <c r="C83" s="20"/>
      <c r="D83" s="20"/>
      <c r="E83" s="20"/>
      <c r="F83" s="20"/>
      <c r="G83" s="20"/>
      <c r="H83" s="20"/>
      <c r="I83" s="20"/>
      <c r="J83" s="20"/>
      <c r="K83" s="20"/>
      <c r="L83" s="20"/>
      <c r="S83" s="58"/>
      <c r="T83" s="165"/>
    </row>
    <row r="84" spans="1:20" x14ac:dyDescent="0.25">
      <c r="A84" s="20"/>
      <c r="B84" s="20"/>
      <c r="C84" s="20"/>
      <c r="D84" s="20"/>
      <c r="E84" s="20"/>
      <c r="F84" s="20"/>
      <c r="G84" s="20"/>
      <c r="H84" s="20"/>
      <c r="I84" s="20"/>
      <c r="J84" s="20"/>
      <c r="K84" s="20"/>
      <c r="L84" s="20"/>
      <c r="S84" s="58"/>
      <c r="T84" s="165"/>
    </row>
    <row r="85" spans="1:20" x14ac:dyDescent="0.25">
      <c r="A85" s="20"/>
      <c r="B85" s="20"/>
      <c r="C85" s="20"/>
      <c r="D85" s="20"/>
      <c r="E85" s="20"/>
      <c r="F85" s="20"/>
      <c r="G85" s="20"/>
      <c r="H85" s="20"/>
      <c r="I85" s="20"/>
      <c r="J85" s="20"/>
      <c r="K85" s="20"/>
      <c r="L85" s="20"/>
      <c r="S85" s="58"/>
    </row>
    <row r="86" spans="1:20" x14ac:dyDescent="0.25">
      <c r="A86" s="20"/>
      <c r="B86" s="20"/>
      <c r="C86" s="20"/>
      <c r="D86" s="20"/>
      <c r="E86" s="20"/>
      <c r="F86" s="20"/>
      <c r="G86" s="20"/>
      <c r="H86" s="20"/>
      <c r="I86" s="20"/>
      <c r="J86" s="20"/>
      <c r="K86" s="20"/>
      <c r="L86" s="20"/>
      <c r="S86" s="58"/>
    </row>
    <row r="87" spans="1:20" x14ac:dyDescent="0.25">
      <c r="A87" s="20"/>
      <c r="B87" s="20"/>
      <c r="C87" s="20"/>
      <c r="D87" s="20"/>
      <c r="E87" s="20"/>
      <c r="F87" s="20"/>
      <c r="G87" s="20"/>
      <c r="H87" s="20"/>
      <c r="I87" s="20"/>
      <c r="J87" s="20"/>
      <c r="K87" s="20"/>
      <c r="L87" s="20"/>
      <c r="S87" s="58"/>
    </row>
    <row r="88" spans="1:20" ht="13.8" x14ac:dyDescent="0.3">
      <c r="A88" s="16"/>
      <c r="B88" s="96"/>
      <c r="C88" s="173"/>
      <c r="D88" s="172"/>
      <c r="E88" s="174"/>
      <c r="F88" s="174"/>
      <c r="G88" s="175" t="s">
        <v>102</v>
      </c>
      <c r="H88" s="172"/>
      <c r="I88" s="174"/>
      <c r="J88" s="174"/>
      <c r="K88" s="174"/>
      <c r="L88" s="96"/>
      <c r="S88" s="58"/>
    </row>
    <row r="89" spans="1:20" s="7" customFormat="1" ht="13.8" x14ac:dyDescent="0.3">
      <c r="A89" s="52"/>
      <c r="B89" s="96"/>
      <c r="C89" s="174"/>
      <c r="D89" s="174"/>
      <c r="E89" s="174"/>
      <c r="F89" s="174"/>
      <c r="G89" s="188" t="s">
        <v>118</v>
      </c>
      <c r="H89" s="174"/>
      <c r="I89" s="174"/>
      <c r="J89" s="174"/>
      <c r="K89" s="174"/>
      <c r="L89" s="96"/>
      <c r="N89" s="8"/>
      <c r="O89" s="9"/>
      <c r="P89" s="8"/>
      <c r="Q89" s="8"/>
      <c r="S89" s="58"/>
      <c r="T89" s="8"/>
    </row>
    <row r="90" spans="1:20" x14ac:dyDescent="0.25">
      <c r="S90" s="58"/>
    </row>
    <row r="91" spans="1:20" x14ac:dyDescent="0.25">
      <c r="S91" s="58"/>
    </row>
    <row r="92" spans="1:20" x14ac:dyDescent="0.25">
      <c r="S92" s="58"/>
    </row>
  </sheetData>
  <mergeCells count="1">
    <mergeCell ref="H56:K58"/>
  </mergeCells>
  <phoneticPr fontId="3" type="noConversion"/>
  <dataValidations count="1">
    <dataValidation type="list" allowBlank="1" showInputMessage="1" showErrorMessage="1" sqref="W18">
      <formula1>$Z$18:$Z$19</formula1>
    </dataValidation>
  </dataValidations>
  <hyperlinks>
    <hyperlink ref="G89" r:id="rId1"/>
    <hyperlink ref="G48" r:id="rId2"/>
  </hyperlinks>
  <pageMargins left="0.89" right="0.38" top="0.51" bottom="0.84" header="0.5" footer="0.51"/>
  <pageSetup scale="99" orientation="landscape" r:id="rId3"/>
  <headerFooter alignWithMargins="0"/>
  <rowBreaks count="1" manualBreakCount="1">
    <brk id="48" max="11"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BltGrp-Portrait</vt:lpstr>
      <vt:lpstr>BltGrp-Landscape</vt:lpstr>
      <vt:lpstr>'BltGrp-Landscape'!Print_Area</vt:lpstr>
      <vt:lpstr>'BltGrp-Portrait'!Print_Area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2012-04-02T12:00:03Z</cp:lastPrinted>
  <dcterms:created xsi:type="dcterms:W3CDTF">2005-06-02T14:51:17Z</dcterms:created>
  <dcterms:modified xsi:type="dcterms:W3CDTF">2016-03-02T16:11:10Z</dcterms:modified>
  <cp:category>Engineering Spreadsheets; Analysis; AA-SM</cp:category>
  <cp:contentStatus>Released</cp:contentStatus>
</cp:coreProperties>
</file>