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0608" yWindow="0" windowWidth="14616" windowHeight="11868"/>
  </bookViews>
  <sheets>
    <sheet name="READ ME" sheetId="7" r:id="rId1"/>
    <sheet name="Cross Section" sheetId="4" r:id="rId2"/>
  </sheets>
  <externalReferences>
    <externalReference r:id="rId3"/>
  </externalReferences>
  <definedNames>
    <definedName name="_xlnm.Print_Area" localSheetId="1">'Cross Section'!$A$8:$K$119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7" l="1"/>
  <c r="B68" i="4" l="1"/>
  <c r="F67" i="4"/>
  <c r="L66" i="4"/>
  <c r="F66" i="4"/>
  <c r="J65" i="4"/>
  <c r="F65" i="4"/>
  <c r="J64" i="4"/>
  <c r="F64" i="4"/>
  <c r="B12" i="4"/>
  <c r="F11" i="4"/>
  <c r="L10" i="4"/>
  <c r="F10" i="4"/>
  <c r="J9" i="4"/>
  <c r="F9" i="4"/>
  <c r="J8" i="4"/>
  <c r="F8" i="4"/>
  <c r="X7" i="4"/>
  <c r="X6" i="4"/>
  <c r="X5" i="4"/>
  <c r="X4" i="4"/>
  <c r="X3" i="4"/>
  <c r="X2" i="4"/>
  <c r="X1" i="4"/>
  <c r="G1" i="4" s="1"/>
  <c r="J66" i="4" l="1"/>
  <c r="J10" i="4"/>
  <c r="U43" i="4"/>
  <c r="U44" i="4"/>
  <c r="U45" i="4"/>
  <c r="U46" i="4"/>
  <c r="U47" i="4"/>
  <c r="U48" i="4"/>
  <c r="U49" i="4"/>
  <c r="U50" i="4"/>
  <c r="U51" i="4"/>
  <c r="U52" i="4"/>
  <c r="U53" i="4"/>
  <c r="U54" i="4"/>
  <c r="U55" i="4"/>
  <c r="U56" i="4"/>
  <c r="U57" i="4"/>
  <c r="U58" i="4"/>
  <c r="U59" i="4"/>
  <c r="U60" i="4"/>
  <c r="U42" i="4"/>
  <c r="W43" i="4"/>
  <c r="W44" i="4"/>
  <c r="W45" i="4"/>
  <c r="W46" i="4"/>
  <c r="W47" i="4"/>
  <c r="W48" i="4"/>
  <c r="W49" i="4"/>
  <c r="W50" i="4"/>
  <c r="W51" i="4"/>
  <c r="W52" i="4"/>
  <c r="W53" i="4"/>
  <c r="W54" i="4"/>
  <c r="W55" i="4"/>
  <c r="W56" i="4"/>
  <c r="W57" i="4"/>
  <c r="W58" i="4"/>
  <c r="W59" i="4"/>
  <c r="W60" i="4"/>
  <c r="W42" i="4"/>
  <c r="Z25" i="4"/>
  <c r="Z29" i="4" s="1"/>
  <c r="Z26" i="4"/>
  <c r="Z27" i="4"/>
  <c r="Z28" i="4"/>
  <c r="AC25" i="4"/>
  <c r="AC29" i="4" s="1"/>
  <c r="AC26" i="4"/>
  <c r="AC27" i="4"/>
  <c r="AC28" i="4"/>
  <c r="AF25" i="4"/>
  <c r="AF29" i="4" s="1"/>
  <c r="AF26" i="4"/>
  <c r="AF27" i="4"/>
  <c r="AF28" i="4"/>
  <c r="AA13" i="4"/>
  <c r="AA14" i="4"/>
  <c r="AA15" i="4"/>
  <c r="AA16" i="4"/>
  <c r="AA19" i="4"/>
  <c r="AA23" i="4" s="1"/>
  <c r="AA20" i="4"/>
  <c r="AA21" i="4"/>
  <c r="AA22" i="4"/>
  <c r="AA25" i="4"/>
  <c r="AA26" i="4"/>
  <c r="AA27" i="4"/>
  <c r="AA28" i="4"/>
  <c r="AA29" i="4"/>
  <c r="AD13" i="4"/>
  <c r="AD14" i="4"/>
  <c r="AD15" i="4"/>
  <c r="AD16" i="4"/>
  <c r="AD19" i="4"/>
  <c r="AD23" i="4" s="1"/>
  <c r="AD20" i="4"/>
  <c r="AD21" i="4"/>
  <c r="AD22" i="4"/>
  <c r="AD25" i="4"/>
  <c r="AD29" i="4" s="1"/>
  <c r="AD26" i="4"/>
  <c r="AD27" i="4"/>
  <c r="AD28" i="4"/>
  <c r="AG13" i="4"/>
  <c r="AG17" i="4" s="1"/>
  <c r="AG14" i="4"/>
  <c r="AG15" i="4"/>
  <c r="AG16" i="4"/>
  <c r="AG19" i="4"/>
  <c r="AG23" i="4" s="1"/>
  <c r="AG20" i="4"/>
  <c r="AG21" i="4"/>
  <c r="AG22" i="4"/>
  <c r="AG25" i="4"/>
  <c r="AG29" i="4" s="1"/>
  <c r="AG26" i="4"/>
  <c r="AG27" i="4"/>
  <c r="AG28" i="4"/>
  <c r="AE42" i="4"/>
  <c r="AM42" i="4" s="1"/>
  <c r="AE43" i="4"/>
  <c r="AM43" i="4" s="1"/>
  <c r="AE44" i="4"/>
  <c r="AM44" i="4" s="1"/>
  <c r="AE45" i="4"/>
  <c r="AM45" i="4" s="1"/>
  <c r="AE46" i="4"/>
  <c r="AM46" i="4" s="1"/>
  <c r="AE47" i="4"/>
  <c r="AM47" i="4" s="1"/>
  <c r="AE48" i="4"/>
  <c r="AM48" i="4" s="1"/>
  <c r="AE49" i="4"/>
  <c r="AM49" i="4" s="1"/>
  <c r="AE50" i="4"/>
  <c r="AM50" i="4" s="1"/>
  <c r="AE51" i="4"/>
  <c r="AM51" i="4" s="1"/>
  <c r="AE52" i="4"/>
  <c r="AM52" i="4" s="1"/>
  <c r="AE53" i="4"/>
  <c r="AM53" i="4" s="1"/>
  <c r="AE54" i="4"/>
  <c r="AM54" i="4" s="1"/>
  <c r="AE55" i="4"/>
  <c r="AM55" i="4" s="1"/>
  <c r="AE56" i="4"/>
  <c r="AM56" i="4" s="1"/>
  <c r="AE57" i="4"/>
  <c r="AM57" i="4" s="1"/>
  <c r="AE58" i="4"/>
  <c r="AM58" i="4" s="1"/>
  <c r="AE59" i="4"/>
  <c r="AM59" i="4" s="1"/>
  <c r="AE60" i="4"/>
  <c r="AM60" i="4" s="1"/>
  <c r="AS16" i="4"/>
  <c r="AR16" i="4"/>
  <c r="AR15" i="4"/>
  <c r="AS15" i="4"/>
  <c r="AR14" i="4"/>
  <c r="AS14" i="4"/>
  <c r="AR13" i="4"/>
  <c r="AR17" i="4" s="1"/>
  <c r="AS13" i="4"/>
  <c r="AO28" i="4"/>
  <c r="AP28" i="4"/>
  <c r="AO27" i="4"/>
  <c r="AP27" i="4"/>
  <c r="AO26" i="4"/>
  <c r="AP26" i="4"/>
  <c r="AO25" i="4"/>
  <c r="AO29" i="4" s="1"/>
  <c r="AP25" i="4"/>
  <c r="AO22" i="4"/>
  <c r="AP22" i="4"/>
  <c r="AO21" i="4"/>
  <c r="AP21" i="4"/>
  <c r="AO20" i="4"/>
  <c r="AP20" i="4"/>
  <c r="AO19" i="4"/>
  <c r="AP19" i="4"/>
  <c r="AO16" i="4"/>
  <c r="AP16" i="4"/>
  <c r="AO15" i="4"/>
  <c r="AP15" i="4"/>
  <c r="AO14" i="4"/>
  <c r="AP14" i="4"/>
  <c r="AO13" i="4"/>
  <c r="AO17" i="4" s="1"/>
  <c r="AP13" i="4"/>
  <c r="AL28" i="4"/>
  <c r="AM28" i="4"/>
  <c r="AL27" i="4"/>
  <c r="AM27" i="4"/>
  <c r="AL26" i="4"/>
  <c r="AM26" i="4"/>
  <c r="AL25" i="4"/>
  <c r="AM25" i="4"/>
  <c r="AL22" i="4"/>
  <c r="AM22" i="4"/>
  <c r="AL21" i="4"/>
  <c r="AM21" i="4"/>
  <c r="AL20" i="4"/>
  <c r="AM20" i="4"/>
  <c r="AL19" i="4"/>
  <c r="AL23" i="4" s="1"/>
  <c r="AM19" i="4"/>
  <c r="AL16" i="4"/>
  <c r="AM16" i="4"/>
  <c r="AL15" i="4"/>
  <c r="AM15" i="4"/>
  <c r="AL14" i="4"/>
  <c r="AM14" i="4"/>
  <c r="AL13" i="4"/>
  <c r="AM13" i="4"/>
  <c r="AI28" i="4"/>
  <c r="AJ28" i="4"/>
  <c r="AI27" i="4"/>
  <c r="AJ27" i="4"/>
  <c r="AI26" i="4"/>
  <c r="AJ26" i="4"/>
  <c r="AI25" i="4"/>
  <c r="AI29" i="4" s="1"/>
  <c r="AJ25" i="4"/>
  <c r="AI22" i="4"/>
  <c r="AJ22" i="4"/>
  <c r="AI21" i="4"/>
  <c r="AJ21" i="4"/>
  <c r="AI20" i="4"/>
  <c r="AJ20" i="4"/>
  <c r="AI19" i="4"/>
  <c r="AI23" i="4" s="1"/>
  <c r="AJ19" i="4"/>
  <c r="AI16" i="4"/>
  <c r="AJ16" i="4"/>
  <c r="AI15" i="4"/>
  <c r="AJ15" i="4"/>
  <c r="AI14" i="4"/>
  <c r="AJ14" i="4"/>
  <c r="AI13" i="4"/>
  <c r="AI17" i="4" s="1"/>
  <c r="AJ13" i="4"/>
  <c r="AC16" i="4"/>
  <c r="AF16" i="4"/>
  <c r="AF15" i="4"/>
  <c r="AC13" i="4"/>
  <c r="AC17" i="4" s="1"/>
  <c r="Z15" i="4"/>
  <c r="Z13" i="4"/>
  <c r="Z17" i="4" s="1"/>
  <c r="AS17" i="4"/>
  <c r="AP29" i="4"/>
  <c r="AP23" i="4"/>
  <c r="AO23" i="4"/>
  <c r="AP17" i="4"/>
  <c r="AM29" i="4"/>
  <c r="AL29" i="4"/>
  <c r="AM23" i="4"/>
  <c r="AM17" i="4"/>
  <c r="AL17" i="4"/>
  <c r="AJ29" i="4"/>
  <c r="AJ23" i="4"/>
  <c r="AJ17" i="4"/>
  <c r="AF22" i="4"/>
  <c r="AF21" i="4"/>
  <c r="AF20" i="4"/>
  <c r="AF19" i="4"/>
  <c r="AF23" i="4" s="1"/>
  <c r="AF14" i="4"/>
  <c r="AF13" i="4"/>
  <c r="AF17" i="4" s="1"/>
  <c r="AC22" i="4"/>
  <c r="AC21" i="4"/>
  <c r="AC20" i="4"/>
  <c r="AC19" i="4"/>
  <c r="AC23" i="4" s="1"/>
  <c r="AC15" i="4"/>
  <c r="AC14" i="4"/>
  <c r="Z19" i="4"/>
  <c r="Z23" i="4" s="1"/>
  <c r="Z22" i="4"/>
  <c r="Z21" i="4"/>
  <c r="Z20" i="4"/>
  <c r="Z16" i="4"/>
  <c r="Z14" i="4"/>
  <c r="W62" i="4" l="1"/>
  <c r="AD17" i="4"/>
  <c r="U62" i="4"/>
  <c r="W63" i="4" s="1"/>
  <c r="Y59" i="4" s="1"/>
  <c r="AA59" i="4" s="1"/>
  <c r="AI38" i="4"/>
  <c r="AM62" i="4"/>
  <c r="C85" i="4"/>
  <c r="AE62" i="4"/>
  <c r="AA17" i="4"/>
  <c r="AI39" i="4"/>
  <c r="AV22" i="4" l="1"/>
  <c r="AW22" i="4" s="1"/>
  <c r="AO87" i="4" s="1"/>
  <c r="AV21" i="4"/>
  <c r="Y57" i="4"/>
  <c r="AC57" i="4" s="1"/>
  <c r="Y46" i="4"/>
  <c r="AA46" i="4" s="1"/>
  <c r="Y55" i="4"/>
  <c r="AA55" i="4" s="1"/>
  <c r="Y53" i="4"/>
  <c r="Z53" i="4" s="1"/>
  <c r="Y47" i="4"/>
  <c r="Y45" i="4"/>
  <c r="AC45" i="4" s="1"/>
  <c r="Y56" i="4"/>
  <c r="AD56" i="4" s="1"/>
  <c r="Y44" i="4"/>
  <c r="AC44" i="4" s="1"/>
  <c r="Y48" i="4"/>
  <c r="Z48" i="4" s="1"/>
  <c r="Y42" i="4"/>
  <c r="Z42" i="4" s="1"/>
  <c r="Y58" i="4"/>
  <c r="AD58" i="4" s="1"/>
  <c r="Y60" i="4"/>
  <c r="AA60" i="4" s="1"/>
  <c r="Y50" i="4"/>
  <c r="AD50" i="4" s="1"/>
  <c r="AB50" i="4"/>
  <c r="AJ50" i="4" s="1"/>
  <c r="AB54" i="4"/>
  <c r="AJ54" i="4" s="1"/>
  <c r="AB47" i="4"/>
  <c r="AJ47" i="4" s="1"/>
  <c r="AB45" i="4"/>
  <c r="AJ45" i="4" s="1"/>
  <c r="AB53" i="4"/>
  <c r="AJ53" i="4" s="1"/>
  <c r="AB42" i="4"/>
  <c r="AB44" i="4"/>
  <c r="AJ44" i="4" s="1"/>
  <c r="AB52" i="4"/>
  <c r="AJ52" i="4" s="1"/>
  <c r="AB60" i="4"/>
  <c r="AJ60" i="4" s="1"/>
  <c r="AB43" i="4"/>
  <c r="AJ43" i="4" s="1"/>
  <c r="AB51" i="4"/>
  <c r="AJ51" i="4" s="1"/>
  <c r="AB59" i="4"/>
  <c r="AJ59" i="4" s="1"/>
  <c r="AB58" i="4"/>
  <c r="AJ58" i="4" s="1"/>
  <c r="AB49" i="4"/>
  <c r="AJ49" i="4" s="1"/>
  <c r="AB57" i="4"/>
  <c r="AJ57" i="4" s="1"/>
  <c r="AB48" i="4"/>
  <c r="AJ48" i="4" s="1"/>
  <c r="AB56" i="4"/>
  <c r="AJ56" i="4" s="1"/>
  <c r="AB55" i="4"/>
  <c r="AJ55" i="4" s="1"/>
  <c r="AB46" i="4"/>
  <c r="AJ46" i="4" s="1"/>
  <c r="Y43" i="4"/>
  <c r="AA43" i="4" s="1"/>
  <c r="Y49" i="4"/>
  <c r="AA49" i="4" s="1"/>
  <c r="Y51" i="4"/>
  <c r="AC51" i="4" s="1"/>
  <c r="Y54" i="4"/>
  <c r="Y52" i="4"/>
  <c r="AC52" i="4" s="1"/>
  <c r="AC59" i="4"/>
  <c r="AG59" i="4"/>
  <c r="Z59" i="4"/>
  <c r="AD59" i="4"/>
  <c r="AF38" i="4"/>
  <c r="AF39" i="4"/>
  <c r="C84" i="4"/>
  <c r="AN87" i="4" l="1"/>
  <c r="AW21" i="4"/>
  <c r="AN86" i="4"/>
  <c r="AD48" i="4"/>
  <c r="AA53" i="4"/>
  <c r="AA50" i="4"/>
  <c r="AD53" i="4"/>
  <c r="Z50" i="4"/>
  <c r="AD57" i="4"/>
  <c r="AG53" i="4"/>
  <c r="AD44" i="4"/>
  <c r="Z46" i="4"/>
  <c r="AA48" i="4"/>
  <c r="AG48" i="4"/>
  <c r="Z57" i="4"/>
  <c r="AC60" i="4"/>
  <c r="AA57" i="4"/>
  <c r="AG57" i="4"/>
  <c r="AC48" i="4"/>
  <c r="AD42" i="4"/>
  <c r="Z45" i="4"/>
  <c r="AA42" i="4"/>
  <c r="Z55" i="4"/>
  <c r="Z56" i="4"/>
  <c r="AC42" i="4"/>
  <c r="AD46" i="4"/>
  <c r="AC55" i="4"/>
  <c r="AA44" i="4"/>
  <c r="AG58" i="4"/>
  <c r="AD55" i="4"/>
  <c r="AC53" i="4"/>
  <c r="AA56" i="4"/>
  <c r="AG55" i="4"/>
  <c r="AD43" i="4"/>
  <c r="AG46" i="4"/>
  <c r="AC46" i="4"/>
  <c r="AG60" i="4"/>
  <c r="Z44" i="4"/>
  <c r="AG42" i="4"/>
  <c r="AA47" i="4"/>
  <c r="AD47" i="4"/>
  <c r="Z47" i="4"/>
  <c r="AG51" i="4"/>
  <c r="AG50" i="4"/>
  <c r="AC58" i="4"/>
  <c r="AA58" i="4"/>
  <c r="AA51" i="4"/>
  <c r="AG43" i="4"/>
  <c r="AC56" i="4"/>
  <c r="AC47" i="4"/>
  <c r="Z49" i="4"/>
  <c r="AG56" i="4"/>
  <c r="AC50" i="4"/>
  <c r="AA45" i="4"/>
  <c r="AG45" i="4"/>
  <c r="AA52" i="4"/>
  <c r="AG44" i="4"/>
  <c r="AD45" i="4"/>
  <c r="AD60" i="4"/>
  <c r="Z60" i="4"/>
  <c r="Z51" i="4"/>
  <c r="AG47" i="4"/>
  <c r="Z58" i="4"/>
  <c r="AA54" i="4"/>
  <c r="Z54" i="4"/>
  <c r="AD54" i="4"/>
  <c r="Z52" i="4"/>
  <c r="AG52" i="4"/>
  <c r="AC43" i="4"/>
  <c r="Z43" i="4"/>
  <c r="AC49" i="4"/>
  <c r="AD49" i="4"/>
  <c r="AG49" i="4"/>
  <c r="AG54" i="4"/>
  <c r="AC54" i="4"/>
  <c r="AD51" i="4"/>
  <c r="Y62" i="4"/>
  <c r="C79" i="4" s="1"/>
  <c r="AD52" i="4"/>
  <c r="AJ42" i="4"/>
  <c r="AJ62" i="4" s="1"/>
  <c r="AB62" i="4"/>
  <c r="AV17" i="4"/>
  <c r="AO86" i="4" l="1"/>
  <c r="AD62" i="4"/>
  <c r="AB35" i="4" s="1"/>
  <c r="AC62" i="4"/>
  <c r="AJ38" i="4" s="1"/>
  <c r="AG62" i="4"/>
  <c r="AR51" i="4" s="1"/>
  <c r="I51" i="4" s="1"/>
  <c r="Z62" i="4"/>
  <c r="Z37" i="4" s="1"/>
  <c r="AG38" i="4" s="1"/>
  <c r="AG39" i="4" s="1"/>
  <c r="AA62" i="4"/>
  <c r="Z35" i="4" s="1"/>
  <c r="AN82" i="4"/>
  <c r="AJ39" i="4" l="1"/>
  <c r="AR42" i="4"/>
  <c r="I42" i="4" s="1"/>
  <c r="AR60" i="4"/>
  <c r="I60" i="4" s="1"/>
  <c r="AR56" i="4"/>
  <c r="I56" i="4" s="1"/>
  <c r="AR46" i="4"/>
  <c r="I46" i="4" s="1"/>
  <c r="AR59" i="4"/>
  <c r="I59" i="4" s="1"/>
  <c r="AR49" i="4"/>
  <c r="I49" i="4" s="1"/>
  <c r="AR50" i="4"/>
  <c r="I50" i="4" s="1"/>
  <c r="AR54" i="4"/>
  <c r="I54" i="4" s="1"/>
  <c r="AR45" i="4"/>
  <c r="I45" i="4" s="1"/>
  <c r="AR44" i="4"/>
  <c r="I44" i="4" s="1"/>
  <c r="AR57" i="4"/>
  <c r="I57" i="4" s="1"/>
  <c r="C83" i="4"/>
  <c r="C82" i="4" s="1"/>
  <c r="AR52" i="4"/>
  <c r="I52" i="4" s="1"/>
  <c r="AR43" i="4"/>
  <c r="I43" i="4" s="1"/>
  <c r="AR55" i="4"/>
  <c r="I55" i="4" s="1"/>
  <c r="AR48" i="4"/>
  <c r="I48" i="4" s="1"/>
  <c r="AR58" i="4"/>
  <c r="I58" i="4" s="1"/>
  <c r="AA35" i="4"/>
  <c r="AK55" i="4" s="1"/>
  <c r="AN55" i="4" s="1"/>
  <c r="AR53" i="4"/>
  <c r="I53" i="4" s="1"/>
  <c r="AR47" i="4"/>
  <c r="I47" i="4" s="1"/>
  <c r="Y35" i="4"/>
  <c r="AH43" i="4" s="1"/>
  <c r="AO43" i="4" s="1"/>
  <c r="C80" i="4"/>
  <c r="C81" i="4" s="1"/>
  <c r="AI53" i="4" l="1"/>
  <c r="AH48" i="4"/>
  <c r="AO48" i="4" s="1"/>
  <c r="AH49" i="4"/>
  <c r="AO49" i="4" s="1"/>
  <c r="AI59" i="4"/>
  <c r="AL57" i="4"/>
  <c r="AK56" i="4"/>
  <c r="AN56" i="4" s="1"/>
  <c r="AL58" i="4"/>
  <c r="AL46" i="4"/>
  <c r="AL43" i="4"/>
  <c r="AK43" i="4"/>
  <c r="AN43" i="4" s="1"/>
  <c r="AL59" i="4"/>
  <c r="AL49" i="4"/>
  <c r="AL55" i="4"/>
  <c r="AL45" i="4"/>
  <c r="AL52" i="4"/>
  <c r="AK60" i="4"/>
  <c r="AN60" i="4" s="1"/>
  <c r="AK59" i="4"/>
  <c r="AN59" i="4" s="1"/>
  <c r="AK57" i="4"/>
  <c r="AN57" i="4" s="1"/>
  <c r="AK50" i="4"/>
  <c r="AN50" i="4" s="1"/>
  <c r="AL48" i="4"/>
  <c r="AK52" i="4"/>
  <c r="AN52" i="4" s="1"/>
  <c r="AL51" i="4"/>
  <c r="AL60" i="4"/>
  <c r="AL53" i="4"/>
  <c r="AK54" i="4"/>
  <c r="AN54" i="4" s="1"/>
  <c r="AH55" i="4"/>
  <c r="AO55" i="4" s="1"/>
  <c r="AL47" i="4"/>
  <c r="AL44" i="4"/>
  <c r="AI43" i="4"/>
  <c r="AI50" i="4"/>
  <c r="AH56" i="4"/>
  <c r="AO56" i="4" s="1"/>
  <c r="AI44" i="4"/>
  <c r="AK51" i="4"/>
  <c r="AN51" i="4" s="1"/>
  <c r="AH42" i="4"/>
  <c r="AO42" i="4" s="1"/>
  <c r="AR62" i="4"/>
  <c r="AI45" i="4"/>
  <c r="AH47" i="4"/>
  <c r="AO47" i="4" s="1"/>
  <c r="AL42" i="4"/>
  <c r="AK44" i="4"/>
  <c r="AN44" i="4" s="1"/>
  <c r="AK49" i="4"/>
  <c r="AN49" i="4" s="1"/>
  <c r="AK45" i="4"/>
  <c r="AN45" i="4" s="1"/>
  <c r="AK58" i="4"/>
  <c r="AN58" i="4" s="1"/>
  <c r="AL56" i="4"/>
  <c r="AL50" i="4"/>
  <c r="AK42" i="4"/>
  <c r="AN42" i="4" s="1"/>
  <c r="AK47" i="4"/>
  <c r="AN47" i="4" s="1"/>
  <c r="AK53" i="4"/>
  <c r="AN53" i="4" s="1"/>
  <c r="AI56" i="4"/>
  <c r="AI47" i="4"/>
  <c r="AH59" i="4"/>
  <c r="AO59" i="4" s="1"/>
  <c r="AH46" i="4"/>
  <c r="AO46" i="4" s="1"/>
  <c r="AH45" i="4"/>
  <c r="AO45" i="4" s="1"/>
  <c r="AK46" i="4"/>
  <c r="AN46" i="4" s="1"/>
  <c r="AL54" i="4"/>
  <c r="AI48" i="4"/>
  <c r="AI58" i="4"/>
  <c r="AK48" i="4"/>
  <c r="AN48" i="4" s="1"/>
  <c r="AH60" i="4"/>
  <c r="AO60" i="4" s="1"/>
  <c r="AH52" i="4"/>
  <c r="AO52" i="4" s="1"/>
  <c r="AI54" i="4"/>
  <c r="AH53" i="4"/>
  <c r="AO53" i="4" s="1"/>
  <c r="AH57" i="4"/>
  <c r="AO57" i="4" s="1"/>
  <c r="AI52" i="4"/>
  <c r="AI57" i="4"/>
  <c r="AI46" i="4"/>
  <c r="AH50" i="4"/>
  <c r="AO50" i="4" s="1"/>
  <c r="AI49" i="4"/>
  <c r="AI60" i="4"/>
  <c r="AH44" i="4"/>
  <c r="AO44" i="4" s="1"/>
  <c r="AI51" i="4"/>
  <c r="AI42" i="4"/>
  <c r="AH54" i="4"/>
  <c r="AO54" i="4" s="1"/>
  <c r="AH58" i="4"/>
  <c r="AO58" i="4" s="1"/>
  <c r="AI55" i="4"/>
  <c r="AH51" i="4"/>
  <c r="AO51" i="4" s="1"/>
  <c r="AL62" i="4" l="1"/>
  <c r="F79" i="4" s="1"/>
  <c r="AB88" i="4" s="1"/>
  <c r="AI62" i="4"/>
  <c r="F80" i="4" s="1"/>
  <c r="X99" i="4" s="1"/>
  <c r="AK62" i="4"/>
  <c r="AH62" i="4"/>
  <c r="Y85" i="4" l="1"/>
  <c r="AA38" i="4"/>
  <c r="AB83" i="4"/>
  <c r="Y89" i="4"/>
  <c r="Y98" i="4"/>
  <c r="AK78" i="4"/>
  <c r="AK89" i="4"/>
  <c r="AP54" i="4"/>
  <c r="G54" i="4" s="1"/>
  <c r="AK86" i="4"/>
  <c r="AP60" i="4"/>
  <c r="AS60" i="4" s="1"/>
  <c r="AE80" i="4"/>
  <c r="AB86" i="4"/>
  <c r="AP51" i="4"/>
  <c r="AS51" i="4" s="1"/>
  <c r="AB79" i="4"/>
  <c r="AP50" i="4"/>
  <c r="AS50" i="4" s="1"/>
  <c r="AE84" i="4"/>
  <c r="AP48" i="4"/>
  <c r="G48" i="4" s="1"/>
  <c r="AA39" i="4"/>
  <c r="AH91" i="4"/>
  <c r="Y96" i="4"/>
  <c r="Y102" i="4"/>
  <c r="AB84" i="4"/>
  <c r="Y91" i="4"/>
  <c r="Y79" i="4"/>
  <c r="AH83" i="4"/>
  <c r="AK91" i="4"/>
  <c r="AP59" i="4"/>
  <c r="AS59" i="4" s="1"/>
  <c r="AP55" i="4"/>
  <c r="G55" i="4" s="1"/>
  <c r="AK85" i="4"/>
  <c r="AE86" i="4"/>
  <c r="AE81" i="4"/>
  <c r="AQ51" i="4"/>
  <c r="H51" i="4" s="1"/>
  <c r="X90" i="4"/>
  <c r="AD85" i="4"/>
  <c r="X109" i="4"/>
  <c r="X103" i="4"/>
  <c r="Y90" i="4"/>
  <c r="Y83" i="4"/>
  <c r="Y97" i="4"/>
  <c r="AH86" i="4"/>
  <c r="AP56" i="4"/>
  <c r="AS56" i="4" s="1"/>
  <c r="AP45" i="4"/>
  <c r="AS45" i="4" s="1"/>
  <c r="Y103" i="4"/>
  <c r="AB90" i="4"/>
  <c r="AE90" i="4"/>
  <c r="AP47" i="4"/>
  <c r="G47" i="4" s="1"/>
  <c r="AP46" i="4"/>
  <c r="AS46" i="4" s="1"/>
  <c r="AH81" i="4"/>
  <c r="Y86" i="4"/>
  <c r="AK84" i="4"/>
  <c r="AP43" i="4"/>
  <c r="G43" i="4" s="1"/>
  <c r="AK80" i="4"/>
  <c r="AB85" i="4"/>
  <c r="AB99" i="4"/>
  <c r="AE78" i="4"/>
  <c r="AK83" i="4"/>
  <c r="Y78" i="4"/>
  <c r="Y81" i="4"/>
  <c r="AH84" i="4"/>
  <c r="AB98" i="4"/>
  <c r="AH80" i="4"/>
  <c r="AH88" i="4"/>
  <c r="AB91" i="4"/>
  <c r="AE83" i="4"/>
  <c r="AH90" i="4"/>
  <c r="AP44" i="4"/>
  <c r="AS44" i="4" s="1"/>
  <c r="AB80" i="4"/>
  <c r="AD83" i="4"/>
  <c r="Y106" i="4"/>
  <c r="AK90" i="4"/>
  <c r="AK79" i="4"/>
  <c r="AE89" i="4"/>
  <c r="Y104" i="4"/>
  <c r="AH89" i="4"/>
  <c r="Y107" i="4"/>
  <c r="Y99" i="4"/>
  <c r="Z99" i="4" s="1"/>
  <c r="AE91" i="4"/>
  <c r="AP42" i="4"/>
  <c r="AS42" i="4" s="1"/>
  <c r="AP58" i="4"/>
  <c r="G58" i="4" s="1"/>
  <c r="AH85" i="4"/>
  <c r="Y80" i="4"/>
  <c r="AB97" i="4"/>
  <c r="AB89" i="4"/>
  <c r="AE85" i="4"/>
  <c r="I79" i="4"/>
  <c r="AB78" i="4"/>
  <c r="AB96" i="4"/>
  <c r="AH78" i="4"/>
  <c r="AE79" i="4"/>
  <c r="Y88" i="4"/>
  <c r="AP52" i="4"/>
  <c r="AS52" i="4" s="1"/>
  <c r="Y109" i="4"/>
  <c r="AH79" i="4"/>
  <c r="AK81" i="4"/>
  <c r="AE88" i="4"/>
  <c r="Y101" i="4"/>
  <c r="Y84" i="4"/>
  <c r="AP53" i="4"/>
  <c r="G53" i="4" s="1"/>
  <c r="AK88" i="4"/>
  <c r="Y108" i="4"/>
  <c r="I84" i="4"/>
  <c r="X80" i="4"/>
  <c r="AQ59" i="4"/>
  <c r="H59" i="4" s="1"/>
  <c r="AQ47" i="4"/>
  <c r="H47" i="4" s="1"/>
  <c r="AP49" i="4"/>
  <c r="AS49" i="4" s="1"/>
  <c r="X98" i="4"/>
  <c r="AB81" i="4"/>
  <c r="AP57" i="4"/>
  <c r="AS57" i="4" s="1"/>
  <c r="X101" i="4"/>
  <c r="X83" i="4"/>
  <c r="AA78" i="4"/>
  <c r="AG91" i="4"/>
  <c r="AJ84" i="4"/>
  <c r="AG86" i="4"/>
  <c r="AA86" i="4"/>
  <c r="AD84" i="4"/>
  <c r="AQ54" i="4"/>
  <c r="H54" i="4" s="1"/>
  <c r="AG79" i="4"/>
  <c r="AG83" i="4"/>
  <c r="X97" i="4"/>
  <c r="AQ55" i="4"/>
  <c r="H55" i="4" s="1"/>
  <c r="AQ50" i="4"/>
  <c r="H50" i="4" s="1"/>
  <c r="AA89" i="4"/>
  <c r="AQ53" i="4"/>
  <c r="H53" i="4" s="1"/>
  <c r="AQ45" i="4"/>
  <c r="H45" i="4" s="1"/>
  <c r="X104" i="4"/>
  <c r="AJ86" i="4"/>
  <c r="AQ60" i="4"/>
  <c r="H60" i="4" s="1"/>
  <c r="AQ48" i="4"/>
  <c r="H48" i="4" s="1"/>
  <c r="I80" i="4"/>
  <c r="AA96" i="4"/>
  <c r="AJ79" i="4"/>
  <c r="X84" i="4"/>
  <c r="AA83" i="4"/>
  <c r="AJ89" i="4"/>
  <c r="AD89" i="4"/>
  <c r="AA84" i="4"/>
  <c r="AG80" i="4"/>
  <c r="X78" i="4"/>
  <c r="X88" i="4"/>
  <c r="X108" i="4"/>
  <c r="X96" i="4"/>
  <c r="AA80" i="4"/>
  <c r="AQ56" i="4"/>
  <c r="H56" i="4" s="1"/>
  <c r="AJ88" i="4"/>
  <c r="AQ42" i="4"/>
  <c r="H42" i="4" s="1"/>
  <c r="AJ91" i="4"/>
  <c r="AQ52" i="4"/>
  <c r="H52" i="4" s="1"/>
  <c r="X107" i="4"/>
  <c r="AJ81" i="4"/>
  <c r="F81" i="4"/>
  <c r="X79" i="4"/>
  <c r="AD80" i="4"/>
  <c r="AJ85" i="4"/>
  <c r="AD81" i="4"/>
  <c r="AQ49" i="4"/>
  <c r="H49" i="4" s="1"/>
  <c r="AD91" i="4"/>
  <c r="AA88" i="4"/>
  <c r="AC88" i="4" s="1"/>
  <c r="AD79" i="4"/>
  <c r="AD88" i="4"/>
  <c r="AJ78" i="4"/>
  <c r="AA85" i="4"/>
  <c r="AG89" i="4"/>
  <c r="AQ43" i="4"/>
  <c r="H43" i="4" s="1"/>
  <c r="AJ90" i="4"/>
  <c r="AQ46" i="4"/>
  <c r="H46" i="4" s="1"/>
  <c r="AG85" i="4"/>
  <c r="AA91" i="4"/>
  <c r="AG84" i="4"/>
  <c r="X89" i="4"/>
  <c r="AA98" i="4"/>
  <c r="AA90" i="4"/>
  <c r="X102" i="4"/>
  <c r="AJ80" i="4"/>
  <c r="AD86" i="4"/>
  <c r="AG78" i="4"/>
  <c r="AA99" i="4"/>
  <c r="I85" i="4"/>
  <c r="AA97" i="4"/>
  <c r="AG90" i="4"/>
  <c r="X106" i="4"/>
  <c r="AQ57" i="4"/>
  <c r="H57" i="4" s="1"/>
  <c r="X86" i="4"/>
  <c r="AA81" i="4"/>
  <c r="AQ58" i="4"/>
  <c r="H58" i="4" s="1"/>
  <c r="AG88" i="4"/>
  <c r="AQ44" i="4"/>
  <c r="H44" i="4" s="1"/>
  <c r="X91" i="4"/>
  <c r="AA79" i="4"/>
  <c r="AD90" i="4"/>
  <c r="AD78" i="4"/>
  <c r="AG81" i="4"/>
  <c r="X81" i="4"/>
  <c r="X85" i="4"/>
  <c r="AJ83" i="4"/>
  <c r="Z98" i="4" l="1"/>
  <c r="J54" i="4"/>
  <c r="K54" i="4" s="1"/>
  <c r="AS54" i="4"/>
  <c r="G59" i="4"/>
  <c r="J59" i="4" s="1"/>
  <c r="K59" i="4" s="1"/>
  <c r="AF78" i="4"/>
  <c r="AL89" i="4"/>
  <c r="G60" i="4"/>
  <c r="J60" i="4" s="1"/>
  <c r="K60" i="4" s="1"/>
  <c r="G49" i="4"/>
  <c r="J49" i="4" s="1"/>
  <c r="K49" i="4" s="1"/>
  <c r="Z91" i="4"/>
  <c r="AF84" i="4"/>
  <c r="AS55" i="4"/>
  <c r="AC91" i="4"/>
  <c r="Z79" i="4"/>
  <c r="AC99" i="4"/>
  <c r="AL78" i="4"/>
  <c r="G50" i="4"/>
  <c r="J50" i="4" s="1"/>
  <c r="K50" i="4" s="1"/>
  <c r="AI84" i="4"/>
  <c r="AF80" i="4"/>
  <c r="AS43" i="4"/>
  <c r="AC83" i="4"/>
  <c r="AC84" i="4"/>
  <c r="AS48" i="4"/>
  <c r="Z96" i="4"/>
  <c r="Z80" i="4"/>
  <c r="AL86" i="4"/>
  <c r="AS53" i="4"/>
  <c r="Z89" i="4"/>
  <c r="AC86" i="4"/>
  <c r="AF88" i="4"/>
  <c r="Z85" i="4"/>
  <c r="AC98" i="4"/>
  <c r="J53" i="4"/>
  <c r="K53" i="4" s="1"/>
  <c r="J48" i="4"/>
  <c r="K48" i="4" s="1"/>
  <c r="AC79" i="4"/>
  <c r="Z97" i="4"/>
  <c r="AI91" i="4"/>
  <c r="G51" i="4"/>
  <c r="J51" i="4" s="1"/>
  <c r="K51" i="4" s="1"/>
  <c r="AI88" i="4"/>
  <c r="AF81" i="4"/>
  <c r="AL91" i="4"/>
  <c r="AL79" i="4"/>
  <c r="AS47" i="4"/>
  <c r="Z101" i="4"/>
  <c r="AC85" i="4"/>
  <c r="AL85" i="4"/>
  <c r="AC96" i="4"/>
  <c r="AL90" i="4"/>
  <c r="Z83" i="4"/>
  <c r="AF85" i="4"/>
  <c r="Z90" i="4"/>
  <c r="Z102" i="4"/>
  <c r="Z106" i="4"/>
  <c r="AI83" i="4"/>
  <c r="J47" i="4"/>
  <c r="K47" i="4" s="1"/>
  <c r="Z103" i="4"/>
  <c r="AF86" i="4"/>
  <c r="AF83" i="4"/>
  <c r="AC80" i="4"/>
  <c r="AL84" i="4"/>
  <c r="Z109" i="4"/>
  <c r="AL80" i="4"/>
  <c r="AF79" i="4"/>
  <c r="G52" i="4"/>
  <c r="J52" i="4" s="1"/>
  <c r="K52" i="4" s="1"/>
  <c r="AF90" i="4"/>
  <c r="G46" i="4"/>
  <c r="J46" i="4" s="1"/>
  <c r="K46" i="4" s="1"/>
  <c r="AL88" i="4"/>
  <c r="G45" i="4"/>
  <c r="J45" i="4" s="1"/>
  <c r="K45" i="4" s="1"/>
  <c r="G44" i="4"/>
  <c r="J44" i="4" s="1"/>
  <c r="K44" i="4" s="1"/>
  <c r="Z81" i="4"/>
  <c r="G56" i="4"/>
  <c r="J56" i="4" s="1"/>
  <c r="K56" i="4" s="1"/>
  <c r="AC97" i="4"/>
  <c r="AI89" i="4"/>
  <c r="Z104" i="4"/>
  <c r="Z108" i="4"/>
  <c r="AC78" i="4"/>
  <c r="AL83" i="4"/>
  <c r="AI90" i="4"/>
  <c r="AC90" i="4"/>
  <c r="AF91" i="4"/>
  <c r="Z107" i="4"/>
  <c r="AF89" i="4"/>
  <c r="AI86" i="4"/>
  <c r="AC89" i="4"/>
  <c r="G42" i="4"/>
  <c r="J42" i="4" s="1"/>
  <c r="K42" i="4" s="1"/>
  <c r="Z86" i="4"/>
  <c r="AI80" i="4"/>
  <c r="AI81" i="4"/>
  <c r="Z78" i="4"/>
  <c r="Z84" i="4"/>
  <c r="J58" i="4"/>
  <c r="K58" i="4" s="1"/>
  <c r="G57" i="4"/>
  <c r="J57" i="4" s="1"/>
  <c r="K57" i="4" s="1"/>
  <c r="I86" i="4"/>
  <c r="AL81" i="4"/>
  <c r="AS58" i="4"/>
  <c r="AI85" i="4"/>
  <c r="AI78" i="4"/>
  <c r="AC81" i="4"/>
  <c r="Z88" i="4"/>
  <c r="AI79" i="4"/>
  <c r="AP62" i="4"/>
  <c r="J43" i="4"/>
  <c r="K43" i="4" s="1"/>
  <c r="J55" i="4"/>
  <c r="K55" i="4" s="1"/>
  <c r="AQ62" i="4"/>
</calcChain>
</file>

<file path=xl/sharedStrings.xml><?xml version="1.0" encoding="utf-8"?>
<sst xmlns="http://schemas.openxmlformats.org/spreadsheetml/2006/main" count="227" uniqueCount="135">
  <si>
    <t>Author:</t>
  </si>
  <si>
    <t>Check:</t>
  </si>
  <si>
    <t>Report:</t>
  </si>
  <si>
    <t>Date:</t>
  </si>
  <si>
    <t>Revision:</t>
  </si>
  <si>
    <t>Section:</t>
  </si>
  <si>
    <t>Document Number:</t>
  </si>
  <si>
    <t>Revision Level :</t>
  </si>
  <si>
    <t>Page:</t>
  </si>
  <si>
    <t>A</t>
  </si>
  <si>
    <t>yA</t>
  </si>
  <si>
    <t>Iy</t>
  </si>
  <si>
    <t>zA</t>
  </si>
  <si>
    <t>Iz</t>
  </si>
  <si>
    <t>Element</t>
  </si>
  <si>
    <t>x</t>
  </si>
  <si>
    <t>y</t>
  </si>
  <si>
    <t>(in)</t>
  </si>
  <si>
    <t>Sum: A</t>
  </si>
  <si>
    <t>Sum: yA</t>
  </si>
  <si>
    <t>Sum:Iy</t>
  </si>
  <si>
    <t>Sum: zA</t>
  </si>
  <si>
    <t>Sum:Iz</t>
  </si>
  <si>
    <t>Total Height (y) =</t>
  </si>
  <si>
    <t>in</t>
  </si>
  <si>
    <t>Total Width (x) =</t>
  </si>
  <si>
    <t>Total Section Properties about origin:</t>
  </si>
  <si>
    <t>Total Iy</t>
  </si>
  <si>
    <t>z</t>
  </si>
  <si>
    <t>Total Iz</t>
  </si>
  <si>
    <t>A =</t>
  </si>
  <si>
    <t>(mm)</t>
  </si>
  <si>
    <t>Y =</t>
  </si>
  <si>
    <t>R. Abbott</t>
  </si>
  <si>
    <t>IR</t>
  </si>
  <si>
    <t xml:space="preserve"> </t>
  </si>
  <si>
    <t>Angle to X-Axis</t>
  </si>
  <si>
    <t>inlb</t>
  </si>
  <si>
    <t>Upper Fibre Stress =</t>
  </si>
  <si>
    <t>Lower Fiber Stress =</t>
  </si>
  <si>
    <t>End load =</t>
  </si>
  <si>
    <t>lb</t>
  </si>
  <si>
    <t>EL from</t>
  </si>
  <si>
    <t>EL</t>
  </si>
  <si>
    <t>Total</t>
  </si>
  <si>
    <t>Loads</t>
  </si>
  <si>
    <t>From</t>
  </si>
  <si>
    <t>Bending</t>
  </si>
  <si>
    <t>End Load</t>
  </si>
  <si>
    <t>(lb)</t>
  </si>
  <si>
    <t>Moment (about x-axis) =</t>
  </si>
  <si>
    <t>Moment (about y-axis) =</t>
  </si>
  <si>
    <t>y Bend</t>
  </si>
  <si>
    <t>x Bend</t>
  </si>
  <si>
    <t>From x</t>
  </si>
  <si>
    <t>From y</t>
  </si>
  <si>
    <t>Net</t>
  </si>
  <si>
    <t>Stress</t>
  </si>
  <si>
    <t>(psi)</t>
  </si>
  <si>
    <t xml:space="preserve">J = </t>
  </si>
  <si>
    <t>in⁴</t>
  </si>
  <si>
    <t>in²</t>
  </si>
  <si>
    <t>Mass =</t>
  </si>
  <si>
    <t>Section Properties About Centroidal Axis Parallel to Original Axis</t>
  </si>
  <si>
    <t>Radius of Gyration</t>
  </si>
  <si>
    <t>Weight Moment of Inertia</t>
  </si>
  <si>
    <t>General Properties</t>
  </si>
  <si>
    <t>Area Moment of Intertia</t>
  </si>
  <si>
    <t>Relative</t>
  </si>
  <si>
    <t>Stiffness</t>
  </si>
  <si>
    <r>
      <t xml:space="preserve"> ChangeChartAxisScale(Chart name, </t>
    </r>
    <r>
      <rPr>
        <b/>
        <i/>
        <sz val="10"/>
        <color indexed="8"/>
        <rFont val="Calibri"/>
        <family val="2"/>
        <scheme val="minor"/>
      </rPr>
      <t>Xmin, Xmax, Y1min, Y1max, Y2min, Y2max</t>
    </r>
    <r>
      <rPr>
        <b/>
        <sz val="10"/>
        <color indexed="8"/>
        <rFont val="Calibri"/>
        <family val="2"/>
        <scheme val="minor"/>
      </rPr>
      <t>)</t>
    </r>
  </si>
  <si>
    <t xml:space="preserve"> Values in italics are optional</t>
  </si>
  <si>
    <t>Example</t>
  </si>
  <si>
    <t>Chart 5</t>
  </si>
  <si>
    <t>Axis 1</t>
  </si>
  <si>
    <t>X</t>
  </si>
  <si>
    <t>Y</t>
  </si>
  <si>
    <t>Maximum</t>
  </si>
  <si>
    <t>Minimum</t>
  </si>
  <si>
    <r>
      <t>(mm</t>
    </r>
    <r>
      <rPr>
        <vertAlign val="superscript"/>
        <sz val="10"/>
        <rFont val="Calibri"/>
        <family val="2"/>
        <scheme val="minor"/>
      </rPr>
      <t>4</t>
    </r>
    <r>
      <rPr>
        <sz val="10"/>
        <rFont val="Calibri"/>
        <family val="2"/>
        <scheme val="minor"/>
      </rPr>
      <t>)</t>
    </r>
  </si>
  <si>
    <r>
      <t>y</t>
    </r>
    <r>
      <rPr>
        <vertAlign val="superscript"/>
        <sz val="10"/>
        <rFont val="Calibri"/>
        <family val="2"/>
        <scheme val="minor"/>
      </rPr>
      <t>2</t>
    </r>
    <r>
      <rPr>
        <sz val="10"/>
        <rFont val="Calibri"/>
        <family val="2"/>
        <scheme val="minor"/>
      </rPr>
      <t>A</t>
    </r>
  </si>
  <si>
    <r>
      <t>z</t>
    </r>
    <r>
      <rPr>
        <vertAlign val="superscript"/>
        <sz val="10"/>
        <rFont val="Calibri"/>
        <family val="2"/>
        <scheme val="minor"/>
      </rPr>
      <t>2</t>
    </r>
    <r>
      <rPr>
        <sz val="10"/>
        <rFont val="Calibri"/>
        <family val="2"/>
        <scheme val="minor"/>
      </rPr>
      <t>A</t>
    </r>
  </si>
  <si>
    <r>
      <t>Sum: y</t>
    </r>
    <r>
      <rPr>
        <vertAlign val="superscript"/>
        <sz val="10"/>
        <rFont val="Calibri"/>
        <family val="2"/>
        <scheme val="minor"/>
      </rPr>
      <t>2</t>
    </r>
    <r>
      <rPr>
        <sz val="10"/>
        <rFont val="Calibri"/>
        <family val="2"/>
        <scheme val="minor"/>
      </rPr>
      <t>A</t>
    </r>
  </si>
  <si>
    <r>
      <t>Sum: z</t>
    </r>
    <r>
      <rPr>
        <vertAlign val="superscript"/>
        <sz val="10"/>
        <rFont val="Calibri"/>
        <family val="2"/>
        <scheme val="minor"/>
      </rPr>
      <t>2</t>
    </r>
    <r>
      <rPr>
        <sz val="10"/>
        <rFont val="Calibri"/>
        <family val="2"/>
        <scheme val="minor"/>
      </rPr>
      <t>A</t>
    </r>
  </si>
  <si>
    <r>
      <t>I</t>
    </r>
    <r>
      <rPr>
        <vertAlign val="subscript"/>
        <sz val="10"/>
        <rFont val="Calibri"/>
        <family val="2"/>
        <scheme val="minor"/>
      </rPr>
      <t>x</t>
    </r>
    <r>
      <rPr>
        <sz val="10"/>
        <rFont val="Calibri"/>
        <family val="2"/>
        <scheme val="minor"/>
      </rPr>
      <t xml:space="preserve"> =</t>
    </r>
  </si>
  <si>
    <r>
      <t>ρ</t>
    </r>
    <r>
      <rPr>
        <vertAlign val="subscript"/>
        <sz val="10"/>
        <rFont val="Calibri"/>
        <family val="2"/>
        <scheme val="minor"/>
      </rPr>
      <t>x</t>
    </r>
    <r>
      <rPr>
        <sz val="10"/>
        <rFont val="Calibri"/>
        <family val="2"/>
        <scheme val="minor"/>
      </rPr>
      <t xml:space="preserve"> =</t>
    </r>
  </si>
  <si>
    <r>
      <t>x</t>
    </r>
    <r>
      <rPr>
        <vertAlign val="subscript"/>
        <sz val="10"/>
        <rFont val="Calibri"/>
        <family val="2"/>
        <scheme val="minor"/>
      </rPr>
      <t>left</t>
    </r>
    <r>
      <rPr>
        <sz val="10"/>
        <rFont val="Calibri"/>
        <family val="2"/>
        <scheme val="minor"/>
      </rPr>
      <t xml:space="preserve"> =</t>
    </r>
  </si>
  <si>
    <r>
      <t>I</t>
    </r>
    <r>
      <rPr>
        <vertAlign val="subscript"/>
        <sz val="10"/>
        <rFont val="Calibri"/>
        <family val="2"/>
        <scheme val="minor"/>
      </rPr>
      <t>y</t>
    </r>
    <r>
      <rPr>
        <sz val="10"/>
        <rFont val="Calibri"/>
        <family val="2"/>
        <scheme val="minor"/>
      </rPr>
      <t xml:space="preserve"> =</t>
    </r>
  </si>
  <si>
    <r>
      <t>ρ</t>
    </r>
    <r>
      <rPr>
        <vertAlign val="subscript"/>
        <sz val="10"/>
        <rFont val="Calibri"/>
        <family val="2"/>
        <scheme val="minor"/>
      </rPr>
      <t>y</t>
    </r>
    <r>
      <rPr>
        <sz val="10"/>
        <rFont val="Calibri"/>
        <family val="2"/>
        <scheme val="minor"/>
      </rPr>
      <t xml:space="preserve"> =</t>
    </r>
  </si>
  <si>
    <r>
      <t>x</t>
    </r>
    <r>
      <rPr>
        <vertAlign val="subscript"/>
        <sz val="10"/>
        <rFont val="Calibri"/>
        <family val="2"/>
        <scheme val="minor"/>
      </rPr>
      <t>right</t>
    </r>
    <r>
      <rPr>
        <sz val="10"/>
        <rFont val="Calibri"/>
        <family val="2"/>
        <scheme val="minor"/>
      </rPr>
      <t xml:space="preserve"> =</t>
    </r>
  </si>
  <si>
    <r>
      <t>y</t>
    </r>
    <r>
      <rPr>
        <vertAlign val="subscript"/>
        <sz val="10"/>
        <rFont val="Calibri"/>
        <family val="2"/>
        <scheme val="minor"/>
      </rPr>
      <t>upper</t>
    </r>
    <r>
      <rPr>
        <sz val="10"/>
        <rFont val="Calibri"/>
        <family val="2"/>
        <scheme val="minor"/>
      </rPr>
      <t xml:space="preserve"> =</t>
    </r>
  </si>
  <si>
    <r>
      <t>y</t>
    </r>
    <r>
      <rPr>
        <vertAlign val="subscript"/>
        <sz val="10"/>
        <rFont val="Calibri"/>
        <family val="2"/>
        <scheme val="minor"/>
      </rPr>
      <t>lower</t>
    </r>
    <r>
      <rPr>
        <sz val="10"/>
        <rFont val="Calibri"/>
        <family val="2"/>
        <scheme val="minor"/>
      </rPr>
      <t xml:space="preserve"> =</t>
    </r>
  </si>
  <si>
    <t>Chart 16</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</si>
  <si>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</si>
  <si>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</si>
  <si>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</si>
  <si>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</si>
  <si>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</si>
  <si>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</si>
  <si>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</si>
  <si>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</si>
  <si>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</si>
  <si>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</si>
  <si>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</si>
  <si>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</si>
  <si>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</si>
  <si>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</si>
  <si>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</si>
  <si>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</si>
  <si>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</si>
  <si>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</si>
  <si>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</si>
  <si>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</si>
  <si>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</si>
  <si>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</si>
  <si>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</si>
  <si>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AA-SM-001-006</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</si>
  <si>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</si>
  <si>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</si>
  <si>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</si>
  <si>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</si>
  <si>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</si>
  <si>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</si>
  <si>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</si>
  <si>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</si>
  <si>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</si>
  <si>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</si>
  <si>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</si>
  <si>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</si>
  <si>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</si>
  <si>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</si>
  <si>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SECTION PROPERTIES - WEIGHTED AREA MOMENT DISTRIBUTION</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</si>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</sst>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
    <numFmt numFmtId="166" formatCode="0.0000"/>
    <numFmt numFmtId="167" formatCode="&quot;$&quot;#,##0\ ;\(&quot;$&quot;#,##0\)"/>
    <numFmt numFmtId="168" formatCode="0.00_)"/>
  </numFmts>
  <fonts count="27" x14ac:knownFonts="1">
    <font>
      <sz val="10"/>
      <color theme="1"/>
      <name val="Arial"/>
      <family val="2"/>
    </font>
    <font>
      <sz val="10"/>
      <name val="Arial"/>
      <family val="2"/>
    </font>
    <font>
      <sz val="10"/>
      <color indexed="24"/>
      <name val="Arial"/>
      <family val="2"/>
    </font>
    <font>
      <sz val="10"/>
      <color indexed="8"/>
      <name val="Arial"/>
      <family val="2"/>
    </font>
    <font>
      <b/>
      <sz val="10"/>
      <color theme="1"/>
      <name val="Calibri"/>
      <family val="2"/>
      <scheme val="minor"/>
    </font>
    <font>
      <b/>
      <i/>
      <sz val="10"/>
      <color indexed="8"/>
      <name val="Calibri"/>
      <family val="2"/>
      <scheme val="minor"/>
    </font>
    <font>
      <b/>
      <sz val="10"/>
      <color indexed="8"/>
      <name val="Calibri"/>
      <family val="2"/>
      <scheme val="minor"/>
    </font>
    <font>
      <sz val="10"/>
      <color theme="1"/>
      <name val="Calibri"/>
      <family val="2"/>
      <scheme val="minor"/>
    </font>
    <font>
      <sz val="10"/>
      <color rgb="FF3333FF"/>
      <name val="Calibri"/>
      <family val="2"/>
      <scheme val="minor"/>
    </font>
    <font>
      <sz val="12"/>
      <name val="Calibri"/>
      <family val="2"/>
      <scheme val="minor"/>
    </font>
    <font>
      <b/>
      <sz val="12"/>
      <name val="Calibri"/>
      <family val="2"/>
      <scheme val="minor"/>
    </font>
    <font>
      <sz val="10"/>
      <name val="Calibri"/>
      <family val="2"/>
      <scheme val="minor"/>
    </font>
    <font>
      <b/>
      <sz val="10"/>
      <name val="Calibri"/>
      <family val="2"/>
      <scheme val="minor"/>
    </font>
    <font>
      <vertAlign val="superscript"/>
      <sz val="10"/>
      <name val="Calibri"/>
      <family val="2"/>
      <scheme val="minor"/>
    </font>
    <font>
      <sz val="10"/>
      <color rgb="FF0000FF"/>
      <name val="Calibri"/>
      <family val="2"/>
      <scheme val="minor"/>
    </font>
    <font>
      <i/>
      <sz val="10"/>
      <name val="Calibri"/>
      <family val="2"/>
      <scheme val="minor"/>
    </font>
    <font>
      <vertAlign val="subscript"/>
      <sz val="10"/>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8"/>
      <name val="Calibri"/>
      <family val="2"/>
      <scheme val="minor"/>
    </font>
    <font>
      <b/>
      <i/>
      <sz val="10"/>
      <name val="Calibri"/>
      <family val="2"/>
      <scheme val="minor"/>
    </font>
    <font>
      <i/>
      <u/>
      <sz val="10"/>
      <color theme="10"/>
      <name val="Calibri"/>
      <family val="2"/>
    </font>
    <font>
      <u/>
      <sz val="10"/>
      <color theme="10"/>
      <name val="Calibri"/>
      <family val="2"/>
      <scheme val="minor"/>
    </font>
    <font>
      <u/>
      <sz val="10"/>
      <color theme="10"/>
      <name val="Arial"/>
    </font>
    <font>
      <sz val="10"/>
      <name val="Arial"/>
    </font>
  </fonts>
  <fills count="4">
    <fill>
      <patternFill patternType="none"/>
    </fill>
    <fill>
      <patternFill patternType="gray125"/>
    </fill>
    <fill>
      <patternFill patternType="solid">
        <fgColor theme="5" tint="0.79998168889431442"/>
        <bgColor indexed="64"/>
      </patternFill>
    </fill>
    <fill>
      <patternFill patternType="solid">
        <fgColor theme="3" tint="0.59999389629810485"/>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1" fillId="0" borderId="0"/>
    <xf numFmtId="3"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2" fontId="2" fillId="0" borderId="0" applyFont="0" applyFill="0" applyBorder="0" applyAlignment="0" applyProtection="0"/>
    <xf numFmtId="0" fontId="1" fillId="0" borderId="0"/>
    <xf numFmtId="0" fontId="3" fillId="0" borderId="0"/>
    <xf numFmtId="0" fontId="1" fillId="0" borderId="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5" fillId="0" borderId="0" applyNumberFormat="0" applyFill="0" applyBorder="0" applyAlignment="0" applyProtection="0"/>
    <xf numFmtId="0" fontId="26" fillId="0" borderId="0"/>
  </cellStyleXfs>
  <cellXfs count="142">
    <xf numFmtId="0" fontId="0" fillId="0" borderId="0" xfId="0"/>
    <xf numFmtId="0" fontId="4" fillId="0" borderId="0" xfId="0" applyFont="1"/>
    <xf numFmtId="0" fontId="7" fillId="0" borderId="0" xfId="0" applyFont="1"/>
    <xf numFmtId="0" fontId="7" fillId="2" borderId="0" xfId="0" applyFont="1" applyFill="1"/>
    <xf numFmtId="0" fontId="8" fillId="0" borderId="0" xfId="0" applyFont="1"/>
    <xf numFmtId="0" fontId="7" fillId="0" borderId="0" xfId="0" applyFont="1" applyAlignment="1">
      <alignment horizontal="center"/>
    </xf>
    <xf numFmtId="165" fontId="7" fillId="3" borderId="9" xfId="0" applyNumberFormat="1" applyFont="1" applyFill="1" applyBorder="1"/>
    <xf numFmtId="0" fontId="7" fillId="3" borderId="9" xfId="0" applyFont="1" applyFill="1" applyBorder="1"/>
    <xf numFmtId="0" fontId="9" fillId="0" borderId="0" xfId="1" applyFont="1"/>
    <xf numFmtId="0" fontId="11" fillId="0" borderId="0" xfId="1" applyFont="1"/>
    <xf numFmtId="0" fontId="11" fillId="0" borderId="2" xfId="1" applyFont="1" applyBorder="1" applyAlignment="1">
      <alignment horizontal="center"/>
    </xf>
    <xf numFmtId="0" fontId="11" fillId="0" borderId="0" xfId="1" applyFont="1" applyAlignment="1">
      <alignment horizontal="right"/>
    </xf>
    <xf numFmtId="0" fontId="11" fillId="0" borderId="0" xfId="1" applyFont="1" applyAlignment="1">
      <alignment horizontal="center"/>
    </xf>
    <xf numFmtId="0" fontId="12" fillId="0" borderId="0" xfId="1" applyFont="1"/>
    <xf numFmtId="2" fontId="11" fillId="0" borderId="4" xfId="1" applyNumberFormat="1" applyFont="1" applyBorder="1"/>
    <xf numFmtId="2" fontId="11" fillId="0" borderId="5" xfId="1" applyNumberFormat="1" applyFont="1" applyBorder="1"/>
    <xf numFmtId="1" fontId="12" fillId="0" borderId="0" xfId="1" applyNumberFormat="1" applyFont="1"/>
    <xf numFmtId="0" fontId="11" fillId="0" borderId="0" xfId="1" applyFont="1" applyProtection="1">
      <protection locked="0"/>
    </xf>
    <xf numFmtId="2" fontId="11" fillId="0" borderId="6" xfId="1" applyNumberFormat="1" applyFont="1" applyBorder="1"/>
    <xf numFmtId="2" fontId="11" fillId="0" borderId="3" xfId="1" applyNumberFormat="1" applyFont="1" applyBorder="1"/>
    <xf numFmtId="2" fontId="12" fillId="0" borderId="0" xfId="1" applyNumberFormat="1" applyFont="1"/>
    <xf numFmtId="0" fontId="11" fillId="0" borderId="0" xfId="1" applyFont="1" applyAlignment="1" applyProtection="1">
      <alignment horizontal="right"/>
      <protection locked="0"/>
    </xf>
    <xf numFmtId="2" fontId="11" fillId="0" borderId="7" xfId="1" applyNumberFormat="1" applyFont="1" applyBorder="1"/>
    <xf numFmtId="2" fontId="11" fillId="0" borderId="8" xfId="1" applyNumberFormat="1" applyFont="1" applyBorder="1"/>
    <xf numFmtId="2" fontId="11" fillId="0" borderId="0" xfId="1" applyNumberFormat="1" applyFont="1"/>
    <xf numFmtId="0" fontId="11" fillId="0" borderId="0" xfId="1" applyFont="1" applyBorder="1" applyProtection="1">
      <protection locked="0"/>
    </xf>
    <xf numFmtId="0" fontId="12" fillId="0" borderId="0" xfId="1" applyFont="1" applyAlignment="1">
      <alignment horizontal="center"/>
    </xf>
    <xf numFmtId="2" fontId="11" fillId="0" borderId="0" xfId="1" applyNumberFormat="1" applyFont="1" applyBorder="1"/>
    <xf numFmtId="0" fontId="11" fillId="0" borderId="0" xfId="1" applyFont="1" applyBorder="1" applyAlignment="1" applyProtection="1">
      <alignment horizontal="center"/>
      <protection locked="0"/>
    </xf>
    <xf numFmtId="166" fontId="11" fillId="0" borderId="0" xfId="1" applyNumberFormat="1" applyFont="1" applyBorder="1" applyAlignment="1" applyProtection="1">
      <alignment horizontal="right"/>
      <protection locked="0"/>
    </xf>
    <xf numFmtId="1" fontId="12" fillId="0" borderId="0" xfId="1" applyNumberFormat="1" applyFont="1" applyBorder="1" applyAlignment="1" applyProtection="1">
      <alignment horizontal="center"/>
      <protection locked="0"/>
    </xf>
    <xf numFmtId="0" fontId="11" fillId="0" borderId="3" xfId="1" applyFont="1" applyBorder="1" applyAlignment="1">
      <alignment horizontal="center"/>
    </xf>
    <xf numFmtId="0" fontId="11" fillId="0" borderId="0" xfId="1" applyFont="1" applyBorder="1" applyAlignment="1">
      <alignment horizontal="right"/>
    </xf>
    <xf numFmtId="0" fontId="11" fillId="0" borderId="0" xfId="1" applyFont="1" applyBorder="1"/>
    <xf numFmtId="0" fontId="12" fillId="0" borderId="0" xfId="1" applyFont="1" applyFill="1" applyBorder="1" applyAlignment="1" applyProtection="1">
      <alignment horizontal="right"/>
      <protection locked="0"/>
    </xf>
    <xf numFmtId="0" fontId="12" fillId="0" borderId="0" xfId="1" applyFont="1" applyFill="1" applyBorder="1" applyProtection="1">
      <protection locked="0"/>
    </xf>
    <xf numFmtId="0" fontId="12" fillId="0" borderId="0" xfId="1" applyFont="1" applyBorder="1" applyAlignment="1" applyProtection="1">
      <alignment horizontal="center"/>
      <protection locked="0"/>
    </xf>
    <xf numFmtId="2" fontId="11" fillId="0" borderId="0" xfId="1" applyNumberFormat="1" applyFont="1" applyProtection="1">
      <protection locked="0"/>
    </xf>
    <xf numFmtId="165" fontId="11" fillId="0" borderId="0" xfId="1" applyNumberFormat="1" applyFont="1"/>
    <xf numFmtId="166" fontId="11" fillId="0" borderId="0" xfId="1" applyNumberFormat="1" applyFont="1"/>
    <xf numFmtId="0" fontId="11" fillId="0" borderId="2" xfId="1" applyFont="1" applyBorder="1"/>
    <xf numFmtId="1" fontId="11" fillId="0" borderId="2" xfId="1" applyNumberFormat="1" applyFont="1" applyBorder="1" applyAlignment="1">
      <alignment horizontal="center"/>
    </xf>
    <xf numFmtId="0" fontId="12" fillId="0" borderId="0" xfId="1" applyFont="1" applyAlignment="1" applyProtection="1">
      <alignment horizontal="center"/>
      <protection locked="0"/>
    </xf>
    <xf numFmtId="0" fontId="11" fillId="0" borderId="0" xfId="1" applyFont="1" applyBorder="1" applyAlignment="1" applyProtection="1">
      <alignment horizontal="center" wrapText="1"/>
      <protection locked="0"/>
    </xf>
    <xf numFmtId="0" fontId="11" fillId="0" borderId="0" xfId="1" applyFont="1" applyAlignment="1" applyProtection="1">
      <alignment horizontal="center"/>
      <protection locked="0"/>
    </xf>
    <xf numFmtId="0" fontId="11" fillId="0" borderId="0" xfId="1" applyFont="1" applyFill="1" applyBorder="1" applyAlignment="1">
      <alignment horizontal="center"/>
    </xf>
    <xf numFmtId="165" fontId="14" fillId="0" borderId="0" xfId="1" applyNumberFormat="1" applyFont="1" applyBorder="1" applyAlignment="1" applyProtection="1">
      <alignment horizontal="center"/>
      <protection locked="0"/>
    </xf>
    <xf numFmtId="164" fontId="11" fillId="0" borderId="0" xfId="1" applyNumberFormat="1" applyFont="1" applyBorder="1" applyAlignment="1" applyProtection="1">
      <alignment horizontal="center"/>
      <protection locked="0"/>
    </xf>
    <xf numFmtId="164" fontId="11" fillId="0" borderId="0" xfId="1" applyNumberFormat="1" applyFont="1" applyAlignment="1">
      <alignment horizontal="center"/>
    </xf>
    <xf numFmtId="0" fontId="14" fillId="0" borderId="0" xfId="1" applyFont="1" applyBorder="1" applyAlignment="1" applyProtection="1">
      <alignment horizontal="center"/>
      <protection locked="0"/>
    </xf>
    <xf numFmtId="1" fontId="11" fillId="0" borderId="0" xfId="1" applyNumberFormat="1" applyFont="1" applyAlignment="1">
      <alignment horizontal="center"/>
    </xf>
    <xf numFmtId="166" fontId="11" fillId="0" borderId="0" xfId="1" applyNumberFormat="1" applyFont="1" applyAlignment="1">
      <alignment horizontal="center"/>
    </xf>
    <xf numFmtId="168" fontId="11" fillId="0" borderId="0" xfId="0" applyNumberFormat="1" applyFont="1" applyAlignment="1" applyProtection="1">
      <alignment horizontal="center"/>
    </xf>
    <xf numFmtId="165" fontId="11" fillId="0" borderId="0" xfId="1" applyNumberFormat="1" applyFont="1" applyAlignment="1">
      <alignment horizontal="center"/>
    </xf>
    <xf numFmtId="164" fontId="11" fillId="0" borderId="0" xfId="1" applyNumberFormat="1" applyFont="1"/>
    <xf numFmtId="1" fontId="11" fillId="0" borderId="0" xfId="1" applyNumberFormat="1" applyFont="1"/>
    <xf numFmtId="2" fontId="11" fillId="0" borderId="0" xfId="1" applyNumberFormat="1" applyFont="1" applyAlignment="1">
      <alignment horizontal="center"/>
    </xf>
    <xf numFmtId="0" fontId="11" fillId="0" borderId="0" xfId="1" applyFont="1" applyBorder="1" applyAlignment="1" applyProtection="1">
      <alignment horizontal="right"/>
      <protection locked="0"/>
    </xf>
    <xf numFmtId="0" fontId="14" fillId="0" borderId="0" xfId="1" applyFont="1" applyBorder="1" applyAlignment="1" applyProtection="1">
      <alignment horizontal="right"/>
      <protection locked="0"/>
    </xf>
    <xf numFmtId="166" fontId="11" fillId="0" borderId="0" xfId="1" applyNumberFormat="1" applyFont="1" applyBorder="1" applyProtection="1">
      <protection locked="0"/>
    </xf>
    <xf numFmtId="165" fontId="11" fillId="0" borderId="0" xfId="1" applyNumberFormat="1" applyFont="1" applyBorder="1" applyProtection="1">
      <protection locked="0"/>
    </xf>
    <xf numFmtId="0" fontId="14" fillId="0" borderId="0" xfId="1" applyFont="1" applyProtection="1">
      <protection locked="0"/>
    </xf>
    <xf numFmtId="0" fontId="14" fillId="0" borderId="0" xfId="1" applyFont="1"/>
    <xf numFmtId="0" fontId="12" fillId="0" borderId="0" xfId="0" applyFont="1" applyFill="1" applyBorder="1" applyAlignment="1" applyProtection="1">
      <protection locked="0"/>
    </xf>
    <xf numFmtId="0" fontId="15" fillId="0" borderId="0" xfId="0" applyFont="1" applyAlignment="1">
      <alignment horizontal="center"/>
    </xf>
    <xf numFmtId="0" fontId="12" fillId="0" borderId="0" xfId="0" applyFont="1" applyProtection="1">
      <protection locked="0"/>
    </xf>
    <xf numFmtId="0" fontId="12" fillId="0" borderId="0" xfId="0" applyFont="1" applyAlignment="1" applyProtection="1">
      <alignment horizontal="left" vertical="center"/>
      <protection locked="0"/>
    </xf>
    <xf numFmtId="164" fontId="7" fillId="0" borderId="0" xfId="0" applyNumberFormat="1" applyFont="1" applyBorder="1" applyAlignment="1">
      <alignment horizontal="center"/>
    </xf>
    <xf numFmtId="1" fontId="12" fillId="0" borderId="0" xfId="1" applyNumberFormat="1" applyFont="1" applyAlignment="1">
      <alignment horizontal="center"/>
    </xf>
    <xf numFmtId="164" fontId="11" fillId="0" borderId="0" xfId="1" applyNumberFormat="1" applyFont="1" applyBorder="1" applyAlignment="1" applyProtection="1">
      <alignment horizontal="right"/>
      <protection locked="0"/>
    </xf>
    <xf numFmtId="165" fontId="11" fillId="0" borderId="0" xfId="1" applyNumberFormat="1" applyFont="1" applyBorder="1"/>
    <xf numFmtId="165" fontId="11" fillId="0" borderId="0" xfId="1" applyNumberFormat="1" applyFont="1" applyBorder="1" applyAlignment="1">
      <alignment horizontal="right"/>
    </xf>
    <xf numFmtId="164" fontId="11" fillId="0" borderId="0" xfId="1" applyNumberFormat="1" applyFont="1" applyProtection="1">
      <protection locked="0"/>
    </xf>
    <xf numFmtId="166" fontId="11" fillId="0" borderId="0" xfId="1" applyNumberFormat="1" applyFont="1" applyProtection="1">
      <protection locked="0"/>
    </xf>
    <xf numFmtId="165" fontId="11" fillId="0" borderId="0" xfId="1" applyNumberFormat="1" applyFont="1" applyProtection="1">
      <protection locked="0"/>
    </xf>
    <xf numFmtId="164" fontId="11" fillId="0" borderId="0" xfId="1" applyNumberFormat="1" applyFont="1" applyBorder="1" applyProtection="1">
      <protection locked="0"/>
    </xf>
    <xf numFmtId="164" fontId="7" fillId="0" borderId="0" xfId="0" applyNumberFormat="1" applyFont="1" applyAlignment="1">
      <alignment horizontal="center"/>
    </xf>
    <xf numFmtId="0" fontId="11" fillId="0" borderId="0" xfId="6" applyFont="1" applyProtection="1">
      <protection locked="0"/>
    </xf>
    <xf numFmtId="0" fontId="11" fillId="0" borderId="0" xfId="6" applyFont="1" applyAlignment="1" applyProtection="1">
      <alignment horizontal="right"/>
      <protection locked="0"/>
    </xf>
    <xf numFmtId="0" fontId="17" fillId="0" borderId="0" xfId="6" applyFont="1" applyProtection="1">
      <protection locked="0"/>
    </xf>
    <xf numFmtId="0" fontId="17" fillId="0" borderId="0" xfId="6" applyFont="1" applyAlignment="1" applyProtection="1">
      <alignment horizontal="left"/>
      <protection locked="0"/>
    </xf>
    <xf numFmtId="0" fontId="11" fillId="0" borderId="0" xfId="6" applyFont="1"/>
    <xf numFmtId="0" fontId="11" fillId="0" borderId="1" xfId="6" applyFont="1" applyBorder="1" applyAlignment="1">
      <alignment horizontal="center"/>
    </xf>
    <xf numFmtId="0" fontId="11" fillId="0" borderId="0" xfId="6" applyFont="1" applyAlignment="1">
      <alignment horizontal="right"/>
    </xf>
    <xf numFmtId="0" fontId="12" fillId="0" borderId="0" xfId="6" applyFont="1" applyAlignment="1">
      <alignment horizontal="left"/>
    </xf>
    <xf numFmtId="0" fontId="11" fillId="0" borderId="2" xfId="6" applyFont="1" applyBorder="1" applyAlignment="1">
      <alignment horizontal="center"/>
    </xf>
    <xf numFmtId="14" fontId="17" fillId="0" borderId="0" xfId="6" quotePrefix="1" applyNumberFormat="1" applyFont="1" applyProtection="1">
      <protection locked="0"/>
    </xf>
    <xf numFmtId="0" fontId="11" fillId="0" borderId="2" xfId="8" applyFont="1" applyBorder="1" applyAlignment="1">
      <alignment horizontal="center"/>
    </xf>
    <xf numFmtId="1" fontId="11" fillId="0" borderId="2" xfId="8" applyNumberFormat="1" applyFont="1" applyBorder="1" applyAlignment="1">
      <alignment horizontal="center"/>
    </xf>
    <xf numFmtId="0" fontId="18" fillId="0" borderId="0" xfId="6" applyFont="1" applyAlignment="1" applyProtection="1">
      <alignment horizontal="left"/>
      <protection locked="0"/>
    </xf>
    <xf numFmtId="0" fontId="11" fillId="0" borderId="0" xfId="8" applyFont="1"/>
    <xf numFmtId="0" fontId="12" fillId="0" borderId="0" xfId="6" applyFont="1"/>
    <xf numFmtId="0" fontId="12" fillId="0" borderId="0" xfId="6" quotePrefix="1" applyFont="1" applyAlignment="1">
      <alignment vertical="center"/>
    </xf>
    <xf numFmtId="0" fontId="12" fillId="0" borderId="0" xfId="6" applyFont="1" applyAlignment="1">
      <alignment vertical="center"/>
    </xf>
    <xf numFmtId="0" fontId="11" fillId="0" borderId="0" xfId="6" applyFont="1" applyAlignment="1">
      <alignment horizontal="center"/>
    </xf>
    <xf numFmtId="0" fontId="12" fillId="0" borderId="0" xfId="6" applyFont="1" applyAlignment="1">
      <alignment horizontal="right"/>
    </xf>
    <xf numFmtId="0" fontId="9" fillId="0" borderId="0" xfId="6" applyFont="1"/>
    <xf numFmtId="0" fontId="10" fillId="0" borderId="0" xfId="6" applyFont="1"/>
    <xf numFmtId="0" fontId="19" fillId="0" borderId="0" xfId="6" applyFont="1"/>
    <xf numFmtId="0" fontId="11" fillId="0" borderId="0" xfId="6" applyFont="1" applyBorder="1" applyAlignment="1"/>
    <xf numFmtId="0" fontId="19" fillId="0" borderId="0" xfId="6" applyFont="1" applyBorder="1" applyAlignment="1"/>
    <xf numFmtId="0" fontId="11" fillId="0" borderId="4" xfId="6" applyFont="1" applyBorder="1" applyAlignment="1">
      <alignment horizontal="center"/>
    </xf>
    <xf numFmtId="0" fontId="11" fillId="0" borderId="1" xfId="6" applyFont="1" applyBorder="1"/>
    <xf numFmtId="0" fontId="11" fillId="0" borderId="6" xfId="6" applyFont="1" applyBorder="1" applyAlignment="1">
      <alignment horizontal="center"/>
    </xf>
    <xf numFmtId="0" fontId="11" fillId="0" borderId="2" xfId="6" applyFont="1" applyBorder="1"/>
    <xf numFmtId="1" fontId="11" fillId="0" borderId="6" xfId="8" applyNumberFormat="1" applyFont="1" applyBorder="1" applyAlignment="1">
      <alignment horizontal="center"/>
    </xf>
    <xf numFmtId="0" fontId="11" fillId="0" borderId="2" xfId="0" applyFont="1" applyBorder="1" applyProtection="1"/>
    <xf numFmtId="0" fontId="11" fillId="0" borderId="0" xfId="0" applyFont="1" applyBorder="1" applyProtection="1"/>
    <xf numFmtId="0" fontId="21" fillId="0" borderId="0" xfId="0" applyFont="1" applyBorder="1" applyProtection="1"/>
    <xf numFmtId="0" fontId="11" fillId="0" borderId="2" xfId="0" applyFont="1" applyBorder="1" applyAlignment="1" applyProtection="1"/>
    <xf numFmtId="0" fontId="11" fillId="0" borderId="0" xfId="0" applyFont="1" applyBorder="1" applyAlignment="1" applyProtection="1"/>
    <xf numFmtId="0" fontId="21" fillId="0" borderId="0" xfId="0" applyFont="1" applyBorder="1" applyAlignment="1" applyProtection="1"/>
    <xf numFmtId="0" fontId="11" fillId="0" borderId="0" xfId="0" applyFont="1" applyBorder="1" applyProtection="1">
      <protection locked="0"/>
    </xf>
    <xf numFmtId="0" fontId="11" fillId="0" borderId="0" xfId="0" applyFont="1" applyProtection="1"/>
    <xf numFmtId="0" fontId="21" fillId="0" borderId="0" xfId="0" applyFont="1" applyProtection="1"/>
    <xf numFmtId="0" fontId="12" fillId="0" borderId="0" xfId="1" applyFont="1" applyProtection="1">
      <protection locked="0"/>
    </xf>
    <xf numFmtId="0" fontId="11" fillId="0" borderId="0" xfId="0" applyFont="1" applyAlignment="1">
      <alignment horizontal="center"/>
    </xf>
    <xf numFmtId="1" fontId="12" fillId="0" borderId="0" xfId="0" applyNumberFormat="1" applyFont="1" applyBorder="1" applyAlignment="1" applyProtection="1">
      <alignment horizontal="right"/>
      <protection locked="0"/>
    </xf>
    <xf numFmtId="0" fontId="12" fillId="0" borderId="0" xfId="0" applyFont="1" applyAlignment="1">
      <alignment horizontal="center"/>
    </xf>
    <xf numFmtId="0" fontId="12" fillId="0" borderId="0" xfId="0" applyFont="1" applyBorder="1" applyProtection="1">
      <protection locked="0"/>
    </xf>
    <xf numFmtId="0" fontId="22" fillId="0" borderId="0" xfId="0" applyFont="1" applyAlignment="1">
      <alignment horizontal="center"/>
    </xf>
    <xf numFmtId="0" fontId="11" fillId="0" borderId="0" xfId="6" applyFont="1" applyBorder="1" applyAlignment="1">
      <alignment horizontal="center"/>
    </xf>
    <xf numFmtId="0" fontId="11" fillId="0" borderId="0" xfId="6" applyFont="1" applyBorder="1"/>
    <xf numFmtId="0" fontId="11" fillId="0" borderId="0" xfId="6" applyFont="1" applyBorder="1" applyAlignment="1">
      <alignment horizontal="right"/>
    </xf>
    <xf numFmtId="0" fontId="12" fillId="0" borderId="0" xfId="6" applyFont="1" applyBorder="1" applyAlignment="1">
      <alignment horizontal="left"/>
    </xf>
    <xf numFmtId="0" fontId="11" fillId="0" borderId="0" xfId="8" applyFont="1" applyBorder="1" applyAlignment="1">
      <alignment horizontal="center"/>
    </xf>
    <xf numFmtId="1" fontId="11" fillId="0" borderId="0" xfId="8" applyNumberFormat="1" applyFont="1" applyBorder="1" applyAlignment="1">
      <alignment horizontal="center"/>
    </xf>
    <xf numFmtId="0" fontId="9" fillId="0" borderId="0" xfId="6" applyFont="1" applyBorder="1" applyAlignment="1">
      <alignment horizontal="center"/>
    </xf>
    <xf numFmtId="0" fontId="9" fillId="0" borderId="0" xfId="6" applyFont="1" applyBorder="1"/>
    <xf numFmtId="164" fontId="11" fillId="0" borderId="0" xfId="8" applyNumberFormat="1" applyFont="1" applyBorder="1" applyAlignment="1">
      <alignment horizontal="center"/>
    </xf>
    <xf numFmtId="0" fontId="23" fillId="0" borderId="0" xfId="9" applyFont="1" applyBorder="1" applyAlignment="1" applyProtection="1">
      <alignment horizontal="center"/>
      <protection locked="0"/>
    </xf>
    <xf numFmtId="0" fontId="11" fillId="0" borderId="0" xfId="6" applyFont="1" applyBorder="1" applyAlignment="1">
      <alignment horizontal="left" vertical="top" wrapText="1"/>
    </xf>
    <xf numFmtId="0" fontId="20" fillId="0" borderId="0" xfId="10" applyBorder="1" applyAlignment="1" applyProtection="1">
      <alignment horizontal="center"/>
    </xf>
    <xf numFmtId="0" fontId="20" fillId="0" borderId="0" xfId="10" applyFont="1" applyBorder="1" applyAlignment="1" applyProtection="1">
      <alignment horizontal="center"/>
    </xf>
    <xf numFmtId="0" fontId="11" fillId="0" borderId="0" xfId="6" applyFont="1" applyBorder="1" applyAlignment="1">
      <alignment horizontal="left" vertical="top" wrapText="1"/>
    </xf>
    <xf numFmtId="0" fontId="11" fillId="0" borderId="0" xfId="6" applyFont="1" applyBorder="1" applyAlignment="1">
      <alignment horizontal="left" wrapText="1"/>
    </xf>
    <xf numFmtId="0" fontId="20" fillId="0" borderId="0" xfId="10" applyBorder="1" applyAlignment="1" applyProtection="1">
      <alignment horizontal="center"/>
    </xf>
    <xf numFmtId="0" fontId="11" fillId="0" borderId="0" xfId="1" applyFont="1" applyAlignment="1" applyProtection="1">
      <alignment horizontal="left"/>
      <protection locked="0"/>
    </xf>
    <xf numFmtId="0" fontId="11" fillId="0" borderId="0" xfId="1" applyFont="1" applyBorder="1" applyAlignment="1" applyProtection="1">
      <alignment horizontal="center" wrapText="1"/>
      <protection locked="0"/>
    </xf>
    <xf numFmtId="0" fontId="24" fillId="0" borderId="0" xfId="11" applyFont="1" applyBorder="1" applyAlignment="1" applyProtection="1">
      <alignment horizontal="center"/>
    </xf>
    <xf numFmtId="0" fontId="26" fillId="0" borderId="0" xfId="12"/>
    <xf numFmtId="0" fontId="25" fillId="0" borderId="0" xfId="11" applyBorder="1" applyAlignment="1">
      <alignment horizontal="center"/>
    </xf>
  </cellXfs>
  <cellStyles count="13">
    <cellStyle name="Comma0" xfId="2"/>
    <cellStyle name="Currency0" xfId="3"/>
    <cellStyle name="Date" xfId="4"/>
    <cellStyle name="Fixed" xfId="5"/>
    <cellStyle name="Hyperlink" xfId="9" builtinId="8"/>
    <cellStyle name="Hyperlink 2" xfId="10"/>
    <cellStyle name="Hyperlink 3" xfId="11"/>
    <cellStyle name="Normal" xfId="0" builtinId="0"/>
    <cellStyle name="Normal 2" xfId="1"/>
    <cellStyle name="Normal 2 2" xfId="6"/>
    <cellStyle name="Normal 3" xfId="7"/>
    <cellStyle name="Normal 4" xfId="8"/>
    <cellStyle name="Normal 5" xfId="1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502273043074139E-2"/>
          <c:y val="1.7355303432324169E-2"/>
          <c:w val="0.87409247356519204"/>
          <c:h val="0.92151236993598351"/>
        </c:manualLayout>
      </c:layout>
      <c:scatterChart>
        <c:scatterStyle val="lineMarker"/>
        <c:varyColors val="0"/>
        <c:ser>
          <c:idx val="0"/>
          <c:order val="0"/>
          <c:spPr>
            <a:ln w="19050">
              <a:solidFill>
                <a:srgbClr val="000000"/>
              </a:solidFill>
            </a:ln>
          </c:spPr>
          <c:marker>
            <c:symbol val="none"/>
          </c:marker>
          <c:xVal>
            <c:numRef>
              <c:f>'Cross Section'!$Z$13:$Z$17</c:f>
              <c:numCache>
                <c:formatCode>0.00</c:formatCode>
                <c:ptCount val="5"/>
                <c:pt idx="0">
                  <c:v>2</c:v>
                </c:pt>
                <c:pt idx="1">
                  <c:v>-2</c:v>
                </c:pt>
                <c:pt idx="2">
                  <c:v>-2</c:v>
                </c:pt>
                <c:pt idx="3">
                  <c:v>2</c:v>
                </c:pt>
                <c:pt idx="4">
                  <c:v>2</c:v>
                </c:pt>
              </c:numCache>
            </c:numRef>
          </c:xVal>
          <c:yVal>
            <c:numRef>
              <c:f>'Cross Section'!$AA$13:$AA$17</c:f>
              <c:numCache>
                <c:formatCode>0.00</c:formatCode>
                <c:ptCount val="5"/>
                <c:pt idx="0">
                  <c:v>0.5</c:v>
                </c:pt>
                <c:pt idx="1">
                  <c:v>0.50000000000000044</c:v>
                </c:pt>
                <c:pt idx="2">
                  <c:v>-0.5</c:v>
                </c:pt>
                <c:pt idx="3">
                  <c:v>-0.50000000000000044</c:v>
                </c:pt>
                <c:pt idx="4">
                  <c:v>0.5</c:v>
                </c:pt>
              </c:numCache>
            </c:numRef>
          </c:yVal>
          <c:smooth val="0"/>
          <c:extLst>
            <c:ext xmlns:c16="http://schemas.microsoft.com/office/drawing/2014/chart" uri="{C3380CC4-5D6E-409C-BE32-E72D297353CC}">
              <c16:uniqueId val="{00000000-212B-4E00-B856-44F0DD76A8DA}"/>
            </c:ext>
          </c:extLst>
        </c:ser>
        <c:ser>
          <c:idx val="1"/>
          <c:order val="1"/>
          <c:spPr>
            <a:ln w="19050">
              <a:solidFill>
                <a:srgbClr val="000000"/>
              </a:solidFill>
            </a:ln>
          </c:spPr>
          <c:marker>
            <c:symbol val="none"/>
          </c:marker>
          <c:xVal>
            <c:numRef>
              <c:f>'Cross Section'!$Z$19:$Z$23</c:f>
              <c:numCache>
                <c:formatCode>0.00</c:formatCode>
                <c:ptCount val="5"/>
                <c:pt idx="0">
                  <c:v>7</c:v>
                </c:pt>
                <c:pt idx="1">
                  <c:v>3</c:v>
                </c:pt>
                <c:pt idx="2">
                  <c:v>2.9999999999999996</c:v>
                </c:pt>
                <c:pt idx="3">
                  <c:v>7</c:v>
                </c:pt>
                <c:pt idx="4">
                  <c:v>7</c:v>
                </c:pt>
              </c:numCache>
            </c:numRef>
          </c:xVal>
          <c:yVal>
            <c:numRef>
              <c:f>'Cross Section'!$AA$19:$AA$23</c:f>
              <c:numCache>
                <c:formatCode>0.00</c:formatCode>
                <c:ptCount val="5"/>
                <c:pt idx="0">
                  <c:v>7</c:v>
                </c:pt>
                <c:pt idx="1">
                  <c:v>7</c:v>
                </c:pt>
                <c:pt idx="2">
                  <c:v>3</c:v>
                </c:pt>
                <c:pt idx="3">
                  <c:v>2.9999999999999996</c:v>
                </c:pt>
                <c:pt idx="4">
                  <c:v>7</c:v>
                </c:pt>
              </c:numCache>
            </c:numRef>
          </c:yVal>
          <c:smooth val="0"/>
          <c:extLst>
            <c:ext xmlns:c16="http://schemas.microsoft.com/office/drawing/2014/chart" uri="{C3380CC4-5D6E-409C-BE32-E72D297353CC}">
              <c16:uniqueId val="{00000001-212B-4E00-B856-44F0DD76A8DA}"/>
            </c:ext>
          </c:extLst>
        </c:ser>
        <c:ser>
          <c:idx val="2"/>
          <c:order val="2"/>
          <c:spPr>
            <a:ln w="19050">
              <a:solidFill>
                <a:srgbClr val="000000"/>
              </a:solidFill>
            </a:ln>
          </c:spPr>
          <c:marker>
            <c:symbol val="none"/>
          </c:marker>
          <c:xVal>
            <c:numRef>
              <c:f>'Cross Section'!$Z$25:$Z$29</c:f>
              <c:numCache>
                <c:formatCode>0.00</c:formatCode>
                <c:ptCount val="5"/>
                <c:pt idx="0">
                  <c:v>12</c:v>
                </c:pt>
                <c:pt idx="1">
                  <c:v>8</c:v>
                </c:pt>
                <c:pt idx="2">
                  <c:v>8</c:v>
                </c:pt>
                <c:pt idx="3">
                  <c:v>12</c:v>
                </c:pt>
                <c:pt idx="4">
                  <c:v>12</c:v>
                </c:pt>
              </c:numCache>
            </c:numRef>
          </c:xVal>
          <c:yVal>
            <c:numRef>
              <c:f>'Cross Section'!$AA$25:$AA$29</c:f>
              <c:numCache>
                <c:formatCode>0.00</c:formatCode>
                <c:ptCount val="5"/>
                <c:pt idx="0">
                  <c:v>12</c:v>
                </c:pt>
                <c:pt idx="1">
                  <c:v>12</c:v>
                </c:pt>
                <c:pt idx="2">
                  <c:v>8</c:v>
                </c:pt>
                <c:pt idx="3">
                  <c:v>8</c:v>
                </c:pt>
                <c:pt idx="4">
                  <c:v>12</c:v>
                </c:pt>
              </c:numCache>
            </c:numRef>
          </c:yVal>
          <c:smooth val="0"/>
          <c:extLst>
            <c:ext xmlns:c16="http://schemas.microsoft.com/office/drawing/2014/chart" uri="{C3380CC4-5D6E-409C-BE32-E72D297353CC}">
              <c16:uniqueId val="{00000002-212B-4E00-B856-44F0DD76A8DA}"/>
            </c:ext>
          </c:extLst>
        </c:ser>
        <c:ser>
          <c:idx val="3"/>
          <c:order val="3"/>
          <c:spPr>
            <a:ln w="19050">
              <a:solidFill>
                <a:srgbClr val="000000"/>
              </a:solidFill>
            </a:ln>
          </c:spPr>
          <c:marker>
            <c:symbol val="none"/>
          </c:marker>
          <c:xVal>
            <c:numRef>
              <c:f>'Cross Section'!$AC$13:$AC$17</c:f>
              <c:numCache>
                <c:formatCode>0.00</c:formatCode>
                <c:ptCount val="5"/>
                <c:pt idx="0">
                  <c:v>17</c:v>
                </c:pt>
                <c:pt idx="1">
                  <c:v>13</c:v>
                </c:pt>
                <c:pt idx="2">
                  <c:v>13</c:v>
                </c:pt>
                <c:pt idx="3">
                  <c:v>17</c:v>
                </c:pt>
                <c:pt idx="4">
                  <c:v>17</c:v>
                </c:pt>
              </c:numCache>
            </c:numRef>
          </c:xVal>
          <c:yVal>
            <c:numRef>
              <c:f>'Cross Section'!$AD$13:$AD$17</c:f>
              <c:numCache>
                <c:formatCode>0.00</c:formatCode>
                <c:ptCount val="5"/>
                <c:pt idx="0">
                  <c:v>15.5</c:v>
                </c:pt>
                <c:pt idx="1">
                  <c:v>15.5</c:v>
                </c:pt>
                <c:pt idx="2">
                  <c:v>14.5</c:v>
                </c:pt>
                <c:pt idx="3">
                  <c:v>14.5</c:v>
                </c:pt>
                <c:pt idx="4">
                  <c:v>15.5</c:v>
                </c:pt>
              </c:numCache>
            </c:numRef>
          </c:yVal>
          <c:smooth val="0"/>
          <c:extLst>
            <c:ext xmlns:c16="http://schemas.microsoft.com/office/drawing/2014/chart" uri="{C3380CC4-5D6E-409C-BE32-E72D297353CC}">
              <c16:uniqueId val="{00000003-212B-4E00-B856-44F0DD76A8DA}"/>
            </c:ext>
          </c:extLst>
        </c:ser>
        <c:ser>
          <c:idx val="4"/>
          <c:order val="4"/>
          <c:spPr>
            <a:ln w="19050">
              <a:solidFill>
                <a:srgbClr val="000000"/>
              </a:solidFill>
            </a:ln>
          </c:spPr>
          <c:marker>
            <c:symbol val="none"/>
          </c:marker>
          <c:xVal>
            <c:numRef>
              <c:f>'Cross Section'!$AC$19:$AC$23</c:f>
            </c:numRef>
          </c:xVal>
          <c:yVal>
            <c:numRef>
              <c:f>'Cross Section'!$AD$19:$AD$23</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4-212B-4E00-B856-44F0DD76A8DA}"/>
            </c:ext>
          </c:extLst>
        </c:ser>
        <c:ser>
          <c:idx val="5"/>
          <c:order val="5"/>
          <c:spPr>
            <a:ln w="19050">
              <a:solidFill>
                <a:srgbClr val="000000"/>
              </a:solidFill>
            </a:ln>
          </c:spPr>
          <c:marker>
            <c:symbol val="none"/>
          </c:marker>
          <c:xVal>
            <c:numRef>
              <c:f>'Cross Section'!$AC$25:$AC$29</c:f>
            </c:numRef>
          </c:xVal>
          <c:yVal>
            <c:numRef>
              <c:f>'Cross Section'!$AD$25:$AD$29</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5-212B-4E00-B856-44F0DD76A8DA}"/>
            </c:ext>
          </c:extLst>
        </c:ser>
        <c:ser>
          <c:idx val="6"/>
          <c:order val="6"/>
          <c:spPr>
            <a:ln w="19050">
              <a:solidFill>
                <a:srgbClr val="000000"/>
              </a:solidFill>
            </a:ln>
          </c:spPr>
          <c:marker>
            <c:symbol val="none"/>
          </c:marker>
          <c:xVal>
            <c:numRef>
              <c:f>'Cross Section'!$AF$19:$AF$23</c:f>
            </c:numRef>
          </c:xVal>
          <c:yVal>
            <c:numRef>
              <c:f>'Cross Section'!$AG$19:$AG$23</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6-212B-4E00-B856-44F0DD76A8DA}"/>
            </c:ext>
          </c:extLst>
        </c:ser>
        <c:ser>
          <c:idx val="7"/>
          <c:order val="7"/>
          <c:spPr>
            <a:ln w="19050">
              <a:solidFill>
                <a:srgbClr val="000000"/>
              </a:solidFill>
            </a:ln>
          </c:spPr>
          <c:marker>
            <c:symbol val="none"/>
          </c:marker>
          <c:xVal>
            <c:numRef>
              <c:f>'Cross Section'!$AF$25:$AF$29</c:f>
            </c:numRef>
          </c:xVal>
          <c:yVal>
            <c:numRef>
              <c:f>'Cross Section'!$AG$25:$AG$29</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7-212B-4E00-B856-44F0DD76A8DA}"/>
            </c:ext>
          </c:extLst>
        </c:ser>
        <c:ser>
          <c:idx val="8"/>
          <c:order val="8"/>
          <c:spPr>
            <a:ln w="19050">
              <a:solidFill>
                <a:srgbClr val="000000"/>
              </a:solidFill>
            </a:ln>
          </c:spPr>
          <c:marker>
            <c:symbol val="none"/>
          </c:marker>
          <c:xVal>
            <c:numRef>
              <c:f>'Cross Section'!$AF$13:$AF$17</c:f>
            </c:numRef>
          </c:xVal>
          <c:yVal>
            <c:numRef>
              <c:f>'Cross Section'!$AG$13:$AG$17</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8-212B-4E00-B856-44F0DD76A8DA}"/>
            </c:ext>
          </c:extLst>
        </c:ser>
        <c:ser>
          <c:idx val="9"/>
          <c:order val="9"/>
          <c:spPr>
            <a:ln w="9525">
              <a:solidFill>
                <a:schemeClr val="tx1"/>
              </a:solidFill>
              <a:prstDash val="lgDashDot"/>
            </a:ln>
          </c:spPr>
          <c:marker>
            <c:symbol val="none"/>
          </c:marker>
          <c:xVal>
            <c:numRef>
              <c:f>'Cross Section'!$AG$38:$AG$39</c:f>
              <c:numCache>
                <c:formatCode>0.0000</c:formatCode>
                <c:ptCount val="2"/>
                <c:pt idx="0">
                  <c:v>7.5</c:v>
                </c:pt>
                <c:pt idx="1">
                  <c:v>7.5</c:v>
                </c:pt>
              </c:numCache>
            </c:numRef>
          </c:xVal>
          <c:yVal>
            <c:numRef>
              <c:f>'Cross Section'!$AF$38:$AF$39</c:f>
              <c:numCache>
                <c:formatCode>0.000</c:formatCode>
                <c:ptCount val="2"/>
                <c:pt idx="0">
                  <c:v>-1.0000000000000004</c:v>
                </c:pt>
                <c:pt idx="1">
                  <c:v>16</c:v>
                </c:pt>
              </c:numCache>
            </c:numRef>
          </c:yVal>
          <c:smooth val="0"/>
          <c:extLst>
            <c:ext xmlns:c16="http://schemas.microsoft.com/office/drawing/2014/chart" uri="{C3380CC4-5D6E-409C-BE32-E72D297353CC}">
              <c16:uniqueId val="{00000009-212B-4E00-B856-44F0DD76A8DA}"/>
            </c:ext>
          </c:extLst>
        </c:ser>
        <c:ser>
          <c:idx val="10"/>
          <c:order val="10"/>
          <c:spPr>
            <a:ln w="9525">
              <a:solidFill>
                <a:schemeClr val="tx1"/>
              </a:solidFill>
              <a:prstDash val="lgDashDot"/>
            </a:ln>
          </c:spPr>
          <c:marker>
            <c:symbol val="none"/>
          </c:marker>
          <c:xVal>
            <c:numRef>
              <c:f>'Cross Section'!$AI$38:$AI$39</c:f>
              <c:numCache>
                <c:formatCode>0.000</c:formatCode>
                <c:ptCount val="2"/>
                <c:pt idx="0">
                  <c:v>-2.5</c:v>
                </c:pt>
                <c:pt idx="1">
                  <c:v>17.5</c:v>
                </c:pt>
              </c:numCache>
            </c:numRef>
          </c:xVal>
          <c:yVal>
            <c:numRef>
              <c:f>'Cross Section'!$AJ$38:$AJ$39</c:f>
              <c:numCache>
                <c:formatCode>0.000</c:formatCode>
                <c:ptCount val="2"/>
                <c:pt idx="0">
                  <c:v>7.5</c:v>
                </c:pt>
                <c:pt idx="1">
                  <c:v>7.5</c:v>
                </c:pt>
              </c:numCache>
            </c:numRef>
          </c:yVal>
          <c:smooth val="0"/>
          <c:extLst>
            <c:ext xmlns:c16="http://schemas.microsoft.com/office/drawing/2014/chart" uri="{C3380CC4-5D6E-409C-BE32-E72D297353CC}">
              <c16:uniqueId val="{0000000A-212B-4E00-B856-44F0DD76A8DA}"/>
            </c:ext>
          </c:extLst>
        </c:ser>
        <c:ser>
          <c:idx val="11"/>
          <c:order val="11"/>
          <c:spPr>
            <a:ln w="19050">
              <a:solidFill>
                <a:sysClr val="windowText" lastClr="000000"/>
              </a:solidFill>
            </a:ln>
          </c:spPr>
          <c:marker>
            <c:symbol val="none"/>
          </c:marker>
          <c:xVal>
            <c:numRef>
              <c:f>'Cross Section'!$AI$13:$AI$17</c:f>
            </c:numRef>
          </c:xVal>
          <c:yVal>
            <c:numRef>
              <c:f>'Cross Section'!$AJ$13:$AJ$17</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B-212B-4E00-B856-44F0DD76A8DA}"/>
            </c:ext>
          </c:extLst>
        </c:ser>
        <c:ser>
          <c:idx val="12"/>
          <c:order val="12"/>
          <c:spPr>
            <a:ln w="19050">
              <a:solidFill>
                <a:sysClr val="windowText" lastClr="000000"/>
              </a:solidFill>
            </a:ln>
          </c:spPr>
          <c:marker>
            <c:symbol val="none"/>
          </c:marker>
          <c:xVal>
            <c:numRef>
              <c:f>'Cross Section'!$AI$19:$AI$23</c:f>
            </c:numRef>
          </c:xVal>
          <c:yVal>
            <c:numRef>
              <c:f>'Cross Section'!$AJ$19:$AJ$23</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C-212B-4E00-B856-44F0DD76A8DA}"/>
            </c:ext>
          </c:extLst>
        </c:ser>
        <c:ser>
          <c:idx val="13"/>
          <c:order val="13"/>
          <c:spPr>
            <a:ln w="19050">
              <a:solidFill>
                <a:sysClr val="windowText" lastClr="000000"/>
              </a:solidFill>
            </a:ln>
          </c:spPr>
          <c:marker>
            <c:symbol val="none"/>
          </c:marker>
          <c:xVal>
            <c:numRef>
              <c:f>'Cross Section'!$AI$25:$AI$29</c:f>
            </c:numRef>
          </c:xVal>
          <c:yVal>
            <c:numRef>
              <c:f>'Cross Section'!$AJ$25:$AJ$29</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D-212B-4E00-B856-44F0DD76A8DA}"/>
            </c:ext>
          </c:extLst>
        </c:ser>
        <c:ser>
          <c:idx val="14"/>
          <c:order val="14"/>
          <c:spPr>
            <a:ln w="19050">
              <a:solidFill>
                <a:sysClr val="windowText" lastClr="000000"/>
              </a:solidFill>
            </a:ln>
          </c:spPr>
          <c:marker>
            <c:symbol val="none"/>
          </c:marker>
          <c:xVal>
            <c:numRef>
              <c:f>'Cross Section'!$AL$13:$AL$17</c:f>
            </c:numRef>
          </c:xVal>
          <c:yVal>
            <c:numRef>
              <c:f>'Cross Section'!$AM$13:$AM$17</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E-212B-4E00-B856-44F0DD76A8DA}"/>
            </c:ext>
          </c:extLst>
        </c:ser>
        <c:ser>
          <c:idx val="15"/>
          <c:order val="15"/>
          <c:spPr>
            <a:ln w="19050">
              <a:solidFill>
                <a:sysClr val="windowText" lastClr="000000"/>
              </a:solidFill>
            </a:ln>
          </c:spPr>
          <c:marker>
            <c:symbol val="none"/>
          </c:marker>
          <c:xVal>
            <c:numRef>
              <c:f>'Cross Section'!$AL$19:$AL$23</c:f>
            </c:numRef>
          </c:xVal>
          <c:yVal>
            <c:numRef>
              <c:f>'Cross Section'!$AM$19:$AM$23</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F-212B-4E00-B856-44F0DD76A8DA}"/>
            </c:ext>
          </c:extLst>
        </c:ser>
        <c:ser>
          <c:idx val="16"/>
          <c:order val="16"/>
          <c:spPr>
            <a:ln w="19050">
              <a:solidFill>
                <a:sysClr val="windowText" lastClr="000000"/>
              </a:solidFill>
            </a:ln>
          </c:spPr>
          <c:marker>
            <c:symbol val="none"/>
          </c:marker>
          <c:xVal>
            <c:numRef>
              <c:f>'Cross Section'!$AL$25:$AL$29</c:f>
            </c:numRef>
          </c:xVal>
          <c:yVal>
            <c:numRef>
              <c:f>'Cross Section'!$AM$25:$AM$29</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10-212B-4E00-B856-44F0DD76A8DA}"/>
            </c:ext>
          </c:extLst>
        </c:ser>
        <c:ser>
          <c:idx val="17"/>
          <c:order val="17"/>
          <c:spPr>
            <a:ln w="19050">
              <a:solidFill>
                <a:schemeClr val="tx1"/>
              </a:solidFill>
            </a:ln>
          </c:spPr>
          <c:marker>
            <c:symbol val="none"/>
          </c:marker>
          <c:xVal>
            <c:numRef>
              <c:f>'Cross Section'!$AO$13:$AO$17</c:f>
            </c:numRef>
          </c:xVal>
          <c:yVal>
            <c:numRef>
              <c:f>'Cross Section'!$AP$13:$AP$17</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11-212B-4E00-B856-44F0DD76A8DA}"/>
            </c:ext>
          </c:extLst>
        </c:ser>
        <c:ser>
          <c:idx val="18"/>
          <c:order val="18"/>
          <c:spPr>
            <a:ln w="19050">
              <a:solidFill>
                <a:sysClr val="windowText" lastClr="000000"/>
              </a:solidFill>
            </a:ln>
          </c:spPr>
          <c:marker>
            <c:symbol val="none"/>
          </c:marker>
          <c:xVal>
            <c:numRef>
              <c:f>'Cross Section'!$AO$19:$AO$23</c:f>
            </c:numRef>
          </c:xVal>
          <c:yVal>
            <c:numRef>
              <c:f>'Cross Section'!$AP$19:$AP$23</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12-212B-4E00-B856-44F0DD76A8DA}"/>
            </c:ext>
          </c:extLst>
        </c:ser>
        <c:ser>
          <c:idx val="19"/>
          <c:order val="19"/>
          <c:spPr>
            <a:ln w="19050">
              <a:solidFill>
                <a:sysClr val="windowText" lastClr="000000"/>
              </a:solidFill>
            </a:ln>
          </c:spPr>
          <c:marker>
            <c:symbol val="none"/>
          </c:marker>
          <c:xVal>
            <c:numRef>
              <c:f>'Cross Section'!$AO$25:$AO$29</c:f>
            </c:numRef>
          </c:xVal>
          <c:yVal>
            <c:numRef>
              <c:f>'Cross Section'!$AP$25:$AP$29</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13-212B-4E00-B856-44F0DD76A8DA}"/>
            </c:ext>
          </c:extLst>
        </c:ser>
        <c:ser>
          <c:idx val="20"/>
          <c:order val="20"/>
          <c:spPr>
            <a:ln w="19050">
              <a:solidFill>
                <a:schemeClr val="tx1"/>
              </a:solidFill>
            </a:ln>
          </c:spPr>
          <c:marker>
            <c:symbol val="none"/>
          </c:marker>
          <c:xVal>
            <c:numRef>
              <c:f>'Cross Section'!$AR$13:$AR$17</c:f>
            </c:numRef>
          </c:xVal>
          <c:yVal>
            <c:numRef>
              <c:f>'Cross Section'!$AS$13:$AS$17</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14-212B-4E00-B856-44F0DD76A8DA}"/>
            </c:ext>
          </c:extLst>
        </c:ser>
        <c:dLbls>
          <c:showLegendKey val="0"/>
          <c:showVal val="0"/>
          <c:showCatName val="0"/>
          <c:showSerName val="0"/>
          <c:showPercent val="0"/>
          <c:showBubbleSize val="0"/>
        </c:dLbls>
        <c:axId val="538815088"/>
        <c:axId val="538813912"/>
      </c:scatterChart>
      <c:valAx>
        <c:axId val="538815088"/>
        <c:scaling>
          <c:orientation val="minMax"/>
          <c:max val="17.100000000000001"/>
          <c:min val="-2.1"/>
        </c:scaling>
        <c:delete val="0"/>
        <c:axPos val="b"/>
        <c:numFmt formatCode="0" sourceLinked="0"/>
        <c:majorTickMark val="out"/>
        <c:minorTickMark val="none"/>
        <c:tickLblPos val="nextTo"/>
        <c:spPr>
          <a:ln>
            <a:solidFill>
              <a:sysClr val="windowText" lastClr="000000"/>
            </a:solidFill>
          </a:ln>
        </c:spPr>
        <c:crossAx val="538813912"/>
        <c:crosses val="autoZero"/>
        <c:crossBetween val="midCat"/>
      </c:valAx>
      <c:valAx>
        <c:axId val="538813912"/>
        <c:scaling>
          <c:orientation val="minMax"/>
          <c:max val="17.100000000000001"/>
          <c:min val="-2.1"/>
        </c:scaling>
        <c:delete val="0"/>
        <c:axPos val="l"/>
        <c:numFmt formatCode="#,##0" sourceLinked="0"/>
        <c:majorTickMark val="out"/>
        <c:minorTickMark val="none"/>
        <c:tickLblPos val="nextTo"/>
        <c:spPr>
          <a:ln>
            <a:solidFill>
              <a:sysClr val="windowText" lastClr="000000"/>
            </a:solidFill>
          </a:ln>
        </c:spPr>
        <c:crossAx val="538815088"/>
        <c:crosses val="autoZero"/>
        <c:crossBetween val="midCat"/>
      </c:valAx>
    </c:plotArea>
    <c:plotVisOnly val="1"/>
    <c:dispBlanksAs val="gap"/>
    <c:showDLblsOverMax val="0"/>
  </c:chart>
  <c:spPr>
    <a:ln>
      <a:noFill/>
    </a:ln>
  </c:spPr>
  <c:txPr>
    <a:bodyPr/>
    <a:lstStyle/>
    <a:p>
      <a:pPr>
        <a:defRPr sz="800">
          <a:latin typeface="+mn-lt"/>
          <a:cs typeface="Arial" pitchFamily="34" charset="0"/>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6466074605155192E-2"/>
          <c:y val="1.0339105845804001E-2"/>
          <c:w val="0.9489714285714298"/>
          <c:h val="0.97865947669216069"/>
        </c:manualLayout>
      </c:layout>
      <c:scatterChart>
        <c:scatterStyle val="lineMarker"/>
        <c:varyColors val="0"/>
        <c:ser>
          <c:idx val="0"/>
          <c:order val="0"/>
          <c:spPr>
            <a:ln w="19050">
              <a:solidFill>
                <a:srgbClr val="000000"/>
              </a:solidFill>
            </a:ln>
          </c:spPr>
          <c:marker>
            <c:symbol val="none"/>
          </c:marker>
          <c:dLbls>
            <c:dLbl>
              <c:idx val="0"/>
              <c:tx>
                <c:strRef>
                  <c:f>'Cross Section'!$Z$78</c:f>
                  <c:strCache>
                    <c:ptCount val="1"/>
                    <c:pt idx="0">
                      <c:v>1010</c:v>
                    </c:pt>
                  </c:strCache>
                </c:strRef>
              </c:tx>
              <c:showLegendKey val="0"/>
              <c:showVal val="0"/>
              <c:showCatName val="0"/>
              <c:showSerName val="1"/>
              <c:showPercent val="0"/>
              <c:showBubbleSize val="0"/>
              <c:extLst>
                <c:ext xmlns:c15="http://schemas.microsoft.com/office/drawing/2012/chart" uri="{CE6537A1-D6FC-4f65-9D91-7224C49458BB}">
                  <c15:dlblFieldTable>
                    <c15:dlblFTEntry>
                      <c15:txfldGUID>{E75D4CE4-19D4-40C7-999E-4226B4536B20}</c15:txfldGUID>
                      <c15:f>'Cross Section'!$Z$78</c15:f>
                      <c15:dlblFieldTableCache>
                        <c:ptCount val="1"/>
                        <c:pt idx="0">
                          <c:v>1010</c:v>
                        </c:pt>
                      </c15:dlblFieldTableCache>
                    </c15:dlblFTEntry>
                  </c15:dlblFieldTable>
                  <c15:showDataLabelsRange val="0"/>
                </c:ext>
                <c:ext xmlns:c16="http://schemas.microsoft.com/office/drawing/2014/chart" uri="{C3380CC4-5D6E-409C-BE32-E72D297353CC}">
                  <c16:uniqueId val="{00000000-BA87-45B1-95A4-76468D1E141C}"/>
                </c:ext>
              </c:extLst>
            </c:dLbl>
            <c:dLbl>
              <c:idx val="1"/>
              <c:tx>
                <c:strRef>
                  <c:f>'Cross Section'!$Z$79</c:f>
                  <c:strCache>
                    <c:ptCount val="1"/>
                    <c:pt idx="0">
                      <c:v>1010</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{F9102626-A417-45ED-97FB-2DB14BBE5B0D}</c15:txfldGUID>
                      <c15:f>'Cross Section'!$Z$79</c15:f>
                      <c15:dlblFieldTableCache>
                        <c:ptCount val="1"/>
                        <c:pt idx="0">
                          <c:v>1010</c:v>
                        </c:pt>
                      </c15:dlblFieldTableCache>
                    </c15:dlblFTEntry>
                  </c15:dlblFieldTable>
                  <c15:showDataLabelsRange val="0"/>
                </c:ext>
                <c:ext xmlns:c16="http://schemas.microsoft.com/office/drawing/2014/chart" uri="{C3380CC4-5D6E-409C-BE32-E72D297353CC}">
                  <c16:uniqueId val="{00000001-BA87-45B1-95A4-76468D1E141C}"/>
                </c:ext>
              </c:extLst>
            </c:dLbl>
            <c:dLbl>
              <c:idx val="2"/>
              <c:tx>
                <c:strRef>
                  <c:f>'Cross Section'!$Z$80</c:f>
                  <c:strCache>
                    <c:ptCount val="1"/>
                    <c:pt idx="0">
                      <c:v>1154</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{2F83059B-A764-4D6E-941C-3DA63D1ED434}</c15:txfldGUID>
                      <c15:f>'Cross Section'!$Z$80</c15:f>
                      <c15:dlblFieldTableCache>
                        <c:ptCount val="1"/>
                        <c:pt idx="0">
                          <c:v>1154</c:v>
                        </c:pt>
                      </c15:dlblFieldTableCache>
                    </c15:dlblFTEntry>
                  </c15:dlblFieldTable>
                  <c15:showDataLabelsRange val="0"/>
                </c:ext>
                <c:ext xmlns:c16="http://schemas.microsoft.com/office/drawing/2014/chart" uri="{C3380CC4-5D6E-409C-BE32-E72D297353CC}">
                  <c16:uniqueId val="{00000002-BA87-45B1-95A4-76468D1E141C}"/>
                </c:ext>
              </c:extLst>
            </c:dLbl>
            <c:dLbl>
              <c:idx val="3"/>
              <c:tx>
                <c:strRef>
                  <c:f>'Cross Section'!$Z$81</c:f>
                  <c:strCache>
                    <c:ptCount val="1"/>
                    <c:pt idx="0">
                      <c:v>1154</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{5CC99840-36CB-4D40-975B-FE782BB82955}</c15:txfldGUID>
                      <c15:f>'Cross Section'!$Z$81</c15:f>
                      <c15:dlblFieldTableCache>
                        <c:ptCount val="1"/>
                        <c:pt idx="0">
                          <c:v>1154</c:v>
                        </c:pt>
                      </c15:dlblFieldTableCache>
                    </c15:dlblFTEntry>
                  </c15:dlblFieldTable>
                  <c15:showDataLabelsRange val="0"/>
                </c:ext>
                <c:ext xmlns:c16="http://schemas.microsoft.com/office/drawing/2014/chart" uri="{C3380CC4-5D6E-409C-BE32-E72D297353CC}">
                  <c16:uniqueId val="{00000003-BA87-45B1-95A4-76468D1E141C}"/>
                </c:ext>
              </c:extLst>
            </c:dLbl>
            <c:dLbl>
              <c:idx val="4"/>
              <c:delete val="1"/>
              <c:extLst>
                <c:ext xmlns:c15="http://schemas.microsoft.com/office/drawing/2012/chart" uri="{CE6537A1-D6FC-4f65-9D91-7224C49458BB}"/>
                <c:ext xmlns:c16="http://schemas.microsoft.com/office/drawing/2014/chart" uri="{C3380CC4-5D6E-409C-BE32-E72D297353CC}">
                  <c16:uniqueId val="{00000004-BA87-45B1-95A4-76468D1E141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Section'!$Z$13:$Z$17</c:f>
              <c:numCache>
                <c:formatCode>0.00</c:formatCode>
                <c:ptCount val="5"/>
                <c:pt idx="0">
                  <c:v>2</c:v>
                </c:pt>
                <c:pt idx="1">
                  <c:v>-2</c:v>
                </c:pt>
                <c:pt idx="2">
                  <c:v>-2</c:v>
                </c:pt>
                <c:pt idx="3">
                  <c:v>2</c:v>
                </c:pt>
                <c:pt idx="4">
                  <c:v>2</c:v>
                </c:pt>
              </c:numCache>
            </c:numRef>
          </c:xVal>
          <c:yVal>
            <c:numRef>
              <c:f>'Cross Section'!$AA$13:$AA$17</c:f>
              <c:numCache>
                <c:formatCode>0.00</c:formatCode>
                <c:ptCount val="5"/>
                <c:pt idx="0">
                  <c:v>0.5</c:v>
                </c:pt>
                <c:pt idx="1">
                  <c:v>0.50000000000000044</c:v>
                </c:pt>
                <c:pt idx="2">
                  <c:v>-0.5</c:v>
                </c:pt>
                <c:pt idx="3">
                  <c:v>-0.50000000000000044</c:v>
                </c:pt>
                <c:pt idx="4">
                  <c:v>0.5</c:v>
                </c:pt>
              </c:numCache>
            </c:numRef>
          </c:yVal>
          <c:smooth val="0"/>
          <c:extLst>
            <c:ext xmlns:c16="http://schemas.microsoft.com/office/drawing/2014/chart" uri="{C3380CC4-5D6E-409C-BE32-E72D297353CC}">
              <c16:uniqueId val="{00000005-BA87-45B1-95A4-76468D1E141C}"/>
            </c:ext>
          </c:extLst>
        </c:ser>
        <c:ser>
          <c:idx val="1"/>
          <c:order val="1"/>
          <c:spPr>
            <a:ln w="19050">
              <a:solidFill>
                <a:srgbClr val="000000"/>
              </a:solidFill>
            </a:ln>
          </c:spPr>
          <c:marker>
            <c:symbol val="none"/>
          </c:marker>
          <c:dLbls>
            <c:dLbl>
              <c:idx val="0"/>
              <c:tx>
                <c:strRef>
                  <c:f>'Cross Section'!$Z$83</c:f>
                  <c:strCache>
                    <c:ptCount val="1"/>
                    <c:pt idx="0">
                      <c:v>72</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{7CD2D6E9-2D2F-435C-8D33-5B92FA7853DB}</c15:txfldGUID>
                      <c15:f>'Cross Section'!$Z$83</c15:f>
                      <c15:dlblFieldTableCache>
                        <c:ptCount val="1"/>
                        <c:pt idx="0">
                          <c:v>72</c:v>
                        </c:pt>
                      </c15:dlblFieldTableCache>
                    </c15:dlblFTEntry>
                  </c15:dlblFieldTable>
                  <c15:showDataLabelsRange val="0"/>
                </c:ext>
                <c:ext xmlns:c16="http://schemas.microsoft.com/office/drawing/2014/chart" uri="{C3380CC4-5D6E-409C-BE32-E72D297353CC}">
                  <c16:uniqueId val="{00000006-BA87-45B1-95A4-76468D1E141C}"/>
                </c:ext>
              </c:extLst>
            </c:dLbl>
            <c:dLbl>
              <c:idx val="1"/>
              <c:tx>
                <c:strRef>
                  <c:f>'Cross Section'!$Z$84</c:f>
                  <c:strCache>
                    <c:ptCount val="1"/>
                    <c:pt idx="0">
                      <c:v>72</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{EE7B97EE-CD2C-49BD-AE58-6EFA073D562E}</c15:txfldGUID>
                      <c15:f>'Cross Section'!$Z$84</c15:f>
                      <c15:dlblFieldTableCache>
                        <c:ptCount val="1"/>
                        <c:pt idx="0">
                          <c:v>72</c:v>
                        </c:pt>
                      </c15:dlblFieldTableCache>
                    </c15:dlblFTEntry>
                  </c15:dlblFieldTable>
                  <c15:showDataLabelsRange val="0"/>
                </c:ext>
                <c:ext xmlns:c16="http://schemas.microsoft.com/office/drawing/2014/chart" uri="{C3380CC4-5D6E-409C-BE32-E72D297353CC}">
                  <c16:uniqueId val="{00000007-BA87-45B1-95A4-76468D1E141C}"/>
                </c:ext>
              </c:extLst>
            </c:dLbl>
            <c:dLbl>
              <c:idx val="2"/>
              <c:tx>
                <c:strRef>
                  <c:f>'Cross Section'!$Z$85</c:f>
                  <c:strCache>
                    <c:ptCount val="1"/>
                    <c:pt idx="0">
                      <c:v>649</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{0569519E-02CA-4FA5-B2D4-ACD520A0DEE4}</c15:txfldGUID>
                      <c15:f>'Cross Section'!$Z$85</c15:f>
                      <c15:dlblFieldTableCache>
                        <c:ptCount val="1"/>
                        <c:pt idx="0">
                          <c:v>649</c:v>
                        </c:pt>
                      </c15:dlblFieldTableCache>
                    </c15:dlblFTEntry>
                  </c15:dlblFieldTable>
                  <c15:showDataLabelsRange val="0"/>
                </c:ext>
                <c:ext xmlns:c16="http://schemas.microsoft.com/office/drawing/2014/chart" uri="{C3380CC4-5D6E-409C-BE32-E72D297353CC}">
                  <c16:uniqueId val="{00000008-BA87-45B1-95A4-76468D1E141C}"/>
                </c:ext>
              </c:extLst>
            </c:dLbl>
            <c:dLbl>
              <c:idx val="3"/>
              <c:tx>
                <c:strRef>
                  <c:f>'Cross Section'!$Z$86</c:f>
                  <c:strCache>
                    <c:ptCount val="1"/>
                    <c:pt idx="0">
                      <c:v>649</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{4A7A2645-C4B2-4852-9B81-A651BF7983E5}</c15:txfldGUID>
                      <c15:f>'Cross Section'!$Z$86</c15:f>
                      <c15:dlblFieldTableCache>
                        <c:ptCount val="1"/>
                        <c:pt idx="0">
                          <c:v>649</c:v>
                        </c:pt>
                      </c15:dlblFieldTableCache>
                    </c15:dlblFTEntry>
                  </c15:dlblFieldTable>
                  <c15:showDataLabelsRange val="0"/>
                </c:ext>
                <c:ext xmlns:c16="http://schemas.microsoft.com/office/drawing/2014/chart" uri="{C3380CC4-5D6E-409C-BE32-E72D297353CC}">
                  <c16:uniqueId val="{00000009-BA87-45B1-95A4-76468D1E141C}"/>
                </c:ext>
              </c:extLst>
            </c:dLbl>
            <c:dLbl>
              <c:idx val="4"/>
              <c:delete val="1"/>
              <c:extLst>
                <c:ext xmlns:c15="http://schemas.microsoft.com/office/drawing/2012/chart" uri="{CE6537A1-D6FC-4f65-9D91-7224C49458BB}"/>
                <c:ext xmlns:c16="http://schemas.microsoft.com/office/drawing/2014/chart" uri="{C3380CC4-5D6E-409C-BE32-E72D297353CC}">
                  <c16:uniqueId val="{0000000A-BA87-45B1-95A4-76468D1E141C}"/>
                </c:ext>
              </c:extLst>
            </c:dLbl>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Section'!$Z$19:$Z$23</c:f>
              <c:numCache>
                <c:formatCode>0.00</c:formatCode>
                <c:ptCount val="5"/>
                <c:pt idx="0">
                  <c:v>7</c:v>
                </c:pt>
                <c:pt idx="1">
                  <c:v>3</c:v>
                </c:pt>
                <c:pt idx="2">
                  <c:v>2.9999999999999996</c:v>
                </c:pt>
                <c:pt idx="3">
                  <c:v>7</c:v>
                </c:pt>
                <c:pt idx="4">
                  <c:v>7</c:v>
                </c:pt>
              </c:numCache>
            </c:numRef>
          </c:xVal>
          <c:yVal>
            <c:numRef>
              <c:f>'Cross Section'!$AA$19:$AA$23</c:f>
              <c:numCache>
                <c:formatCode>0.00</c:formatCode>
                <c:ptCount val="5"/>
                <c:pt idx="0">
                  <c:v>7</c:v>
                </c:pt>
                <c:pt idx="1">
                  <c:v>7</c:v>
                </c:pt>
                <c:pt idx="2">
                  <c:v>3</c:v>
                </c:pt>
                <c:pt idx="3">
                  <c:v>2.9999999999999996</c:v>
                </c:pt>
                <c:pt idx="4">
                  <c:v>7</c:v>
                </c:pt>
              </c:numCache>
            </c:numRef>
          </c:yVal>
          <c:smooth val="0"/>
          <c:extLst>
            <c:ext xmlns:c16="http://schemas.microsoft.com/office/drawing/2014/chart" uri="{C3380CC4-5D6E-409C-BE32-E72D297353CC}">
              <c16:uniqueId val="{0000000B-BA87-45B1-95A4-76468D1E141C}"/>
            </c:ext>
          </c:extLst>
        </c:ser>
        <c:ser>
          <c:idx val="2"/>
          <c:order val="2"/>
          <c:spPr>
            <a:ln w="19050">
              <a:solidFill>
                <a:srgbClr val="000000"/>
              </a:solidFill>
            </a:ln>
          </c:spPr>
          <c:marker>
            <c:symbol val="none"/>
          </c:marker>
          <c:dLbls>
            <c:dLbl>
              <c:idx val="0"/>
              <c:tx>
                <c:strRef>
                  <c:f>'Cross Section'!$Z$88</c:f>
                  <c:strCache>
                    <c:ptCount val="1"/>
                    <c:pt idx="0">
                      <c:v>-649</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{3FFCE5B6-66DE-488C-8991-DF72BE91B32B}</c15:txfldGUID>
                      <c15:f>'Cross Section'!$Z$88</c15:f>
                      <c15:dlblFieldTableCache>
                        <c:ptCount val="1"/>
                        <c:pt idx="0">
                          <c:v>-649</c:v>
                        </c:pt>
                      </c15:dlblFieldTableCache>
                    </c15:dlblFTEntry>
                  </c15:dlblFieldTable>
                  <c15:showDataLabelsRange val="0"/>
                </c:ext>
                <c:ext xmlns:c16="http://schemas.microsoft.com/office/drawing/2014/chart" uri="{C3380CC4-5D6E-409C-BE32-E72D297353CC}">
                  <c16:uniqueId val="{0000000C-BA87-45B1-95A4-76468D1E141C}"/>
                </c:ext>
              </c:extLst>
            </c:dLbl>
            <c:dLbl>
              <c:idx val="1"/>
              <c:tx>
                <c:strRef>
                  <c:f>'Cross Section'!$Z$89</c:f>
                  <c:strCache>
                    <c:ptCount val="1"/>
                    <c:pt idx="0">
                      <c:v>-649</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{4B38216F-FA2A-494B-B63E-B25856BDA786}</c15:txfldGUID>
                      <c15:f>'Cross Section'!$Z$89</c15:f>
                      <c15:dlblFieldTableCache>
                        <c:ptCount val="1"/>
                        <c:pt idx="0">
                          <c:v>-649</c:v>
                        </c:pt>
                      </c15:dlblFieldTableCache>
                    </c15:dlblFTEntry>
                  </c15:dlblFieldTable>
                  <c15:showDataLabelsRange val="0"/>
                </c:ext>
                <c:ext xmlns:c16="http://schemas.microsoft.com/office/drawing/2014/chart" uri="{C3380CC4-5D6E-409C-BE32-E72D297353CC}">
                  <c16:uniqueId val="{0000000D-BA87-45B1-95A4-76468D1E141C}"/>
                </c:ext>
              </c:extLst>
            </c:dLbl>
            <c:dLbl>
              <c:idx val="2"/>
              <c:tx>
                <c:strRef>
                  <c:f>'Cross Section'!$Z$90</c:f>
                  <c:strCache>
                    <c:ptCount val="1"/>
                    <c:pt idx="0">
                      <c:v>-72</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{C7BF7EA8-4733-48A9-8577-739622126CC1}</c15:txfldGUID>
                      <c15:f>'Cross Section'!$Z$90</c15:f>
                      <c15:dlblFieldTableCache>
                        <c:ptCount val="1"/>
                        <c:pt idx="0">
                          <c:v>-72</c:v>
                        </c:pt>
                      </c15:dlblFieldTableCache>
                    </c15:dlblFTEntry>
                  </c15:dlblFieldTable>
                  <c15:showDataLabelsRange val="0"/>
                </c:ext>
                <c:ext xmlns:c16="http://schemas.microsoft.com/office/drawing/2014/chart" uri="{C3380CC4-5D6E-409C-BE32-E72D297353CC}">
                  <c16:uniqueId val="{0000000E-BA87-45B1-95A4-76468D1E141C}"/>
                </c:ext>
              </c:extLst>
            </c:dLbl>
            <c:dLbl>
              <c:idx val="3"/>
              <c:tx>
                <c:strRef>
                  <c:f>'Cross Section'!$Z$91</c:f>
                  <c:strCache>
                    <c:ptCount val="1"/>
                    <c:pt idx="0">
                      <c:v>-72</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{4895FDEE-B62E-4657-8CA8-E1D3E44A3C9B}</c15:txfldGUID>
                      <c15:f>'Cross Section'!$Z$91</c15:f>
                      <c15:dlblFieldTableCache>
                        <c:ptCount val="1"/>
                        <c:pt idx="0">
                          <c:v>-72</c:v>
                        </c:pt>
                      </c15:dlblFieldTableCache>
                    </c15:dlblFTEntry>
                  </c15:dlblFieldTable>
                  <c15:showDataLabelsRange val="0"/>
                </c:ext>
                <c:ext xmlns:c16="http://schemas.microsoft.com/office/drawing/2014/chart" uri="{C3380CC4-5D6E-409C-BE32-E72D297353CC}">
                  <c16:uniqueId val="{0000000F-BA87-45B1-95A4-76468D1E141C}"/>
                </c:ext>
              </c:extLst>
            </c:dLbl>
            <c:dLbl>
              <c:idx val="4"/>
              <c:delete val="1"/>
              <c:extLst>
                <c:ext xmlns:c15="http://schemas.microsoft.com/office/drawing/2012/chart" uri="{CE6537A1-D6FC-4f65-9D91-7224C49458BB}"/>
                <c:ext xmlns:c16="http://schemas.microsoft.com/office/drawing/2014/chart" uri="{C3380CC4-5D6E-409C-BE32-E72D297353CC}">
                  <c16:uniqueId val="{00000010-BA87-45B1-95A4-76468D1E141C}"/>
                </c:ext>
              </c:extLst>
            </c:dLbl>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Section'!$Z$25:$Z$29</c:f>
              <c:numCache>
                <c:formatCode>0.00</c:formatCode>
                <c:ptCount val="5"/>
                <c:pt idx="0">
                  <c:v>12</c:v>
                </c:pt>
                <c:pt idx="1">
                  <c:v>8</c:v>
                </c:pt>
                <c:pt idx="2">
                  <c:v>8</c:v>
                </c:pt>
                <c:pt idx="3">
                  <c:v>12</c:v>
                </c:pt>
                <c:pt idx="4">
                  <c:v>12</c:v>
                </c:pt>
              </c:numCache>
            </c:numRef>
          </c:xVal>
          <c:yVal>
            <c:numRef>
              <c:f>'Cross Section'!$AA$25:$AA$29</c:f>
              <c:numCache>
                <c:formatCode>0.00</c:formatCode>
                <c:ptCount val="5"/>
                <c:pt idx="0">
                  <c:v>12</c:v>
                </c:pt>
                <c:pt idx="1">
                  <c:v>12</c:v>
                </c:pt>
                <c:pt idx="2">
                  <c:v>8</c:v>
                </c:pt>
                <c:pt idx="3">
                  <c:v>8</c:v>
                </c:pt>
                <c:pt idx="4">
                  <c:v>12</c:v>
                </c:pt>
              </c:numCache>
            </c:numRef>
          </c:yVal>
          <c:smooth val="0"/>
          <c:extLst>
            <c:ext xmlns:c16="http://schemas.microsoft.com/office/drawing/2014/chart" uri="{C3380CC4-5D6E-409C-BE32-E72D297353CC}">
              <c16:uniqueId val="{00000011-BA87-45B1-95A4-76468D1E141C}"/>
            </c:ext>
          </c:extLst>
        </c:ser>
        <c:ser>
          <c:idx val="3"/>
          <c:order val="3"/>
          <c:spPr>
            <a:ln w="19050">
              <a:solidFill>
                <a:srgbClr val="000000"/>
              </a:solidFill>
            </a:ln>
          </c:spPr>
          <c:marker>
            <c:symbol val="none"/>
          </c:marker>
          <c:dLbls>
            <c:dLbl>
              <c:idx val="0"/>
              <c:tx>
                <c:strRef>
                  <c:f>'Cross Section'!$AC$78</c:f>
                  <c:strCache>
                    <c:ptCount val="1"/>
                    <c:pt idx="0">
                      <c:v>-1154</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{C0F6FAF9-CC73-4840-846A-DEBB913C2D4A}</c15:txfldGUID>
                      <c15:f>'Cross Section'!$AC$78</c15:f>
                      <c15:dlblFieldTableCache>
                        <c:ptCount val="1"/>
                        <c:pt idx="0">
                          <c:v>-1154</c:v>
                        </c:pt>
                      </c15:dlblFieldTableCache>
                    </c15:dlblFTEntry>
                  </c15:dlblFieldTable>
                  <c15:showDataLabelsRange val="0"/>
                </c:ext>
                <c:ext xmlns:c16="http://schemas.microsoft.com/office/drawing/2014/chart" uri="{C3380CC4-5D6E-409C-BE32-E72D297353CC}">
                  <c16:uniqueId val="{00000012-BA87-45B1-95A4-76468D1E141C}"/>
                </c:ext>
              </c:extLst>
            </c:dLbl>
            <c:dLbl>
              <c:idx val="1"/>
              <c:tx>
                <c:strRef>
                  <c:f>'Cross Section'!$AC$79</c:f>
                  <c:strCache>
                    <c:ptCount val="1"/>
                    <c:pt idx="0">
                      <c:v>-1154</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{12642A0C-9FED-4070-888B-0045E8A6A3DE}</c15:txfldGUID>
                      <c15:f>'Cross Section'!$AC$79</c15:f>
                      <c15:dlblFieldTableCache>
                        <c:ptCount val="1"/>
                        <c:pt idx="0">
                          <c:v>-1154</c:v>
                        </c:pt>
                      </c15:dlblFieldTableCache>
                    </c15:dlblFTEntry>
                  </c15:dlblFieldTable>
                  <c15:showDataLabelsRange val="0"/>
                </c:ext>
                <c:ext xmlns:c16="http://schemas.microsoft.com/office/drawing/2014/chart" uri="{C3380CC4-5D6E-409C-BE32-E72D297353CC}">
                  <c16:uniqueId val="{00000013-BA87-45B1-95A4-76468D1E141C}"/>
                </c:ext>
              </c:extLst>
            </c:dLbl>
            <c:dLbl>
              <c:idx val="2"/>
              <c:tx>
                <c:strRef>
                  <c:f>'Cross Section'!$AC$80</c:f>
                  <c:strCache>
                    <c:ptCount val="1"/>
                    <c:pt idx="0">
                      <c:v>-1010</c:v>
                    </c:pt>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{2EE88BBD-2FC4-499C-9E39-72F216D52097}</c15:txfldGUID>
                      <c15:f>'Cross Section'!$AC$80</c15:f>
                      <c15:dlblFieldTableCache>
                        <c:ptCount val="1"/>
                        <c:pt idx="0">
                          <c:v>-1010</c:v>
                        </c:pt>
                      </c15:dlblFieldTableCache>
                    </c15:dlblFTEntry>
                  </c15:dlblFieldTable>
                  <c15:showDataLabelsRange val="0"/>
                </c:ext>
                <c:ext xmlns:c16="http://schemas.microsoft.com/office/drawing/2014/chart" uri="{C3380CC4-5D6E-409C-BE32-E72D297353CC}">
                  <c16:uniqueId val="{00000014-BA87-45B1-95A4-76468D1E141C}"/>
                </c:ext>
              </c:extLst>
            </c:dLbl>
            <c:dLbl>
              <c:idx val="3"/>
              <c:tx>
                <c:strRef>
                  <c:f>'Cross Section'!$AC$81</c:f>
                  <c:strCache>
                    <c:ptCount val="1"/>
                    <c:pt idx="0">
                      <c:v>-1010</c:v>
                    </c:pt>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{AE211D4E-83A8-4179-8288-2143309F9D20}</c15:txfldGUID>
                      <c15:f>'Cross Section'!$AC$81</c15:f>
                      <c15:dlblFieldTableCache>
                        <c:ptCount val="1"/>
                        <c:pt idx="0">
                          <c:v>-1010</c:v>
                        </c:pt>
                      </c15:dlblFieldTableCache>
                    </c15:dlblFTEntry>
                  </c15:dlblFieldTable>
                  <c15:showDataLabelsRange val="0"/>
                </c:ext>
                <c:ext xmlns:c16="http://schemas.microsoft.com/office/drawing/2014/chart" uri="{C3380CC4-5D6E-409C-BE32-E72D297353CC}">
                  <c16:uniqueId val="{00000015-BA87-45B1-95A4-76468D1E141C}"/>
                </c:ext>
              </c:extLst>
            </c:dLbl>
            <c:dLbl>
              <c:idx val="4"/>
              <c:delete val="1"/>
              <c:extLst>
                <c:ext xmlns:c15="http://schemas.microsoft.com/office/drawing/2012/chart" uri="{CE6537A1-D6FC-4f65-9D91-7224C49458BB}"/>
                <c:ext xmlns:c16="http://schemas.microsoft.com/office/drawing/2014/chart" uri="{C3380CC4-5D6E-409C-BE32-E72D297353CC}">
                  <c16:uniqueId val="{00000016-BA87-45B1-95A4-76468D1E141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Section'!$AC$13:$AC$17</c:f>
              <c:numCache>
                <c:formatCode>0.00</c:formatCode>
                <c:ptCount val="5"/>
                <c:pt idx="0">
                  <c:v>17</c:v>
                </c:pt>
                <c:pt idx="1">
                  <c:v>13</c:v>
                </c:pt>
                <c:pt idx="2">
                  <c:v>13</c:v>
                </c:pt>
                <c:pt idx="3">
                  <c:v>17</c:v>
                </c:pt>
                <c:pt idx="4">
                  <c:v>17</c:v>
                </c:pt>
              </c:numCache>
            </c:numRef>
          </c:xVal>
          <c:yVal>
            <c:numRef>
              <c:f>'Cross Section'!$AD$13:$AD$17</c:f>
              <c:numCache>
                <c:formatCode>0.00</c:formatCode>
                <c:ptCount val="5"/>
                <c:pt idx="0">
                  <c:v>15.5</c:v>
                </c:pt>
                <c:pt idx="1">
                  <c:v>15.5</c:v>
                </c:pt>
                <c:pt idx="2">
                  <c:v>14.5</c:v>
                </c:pt>
                <c:pt idx="3">
                  <c:v>14.5</c:v>
                </c:pt>
                <c:pt idx="4">
                  <c:v>15.5</c:v>
                </c:pt>
              </c:numCache>
            </c:numRef>
          </c:yVal>
          <c:smooth val="0"/>
          <c:extLst>
            <c:ext xmlns:c16="http://schemas.microsoft.com/office/drawing/2014/chart" uri="{C3380CC4-5D6E-409C-BE32-E72D297353CC}">
              <c16:uniqueId val="{00000017-BA87-45B1-95A4-76468D1E141C}"/>
            </c:ext>
          </c:extLst>
        </c:ser>
        <c:ser>
          <c:idx val="4"/>
          <c:order val="4"/>
          <c:spPr>
            <a:ln w="19050">
              <a:solidFill>
                <a:srgbClr val="000000"/>
              </a:solidFill>
            </a:ln>
          </c:spPr>
          <c:marker>
            <c:symbol val="none"/>
          </c:marker>
          <c:dLbls>
            <c:dLbl>
              <c:idx val="0"/>
              <c:tx>
                <c:strRef>
                  <c:f>'Cross Section'!$AC$83</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{B10810EA-490E-428D-A3A3-DD234549F3CE}</c15:txfldGUID>
                      <c15:f>'Cross Section'!$AC$83</c15:f>
                      <c15:dlblFieldTableCache>
                        <c:ptCount val="1"/>
                      </c15:dlblFieldTableCache>
                    </c15:dlblFTEntry>
                  </c15:dlblFieldTable>
                  <c15:showDataLabelsRange val="0"/>
                </c:ext>
                <c:ext xmlns:c16="http://schemas.microsoft.com/office/drawing/2014/chart" uri="{C3380CC4-5D6E-409C-BE32-E72D297353CC}">
                  <c16:uniqueId val="{00000018-BA87-45B1-95A4-76468D1E141C}"/>
                </c:ext>
              </c:extLst>
            </c:dLbl>
            <c:dLbl>
              <c:idx val="1"/>
              <c:tx>
                <c:strRef>
                  <c:f>'Cross Section'!$AC$84</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{7250FB28-91D0-424A-BBDB-DF1291AFB01E}</c15:txfldGUID>
                      <c15:f>'Cross Section'!$AC$84</c15:f>
                      <c15:dlblFieldTableCache>
                        <c:ptCount val="1"/>
                      </c15:dlblFieldTableCache>
                    </c15:dlblFTEntry>
                  </c15:dlblFieldTable>
                  <c15:showDataLabelsRange val="0"/>
                </c:ext>
                <c:ext xmlns:c16="http://schemas.microsoft.com/office/drawing/2014/chart" uri="{C3380CC4-5D6E-409C-BE32-E72D297353CC}">
                  <c16:uniqueId val="{00000019-BA87-45B1-95A4-76468D1E141C}"/>
                </c:ext>
              </c:extLst>
            </c:dLbl>
            <c:dLbl>
              <c:idx val="2"/>
              <c:tx>
                <c:strRef>
                  <c:f>'Cross Section'!$AC$85</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{E19E7E80-DA6A-450A-BF4D-D643E4F2AD5B}</c15:txfldGUID>
                      <c15:f>'Cross Section'!$AC$85</c15:f>
                      <c15:dlblFieldTableCache>
                        <c:ptCount val="1"/>
                      </c15:dlblFieldTableCache>
                    </c15:dlblFTEntry>
                  </c15:dlblFieldTable>
                  <c15:showDataLabelsRange val="0"/>
                </c:ext>
                <c:ext xmlns:c16="http://schemas.microsoft.com/office/drawing/2014/chart" uri="{C3380CC4-5D6E-409C-BE32-E72D297353CC}">
                  <c16:uniqueId val="{0000001A-BA87-45B1-95A4-76468D1E141C}"/>
                </c:ext>
              </c:extLst>
            </c:dLbl>
            <c:dLbl>
              <c:idx val="3"/>
              <c:tx>
                <c:strRef>
                  <c:f>'Cross Section'!$AC$86</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{0EF977BB-5D54-45BE-9004-6B75DC5358A4}</c15:txfldGUID>
                      <c15:f>'Cross Section'!$AC$86</c15:f>
                      <c15:dlblFieldTableCache>
                        <c:ptCount val="1"/>
                      </c15:dlblFieldTableCache>
                    </c15:dlblFTEntry>
                  </c15:dlblFieldTable>
                  <c15:showDataLabelsRange val="0"/>
                </c:ext>
                <c:ext xmlns:c16="http://schemas.microsoft.com/office/drawing/2014/chart" uri="{C3380CC4-5D6E-409C-BE32-E72D297353CC}">
                  <c16:uniqueId val="{0000001B-BA87-45B1-95A4-76468D1E141C}"/>
                </c:ext>
              </c:extLst>
            </c:dLbl>
            <c:dLbl>
              <c:idx val="4"/>
              <c:delete val="1"/>
              <c:extLst>
                <c:ext xmlns:c15="http://schemas.microsoft.com/office/drawing/2012/chart" uri="{CE6537A1-D6FC-4f65-9D91-7224C49458BB}"/>
                <c:ext xmlns:c16="http://schemas.microsoft.com/office/drawing/2014/chart" uri="{C3380CC4-5D6E-409C-BE32-E72D297353CC}">
                  <c16:uniqueId val="{0000001C-BA87-45B1-95A4-76468D1E141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Section'!$AC$19:$AC$23</c:f>
            </c:numRef>
          </c:xVal>
          <c:yVal>
            <c:numRef>
              <c:f>'Cross Section'!$AD$19:$AD$23</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1D-BA87-45B1-95A4-76468D1E141C}"/>
            </c:ext>
          </c:extLst>
        </c:ser>
        <c:ser>
          <c:idx val="5"/>
          <c:order val="5"/>
          <c:spPr>
            <a:ln w="19050">
              <a:solidFill>
                <a:srgbClr val="000000"/>
              </a:solidFill>
            </a:ln>
          </c:spPr>
          <c:marker>
            <c:symbol val="none"/>
          </c:marker>
          <c:dLbls>
            <c:dLbl>
              <c:idx val="0"/>
              <c:tx>
                <c:strRef>
                  <c:f>'Cross Section'!$AC$88</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{2C5C997A-E826-4705-9067-D13C4CEC2223}</c15:txfldGUID>
                      <c15:f>'Cross Section'!$AC$88</c15:f>
                      <c15:dlblFieldTableCache>
                        <c:ptCount val="1"/>
                      </c15:dlblFieldTableCache>
                    </c15:dlblFTEntry>
                  </c15:dlblFieldTable>
                  <c15:showDataLabelsRange val="0"/>
                </c:ext>
                <c:ext xmlns:c16="http://schemas.microsoft.com/office/drawing/2014/chart" uri="{C3380CC4-5D6E-409C-BE32-E72D297353CC}">
                  <c16:uniqueId val="{0000001E-BA87-45B1-95A4-76468D1E141C}"/>
                </c:ext>
              </c:extLst>
            </c:dLbl>
            <c:dLbl>
              <c:idx val="1"/>
              <c:tx>
                <c:strRef>
                  <c:f>'Cross Section'!$AC$89</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{CC729C28-18DB-44EE-9E68-4DD2DD4CBB64}</c15:txfldGUID>
                      <c15:f>'Cross Section'!$AC$89</c15:f>
                      <c15:dlblFieldTableCache>
                        <c:ptCount val="1"/>
                      </c15:dlblFieldTableCache>
                    </c15:dlblFTEntry>
                  </c15:dlblFieldTable>
                  <c15:showDataLabelsRange val="0"/>
                </c:ext>
                <c:ext xmlns:c16="http://schemas.microsoft.com/office/drawing/2014/chart" uri="{C3380CC4-5D6E-409C-BE32-E72D297353CC}">
                  <c16:uniqueId val="{0000001F-BA87-45B1-95A4-76468D1E141C}"/>
                </c:ext>
              </c:extLst>
            </c:dLbl>
            <c:dLbl>
              <c:idx val="2"/>
              <c:tx>
                <c:strRef>
                  <c:f>'Cross Section'!$AC$90</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{DD0EC37B-9A87-42FD-AF49-FA59C1261C9F}</c15:txfldGUID>
                      <c15:f>'Cross Section'!$AC$90</c15:f>
                      <c15:dlblFieldTableCache>
                        <c:ptCount val="1"/>
                      </c15:dlblFieldTableCache>
                    </c15:dlblFTEntry>
                  </c15:dlblFieldTable>
                  <c15:showDataLabelsRange val="0"/>
                </c:ext>
                <c:ext xmlns:c16="http://schemas.microsoft.com/office/drawing/2014/chart" uri="{C3380CC4-5D6E-409C-BE32-E72D297353CC}">
                  <c16:uniqueId val="{00000020-BA87-45B1-95A4-76468D1E141C}"/>
                </c:ext>
              </c:extLst>
            </c:dLbl>
            <c:dLbl>
              <c:idx val="3"/>
              <c:tx>
                <c:strRef>
                  <c:f>'Cross Section'!$AC$91</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{94BAB91B-6AF6-447F-84E7-6ADD9DB2A60F}</c15:txfldGUID>
                      <c15:f>'Cross Section'!$AC$91</c15:f>
                      <c15:dlblFieldTableCache>
                        <c:ptCount val="1"/>
                      </c15:dlblFieldTableCache>
                    </c15:dlblFTEntry>
                  </c15:dlblFieldTable>
                  <c15:showDataLabelsRange val="0"/>
                </c:ext>
                <c:ext xmlns:c16="http://schemas.microsoft.com/office/drawing/2014/chart" uri="{C3380CC4-5D6E-409C-BE32-E72D297353CC}">
                  <c16:uniqueId val="{00000021-BA87-45B1-95A4-76468D1E141C}"/>
                </c:ext>
              </c:extLst>
            </c:dLbl>
            <c:dLbl>
              <c:idx val="4"/>
              <c:delete val="1"/>
              <c:extLst>
                <c:ext xmlns:c15="http://schemas.microsoft.com/office/drawing/2012/chart" uri="{CE6537A1-D6FC-4f65-9D91-7224C49458BB}"/>
                <c:ext xmlns:c16="http://schemas.microsoft.com/office/drawing/2014/chart" uri="{C3380CC4-5D6E-409C-BE32-E72D297353CC}">
                  <c16:uniqueId val="{00000022-BA87-45B1-95A4-76468D1E141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Section'!$AC$25:$AC$29</c:f>
            </c:numRef>
          </c:xVal>
          <c:yVal>
            <c:numRef>
              <c:f>'Cross Section'!$AD$25:$AD$29</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23-BA87-45B1-95A4-76468D1E141C}"/>
            </c:ext>
          </c:extLst>
        </c:ser>
        <c:ser>
          <c:idx val="6"/>
          <c:order val="6"/>
          <c:spPr>
            <a:ln w="19050">
              <a:solidFill>
                <a:srgbClr val="000000"/>
              </a:solidFill>
            </a:ln>
          </c:spPr>
          <c:marker>
            <c:symbol val="none"/>
          </c:marker>
          <c:dLbls>
            <c:dLbl>
              <c:idx val="0"/>
              <c:tx>
                <c:strRef>
                  <c:f>'Cross Section'!$AF$83</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{40B11598-D011-4D3E-9C78-A1A377D1EFEC}</c15:txfldGUID>
                      <c15:f>'Cross Section'!$AF$83</c15:f>
                      <c15:dlblFieldTableCache>
                        <c:ptCount val="1"/>
                      </c15:dlblFieldTableCache>
                    </c15:dlblFTEntry>
                  </c15:dlblFieldTable>
                  <c15:showDataLabelsRange val="0"/>
                </c:ext>
                <c:ext xmlns:c16="http://schemas.microsoft.com/office/drawing/2014/chart" uri="{C3380CC4-5D6E-409C-BE32-E72D297353CC}">
                  <c16:uniqueId val="{00000024-BA87-45B1-95A4-76468D1E141C}"/>
                </c:ext>
              </c:extLst>
            </c:dLbl>
            <c:dLbl>
              <c:idx val="1"/>
              <c:tx>
                <c:strRef>
                  <c:f>'Cross Section'!$AF$84</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{D997BD58-66AF-430C-8920-72CC02C79E22}</c15:txfldGUID>
                      <c15:f>'Cross Section'!$AF$84</c15:f>
                      <c15:dlblFieldTableCache>
                        <c:ptCount val="1"/>
                      </c15:dlblFieldTableCache>
                    </c15:dlblFTEntry>
                  </c15:dlblFieldTable>
                  <c15:showDataLabelsRange val="0"/>
                </c:ext>
                <c:ext xmlns:c16="http://schemas.microsoft.com/office/drawing/2014/chart" uri="{C3380CC4-5D6E-409C-BE32-E72D297353CC}">
                  <c16:uniqueId val="{00000025-BA87-45B1-95A4-76468D1E141C}"/>
                </c:ext>
              </c:extLst>
            </c:dLbl>
            <c:dLbl>
              <c:idx val="2"/>
              <c:tx>
                <c:strRef>
                  <c:f>'Cross Section'!$AF$85</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{F3C036BD-93D6-483E-9548-2C4537AECDDC}</c15:txfldGUID>
                      <c15:f>'Cross Section'!$AF$85</c15:f>
                      <c15:dlblFieldTableCache>
                        <c:ptCount val="1"/>
                      </c15:dlblFieldTableCache>
                    </c15:dlblFTEntry>
                  </c15:dlblFieldTable>
                  <c15:showDataLabelsRange val="0"/>
                </c:ext>
                <c:ext xmlns:c16="http://schemas.microsoft.com/office/drawing/2014/chart" uri="{C3380CC4-5D6E-409C-BE32-E72D297353CC}">
                  <c16:uniqueId val="{00000026-BA87-45B1-95A4-76468D1E141C}"/>
                </c:ext>
              </c:extLst>
            </c:dLbl>
            <c:dLbl>
              <c:idx val="3"/>
              <c:tx>
                <c:strRef>
                  <c:f>'Cross Section'!$AF$86</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{351FDDF0-FA0F-4E84-AEC7-8F0BE5ED3134}</c15:txfldGUID>
                      <c15:f>'Cross Section'!$AF$86</c15:f>
                      <c15:dlblFieldTableCache>
                        <c:ptCount val="1"/>
                      </c15:dlblFieldTableCache>
                    </c15:dlblFTEntry>
                  </c15:dlblFieldTable>
                  <c15:showDataLabelsRange val="0"/>
                </c:ext>
                <c:ext xmlns:c16="http://schemas.microsoft.com/office/drawing/2014/chart" uri="{C3380CC4-5D6E-409C-BE32-E72D297353CC}">
                  <c16:uniqueId val="{00000027-BA87-45B1-95A4-76468D1E141C}"/>
                </c:ext>
              </c:extLst>
            </c:dLbl>
            <c:dLbl>
              <c:idx val="4"/>
              <c:delete val="1"/>
              <c:extLst>
                <c:ext xmlns:c15="http://schemas.microsoft.com/office/drawing/2012/chart" uri="{CE6537A1-D6FC-4f65-9D91-7224C49458BB}"/>
                <c:ext xmlns:c16="http://schemas.microsoft.com/office/drawing/2014/chart" uri="{C3380CC4-5D6E-409C-BE32-E72D297353CC}">
                  <c16:uniqueId val="{00000028-BA87-45B1-95A4-76468D1E141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Section'!$AF$19:$AF$23</c:f>
            </c:numRef>
          </c:xVal>
          <c:yVal>
            <c:numRef>
              <c:f>'Cross Section'!$AG$19:$AG$23</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29-BA87-45B1-95A4-76468D1E141C}"/>
            </c:ext>
          </c:extLst>
        </c:ser>
        <c:ser>
          <c:idx val="7"/>
          <c:order val="7"/>
          <c:spPr>
            <a:ln w="19050">
              <a:solidFill>
                <a:srgbClr val="000000"/>
              </a:solidFill>
            </a:ln>
          </c:spPr>
          <c:marker>
            <c:symbol val="none"/>
          </c:marker>
          <c:dLbls>
            <c:dLbl>
              <c:idx val="0"/>
              <c:tx>
                <c:strRef>
                  <c:f>'Cross Section'!$AF$88</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{A2549183-311C-4B02-9AAD-7CC9E254D7D9}</c15:txfldGUID>
                      <c15:f>'Cross Section'!$AF$88</c15:f>
                      <c15:dlblFieldTableCache>
                        <c:ptCount val="1"/>
                      </c15:dlblFieldTableCache>
                    </c15:dlblFTEntry>
                  </c15:dlblFieldTable>
                  <c15:showDataLabelsRange val="0"/>
                </c:ext>
                <c:ext xmlns:c16="http://schemas.microsoft.com/office/drawing/2014/chart" uri="{C3380CC4-5D6E-409C-BE32-E72D297353CC}">
                  <c16:uniqueId val="{0000002A-BA87-45B1-95A4-76468D1E141C}"/>
                </c:ext>
              </c:extLst>
            </c:dLbl>
            <c:dLbl>
              <c:idx val="1"/>
              <c:tx>
                <c:strRef>
                  <c:f>'Cross Section'!$AF$89</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{45DF65C3-CE91-4B7B-8E97-975BEC6838E9}</c15:txfldGUID>
                      <c15:f>'Cross Section'!$AF$89</c15:f>
                      <c15:dlblFieldTableCache>
                        <c:ptCount val="1"/>
                      </c15:dlblFieldTableCache>
                    </c15:dlblFTEntry>
                  </c15:dlblFieldTable>
                  <c15:showDataLabelsRange val="0"/>
                </c:ext>
                <c:ext xmlns:c16="http://schemas.microsoft.com/office/drawing/2014/chart" uri="{C3380CC4-5D6E-409C-BE32-E72D297353CC}">
                  <c16:uniqueId val="{0000002B-BA87-45B1-95A4-76468D1E141C}"/>
                </c:ext>
              </c:extLst>
            </c:dLbl>
            <c:dLbl>
              <c:idx val="2"/>
              <c:tx>
                <c:strRef>
                  <c:f>'Cross Section'!$AF$90</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{EE2D30AF-CC9C-4B8D-B2F0-8E672299CCAE}</c15:txfldGUID>
                      <c15:f>'Cross Section'!$AF$90</c15:f>
                      <c15:dlblFieldTableCache>
                        <c:ptCount val="1"/>
                      </c15:dlblFieldTableCache>
                    </c15:dlblFTEntry>
                  </c15:dlblFieldTable>
                  <c15:showDataLabelsRange val="0"/>
                </c:ext>
                <c:ext xmlns:c16="http://schemas.microsoft.com/office/drawing/2014/chart" uri="{C3380CC4-5D6E-409C-BE32-E72D297353CC}">
                  <c16:uniqueId val="{0000002C-BA87-45B1-95A4-76468D1E141C}"/>
                </c:ext>
              </c:extLst>
            </c:dLbl>
            <c:dLbl>
              <c:idx val="3"/>
              <c:tx>
                <c:strRef>
                  <c:f>'Cross Section'!$AF$91</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{4262568D-C350-443F-9AB1-A5C65EBCF00A}</c15:txfldGUID>
                      <c15:f>'Cross Section'!$AF$91</c15:f>
                      <c15:dlblFieldTableCache>
                        <c:ptCount val="1"/>
                      </c15:dlblFieldTableCache>
                    </c15:dlblFTEntry>
                  </c15:dlblFieldTable>
                  <c15:showDataLabelsRange val="0"/>
                </c:ext>
                <c:ext xmlns:c16="http://schemas.microsoft.com/office/drawing/2014/chart" uri="{C3380CC4-5D6E-409C-BE32-E72D297353CC}">
                  <c16:uniqueId val="{0000002D-BA87-45B1-95A4-76468D1E141C}"/>
                </c:ext>
              </c:extLst>
            </c:dLbl>
            <c:dLbl>
              <c:idx val="4"/>
              <c:delete val="1"/>
              <c:extLst>
                <c:ext xmlns:c15="http://schemas.microsoft.com/office/drawing/2012/chart" uri="{CE6537A1-D6FC-4f65-9D91-7224C49458BB}"/>
                <c:ext xmlns:c16="http://schemas.microsoft.com/office/drawing/2014/chart" uri="{C3380CC4-5D6E-409C-BE32-E72D297353CC}">
                  <c16:uniqueId val="{0000002E-BA87-45B1-95A4-76468D1E141C}"/>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Section'!$AF$25:$AF$29</c:f>
            </c:numRef>
          </c:xVal>
          <c:yVal>
            <c:numRef>
              <c:f>'Cross Section'!$AG$25:$AG$29</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2F-BA87-45B1-95A4-76468D1E141C}"/>
            </c:ext>
          </c:extLst>
        </c:ser>
        <c:ser>
          <c:idx val="8"/>
          <c:order val="8"/>
          <c:spPr>
            <a:ln w="19050">
              <a:solidFill>
                <a:srgbClr val="000000"/>
              </a:solidFill>
            </a:ln>
          </c:spPr>
          <c:marker>
            <c:symbol val="none"/>
          </c:marker>
          <c:dLbls>
            <c:dLbl>
              <c:idx val="0"/>
              <c:tx>
                <c:strRef>
                  <c:f>'Cross Section'!$AF$78</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{D3F57374-CB00-4503-AF0D-7E1ECBE36119}</c15:txfldGUID>
                      <c15:f>'Cross Section'!$AF$78</c15:f>
                      <c15:dlblFieldTableCache>
                        <c:ptCount val="1"/>
                      </c15:dlblFieldTableCache>
                    </c15:dlblFTEntry>
                  </c15:dlblFieldTable>
                  <c15:showDataLabelsRange val="0"/>
                </c:ext>
                <c:ext xmlns:c16="http://schemas.microsoft.com/office/drawing/2014/chart" uri="{C3380CC4-5D6E-409C-BE32-E72D297353CC}">
                  <c16:uniqueId val="{00000030-BA87-45B1-95A4-76468D1E141C}"/>
                </c:ext>
              </c:extLst>
            </c:dLbl>
            <c:dLbl>
              <c:idx val="1"/>
              <c:tx>
                <c:strRef>
                  <c:f>'Cross Section'!$AF$79</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{E457DD16-4D30-4E83-BD1F-D828BA72D6BF}</c15:txfldGUID>
                      <c15:f>'Cross Section'!$AF$79</c15:f>
                      <c15:dlblFieldTableCache>
                        <c:ptCount val="1"/>
                      </c15:dlblFieldTableCache>
                    </c15:dlblFTEntry>
                  </c15:dlblFieldTable>
                  <c15:showDataLabelsRange val="0"/>
                </c:ext>
                <c:ext xmlns:c16="http://schemas.microsoft.com/office/drawing/2014/chart" uri="{C3380CC4-5D6E-409C-BE32-E72D297353CC}">
                  <c16:uniqueId val="{00000031-BA87-45B1-95A4-76468D1E141C}"/>
                </c:ext>
              </c:extLst>
            </c:dLbl>
            <c:dLbl>
              <c:idx val="2"/>
              <c:tx>
                <c:strRef>
                  <c:f>'Cross Section'!$AF$80</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{04B6E3F9-5F24-4E55-8853-679F3A3B9750}</c15:txfldGUID>
                      <c15:f>'Cross Section'!$AF$80</c15:f>
                      <c15:dlblFieldTableCache>
                        <c:ptCount val="1"/>
                      </c15:dlblFieldTableCache>
                    </c15:dlblFTEntry>
                  </c15:dlblFieldTable>
                  <c15:showDataLabelsRange val="0"/>
                </c:ext>
                <c:ext xmlns:c16="http://schemas.microsoft.com/office/drawing/2014/chart" uri="{C3380CC4-5D6E-409C-BE32-E72D297353CC}">
                  <c16:uniqueId val="{00000032-BA87-45B1-95A4-76468D1E141C}"/>
                </c:ext>
              </c:extLst>
            </c:dLbl>
            <c:dLbl>
              <c:idx val="3"/>
              <c:tx>
                <c:strRef>
                  <c:f>'Cross Section'!$AF$81</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{3CD2653E-8B1E-4609-9C0D-BC02F10B2A45}</c15:txfldGUID>
                      <c15:f>'Cross Section'!$AF$81</c15:f>
                      <c15:dlblFieldTableCache>
                        <c:ptCount val="1"/>
                      </c15:dlblFieldTableCache>
                    </c15:dlblFTEntry>
                  </c15:dlblFieldTable>
                  <c15:showDataLabelsRange val="0"/>
                </c:ext>
                <c:ext xmlns:c16="http://schemas.microsoft.com/office/drawing/2014/chart" uri="{C3380CC4-5D6E-409C-BE32-E72D297353CC}">
                  <c16:uniqueId val="{00000033-BA87-45B1-95A4-76468D1E141C}"/>
                </c:ext>
              </c:extLst>
            </c:dLbl>
            <c:dLbl>
              <c:idx val="4"/>
              <c:delete val="1"/>
              <c:extLst>
                <c:ext xmlns:c15="http://schemas.microsoft.com/office/drawing/2012/chart" uri="{CE6537A1-D6FC-4f65-9D91-7224C49458BB}"/>
                <c:ext xmlns:c16="http://schemas.microsoft.com/office/drawing/2014/chart" uri="{C3380CC4-5D6E-409C-BE32-E72D297353CC}">
                  <c16:uniqueId val="{00000034-BA87-45B1-95A4-76468D1E141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Section'!$AF$13:$AF$17</c:f>
            </c:numRef>
          </c:xVal>
          <c:yVal>
            <c:numRef>
              <c:f>'Cross Section'!$AG$13:$AG$17</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35-BA87-45B1-95A4-76468D1E141C}"/>
            </c:ext>
          </c:extLst>
        </c:ser>
        <c:ser>
          <c:idx val="9"/>
          <c:order val="9"/>
          <c:spPr>
            <a:ln w="19050">
              <a:solidFill>
                <a:sysClr val="windowText" lastClr="000000"/>
              </a:solidFill>
            </a:ln>
          </c:spPr>
          <c:marker>
            <c:symbol val="none"/>
          </c:marker>
          <c:dLbls>
            <c:dLbl>
              <c:idx val="0"/>
              <c:tx>
                <c:strRef>
                  <c:f>'Cross Section'!$AI$78</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{BB9F7C02-DD45-46F1-8C35-D46C32C71149}</c15:txfldGUID>
                      <c15:f>'Cross Section'!$AI$78</c15:f>
                      <c15:dlblFieldTableCache>
                        <c:ptCount val="1"/>
                      </c15:dlblFieldTableCache>
                    </c15:dlblFTEntry>
                  </c15:dlblFieldTable>
                  <c15:showDataLabelsRange val="0"/>
                </c:ext>
                <c:ext xmlns:c16="http://schemas.microsoft.com/office/drawing/2014/chart" uri="{C3380CC4-5D6E-409C-BE32-E72D297353CC}">
                  <c16:uniqueId val="{00000036-BA87-45B1-95A4-76468D1E141C}"/>
                </c:ext>
              </c:extLst>
            </c:dLbl>
            <c:dLbl>
              <c:idx val="1"/>
              <c:tx>
                <c:strRef>
                  <c:f>'Cross Section'!$AI$79</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{4DECE22A-0464-4E39-9359-F63577FBFAF1}</c15:txfldGUID>
                      <c15:f>'Cross Section'!$AI$79</c15:f>
                      <c15:dlblFieldTableCache>
                        <c:ptCount val="1"/>
                      </c15:dlblFieldTableCache>
                    </c15:dlblFTEntry>
                  </c15:dlblFieldTable>
                  <c15:showDataLabelsRange val="0"/>
                </c:ext>
                <c:ext xmlns:c16="http://schemas.microsoft.com/office/drawing/2014/chart" uri="{C3380CC4-5D6E-409C-BE32-E72D297353CC}">
                  <c16:uniqueId val="{00000037-BA87-45B1-95A4-76468D1E141C}"/>
                </c:ext>
              </c:extLst>
            </c:dLbl>
            <c:dLbl>
              <c:idx val="2"/>
              <c:tx>
                <c:strRef>
                  <c:f>'Cross Section'!$AI$80</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{EF2E6E05-06CF-4468-8A49-A8738138DBDE}</c15:txfldGUID>
                      <c15:f>'Cross Section'!$AI$80</c15:f>
                      <c15:dlblFieldTableCache>
                        <c:ptCount val="1"/>
                      </c15:dlblFieldTableCache>
                    </c15:dlblFTEntry>
                  </c15:dlblFieldTable>
                  <c15:showDataLabelsRange val="0"/>
                </c:ext>
                <c:ext xmlns:c16="http://schemas.microsoft.com/office/drawing/2014/chart" uri="{C3380CC4-5D6E-409C-BE32-E72D297353CC}">
                  <c16:uniqueId val="{00000038-BA87-45B1-95A4-76468D1E141C}"/>
                </c:ext>
              </c:extLst>
            </c:dLbl>
            <c:dLbl>
              <c:idx val="3"/>
              <c:tx>
                <c:strRef>
                  <c:f>'Cross Section'!$AI$81</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{190A40A9-5B01-42D5-8340-811B5E72C1B3}</c15:txfldGUID>
                      <c15:f>'Cross Section'!$AI$81</c15:f>
                      <c15:dlblFieldTableCache>
                        <c:ptCount val="1"/>
                      </c15:dlblFieldTableCache>
                    </c15:dlblFTEntry>
                  </c15:dlblFieldTable>
                  <c15:showDataLabelsRange val="0"/>
                </c:ext>
                <c:ext xmlns:c16="http://schemas.microsoft.com/office/drawing/2014/chart" uri="{C3380CC4-5D6E-409C-BE32-E72D297353CC}">
                  <c16:uniqueId val="{00000039-BA87-45B1-95A4-76468D1E141C}"/>
                </c:ext>
              </c:extLst>
            </c:dLbl>
            <c:dLbl>
              <c:idx val="4"/>
              <c:delete val="1"/>
              <c:extLst>
                <c:ext xmlns:c15="http://schemas.microsoft.com/office/drawing/2012/chart" uri="{CE6537A1-D6FC-4f65-9D91-7224C49458BB}"/>
                <c:ext xmlns:c16="http://schemas.microsoft.com/office/drawing/2014/chart" uri="{C3380CC4-5D6E-409C-BE32-E72D297353CC}">
                  <c16:uniqueId val="{0000003A-BA87-45B1-95A4-76468D1E141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Section'!$AI$13:$AI$17</c:f>
            </c:numRef>
          </c:xVal>
          <c:yVal>
            <c:numRef>
              <c:f>'Cross Section'!$AJ$13:$AJ$17</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3B-BA87-45B1-95A4-76468D1E141C}"/>
            </c:ext>
          </c:extLst>
        </c:ser>
        <c:ser>
          <c:idx val="10"/>
          <c:order val="10"/>
          <c:spPr>
            <a:ln w="19050">
              <a:solidFill>
                <a:sysClr val="windowText" lastClr="000000"/>
              </a:solidFill>
            </a:ln>
          </c:spPr>
          <c:marker>
            <c:symbol val="none"/>
          </c:marker>
          <c:dLbls>
            <c:dLbl>
              <c:idx val="0"/>
              <c:tx>
                <c:strRef>
                  <c:f>'Cross Section'!$AI$83</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{1F4F6273-5770-48EF-8236-0C761C2DBC7B}</c15:txfldGUID>
                      <c15:f>'Cross Section'!$AI$83</c15:f>
                      <c15:dlblFieldTableCache>
                        <c:ptCount val="1"/>
                      </c15:dlblFieldTableCache>
                    </c15:dlblFTEntry>
                  </c15:dlblFieldTable>
                  <c15:showDataLabelsRange val="0"/>
                </c:ext>
                <c:ext xmlns:c16="http://schemas.microsoft.com/office/drawing/2014/chart" uri="{C3380CC4-5D6E-409C-BE32-E72D297353CC}">
                  <c16:uniqueId val="{0000003C-BA87-45B1-95A4-76468D1E141C}"/>
                </c:ext>
              </c:extLst>
            </c:dLbl>
            <c:dLbl>
              <c:idx val="1"/>
              <c:tx>
                <c:strRef>
                  <c:f>'Cross Section'!$AI$84</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{F2DB538B-4AE6-4D43-B555-801C3BA972CA}</c15:txfldGUID>
                      <c15:f>'Cross Section'!$AI$84</c15:f>
                      <c15:dlblFieldTableCache>
                        <c:ptCount val="1"/>
                      </c15:dlblFieldTableCache>
                    </c15:dlblFTEntry>
                  </c15:dlblFieldTable>
                  <c15:showDataLabelsRange val="0"/>
                </c:ext>
                <c:ext xmlns:c16="http://schemas.microsoft.com/office/drawing/2014/chart" uri="{C3380CC4-5D6E-409C-BE32-E72D297353CC}">
                  <c16:uniqueId val="{0000003D-BA87-45B1-95A4-76468D1E141C}"/>
                </c:ext>
              </c:extLst>
            </c:dLbl>
            <c:dLbl>
              <c:idx val="2"/>
              <c:tx>
                <c:strRef>
                  <c:f>'Cross Section'!$AI$85</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{F40C74A7-95ED-4659-9C19-DB22B7E994B8}</c15:txfldGUID>
                      <c15:f>'Cross Section'!$AI$85</c15:f>
                      <c15:dlblFieldTableCache>
                        <c:ptCount val="1"/>
                      </c15:dlblFieldTableCache>
                    </c15:dlblFTEntry>
                  </c15:dlblFieldTable>
                  <c15:showDataLabelsRange val="0"/>
                </c:ext>
                <c:ext xmlns:c16="http://schemas.microsoft.com/office/drawing/2014/chart" uri="{C3380CC4-5D6E-409C-BE32-E72D297353CC}">
                  <c16:uniqueId val="{0000003E-BA87-45B1-95A4-76468D1E141C}"/>
                </c:ext>
              </c:extLst>
            </c:dLbl>
            <c:dLbl>
              <c:idx val="3"/>
              <c:tx>
                <c:strRef>
                  <c:f>'Cross Section'!$AI$86</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{E5E8B4C8-A075-4EDE-B0F7-0E2316586B50}</c15:txfldGUID>
                      <c15:f>'Cross Section'!$AI$86</c15:f>
                      <c15:dlblFieldTableCache>
                        <c:ptCount val="1"/>
                      </c15:dlblFieldTableCache>
                    </c15:dlblFTEntry>
                  </c15:dlblFieldTable>
                  <c15:showDataLabelsRange val="0"/>
                </c:ext>
                <c:ext xmlns:c16="http://schemas.microsoft.com/office/drawing/2014/chart" uri="{C3380CC4-5D6E-409C-BE32-E72D297353CC}">
                  <c16:uniqueId val="{0000003F-BA87-45B1-95A4-76468D1E141C}"/>
                </c:ext>
              </c:extLst>
            </c:dLbl>
            <c:dLbl>
              <c:idx val="4"/>
              <c:delete val="1"/>
              <c:extLst>
                <c:ext xmlns:c15="http://schemas.microsoft.com/office/drawing/2012/chart" uri="{CE6537A1-D6FC-4f65-9D91-7224C49458BB}"/>
                <c:ext xmlns:c16="http://schemas.microsoft.com/office/drawing/2014/chart" uri="{C3380CC4-5D6E-409C-BE32-E72D297353CC}">
                  <c16:uniqueId val="{00000040-BA87-45B1-95A4-76468D1E141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Section'!$AI$19:$AI$23</c:f>
            </c:numRef>
          </c:xVal>
          <c:yVal>
            <c:numRef>
              <c:f>'Cross Section'!$AJ$19:$AJ$23</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41-BA87-45B1-95A4-76468D1E141C}"/>
            </c:ext>
          </c:extLst>
        </c:ser>
        <c:ser>
          <c:idx val="11"/>
          <c:order val="11"/>
          <c:spPr>
            <a:ln w="19050">
              <a:solidFill>
                <a:sysClr val="windowText" lastClr="000000"/>
              </a:solidFill>
            </a:ln>
          </c:spPr>
          <c:marker>
            <c:symbol val="none"/>
          </c:marker>
          <c:dLbls>
            <c:dLbl>
              <c:idx val="0"/>
              <c:tx>
                <c:strRef>
                  <c:f>'Cross Section'!$AI$88</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{279E457C-E677-4EB9-95E6-E7D37F7FF3D9}</c15:txfldGUID>
                      <c15:f>'Cross Section'!$AI$88</c15:f>
                      <c15:dlblFieldTableCache>
                        <c:ptCount val="1"/>
                      </c15:dlblFieldTableCache>
                    </c15:dlblFTEntry>
                  </c15:dlblFieldTable>
                  <c15:showDataLabelsRange val="0"/>
                </c:ext>
                <c:ext xmlns:c16="http://schemas.microsoft.com/office/drawing/2014/chart" uri="{C3380CC4-5D6E-409C-BE32-E72D297353CC}">
                  <c16:uniqueId val="{00000042-BA87-45B1-95A4-76468D1E141C}"/>
                </c:ext>
              </c:extLst>
            </c:dLbl>
            <c:dLbl>
              <c:idx val="1"/>
              <c:tx>
                <c:strRef>
                  <c:f>'Cross Section'!$AI$89</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{E2FA9CCD-2CB3-43BF-83C0-BB96F50FE811}</c15:txfldGUID>
                      <c15:f>'Cross Section'!$AI$89</c15:f>
                      <c15:dlblFieldTableCache>
                        <c:ptCount val="1"/>
                      </c15:dlblFieldTableCache>
                    </c15:dlblFTEntry>
                  </c15:dlblFieldTable>
                  <c15:showDataLabelsRange val="0"/>
                </c:ext>
                <c:ext xmlns:c16="http://schemas.microsoft.com/office/drawing/2014/chart" uri="{C3380CC4-5D6E-409C-BE32-E72D297353CC}">
                  <c16:uniqueId val="{00000043-BA87-45B1-95A4-76468D1E141C}"/>
                </c:ext>
              </c:extLst>
            </c:dLbl>
            <c:dLbl>
              <c:idx val="2"/>
              <c:tx>
                <c:strRef>
                  <c:f>'Cross Section'!$AI$90</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{FC1178D9-9B3A-4071-8B11-BD2AB26FA692}</c15:txfldGUID>
                      <c15:f>'Cross Section'!$AI$90</c15:f>
                      <c15:dlblFieldTableCache>
                        <c:ptCount val="1"/>
                      </c15:dlblFieldTableCache>
                    </c15:dlblFTEntry>
                  </c15:dlblFieldTable>
                  <c15:showDataLabelsRange val="0"/>
                </c:ext>
                <c:ext xmlns:c16="http://schemas.microsoft.com/office/drawing/2014/chart" uri="{C3380CC4-5D6E-409C-BE32-E72D297353CC}">
                  <c16:uniqueId val="{00000044-BA87-45B1-95A4-76468D1E141C}"/>
                </c:ext>
              </c:extLst>
            </c:dLbl>
            <c:dLbl>
              <c:idx val="3"/>
              <c:tx>
                <c:strRef>
                  <c:f>'Cross Section'!$AI$91</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{9AAEA5EE-45DC-47E8-AD06-FF3FB1DDA612}</c15:txfldGUID>
                      <c15:f>'Cross Section'!$AI$91</c15:f>
                      <c15:dlblFieldTableCache>
                        <c:ptCount val="1"/>
                      </c15:dlblFieldTableCache>
                    </c15:dlblFTEntry>
                  </c15:dlblFieldTable>
                  <c15:showDataLabelsRange val="0"/>
                </c:ext>
                <c:ext xmlns:c16="http://schemas.microsoft.com/office/drawing/2014/chart" uri="{C3380CC4-5D6E-409C-BE32-E72D297353CC}">
                  <c16:uniqueId val="{00000045-BA87-45B1-95A4-76468D1E141C}"/>
                </c:ext>
              </c:extLst>
            </c:dLbl>
            <c:dLbl>
              <c:idx val="4"/>
              <c:delete val="1"/>
              <c:extLst>
                <c:ext xmlns:c15="http://schemas.microsoft.com/office/drawing/2012/chart" uri="{CE6537A1-D6FC-4f65-9D91-7224C49458BB}"/>
                <c:ext xmlns:c16="http://schemas.microsoft.com/office/drawing/2014/chart" uri="{C3380CC4-5D6E-409C-BE32-E72D297353CC}">
                  <c16:uniqueId val="{00000046-BA87-45B1-95A4-76468D1E141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Section'!$AI$25:$AI$29</c:f>
            </c:numRef>
          </c:xVal>
          <c:yVal>
            <c:numRef>
              <c:f>'Cross Section'!$AJ$25:$AJ$29</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47-BA87-45B1-95A4-76468D1E141C}"/>
            </c:ext>
          </c:extLst>
        </c:ser>
        <c:ser>
          <c:idx val="12"/>
          <c:order val="12"/>
          <c:spPr>
            <a:ln w="19050">
              <a:solidFill>
                <a:sysClr val="windowText" lastClr="000000"/>
              </a:solidFill>
            </a:ln>
          </c:spPr>
          <c:marker>
            <c:symbol val="none"/>
          </c:marker>
          <c:dLbls>
            <c:dLbl>
              <c:idx val="0"/>
              <c:tx>
                <c:strRef>
                  <c:f>'Cross Section'!$AL$78</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{B1E8DF4E-C936-43F9-B81D-7B2E4ABB6660}</c15:txfldGUID>
                      <c15:f>'Cross Section'!$AL$78</c15:f>
                      <c15:dlblFieldTableCache>
                        <c:ptCount val="1"/>
                      </c15:dlblFieldTableCache>
                    </c15:dlblFTEntry>
                  </c15:dlblFieldTable>
                  <c15:showDataLabelsRange val="0"/>
                </c:ext>
                <c:ext xmlns:c16="http://schemas.microsoft.com/office/drawing/2014/chart" uri="{C3380CC4-5D6E-409C-BE32-E72D297353CC}">
                  <c16:uniqueId val="{00000048-BA87-45B1-95A4-76468D1E141C}"/>
                </c:ext>
              </c:extLst>
            </c:dLbl>
            <c:dLbl>
              <c:idx val="1"/>
              <c:tx>
                <c:strRef>
                  <c:f>'Cross Section'!$AL$79</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{6B18926A-3142-448D-80A1-8135298AC354}</c15:txfldGUID>
                      <c15:f>'Cross Section'!$AL$79</c15:f>
                      <c15:dlblFieldTableCache>
                        <c:ptCount val="1"/>
                      </c15:dlblFieldTableCache>
                    </c15:dlblFTEntry>
                  </c15:dlblFieldTable>
                  <c15:showDataLabelsRange val="0"/>
                </c:ext>
                <c:ext xmlns:c16="http://schemas.microsoft.com/office/drawing/2014/chart" uri="{C3380CC4-5D6E-409C-BE32-E72D297353CC}">
                  <c16:uniqueId val="{00000049-BA87-45B1-95A4-76468D1E141C}"/>
                </c:ext>
              </c:extLst>
            </c:dLbl>
            <c:dLbl>
              <c:idx val="2"/>
              <c:tx>
                <c:strRef>
                  <c:f>'Cross Section'!$AL$80</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{6B2C7450-168A-4145-83B8-836238CEEA43}</c15:txfldGUID>
                      <c15:f>'Cross Section'!$AL$80</c15:f>
                      <c15:dlblFieldTableCache>
                        <c:ptCount val="1"/>
                      </c15:dlblFieldTableCache>
                    </c15:dlblFTEntry>
                  </c15:dlblFieldTable>
                  <c15:showDataLabelsRange val="0"/>
                </c:ext>
                <c:ext xmlns:c16="http://schemas.microsoft.com/office/drawing/2014/chart" uri="{C3380CC4-5D6E-409C-BE32-E72D297353CC}">
                  <c16:uniqueId val="{0000004A-BA87-45B1-95A4-76468D1E141C}"/>
                </c:ext>
              </c:extLst>
            </c:dLbl>
            <c:dLbl>
              <c:idx val="3"/>
              <c:tx>
                <c:strRef>
                  <c:f>'Cross Section'!$AL$81</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{24F52E09-645B-4AAF-A9FD-D8FDAB08055E}</c15:txfldGUID>
                      <c15:f>'Cross Section'!$AL$81</c15:f>
                      <c15:dlblFieldTableCache>
                        <c:ptCount val="1"/>
                      </c15:dlblFieldTableCache>
                    </c15:dlblFTEntry>
                  </c15:dlblFieldTable>
                  <c15:showDataLabelsRange val="0"/>
                </c:ext>
                <c:ext xmlns:c16="http://schemas.microsoft.com/office/drawing/2014/chart" uri="{C3380CC4-5D6E-409C-BE32-E72D297353CC}">
                  <c16:uniqueId val="{0000004B-BA87-45B1-95A4-76468D1E141C}"/>
                </c:ext>
              </c:extLst>
            </c:dLbl>
            <c:dLbl>
              <c:idx val="4"/>
              <c:delete val="1"/>
              <c:extLst>
                <c:ext xmlns:c15="http://schemas.microsoft.com/office/drawing/2012/chart" uri="{CE6537A1-D6FC-4f65-9D91-7224C49458BB}"/>
                <c:ext xmlns:c16="http://schemas.microsoft.com/office/drawing/2014/chart" uri="{C3380CC4-5D6E-409C-BE32-E72D297353CC}">
                  <c16:uniqueId val="{0000004C-BA87-45B1-95A4-76468D1E141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Section'!$AL$13:$AL$17</c:f>
            </c:numRef>
          </c:xVal>
          <c:yVal>
            <c:numRef>
              <c:f>'Cross Section'!$AM$13:$AM$17</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4D-BA87-45B1-95A4-76468D1E141C}"/>
            </c:ext>
          </c:extLst>
        </c:ser>
        <c:ser>
          <c:idx val="13"/>
          <c:order val="13"/>
          <c:spPr>
            <a:ln w="19050">
              <a:solidFill>
                <a:sysClr val="windowText" lastClr="000000"/>
              </a:solidFill>
            </a:ln>
          </c:spPr>
          <c:marker>
            <c:symbol val="none"/>
          </c:marker>
          <c:dLbls>
            <c:dLbl>
              <c:idx val="0"/>
              <c:tx>
                <c:strRef>
                  <c:f>'Cross Section'!$AL$83</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{E0DB1DDF-B63D-4FF5-8DAF-B6BE0115CB96}</c15:txfldGUID>
                      <c15:f>'Cross Section'!$AL$83</c15:f>
                      <c15:dlblFieldTableCache>
                        <c:ptCount val="1"/>
                      </c15:dlblFieldTableCache>
                    </c15:dlblFTEntry>
                  </c15:dlblFieldTable>
                  <c15:showDataLabelsRange val="0"/>
                </c:ext>
                <c:ext xmlns:c16="http://schemas.microsoft.com/office/drawing/2014/chart" uri="{C3380CC4-5D6E-409C-BE32-E72D297353CC}">
                  <c16:uniqueId val="{0000004E-BA87-45B1-95A4-76468D1E141C}"/>
                </c:ext>
              </c:extLst>
            </c:dLbl>
            <c:dLbl>
              <c:idx val="1"/>
              <c:tx>
                <c:strRef>
                  <c:f>'Cross Section'!$AL$84</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{F9142D9B-C833-484D-95CA-9F194FA5E829}</c15:txfldGUID>
                      <c15:f>'Cross Section'!$AL$84</c15:f>
                      <c15:dlblFieldTableCache>
                        <c:ptCount val="1"/>
                      </c15:dlblFieldTableCache>
                    </c15:dlblFTEntry>
                  </c15:dlblFieldTable>
                  <c15:showDataLabelsRange val="0"/>
                </c:ext>
                <c:ext xmlns:c16="http://schemas.microsoft.com/office/drawing/2014/chart" uri="{C3380CC4-5D6E-409C-BE32-E72D297353CC}">
                  <c16:uniqueId val="{0000004F-BA87-45B1-95A4-76468D1E141C}"/>
                </c:ext>
              </c:extLst>
            </c:dLbl>
            <c:dLbl>
              <c:idx val="2"/>
              <c:tx>
                <c:strRef>
                  <c:f>'Cross Section'!$AL$85</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{535E4439-E753-4EA4-8304-EE5D49CE0CA2}</c15:txfldGUID>
                      <c15:f>'Cross Section'!$AL$85</c15:f>
                      <c15:dlblFieldTableCache>
                        <c:ptCount val="1"/>
                      </c15:dlblFieldTableCache>
                    </c15:dlblFTEntry>
                  </c15:dlblFieldTable>
                  <c15:showDataLabelsRange val="0"/>
                </c:ext>
                <c:ext xmlns:c16="http://schemas.microsoft.com/office/drawing/2014/chart" uri="{C3380CC4-5D6E-409C-BE32-E72D297353CC}">
                  <c16:uniqueId val="{00000050-BA87-45B1-95A4-76468D1E141C}"/>
                </c:ext>
              </c:extLst>
            </c:dLbl>
            <c:dLbl>
              <c:idx val="3"/>
              <c:tx>
                <c:strRef>
                  <c:f>'Cross Section'!$AL$86</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{6A016D7A-98BF-4890-B1EB-107E5932797D}</c15:txfldGUID>
                      <c15:f>'Cross Section'!$AL$86</c15:f>
                      <c15:dlblFieldTableCache>
                        <c:ptCount val="1"/>
                      </c15:dlblFieldTableCache>
                    </c15:dlblFTEntry>
                  </c15:dlblFieldTable>
                  <c15:showDataLabelsRange val="0"/>
                </c:ext>
                <c:ext xmlns:c16="http://schemas.microsoft.com/office/drawing/2014/chart" uri="{C3380CC4-5D6E-409C-BE32-E72D297353CC}">
                  <c16:uniqueId val="{00000051-BA87-45B1-95A4-76468D1E141C}"/>
                </c:ext>
              </c:extLst>
            </c:dLbl>
            <c:dLbl>
              <c:idx val="4"/>
              <c:delete val="1"/>
              <c:extLst>
                <c:ext xmlns:c15="http://schemas.microsoft.com/office/drawing/2012/chart" uri="{CE6537A1-D6FC-4f65-9D91-7224C49458BB}"/>
                <c:ext xmlns:c16="http://schemas.microsoft.com/office/drawing/2014/chart" uri="{C3380CC4-5D6E-409C-BE32-E72D297353CC}">
                  <c16:uniqueId val="{00000052-BA87-45B1-95A4-76468D1E141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Section'!$AL$19:$AL$23</c:f>
            </c:numRef>
          </c:xVal>
          <c:yVal>
            <c:numRef>
              <c:f>'Cross Section'!$AM$19:$AM$23</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53-BA87-45B1-95A4-76468D1E141C}"/>
            </c:ext>
          </c:extLst>
        </c:ser>
        <c:ser>
          <c:idx val="14"/>
          <c:order val="14"/>
          <c:spPr>
            <a:ln w="19050">
              <a:solidFill>
                <a:sysClr val="windowText" lastClr="000000"/>
              </a:solidFill>
            </a:ln>
          </c:spPr>
          <c:marker>
            <c:symbol val="none"/>
          </c:marker>
          <c:dLbls>
            <c:dLbl>
              <c:idx val="0"/>
              <c:tx>
                <c:strRef>
                  <c:f>'Cross Section'!$AL$88</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{27614C48-E2E6-47B9-9666-549355EBF69E}</c15:txfldGUID>
                      <c15:f>'Cross Section'!$AL$88</c15:f>
                      <c15:dlblFieldTableCache>
                        <c:ptCount val="1"/>
                      </c15:dlblFieldTableCache>
                    </c15:dlblFTEntry>
                  </c15:dlblFieldTable>
                  <c15:showDataLabelsRange val="0"/>
                </c:ext>
                <c:ext xmlns:c16="http://schemas.microsoft.com/office/drawing/2014/chart" uri="{C3380CC4-5D6E-409C-BE32-E72D297353CC}">
                  <c16:uniqueId val="{00000054-BA87-45B1-95A4-76468D1E141C}"/>
                </c:ext>
              </c:extLst>
            </c:dLbl>
            <c:dLbl>
              <c:idx val="1"/>
              <c:tx>
                <c:strRef>
                  <c:f>'Cross Section'!$AL$89</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{6A6358F9-A211-4BB0-897B-44095C052568}</c15:txfldGUID>
                      <c15:f>'Cross Section'!$AL$89</c15:f>
                      <c15:dlblFieldTableCache>
                        <c:ptCount val="1"/>
                      </c15:dlblFieldTableCache>
                    </c15:dlblFTEntry>
                  </c15:dlblFieldTable>
                  <c15:showDataLabelsRange val="0"/>
                </c:ext>
                <c:ext xmlns:c16="http://schemas.microsoft.com/office/drawing/2014/chart" uri="{C3380CC4-5D6E-409C-BE32-E72D297353CC}">
                  <c16:uniqueId val="{00000055-BA87-45B1-95A4-76468D1E141C}"/>
                </c:ext>
              </c:extLst>
            </c:dLbl>
            <c:dLbl>
              <c:idx val="2"/>
              <c:tx>
                <c:strRef>
                  <c:f>'Cross Section'!$AL$90</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{79FDCB9A-F953-42ED-802C-47FBF5DEA101}</c15:txfldGUID>
                      <c15:f>'Cross Section'!$AL$90</c15:f>
                      <c15:dlblFieldTableCache>
                        <c:ptCount val="1"/>
                      </c15:dlblFieldTableCache>
                    </c15:dlblFTEntry>
                  </c15:dlblFieldTable>
                  <c15:showDataLabelsRange val="0"/>
                </c:ext>
                <c:ext xmlns:c16="http://schemas.microsoft.com/office/drawing/2014/chart" uri="{C3380CC4-5D6E-409C-BE32-E72D297353CC}">
                  <c16:uniqueId val="{00000056-BA87-45B1-95A4-76468D1E141C}"/>
                </c:ext>
              </c:extLst>
            </c:dLbl>
            <c:dLbl>
              <c:idx val="3"/>
              <c:tx>
                <c:strRef>
                  <c:f>'Cross Section'!$AL$91</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{539D1035-BC8E-47E9-A985-C8F03CAC3F4D}</c15:txfldGUID>
                      <c15:f>'Cross Section'!$AL$91</c15:f>
                      <c15:dlblFieldTableCache>
                        <c:ptCount val="1"/>
                      </c15:dlblFieldTableCache>
                    </c15:dlblFTEntry>
                  </c15:dlblFieldTable>
                  <c15:showDataLabelsRange val="0"/>
                </c:ext>
                <c:ext xmlns:c16="http://schemas.microsoft.com/office/drawing/2014/chart" uri="{C3380CC4-5D6E-409C-BE32-E72D297353CC}">
                  <c16:uniqueId val="{00000057-BA87-45B1-95A4-76468D1E141C}"/>
                </c:ext>
              </c:extLst>
            </c:dLbl>
            <c:dLbl>
              <c:idx val="4"/>
              <c:delete val="1"/>
              <c:extLst>
                <c:ext xmlns:c15="http://schemas.microsoft.com/office/drawing/2012/chart" uri="{CE6537A1-D6FC-4f65-9D91-7224C49458BB}"/>
                <c:ext xmlns:c16="http://schemas.microsoft.com/office/drawing/2014/chart" uri="{C3380CC4-5D6E-409C-BE32-E72D297353CC}">
                  <c16:uniqueId val="{00000058-BA87-45B1-95A4-76468D1E141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Section'!$AL$25:$AL$29</c:f>
            </c:numRef>
          </c:xVal>
          <c:yVal>
            <c:numRef>
              <c:f>'Cross Section'!$AM$25:$AM$29</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59-BA87-45B1-95A4-76468D1E141C}"/>
            </c:ext>
          </c:extLst>
        </c:ser>
        <c:ser>
          <c:idx val="15"/>
          <c:order val="15"/>
          <c:spPr>
            <a:ln w="19050">
              <a:solidFill>
                <a:sysClr val="windowText" lastClr="000000"/>
              </a:solidFill>
            </a:ln>
          </c:spPr>
          <c:marker>
            <c:symbol val="none"/>
          </c:marker>
          <c:dLbls>
            <c:dLbl>
              <c:idx val="0"/>
              <c:tx>
                <c:strRef>
                  <c:f>'Cross Section'!$Z$96</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{8E682AE2-5AB4-4703-8262-407CFC04DA5E}</c15:txfldGUID>
                      <c15:f>'Cross Section'!$Z$96</c15:f>
                      <c15:dlblFieldTableCache>
                        <c:ptCount val="1"/>
                      </c15:dlblFieldTableCache>
                    </c15:dlblFTEntry>
                  </c15:dlblFieldTable>
                  <c15:showDataLabelsRange val="0"/>
                </c:ext>
                <c:ext xmlns:c16="http://schemas.microsoft.com/office/drawing/2014/chart" uri="{C3380CC4-5D6E-409C-BE32-E72D297353CC}">
                  <c16:uniqueId val="{0000005A-BA87-45B1-95A4-76468D1E141C}"/>
                </c:ext>
              </c:extLst>
            </c:dLbl>
            <c:dLbl>
              <c:idx val="1"/>
              <c:tx>
                <c:strRef>
                  <c:f>'Cross Section'!$Z$97</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{BED5B9BA-34B2-40CA-BC20-FC8164F04475}</c15:txfldGUID>
                      <c15:f>'Cross Section'!$Z$97</c15:f>
                      <c15:dlblFieldTableCache>
                        <c:ptCount val="1"/>
                      </c15:dlblFieldTableCache>
                    </c15:dlblFTEntry>
                  </c15:dlblFieldTable>
                  <c15:showDataLabelsRange val="0"/>
                </c:ext>
                <c:ext xmlns:c16="http://schemas.microsoft.com/office/drawing/2014/chart" uri="{C3380CC4-5D6E-409C-BE32-E72D297353CC}">
                  <c16:uniqueId val="{0000005B-BA87-45B1-95A4-76468D1E141C}"/>
                </c:ext>
              </c:extLst>
            </c:dLbl>
            <c:dLbl>
              <c:idx val="2"/>
              <c:tx>
                <c:strRef>
                  <c:f>'Cross Section'!$Z$98</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{9E6EE31F-1BFD-4805-8DA9-3E66F4394174}</c15:txfldGUID>
                      <c15:f>'Cross Section'!$Z$98</c15:f>
                      <c15:dlblFieldTableCache>
                        <c:ptCount val="1"/>
                      </c15:dlblFieldTableCache>
                    </c15:dlblFTEntry>
                  </c15:dlblFieldTable>
                  <c15:showDataLabelsRange val="0"/>
                </c:ext>
                <c:ext xmlns:c16="http://schemas.microsoft.com/office/drawing/2014/chart" uri="{C3380CC4-5D6E-409C-BE32-E72D297353CC}">
                  <c16:uniqueId val="{0000005C-BA87-45B1-95A4-76468D1E141C}"/>
                </c:ext>
              </c:extLst>
            </c:dLbl>
            <c:dLbl>
              <c:idx val="3"/>
              <c:tx>
                <c:strRef>
                  <c:f>'Cross Section'!$Z$99</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{9E7A1B23-2FC8-4AEE-B4E0-2BC9982107D8}</c15:txfldGUID>
                      <c15:f>'Cross Section'!$Z$99</c15:f>
                      <c15:dlblFieldTableCache>
                        <c:ptCount val="1"/>
                      </c15:dlblFieldTableCache>
                    </c15:dlblFTEntry>
                  </c15:dlblFieldTable>
                  <c15:showDataLabelsRange val="0"/>
                </c:ext>
                <c:ext xmlns:c16="http://schemas.microsoft.com/office/drawing/2014/chart" uri="{C3380CC4-5D6E-409C-BE32-E72D297353CC}">
                  <c16:uniqueId val="{0000005D-BA87-45B1-95A4-76468D1E141C}"/>
                </c:ext>
              </c:extLst>
            </c:dLbl>
            <c:dLbl>
              <c:idx val="4"/>
              <c:delete val="1"/>
              <c:extLst>
                <c:ext xmlns:c15="http://schemas.microsoft.com/office/drawing/2012/chart" uri="{CE6537A1-D6FC-4f65-9D91-7224C49458BB}"/>
                <c:ext xmlns:c16="http://schemas.microsoft.com/office/drawing/2014/chart" uri="{C3380CC4-5D6E-409C-BE32-E72D297353CC}">
                  <c16:uniqueId val="{0000005E-BA87-45B1-95A4-76468D1E141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Section'!$AO$13:$AO$17</c:f>
            </c:numRef>
          </c:xVal>
          <c:yVal>
            <c:numRef>
              <c:f>'Cross Section'!$AP$13:$AP$17</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5F-BA87-45B1-95A4-76468D1E141C}"/>
            </c:ext>
          </c:extLst>
        </c:ser>
        <c:ser>
          <c:idx val="16"/>
          <c:order val="16"/>
          <c:spPr>
            <a:ln w="19050">
              <a:solidFill>
                <a:sysClr val="windowText" lastClr="000000"/>
              </a:solidFill>
            </a:ln>
          </c:spPr>
          <c:marker>
            <c:symbol val="none"/>
          </c:marker>
          <c:dLbls>
            <c:dLbl>
              <c:idx val="0"/>
              <c:tx>
                <c:strRef>
                  <c:f>'Cross Section'!$Z$101</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{66357FE8-B9DA-4580-9E3C-4C7BD6D29C84}</c15:txfldGUID>
                      <c15:f>'Cross Section'!$Z$101</c15:f>
                      <c15:dlblFieldTableCache>
                        <c:ptCount val="1"/>
                      </c15:dlblFieldTableCache>
                    </c15:dlblFTEntry>
                  </c15:dlblFieldTable>
                  <c15:showDataLabelsRange val="0"/>
                </c:ext>
                <c:ext xmlns:c16="http://schemas.microsoft.com/office/drawing/2014/chart" uri="{C3380CC4-5D6E-409C-BE32-E72D297353CC}">
                  <c16:uniqueId val="{00000060-BA87-45B1-95A4-76468D1E141C}"/>
                </c:ext>
              </c:extLst>
            </c:dLbl>
            <c:dLbl>
              <c:idx val="1"/>
              <c:tx>
                <c:strRef>
                  <c:f>'Cross Section'!$Z$102</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{24B7E41B-9CC7-499D-A8BF-BB087C08F101}</c15:txfldGUID>
                      <c15:f>'Cross Section'!$Z$102</c15:f>
                      <c15:dlblFieldTableCache>
                        <c:ptCount val="1"/>
                      </c15:dlblFieldTableCache>
                    </c15:dlblFTEntry>
                  </c15:dlblFieldTable>
                  <c15:showDataLabelsRange val="0"/>
                </c:ext>
                <c:ext xmlns:c16="http://schemas.microsoft.com/office/drawing/2014/chart" uri="{C3380CC4-5D6E-409C-BE32-E72D297353CC}">
                  <c16:uniqueId val="{00000061-BA87-45B1-95A4-76468D1E141C}"/>
                </c:ext>
              </c:extLst>
            </c:dLbl>
            <c:dLbl>
              <c:idx val="2"/>
              <c:tx>
                <c:strRef>
                  <c:f>'Cross Section'!$Z$103</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{05BCB140-5256-4481-B8D6-D12D35948606}</c15:txfldGUID>
                      <c15:f>'Cross Section'!$Z$103</c15:f>
                      <c15:dlblFieldTableCache>
                        <c:ptCount val="1"/>
                      </c15:dlblFieldTableCache>
                    </c15:dlblFTEntry>
                  </c15:dlblFieldTable>
                  <c15:showDataLabelsRange val="0"/>
                </c:ext>
                <c:ext xmlns:c16="http://schemas.microsoft.com/office/drawing/2014/chart" uri="{C3380CC4-5D6E-409C-BE32-E72D297353CC}">
                  <c16:uniqueId val="{00000062-BA87-45B1-95A4-76468D1E141C}"/>
                </c:ext>
              </c:extLst>
            </c:dLbl>
            <c:dLbl>
              <c:idx val="3"/>
              <c:tx>
                <c:strRef>
                  <c:f>'Cross Section'!$Z$104</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{0C4882D2-3D76-4DDE-9154-5BC9965BCEC0}</c15:txfldGUID>
                      <c15:f>'Cross Section'!$Z$104</c15:f>
                      <c15:dlblFieldTableCache>
                        <c:ptCount val="1"/>
                      </c15:dlblFieldTableCache>
                    </c15:dlblFTEntry>
                  </c15:dlblFieldTable>
                  <c15:showDataLabelsRange val="0"/>
                </c:ext>
                <c:ext xmlns:c16="http://schemas.microsoft.com/office/drawing/2014/chart" uri="{C3380CC4-5D6E-409C-BE32-E72D297353CC}">
                  <c16:uniqueId val="{00000063-BA87-45B1-95A4-76468D1E141C}"/>
                </c:ext>
              </c:extLst>
            </c:dLbl>
            <c:dLbl>
              <c:idx val="4"/>
              <c:delete val="1"/>
              <c:extLst>
                <c:ext xmlns:c15="http://schemas.microsoft.com/office/drawing/2012/chart" uri="{CE6537A1-D6FC-4f65-9D91-7224C49458BB}"/>
                <c:ext xmlns:c16="http://schemas.microsoft.com/office/drawing/2014/chart" uri="{C3380CC4-5D6E-409C-BE32-E72D297353CC}">
                  <c16:uniqueId val="{00000064-BA87-45B1-95A4-76468D1E141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Section'!$AO$19:$AO$23</c:f>
            </c:numRef>
          </c:xVal>
          <c:yVal>
            <c:numRef>
              <c:f>'Cross Section'!$AP$19:$AP$23</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65-BA87-45B1-95A4-76468D1E141C}"/>
            </c:ext>
          </c:extLst>
        </c:ser>
        <c:ser>
          <c:idx val="17"/>
          <c:order val="17"/>
          <c:spPr>
            <a:ln w="19050">
              <a:solidFill>
                <a:sysClr val="windowText" lastClr="000000"/>
              </a:solidFill>
            </a:ln>
          </c:spPr>
          <c:marker>
            <c:symbol val="none"/>
          </c:marker>
          <c:dLbls>
            <c:dLbl>
              <c:idx val="0"/>
              <c:tx>
                <c:strRef>
                  <c:f>'Cross Section'!$Z$106</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{A673199F-8191-4CF7-85A6-049BD4C8D426}</c15:txfldGUID>
                      <c15:f>'Cross Section'!$Z$106</c15:f>
                      <c15:dlblFieldTableCache>
                        <c:ptCount val="1"/>
                      </c15:dlblFieldTableCache>
                    </c15:dlblFTEntry>
                  </c15:dlblFieldTable>
                  <c15:showDataLabelsRange val="0"/>
                </c:ext>
                <c:ext xmlns:c16="http://schemas.microsoft.com/office/drawing/2014/chart" uri="{C3380CC4-5D6E-409C-BE32-E72D297353CC}">
                  <c16:uniqueId val="{00000066-BA87-45B1-95A4-76468D1E141C}"/>
                </c:ext>
              </c:extLst>
            </c:dLbl>
            <c:dLbl>
              <c:idx val="1"/>
              <c:tx>
                <c:strRef>
                  <c:f>'Cross Section'!$Z$107</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{F35B2444-2CC8-4FE4-B026-50C22CE9DC4F}</c15:txfldGUID>
                      <c15:f>'Cross Section'!$Z$107</c15:f>
                      <c15:dlblFieldTableCache>
                        <c:ptCount val="1"/>
                      </c15:dlblFieldTableCache>
                    </c15:dlblFTEntry>
                  </c15:dlblFieldTable>
                  <c15:showDataLabelsRange val="0"/>
                </c:ext>
                <c:ext xmlns:c16="http://schemas.microsoft.com/office/drawing/2014/chart" uri="{C3380CC4-5D6E-409C-BE32-E72D297353CC}">
                  <c16:uniqueId val="{00000067-BA87-45B1-95A4-76468D1E141C}"/>
                </c:ext>
              </c:extLst>
            </c:dLbl>
            <c:dLbl>
              <c:idx val="2"/>
              <c:tx>
                <c:strRef>
                  <c:f>'Cross Section'!$Z$108</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{0F100CE9-35E6-4ACC-B01A-1C8835CD54CF}</c15:txfldGUID>
                      <c15:f>'Cross Section'!$Z$108</c15:f>
                      <c15:dlblFieldTableCache>
                        <c:ptCount val="1"/>
                      </c15:dlblFieldTableCache>
                    </c15:dlblFTEntry>
                  </c15:dlblFieldTable>
                  <c15:showDataLabelsRange val="0"/>
                </c:ext>
                <c:ext xmlns:c16="http://schemas.microsoft.com/office/drawing/2014/chart" uri="{C3380CC4-5D6E-409C-BE32-E72D297353CC}">
                  <c16:uniqueId val="{00000068-BA87-45B1-95A4-76468D1E141C}"/>
                </c:ext>
              </c:extLst>
            </c:dLbl>
            <c:dLbl>
              <c:idx val="3"/>
              <c:tx>
                <c:strRef>
                  <c:f>'Cross Section'!$Z$109</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{C540C0A3-C4F2-4AB1-A2B5-43853EFC01EE}</c15:txfldGUID>
                      <c15:f>'Cross Section'!$Z$109</c15:f>
                      <c15:dlblFieldTableCache>
                        <c:ptCount val="1"/>
                      </c15:dlblFieldTableCache>
                    </c15:dlblFTEntry>
                  </c15:dlblFieldTable>
                  <c15:showDataLabelsRange val="0"/>
                </c:ext>
                <c:ext xmlns:c16="http://schemas.microsoft.com/office/drawing/2014/chart" uri="{C3380CC4-5D6E-409C-BE32-E72D297353CC}">
                  <c16:uniqueId val="{00000069-BA87-45B1-95A4-76468D1E141C}"/>
                </c:ext>
              </c:extLst>
            </c:dLbl>
            <c:dLbl>
              <c:idx val="4"/>
              <c:delete val="1"/>
              <c:extLst>
                <c:ext xmlns:c15="http://schemas.microsoft.com/office/drawing/2012/chart" uri="{CE6537A1-D6FC-4f65-9D91-7224C49458BB}"/>
                <c:ext xmlns:c16="http://schemas.microsoft.com/office/drawing/2014/chart" uri="{C3380CC4-5D6E-409C-BE32-E72D297353CC}">
                  <c16:uniqueId val="{0000006A-BA87-45B1-95A4-76468D1E141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Section'!$AO$25:$AO$29</c:f>
            </c:numRef>
          </c:xVal>
          <c:yVal>
            <c:numRef>
              <c:f>'Cross Section'!$AP$25:$AP$29</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6B-BA87-45B1-95A4-76468D1E141C}"/>
            </c:ext>
          </c:extLst>
        </c:ser>
        <c:ser>
          <c:idx val="18"/>
          <c:order val="18"/>
          <c:spPr>
            <a:ln w="19050">
              <a:solidFill>
                <a:sysClr val="windowText" lastClr="000000"/>
              </a:solidFill>
            </a:ln>
          </c:spPr>
          <c:marker>
            <c:symbol val="none"/>
          </c:marker>
          <c:dLbls>
            <c:dLbl>
              <c:idx val="0"/>
              <c:tx>
                <c:strRef>
                  <c:f>'Cross Section'!$AC$96</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{DEB602C8-492A-4CF9-9C71-EFCEB35D5CAD}</c15:txfldGUID>
                      <c15:f>'Cross Section'!$AC$96</c15:f>
                      <c15:dlblFieldTableCache>
                        <c:ptCount val="1"/>
                      </c15:dlblFieldTableCache>
                    </c15:dlblFTEntry>
                  </c15:dlblFieldTable>
                  <c15:showDataLabelsRange val="0"/>
                </c:ext>
                <c:ext xmlns:c16="http://schemas.microsoft.com/office/drawing/2014/chart" uri="{C3380CC4-5D6E-409C-BE32-E72D297353CC}">
                  <c16:uniqueId val="{0000006C-BA87-45B1-95A4-76468D1E141C}"/>
                </c:ext>
              </c:extLst>
            </c:dLbl>
            <c:dLbl>
              <c:idx val="1"/>
              <c:tx>
                <c:strRef>
                  <c:f>'Cross Section'!$AC$97</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{27A26418-A719-4622-918E-9565634F2D5B}</c15:txfldGUID>
                      <c15:f>'Cross Section'!$AC$97</c15:f>
                      <c15:dlblFieldTableCache>
                        <c:ptCount val="1"/>
                      </c15:dlblFieldTableCache>
                    </c15:dlblFTEntry>
                  </c15:dlblFieldTable>
                  <c15:showDataLabelsRange val="0"/>
                </c:ext>
                <c:ext xmlns:c16="http://schemas.microsoft.com/office/drawing/2014/chart" uri="{C3380CC4-5D6E-409C-BE32-E72D297353CC}">
                  <c16:uniqueId val="{0000006D-BA87-45B1-95A4-76468D1E141C}"/>
                </c:ext>
              </c:extLst>
            </c:dLbl>
            <c:dLbl>
              <c:idx val="2"/>
              <c:tx>
                <c:strRef>
                  <c:f>'Cross Section'!$AC$98</c:f>
                  <c:strCache>
                    <c:ptCount val="1"/>
                  </c:strCache>
                </c:strRef>
              </c:tx>
              <c:dLblPos val="l"/>
              <c:showLegendKey val="0"/>
              <c:showVal val="1"/>
              <c:showCatName val="0"/>
              <c:showSerName val="0"/>
              <c:showPercent val="0"/>
              <c:showBubbleSize val="0"/>
              <c:extLst>
                <c:ext xmlns:c15="http://schemas.microsoft.com/office/drawing/2012/chart" uri="{CE6537A1-D6FC-4f65-9D91-7224C49458BB}">
                  <c15:dlblFieldTable>
                    <c15:dlblFTEntry>
                      <c15:txfldGUID>{7996D7A5-3FE0-435E-971D-FC15F69ED7F3}</c15:txfldGUID>
                      <c15:f>'Cross Section'!$AC$98</c15:f>
                      <c15:dlblFieldTableCache>
                        <c:ptCount val="1"/>
                      </c15:dlblFieldTableCache>
                    </c15:dlblFTEntry>
                  </c15:dlblFieldTable>
                  <c15:showDataLabelsRange val="0"/>
                </c:ext>
                <c:ext xmlns:c16="http://schemas.microsoft.com/office/drawing/2014/chart" uri="{C3380CC4-5D6E-409C-BE32-E72D297353CC}">
                  <c16:uniqueId val="{0000006E-BA87-45B1-95A4-76468D1E141C}"/>
                </c:ext>
              </c:extLst>
            </c:dLbl>
            <c:dLbl>
              <c:idx val="3"/>
              <c:tx>
                <c:strRef>
                  <c:f>'Cross Section'!$AC$99</c:f>
                  <c:strCache>
                    <c:ptCount val="1"/>
                  </c:strCache>
                </c:strRef>
              </c:tx>
              <c:showLegendKey val="0"/>
              <c:showVal val="1"/>
              <c:showCatName val="0"/>
              <c:showSerName val="0"/>
              <c:showPercent val="0"/>
              <c:showBubbleSize val="0"/>
              <c:extLst>
                <c:ext xmlns:c15="http://schemas.microsoft.com/office/drawing/2012/chart" uri="{CE6537A1-D6FC-4f65-9D91-7224C49458BB}">
                  <c15:dlblFieldTable>
                    <c15:dlblFTEntry>
                      <c15:txfldGUID>{DE9340FC-832D-4F4D-9B30-C64DA8B55BCC}</c15:txfldGUID>
                      <c15:f>'Cross Section'!$AC$99</c15:f>
                      <c15:dlblFieldTableCache>
                        <c:ptCount val="1"/>
                      </c15:dlblFieldTableCache>
                    </c15:dlblFTEntry>
                  </c15:dlblFieldTable>
                  <c15:showDataLabelsRange val="0"/>
                </c:ext>
                <c:ext xmlns:c16="http://schemas.microsoft.com/office/drawing/2014/chart" uri="{C3380CC4-5D6E-409C-BE32-E72D297353CC}">
                  <c16:uniqueId val="{0000006F-BA87-45B1-95A4-76468D1E141C}"/>
                </c:ext>
              </c:extLst>
            </c:dLbl>
            <c:dLbl>
              <c:idx val="4"/>
              <c:delete val="1"/>
              <c:extLst>
                <c:ext xmlns:c15="http://schemas.microsoft.com/office/drawing/2012/chart" uri="{CE6537A1-D6FC-4f65-9D91-7224C49458BB}"/>
                <c:ext xmlns:c16="http://schemas.microsoft.com/office/drawing/2014/chart" uri="{C3380CC4-5D6E-409C-BE32-E72D297353CC}">
                  <c16:uniqueId val="{00000070-BA87-45B1-95A4-76468D1E141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'Cross Section'!$AR$13:$AR$17</c:f>
            </c:numRef>
          </c:xVal>
          <c:yVal>
            <c:numRef>
              <c:f>'Cross Section'!$AS$13:$AS$17</c:f>
              <c:numCache>
                <c:formatCode>0.00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71-BA87-45B1-95A4-76468D1E141C}"/>
            </c:ext>
          </c:extLst>
        </c:ser>
        <c:dLbls>
          <c:showLegendKey val="0"/>
          <c:showVal val="0"/>
          <c:showCatName val="0"/>
          <c:showSerName val="0"/>
          <c:showPercent val="0"/>
          <c:showBubbleSize val="0"/>
        </c:dLbls>
        <c:axId val="538814304"/>
        <c:axId val="538816264"/>
      </c:scatterChart>
      <c:valAx>
        <c:axId val="538814304"/>
        <c:scaling>
          <c:orientation val="minMax"/>
          <c:max val="17.100000000000001"/>
          <c:min val="-2.1"/>
        </c:scaling>
        <c:delete val="0"/>
        <c:axPos val="b"/>
        <c:numFmt formatCode="0.0" sourceLinked="0"/>
        <c:majorTickMark val="out"/>
        <c:minorTickMark val="none"/>
        <c:tickLblPos val="nextTo"/>
        <c:txPr>
          <a:bodyPr/>
          <a:lstStyle/>
          <a:p>
            <a:pPr>
              <a:defRPr baseline="0">
                <a:solidFill>
                  <a:schemeClr val="bg1"/>
                </a:solidFill>
              </a:defRPr>
            </a:pPr>
            <a:endParaRPr lang="en-US"/>
          </a:p>
        </c:txPr>
        <c:crossAx val="538816264"/>
        <c:crosses val="autoZero"/>
        <c:crossBetween val="midCat"/>
      </c:valAx>
      <c:valAx>
        <c:axId val="538816264"/>
        <c:scaling>
          <c:orientation val="minMax"/>
          <c:max val="17.100000000000001"/>
          <c:min val="-2.1"/>
        </c:scaling>
        <c:delete val="0"/>
        <c:axPos val="l"/>
        <c:numFmt formatCode="#,##0.00" sourceLinked="0"/>
        <c:majorTickMark val="out"/>
        <c:minorTickMark val="none"/>
        <c:tickLblPos val="nextTo"/>
        <c:spPr>
          <a:noFill/>
        </c:spPr>
        <c:txPr>
          <a:bodyPr/>
          <a:lstStyle/>
          <a:p>
            <a:pPr>
              <a:defRPr baseline="0">
                <a:solidFill>
                  <a:schemeClr val="bg1"/>
                </a:solidFill>
              </a:defRPr>
            </a:pPr>
            <a:endParaRPr lang="en-US"/>
          </a:p>
        </c:txPr>
        <c:crossAx val="538814304"/>
        <c:crosses val="autoZero"/>
        <c:crossBetween val="midCat"/>
      </c:valAx>
    </c:plotArea>
    <c:plotVisOnly val="1"/>
    <c:dispBlanksAs val="gap"/>
    <c:showDLblsOverMax val="0"/>
  </c:chart>
  <c:spPr>
    <a:ln>
      <a:noFill/>
    </a:ln>
  </c:spPr>
  <c:txPr>
    <a:bodyPr/>
    <a:lstStyle/>
    <a:p>
      <a:pPr>
        <a:defRPr sz="700">
          <a:solidFill>
            <a:schemeClr val="bg1">
              <a:lumMod val="50000"/>
            </a:schemeClr>
          </a:solidFill>
          <a:latin typeface="Arial" pitchFamily="34" charset="0"/>
          <a:cs typeface="Arial" pitchFamily="34" charset="0"/>
        </a:defRPr>
      </a:pPr>
      <a:endParaRPr lang="en-US"/>
    </a:p>
  </c:txPr>
  <c:printSettings>
    <c:headerFooter/>
    <c:pageMargins b="0.75000000000000244" l="0.70000000000000062" r="0.70000000000000062" t="0.75000000000000244"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258715</xdr:colOff>
      <xdr:row>39</xdr:row>
      <xdr:rowOff>51707</xdr:rowOff>
    </xdr:from>
    <xdr:to>
      <xdr:col>3</xdr:col>
      <xdr:colOff>411115</xdr:colOff>
      <xdr:row>39</xdr:row>
      <xdr:rowOff>51707</xdr:rowOff>
    </xdr:to>
    <xdr:sp macro="" textlink="">
      <xdr:nvSpPr>
        <xdr:cNvPr id="2" name="Line 648"/>
        <xdr:cNvSpPr>
          <a:spLocks noChangeShapeType="1"/>
        </xdr:cNvSpPr>
      </xdr:nvSpPr>
      <xdr:spPr bwMode="auto">
        <a:xfrm>
          <a:off x="2735215" y="6909707"/>
          <a:ext cx="152400" cy="0"/>
        </a:xfrm>
        <a:prstGeom prst="line">
          <a:avLst/>
        </a:prstGeom>
        <a:noFill/>
        <a:ln w="9525">
          <a:solidFill>
            <a:srgbClr val="000000"/>
          </a:solidFill>
          <a:round/>
          <a:headEnd/>
          <a:tailEnd/>
        </a:ln>
      </xdr:spPr>
    </xdr:sp>
    <xdr:clientData/>
  </xdr:twoCellAnchor>
  <xdr:twoCellAnchor>
    <xdr:from>
      <xdr:col>4</xdr:col>
      <xdr:colOff>242151</xdr:colOff>
      <xdr:row>39</xdr:row>
      <xdr:rowOff>43423</xdr:rowOff>
    </xdr:from>
    <xdr:to>
      <xdr:col>4</xdr:col>
      <xdr:colOff>394551</xdr:colOff>
      <xdr:row>39</xdr:row>
      <xdr:rowOff>43423</xdr:rowOff>
    </xdr:to>
    <xdr:sp macro="" textlink="">
      <xdr:nvSpPr>
        <xdr:cNvPr id="3" name="Line 649"/>
        <xdr:cNvSpPr>
          <a:spLocks noChangeShapeType="1"/>
        </xdr:cNvSpPr>
      </xdr:nvSpPr>
      <xdr:spPr bwMode="auto">
        <a:xfrm>
          <a:off x="3330972" y="6901423"/>
          <a:ext cx="152400" cy="0"/>
        </a:xfrm>
        <a:prstGeom prst="line">
          <a:avLst/>
        </a:prstGeom>
        <a:noFill/>
        <a:ln w="9525">
          <a:solidFill>
            <a:srgbClr val="000000"/>
          </a:solidFill>
          <a:round/>
          <a:headEnd/>
          <a:tailEnd/>
        </a:ln>
      </xdr:spPr>
    </xdr:sp>
    <xdr:clientData/>
  </xdr:twoCellAnchor>
  <xdr:twoCellAnchor>
    <xdr:from>
      <xdr:col>24</xdr:col>
      <xdr:colOff>314325</xdr:colOff>
      <xdr:row>32</xdr:row>
      <xdr:rowOff>38100</xdr:rowOff>
    </xdr:from>
    <xdr:to>
      <xdr:col>24</xdr:col>
      <xdr:colOff>466725</xdr:colOff>
      <xdr:row>32</xdr:row>
      <xdr:rowOff>38100</xdr:rowOff>
    </xdr:to>
    <xdr:sp macro="" textlink="">
      <xdr:nvSpPr>
        <xdr:cNvPr id="4" name="Line 654"/>
        <xdr:cNvSpPr>
          <a:spLocks noChangeShapeType="1"/>
        </xdr:cNvSpPr>
      </xdr:nvSpPr>
      <xdr:spPr bwMode="auto">
        <a:xfrm>
          <a:off x="14954250" y="9001125"/>
          <a:ext cx="152400" cy="0"/>
        </a:xfrm>
        <a:prstGeom prst="line">
          <a:avLst/>
        </a:prstGeom>
        <a:noFill/>
        <a:ln w="9525">
          <a:solidFill>
            <a:srgbClr val="000000"/>
          </a:solidFill>
          <a:round/>
          <a:headEnd/>
          <a:tailEnd/>
        </a:ln>
      </xdr:spPr>
    </xdr:sp>
    <xdr:clientData/>
  </xdr:twoCellAnchor>
  <xdr:twoCellAnchor>
    <xdr:from>
      <xdr:col>26</xdr:col>
      <xdr:colOff>314325</xdr:colOff>
      <xdr:row>32</xdr:row>
      <xdr:rowOff>38100</xdr:rowOff>
    </xdr:from>
    <xdr:to>
      <xdr:col>26</xdr:col>
      <xdr:colOff>466725</xdr:colOff>
      <xdr:row>32</xdr:row>
      <xdr:rowOff>38100</xdr:rowOff>
    </xdr:to>
    <xdr:sp macro="" textlink="">
      <xdr:nvSpPr>
        <xdr:cNvPr id="5" name="Line 655"/>
        <xdr:cNvSpPr>
          <a:spLocks noChangeShapeType="1"/>
        </xdr:cNvSpPr>
      </xdr:nvSpPr>
      <xdr:spPr bwMode="auto">
        <a:xfrm>
          <a:off x="16173450" y="9001125"/>
          <a:ext cx="152400" cy="0"/>
        </a:xfrm>
        <a:prstGeom prst="line">
          <a:avLst/>
        </a:prstGeom>
        <a:noFill/>
        <a:ln w="9525">
          <a:solidFill>
            <a:srgbClr val="000000"/>
          </a:solidFill>
          <a:round/>
          <a:headEnd/>
          <a:tailEnd/>
        </a:ln>
      </xdr:spPr>
    </xdr:sp>
    <xdr:clientData/>
  </xdr:twoCellAnchor>
  <xdr:twoCellAnchor>
    <xdr:from>
      <xdr:col>0</xdr:col>
      <xdr:colOff>169689</xdr:colOff>
      <xdr:row>14</xdr:row>
      <xdr:rowOff>11207</xdr:rowOff>
    </xdr:from>
    <xdr:to>
      <xdr:col>6</xdr:col>
      <xdr:colOff>571500</xdr:colOff>
      <xdr:row>36</xdr:row>
      <xdr:rowOff>99033</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265071</xdr:colOff>
      <xdr:row>14</xdr:row>
      <xdr:rowOff>67553</xdr:rowOff>
    </xdr:from>
    <xdr:ext cx="245388" cy="248851"/>
    <xdr:sp macro="" textlink="">
      <xdr:nvSpPr>
        <xdr:cNvPr id="7" name="TextBox 6"/>
        <xdr:cNvSpPr txBox="1"/>
      </xdr:nvSpPr>
      <xdr:spPr>
        <a:xfrm>
          <a:off x="265071" y="2622494"/>
          <a:ext cx="24538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b="1">
              <a:latin typeface="+mn-lt"/>
              <a:cs typeface="Arial" pitchFamily="34" charset="0"/>
            </a:rPr>
            <a:t>y</a:t>
          </a:r>
        </a:p>
      </xdr:txBody>
    </xdr:sp>
    <xdr:clientData/>
  </xdr:oneCellAnchor>
  <xdr:oneCellAnchor>
    <xdr:from>
      <xdr:col>6</xdr:col>
      <xdr:colOff>210644</xdr:colOff>
      <xdr:row>35</xdr:row>
      <xdr:rowOff>118779</xdr:rowOff>
    </xdr:from>
    <xdr:ext cx="243593" cy="248851"/>
    <xdr:sp macro="" textlink="">
      <xdr:nvSpPr>
        <xdr:cNvPr id="8" name="TextBox 7"/>
        <xdr:cNvSpPr txBox="1"/>
      </xdr:nvSpPr>
      <xdr:spPr>
        <a:xfrm>
          <a:off x="3902403" y="6142520"/>
          <a:ext cx="24359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b="1">
              <a:latin typeface="+mn-lt"/>
              <a:cs typeface="Arial" pitchFamily="34" charset="0"/>
            </a:rPr>
            <a:t>x</a:t>
          </a:r>
        </a:p>
      </xdr:txBody>
    </xdr:sp>
    <xdr:clientData/>
  </xdr:oneCellAnchor>
  <xdr:twoCellAnchor>
    <xdr:from>
      <xdr:col>0</xdr:col>
      <xdr:colOff>368987</xdr:colOff>
      <xdr:row>15</xdr:row>
      <xdr:rowOff>135265</xdr:rowOff>
    </xdr:from>
    <xdr:to>
      <xdr:col>0</xdr:col>
      <xdr:colOff>370575</xdr:colOff>
      <xdr:row>18</xdr:row>
      <xdr:rowOff>128062</xdr:rowOff>
    </xdr:to>
    <xdr:cxnSp macro="">
      <xdr:nvCxnSpPr>
        <xdr:cNvPr id="11" name="Straight Arrow Connector 10"/>
        <xdr:cNvCxnSpPr/>
      </xdr:nvCxnSpPr>
      <xdr:spPr>
        <a:xfrm rot="5400000" flipH="1" flipV="1">
          <a:off x="138059" y="3078017"/>
          <a:ext cx="463444"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342969</xdr:colOff>
      <xdr:row>36</xdr:row>
      <xdr:rowOff>74841</xdr:rowOff>
    </xdr:from>
    <xdr:to>
      <xdr:col>6</xdr:col>
      <xdr:colOff>206897</xdr:colOff>
      <xdr:row>36</xdr:row>
      <xdr:rowOff>76429</xdr:rowOff>
    </xdr:to>
    <xdr:cxnSp macro="">
      <xdr:nvCxnSpPr>
        <xdr:cNvPr id="12" name="Straight Arrow Connector 11"/>
        <xdr:cNvCxnSpPr/>
      </xdr:nvCxnSpPr>
      <xdr:spPr>
        <a:xfrm rot="10800000" flipH="1" flipV="1">
          <a:off x="3402175" y="6069988"/>
          <a:ext cx="469046"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336177</xdr:colOff>
      <xdr:row>15</xdr:row>
      <xdr:rowOff>11206</xdr:rowOff>
    </xdr:from>
    <xdr:ext cx="1938617" cy="448235"/>
    <xdr:sp macro="" textlink="">
      <xdr:nvSpPr>
        <xdr:cNvPr id="14" name="TextBox 13"/>
        <xdr:cNvSpPr txBox="1"/>
      </xdr:nvSpPr>
      <xdr:spPr>
        <a:xfrm>
          <a:off x="4605618" y="2711824"/>
          <a:ext cx="1938617" cy="448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a:latin typeface="+mn-lt"/>
              <a:cs typeface="Arial" pitchFamily="34" charset="0"/>
            </a:rPr>
            <a:t>Positive Moment around x-axis creates tension in upper fiber</a:t>
          </a:r>
        </a:p>
      </xdr:txBody>
    </xdr:sp>
    <xdr:clientData/>
  </xdr:oneCellAnchor>
  <xdr:oneCellAnchor>
    <xdr:from>
      <xdr:col>7</xdr:col>
      <xdr:colOff>336177</xdr:colOff>
      <xdr:row>18</xdr:row>
      <xdr:rowOff>100853</xdr:rowOff>
    </xdr:from>
    <xdr:ext cx="1938617" cy="448235"/>
    <xdr:sp macro="" textlink="">
      <xdr:nvSpPr>
        <xdr:cNvPr id="15" name="TextBox 14"/>
        <xdr:cNvSpPr txBox="1"/>
      </xdr:nvSpPr>
      <xdr:spPr>
        <a:xfrm>
          <a:off x="4605618" y="3272118"/>
          <a:ext cx="1938617" cy="448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a:latin typeface="+mn-lt"/>
              <a:cs typeface="Arial" pitchFamily="34" charset="0"/>
            </a:rPr>
            <a:t>Positive Moment around y-axis creates tension in RHS fiber</a:t>
          </a:r>
        </a:p>
      </xdr:txBody>
    </xdr:sp>
    <xdr:clientData/>
  </xdr:oneCellAnchor>
  <xdr:twoCellAnchor>
    <xdr:from>
      <xdr:col>1</xdr:col>
      <xdr:colOff>392206</xdr:colOff>
      <xdr:row>87</xdr:row>
      <xdr:rowOff>24653</xdr:rowOff>
    </xdr:from>
    <xdr:to>
      <xdr:col>9</xdr:col>
      <xdr:colOff>113740</xdr:colOff>
      <xdr:row>114</xdr:row>
      <xdr:rowOff>135545</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20" name="Group 19"/>
        <xdr:cNvGrpSpPr/>
      </xdr:nvGrpSpPr>
      <xdr:grpSpPr>
        <a:xfrm>
          <a:off x="40822" y="1260021"/>
          <a:ext cx="2540453" cy="626929"/>
          <a:chOff x="40822" y="1267641"/>
          <a:chExt cx="2570933" cy="630195"/>
        </a:xfrm>
      </xdr:grpSpPr>
      <xdr:pic>
        <xdr:nvPicPr>
          <xdr:cNvPr id="25" name="Picture 24">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6" name="Picture 25"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63</xdr:row>
      <xdr:rowOff>40821</xdr:rowOff>
    </xdr:from>
    <xdr:to>
      <xdr:col>4</xdr:col>
      <xdr:colOff>66675</xdr:colOff>
      <xdr:row>66</xdr:row>
      <xdr:rowOff>145236</xdr:rowOff>
    </xdr:to>
    <xdr:grpSp>
      <xdr:nvGrpSpPr>
        <xdr:cNvPr id="27" name="Group 26"/>
        <xdr:cNvGrpSpPr/>
      </xdr:nvGrpSpPr>
      <xdr:grpSpPr>
        <a:xfrm>
          <a:off x="40822" y="11068050"/>
          <a:ext cx="2540453" cy="626929"/>
          <a:chOff x="40822" y="1267641"/>
          <a:chExt cx="2570933" cy="630195"/>
        </a:xfrm>
      </xdr:grpSpPr>
      <xdr:pic>
        <xdr:nvPicPr>
          <xdr:cNvPr id="28" name="Picture 27">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9" name="Picture 28"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AA-SM-99-001%20Equations.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A-SM-99-001 Equations"/>
    </sheetNames>
    <definedNames>
      <definedName name="ChangeChartAxisScale"/>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zoomScale="70" zoomScaleNormal="100" zoomScaleSheetLayoutView="70" workbookViewId="0"/>
  </sheetViews>
  <sheetFormatPr defaultColWidth="9.109375" defaultRowHeight="15.6" x14ac:dyDescent="0.3"/>
  <cols>
    <col min="1" max="2" width="9.109375" style="96"/>
    <col min="3" max="3" width="10.6640625" style="96" bestFit="1" customWidth="1"/>
    <col min="4" max="11" width="9.109375" style="96"/>
    <col min="12" max="12" width="5.44140625" style="81" customWidth="1"/>
    <col min="13" max="17" width="5.33203125" style="125" customWidth="1"/>
    <col min="18" max="19" width="5.33203125" style="126" customWidth="1"/>
    <col min="20" max="25" width="9.109375" style="128"/>
    <col min="26" max="16384" width="9.109375" style="96"/>
  </cols>
  <sheetData>
    <row r="1" spans="1:25" s="81" customFormat="1" ht="13.8" x14ac:dyDescent="0.3">
      <c r="A1" s="77"/>
      <c r="B1" s="78" t="s">
        <v>0</v>
      </c>
      <c r="C1" s="79" t="s">
        <v>33</v>
      </c>
      <c r="D1" s="77"/>
      <c r="E1" s="77"/>
      <c r="F1" s="78" t="s">
        <v>93</v>
      </c>
      <c r="G1" s="80"/>
      <c r="H1" s="77"/>
      <c r="I1" s="77"/>
      <c r="J1" s="77"/>
      <c r="K1" s="77"/>
      <c r="M1" s="121"/>
      <c r="N1" s="121"/>
      <c r="O1" s="121"/>
      <c r="P1" s="121"/>
      <c r="Q1" s="121"/>
      <c r="R1" s="121"/>
      <c r="S1" s="121"/>
      <c r="T1" s="122"/>
      <c r="U1" s="122"/>
      <c r="V1" s="122"/>
      <c r="W1" s="123"/>
      <c r="X1" s="124"/>
      <c r="Y1" s="122"/>
    </row>
    <row r="2" spans="1:25" s="81" customFormat="1" ht="13.8" x14ac:dyDescent="0.3">
      <c r="A2" s="77"/>
      <c r="B2" s="78" t="s">
        <v>1</v>
      </c>
      <c r="C2" s="79" t="s">
        <v>35</v>
      </c>
      <c r="D2" s="77"/>
      <c r="E2" s="77"/>
      <c r="F2" s="78" t="s">
        <v>2</v>
      </c>
      <c r="G2" s="79"/>
      <c r="H2" s="77"/>
      <c r="I2" s="77"/>
      <c r="J2" s="77"/>
      <c r="K2" s="77"/>
      <c r="M2" s="121"/>
      <c r="N2" s="121"/>
      <c r="O2" s="121"/>
      <c r="P2" s="121"/>
      <c r="Q2" s="121"/>
      <c r="R2" s="121"/>
      <c r="S2" s="121"/>
      <c r="T2" s="122"/>
      <c r="U2" s="122"/>
      <c r="V2" s="122"/>
      <c r="W2" s="123"/>
      <c r="X2" s="124"/>
      <c r="Y2" s="122"/>
    </row>
    <row r="3" spans="1:25" s="81" customFormat="1" ht="13.8" x14ac:dyDescent="0.3">
      <c r="A3" s="77"/>
      <c r="B3" s="78" t="s">
        <v>3</v>
      </c>
      <c r="C3" s="86"/>
      <c r="D3" s="77"/>
      <c r="E3" s="77"/>
      <c r="F3" s="78" t="s">
        <v>4</v>
      </c>
      <c r="G3" s="79"/>
      <c r="H3" s="77"/>
      <c r="I3" s="77"/>
      <c r="J3" s="77"/>
      <c r="K3" s="77"/>
      <c r="M3" s="121"/>
      <c r="N3" s="121"/>
      <c r="O3" s="121"/>
      <c r="P3" s="121"/>
      <c r="Q3" s="121"/>
      <c r="R3" s="121"/>
      <c r="S3" s="121"/>
      <c r="T3" s="122"/>
      <c r="U3" s="122"/>
      <c r="V3" s="122"/>
      <c r="W3" s="123"/>
      <c r="X3" s="124"/>
      <c r="Y3" s="122"/>
    </row>
    <row r="4" spans="1:25" s="81" customFormat="1" ht="13.8" x14ac:dyDescent="0.3">
      <c r="A4" s="77"/>
      <c r="B4" s="78" t="s">
        <v>105</v>
      </c>
      <c r="C4" s="80"/>
      <c r="D4" s="77"/>
      <c r="E4" s="77"/>
      <c r="F4" s="78" t="s">
        <v>106</v>
      </c>
      <c r="G4" s="79" t="s">
        <v>107</v>
      </c>
      <c r="H4" s="77"/>
      <c r="I4" s="77"/>
      <c r="J4" s="77"/>
      <c r="K4" s="77"/>
      <c r="M4" s="121"/>
      <c r="N4" s="121"/>
      <c r="O4" s="121"/>
      <c r="P4" s="121"/>
      <c r="Q4" s="125"/>
      <c r="R4" s="126"/>
      <c r="S4" s="126"/>
      <c r="T4" s="122"/>
      <c r="U4" s="122"/>
      <c r="V4" s="122"/>
      <c r="W4" s="123"/>
      <c r="X4" s="124"/>
      <c r="Y4" s="122"/>
    </row>
    <row r="5" spans="1:25" s="81" customFormat="1" ht="13.8" x14ac:dyDescent="0.3">
      <c r="A5" s="77"/>
      <c r="B5" s="78" t="s">
        <v>108</v>
      </c>
      <c r="C5" s="80"/>
      <c r="D5" s="77"/>
      <c r="E5" s="78"/>
      <c r="F5" s="77"/>
      <c r="G5" s="77"/>
      <c r="H5" s="77"/>
      <c r="I5" s="77"/>
      <c r="J5" s="77"/>
      <c r="K5" s="77"/>
      <c r="M5" s="121"/>
      <c r="N5" s="121"/>
      <c r="O5" s="121"/>
      <c r="P5" s="121"/>
      <c r="Q5" s="125"/>
      <c r="R5" s="126"/>
      <c r="S5" s="126"/>
      <c r="T5" s="122"/>
      <c r="U5" s="122"/>
      <c r="V5" s="122"/>
      <c r="W5" s="123"/>
      <c r="X5" s="124"/>
      <c r="Y5" s="122"/>
    </row>
    <row r="6" spans="1:25" s="81" customFormat="1" ht="13.8" x14ac:dyDescent="0.3">
      <c r="A6" s="77"/>
      <c r="B6" s="77" t="s">
        <v>5</v>
      </c>
      <c r="C6" s="89"/>
      <c r="D6" s="77"/>
      <c r="E6" s="77"/>
      <c r="F6" s="77"/>
      <c r="G6" s="77"/>
      <c r="H6" s="77"/>
      <c r="I6" s="77"/>
      <c r="J6" s="77"/>
      <c r="K6" s="77"/>
      <c r="M6" s="121"/>
      <c r="N6" s="121"/>
      <c r="O6" s="121"/>
      <c r="P6" s="121"/>
      <c r="Q6" s="125"/>
      <c r="R6" s="126"/>
      <c r="S6" s="126"/>
      <c r="T6" s="122"/>
      <c r="U6" s="122"/>
      <c r="V6" s="122"/>
      <c r="W6" s="123"/>
      <c r="X6" s="124"/>
      <c r="Y6" s="122"/>
    </row>
    <row r="7" spans="1:25" s="81" customFormat="1" ht="13.8" x14ac:dyDescent="0.3">
      <c r="A7" s="77"/>
      <c r="B7" s="77"/>
      <c r="C7" s="77"/>
      <c r="D7" s="77"/>
      <c r="E7" s="77"/>
      <c r="F7" s="77"/>
      <c r="G7" s="77"/>
      <c r="H7" s="77"/>
      <c r="I7" s="77"/>
      <c r="J7" s="77"/>
      <c r="K7" s="77"/>
      <c r="M7" s="121"/>
      <c r="N7" s="121"/>
      <c r="O7" s="121"/>
      <c r="P7" s="121"/>
      <c r="Q7" s="125"/>
      <c r="R7" s="126"/>
      <c r="S7" s="126"/>
      <c r="T7" s="122"/>
      <c r="U7" s="122"/>
      <c r="V7" s="122"/>
      <c r="W7" s="123"/>
      <c r="X7" s="124"/>
      <c r="Y7" s="122"/>
    </row>
    <row r="8" spans="1:25" s="81" customFormat="1" ht="13.8" x14ac:dyDescent="0.3">
      <c r="A8" s="90"/>
      <c r="E8" s="83"/>
      <c r="F8" s="84"/>
      <c r="H8" s="91"/>
      <c r="I8" s="83"/>
      <c r="J8" s="92"/>
      <c r="K8" s="93"/>
      <c r="L8" s="94"/>
      <c r="M8" s="121"/>
      <c r="N8" s="121"/>
      <c r="O8" s="121"/>
      <c r="P8" s="121"/>
      <c r="Q8" s="125"/>
      <c r="R8" s="126"/>
      <c r="S8" s="126"/>
      <c r="T8" s="122"/>
      <c r="U8" s="122"/>
      <c r="V8" s="122"/>
      <c r="W8" s="122"/>
      <c r="X8" s="122"/>
      <c r="Y8" s="122"/>
    </row>
    <row r="9" spans="1:25" s="81" customFormat="1" ht="13.8" x14ac:dyDescent="0.3">
      <c r="E9" s="83"/>
      <c r="F9" s="91"/>
      <c r="H9" s="91"/>
      <c r="I9" s="83"/>
      <c r="J9" s="93"/>
      <c r="K9" s="93"/>
      <c r="L9" s="94"/>
      <c r="M9" s="121"/>
      <c r="N9" s="121"/>
      <c r="O9" s="121"/>
      <c r="P9" s="121"/>
      <c r="Q9" s="125"/>
      <c r="R9" s="126"/>
      <c r="S9" s="126"/>
      <c r="T9" s="122"/>
      <c r="U9" s="122"/>
      <c r="V9" s="122"/>
      <c r="W9" s="122"/>
      <c r="X9" s="122"/>
      <c r="Y9" s="122"/>
    </row>
    <row r="10" spans="1:25" s="81" customFormat="1" ht="13.8" x14ac:dyDescent="0.3">
      <c r="E10" s="83"/>
      <c r="F10" s="91"/>
      <c r="H10" s="91"/>
      <c r="I10" s="83"/>
      <c r="J10" s="84"/>
      <c r="K10" s="91"/>
      <c r="L10" s="94"/>
      <c r="M10" s="121"/>
      <c r="N10" s="121"/>
      <c r="O10" s="121"/>
      <c r="P10" s="121"/>
      <c r="Q10" s="125"/>
      <c r="R10" s="126"/>
      <c r="S10" s="126"/>
      <c r="T10" s="122"/>
      <c r="U10" s="122"/>
      <c r="V10" s="122"/>
      <c r="W10" s="122"/>
      <c r="X10" s="122"/>
      <c r="Y10" s="122"/>
    </row>
    <row r="11" spans="1:25" s="81" customFormat="1" ht="13.8" x14ac:dyDescent="0.3">
      <c r="E11" s="83"/>
      <c r="F11" s="91"/>
      <c r="I11" s="95"/>
      <c r="J11" s="84"/>
      <c r="M11" s="121"/>
      <c r="N11" s="121"/>
      <c r="O11" s="121"/>
      <c r="P11" s="121"/>
      <c r="Q11" s="121"/>
      <c r="R11" s="121"/>
      <c r="S11" s="121"/>
      <c r="T11" s="122"/>
      <c r="U11" s="122"/>
      <c r="V11" s="122"/>
      <c r="W11" s="122"/>
      <c r="X11" s="122"/>
      <c r="Y11" s="122"/>
    </row>
    <row r="12" spans="1:25" x14ac:dyDescent="0.3">
      <c r="C12" s="97" t="str">
        <f>G4</f>
        <v>IMPORTANT INFORMATION</v>
      </c>
      <c r="M12" s="121"/>
      <c r="N12" s="121"/>
      <c r="O12" s="121"/>
      <c r="P12" s="121"/>
      <c r="Q12" s="127"/>
      <c r="R12" s="127"/>
      <c r="S12" s="127"/>
    </row>
    <row r="13" spans="1:25" s="81" customFormat="1" ht="13.8" x14ac:dyDescent="0.3">
      <c r="M13" s="121"/>
      <c r="N13" s="121"/>
      <c r="O13" s="121"/>
      <c r="P13" s="121"/>
      <c r="Q13" s="121"/>
      <c r="R13" s="121"/>
      <c r="S13" s="121"/>
      <c r="T13" s="122"/>
      <c r="U13" s="122"/>
      <c r="V13" s="122"/>
      <c r="W13" s="122"/>
      <c r="X13" s="122"/>
      <c r="Y13" s="122"/>
    </row>
    <row r="14" spans="1:25" s="81" customFormat="1" ht="13.8" x14ac:dyDescent="0.3">
      <c r="B14" s="98" t="s">
        <v>112</v>
      </c>
      <c r="M14" s="121"/>
      <c r="N14" s="121"/>
      <c r="O14" s="121"/>
      <c r="P14" s="121"/>
      <c r="Q14" s="121"/>
      <c r="R14" s="121"/>
      <c r="S14" s="121"/>
      <c r="T14" s="122"/>
      <c r="U14" s="122"/>
      <c r="V14" s="122"/>
      <c r="W14" s="122"/>
      <c r="X14" s="122"/>
      <c r="Y14" s="122"/>
    </row>
    <row r="15" spans="1:25" s="81" customFormat="1" ht="13.8" x14ac:dyDescent="0.3">
      <c r="A15" s="99"/>
      <c r="K15" s="99"/>
      <c r="M15" s="125"/>
      <c r="N15" s="125"/>
      <c r="O15" s="125"/>
      <c r="P15" s="125"/>
      <c r="Q15" s="125"/>
      <c r="R15" s="126"/>
      <c r="S15" s="126"/>
      <c r="T15" s="122"/>
      <c r="U15" s="122"/>
      <c r="V15" s="122"/>
      <c r="W15" s="122"/>
      <c r="X15" s="122"/>
      <c r="Y15" s="122"/>
    </row>
    <row r="16" spans="1:25" s="81" customFormat="1" ht="12.75" customHeight="1" x14ac:dyDescent="0.3">
      <c r="B16" s="134" t="s">
        <v>120</v>
      </c>
      <c r="C16" s="134"/>
      <c r="D16" s="134"/>
      <c r="E16" s="134"/>
      <c r="F16" s="134"/>
      <c r="G16" s="134"/>
      <c r="H16" s="134"/>
      <c r="I16" s="134"/>
      <c r="J16" s="134"/>
      <c r="M16" s="125"/>
      <c r="N16" s="125"/>
      <c r="O16" s="125"/>
      <c r="P16" s="125"/>
      <c r="Q16" s="125"/>
      <c r="R16" s="126"/>
      <c r="S16" s="126"/>
      <c r="T16" s="122"/>
      <c r="U16" s="122"/>
      <c r="V16" s="122"/>
      <c r="W16" s="122"/>
      <c r="X16" s="122"/>
      <c r="Y16" s="122"/>
    </row>
    <row r="17" spans="1:25" s="81" customFormat="1" ht="13.8" x14ac:dyDescent="0.3">
      <c r="B17" s="134"/>
      <c r="C17" s="134"/>
      <c r="D17" s="134"/>
      <c r="E17" s="134"/>
      <c r="F17" s="134"/>
      <c r="G17" s="134"/>
      <c r="H17" s="134"/>
      <c r="I17" s="134"/>
      <c r="J17" s="134"/>
      <c r="M17" s="125"/>
      <c r="N17" s="125"/>
      <c r="O17" s="125"/>
      <c r="P17" s="125"/>
      <c r="Q17" s="125"/>
      <c r="R17" s="126"/>
      <c r="S17" s="126"/>
      <c r="T17" s="122"/>
      <c r="U17" s="122"/>
      <c r="V17" s="122"/>
      <c r="W17" s="122"/>
      <c r="X17" s="122"/>
      <c r="Y17" s="122"/>
    </row>
    <row r="18" spans="1:25" s="81" customFormat="1" ht="13.8" x14ac:dyDescent="0.3">
      <c r="B18" s="134"/>
      <c r="C18" s="134"/>
      <c r="D18" s="134"/>
      <c r="E18" s="134"/>
      <c r="F18" s="134"/>
      <c r="G18" s="134"/>
      <c r="H18" s="134"/>
      <c r="I18" s="134"/>
      <c r="J18" s="134"/>
      <c r="M18" s="125"/>
      <c r="N18" s="125"/>
      <c r="O18" s="125"/>
      <c r="P18" s="125"/>
      <c r="Q18" s="125"/>
      <c r="R18" s="126"/>
      <c r="S18" s="126"/>
      <c r="T18" s="122"/>
      <c r="U18" s="122"/>
      <c r="V18" s="122"/>
      <c r="W18" s="122"/>
      <c r="X18" s="122"/>
      <c r="Y18" s="122"/>
    </row>
    <row r="19" spans="1:25" s="81" customFormat="1" ht="13.8" x14ac:dyDescent="0.3">
      <c r="B19" s="134"/>
      <c r="C19" s="134"/>
      <c r="D19" s="134"/>
      <c r="E19" s="134"/>
      <c r="F19" s="134"/>
      <c r="G19" s="134"/>
      <c r="H19" s="134"/>
      <c r="I19" s="134"/>
      <c r="J19" s="134"/>
      <c r="M19" s="125"/>
      <c r="N19" s="125"/>
      <c r="O19" s="125"/>
      <c r="P19" s="125"/>
      <c r="Q19" s="125"/>
      <c r="R19" s="126"/>
      <c r="S19" s="126"/>
      <c r="T19" s="122"/>
      <c r="U19" s="122"/>
      <c r="V19" s="122"/>
      <c r="W19" s="122"/>
      <c r="X19" s="122"/>
      <c r="Y19" s="122"/>
    </row>
    <row r="20" spans="1:25" s="81" customFormat="1" ht="12.75" customHeight="1" x14ac:dyDescent="0.3">
      <c r="A20" s="99"/>
      <c r="B20" s="100" t="s">
        <v>118</v>
      </c>
      <c r="C20" s="99"/>
      <c r="D20" s="99"/>
      <c r="E20" s="99"/>
      <c r="F20" s="99"/>
      <c r="G20" s="99"/>
      <c r="H20" s="99"/>
      <c r="I20" s="99"/>
      <c r="J20" s="99"/>
      <c r="K20" s="99"/>
      <c r="M20" s="125"/>
      <c r="N20" s="125"/>
      <c r="O20" s="125"/>
      <c r="P20" s="125"/>
      <c r="Q20" s="125"/>
      <c r="R20" s="126"/>
      <c r="S20" s="126"/>
      <c r="T20" s="122"/>
      <c r="U20" s="122"/>
      <c r="V20" s="122"/>
      <c r="W20" s="122"/>
      <c r="X20" s="122"/>
      <c r="Y20" s="122"/>
    </row>
    <row r="21" spans="1:25" s="81" customFormat="1" ht="13.8" x14ac:dyDescent="0.3">
      <c r="A21" s="99"/>
      <c r="B21" s="100"/>
      <c r="C21" s="99"/>
      <c r="D21" s="99"/>
      <c r="E21" s="99"/>
      <c r="F21" s="99"/>
      <c r="G21" s="99"/>
      <c r="H21" s="99"/>
      <c r="I21" s="99"/>
      <c r="J21" s="99"/>
      <c r="K21" s="99"/>
      <c r="M21" s="125"/>
      <c r="N21" s="125"/>
      <c r="O21" s="125"/>
      <c r="P21" s="125"/>
      <c r="Q21" s="125"/>
      <c r="R21" s="126"/>
      <c r="S21" s="126"/>
      <c r="T21" s="122"/>
      <c r="U21" s="122"/>
      <c r="V21" s="122"/>
      <c r="W21" s="122"/>
      <c r="X21" s="122"/>
      <c r="Y21" s="122"/>
    </row>
    <row r="22" spans="1:25" s="81" customFormat="1" ht="13.8" x14ac:dyDescent="0.3">
      <c r="A22" s="99"/>
      <c r="B22" s="134" t="s">
        <v>121</v>
      </c>
      <c r="C22" s="134"/>
      <c r="D22" s="134"/>
      <c r="E22" s="134"/>
      <c r="F22" s="134"/>
      <c r="G22" s="134"/>
      <c r="H22" s="134"/>
      <c r="I22" s="134"/>
      <c r="J22" s="134"/>
      <c r="K22" s="99"/>
      <c r="M22" s="125"/>
      <c r="N22" s="125"/>
      <c r="O22" s="125"/>
      <c r="P22" s="125"/>
      <c r="Q22" s="125"/>
      <c r="R22" s="126"/>
      <c r="S22" s="126"/>
      <c r="T22" s="122"/>
      <c r="U22" s="122"/>
      <c r="V22" s="122"/>
      <c r="W22" s="122"/>
      <c r="X22" s="122"/>
      <c r="Y22" s="122"/>
    </row>
    <row r="23" spans="1:25" s="81" customFormat="1" ht="13.8" x14ac:dyDescent="0.3">
      <c r="A23" s="99"/>
      <c r="B23" s="134"/>
      <c r="C23" s="134"/>
      <c r="D23" s="134"/>
      <c r="E23" s="134"/>
      <c r="F23" s="134"/>
      <c r="G23" s="134"/>
      <c r="H23" s="134"/>
      <c r="I23" s="134"/>
      <c r="J23" s="134"/>
      <c r="K23" s="99"/>
      <c r="M23" s="125"/>
      <c r="N23" s="125"/>
      <c r="O23" s="125"/>
      <c r="P23" s="125"/>
      <c r="Q23" s="125"/>
      <c r="R23" s="126"/>
      <c r="S23" s="129"/>
      <c r="T23" s="122"/>
      <c r="U23" s="122"/>
      <c r="V23" s="122"/>
      <c r="W23" s="122"/>
      <c r="X23" s="122"/>
      <c r="Y23" s="122"/>
    </row>
    <row r="24" spans="1:25" s="81" customFormat="1" ht="13.8" x14ac:dyDescent="0.3">
      <c r="A24" s="99"/>
      <c r="B24" s="134"/>
      <c r="C24" s="134"/>
      <c r="D24" s="134"/>
      <c r="E24" s="134"/>
      <c r="F24" s="134"/>
      <c r="G24" s="134"/>
      <c r="H24" s="134"/>
      <c r="I24" s="134"/>
      <c r="J24" s="134"/>
      <c r="K24" s="99"/>
      <c r="M24" s="125"/>
      <c r="N24" s="125"/>
      <c r="O24" s="125"/>
      <c r="P24" s="125"/>
      <c r="Q24" s="125"/>
      <c r="R24" s="126"/>
      <c r="S24" s="129"/>
      <c r="T24" s="122"/>
      <c r="U24" s="122"/>
      <c r="V24" s="122"/>
      <c r="W24" s="122"/>
      <c r="X24" s="122"/>
      <c r="Y24" s="122"/>
    </row>
    <row r="25" spans="1:25" s="81" customFormat="1" ht="12.75" customHeight="1" x14ac:dyDescent="0.3">
      <c r="A25" s="99"/>
      <c r="B25" s="131"/>
      <c r="C25" s="131"/>
      <c r="D25" s="131"/>
      <c r="E25" s="131"/>
      <c r="F25" s="139" t="s">
        <v>132</v>
      </c>
      <c r="G25" s="131"/>
      <c r="H25" s="131"/>
      <c r="I25" s="131"/>
      <c r="J25" s="131"/>
      <c r="K25" s="99"/>
      <c r="M25" s="125"/>
      <c r="N25" s="125"/>
      <c r="O25" s="125"/>
      <c r="P25" s="125"/>
      <c r="Q25" s="125"/>
      <c r="R25" s="126"/>
      <c r="S25" s="126"/>
      <c r="T25" s="122"/>
      <c r="U25" s="122"/>
      <c r="V25" s="122"/>
      <c r="W25" s="122"/>
      <c r="X25" s="122"/>
      <c r="Y25" s="122"/>
    </row>
    <row r="26" spans="1:25" s="81" customFormat="1" ht="13.8" x14ac:dyDescent="0.3">
      <c r="A26" s="99"/>
      <c r="B26" s="134" t="s">
        <v>122</v>
      </c>
      <c r="C26" s="134"/>
      <c r="D26" s="134"/>
      <c r="E26" s="134"/>
      <c r="F26" s="134"/>
      <c r="G26" s="134"/>
      <c r="H26" s="134"/>
      <c r="I26" s="134"/>
      <c r="J26" s="134"/>
      <c r="K26" s="99"/>
      <c r="M26" s="125"/>
      <c r="N26" s="125"/>
      <c r="O26" s="125"/>
      <c r="P26" s="125"/>
      <c r="Q26" s="125"/>
      <c r="R26" s="126"/>
      <c r="S26" s="126"/>
      <c r="T26" s="122"/>
      <c r="U26" s="122"/>
      <c r="V26" s="122"/>
      <c r="W26" s="122"/>
      <c r="X26" s="122"/>
      <c r="Y26" s="122"/>
    </row>
    <row r="27" spans="1:25" s="81" customFormat="1" ht="13.8" x14ac:dyDescent="0.3">
      <c r="A27" s="99"/>
      <c r="B27" s="134"/>
      <c r="C27" s="134"/>
      <c r="D27" s="134"/>
      <c r="E27" s="134"/>
      <c r="F27" s="134"/>
      <c r="G27" s="134"/>
      <c r="H27" s="134"/>
      <c r="I27" s="134"/>
      <c r="J27" s="134"/>
      <c r="K27" s="99"/>
      <c r="M27" s="125"/>
      <c r="N27" s="125"/>
      <c r="O27" s="125"/>
      <c r="P27" s="125"/>
      <c r="Q27" s="125"/>
      <c r="R27" s="126"/>
      <c r="S27" s="126"/>
      <c r="T27" s="122"/>
      <c r="U27" s="122"/>
      <c r="V27" s="122"/>
      <c r="W27" s="122"/>
      <c r="X27" s="122"/>
      <c r="Y27" s="122"/>
    </row>
    <row r="28" spans="1:25" s="81" customFormat="1" ht="13.8" x14ac:dyDescent="0.3">
      <c r="A28" s="99"/>
      <c r="B28" s="131"/>
      <c r="C28" s="131"/>
      <c r="D28" s="131"/>
      <c r="E28" s="131"/>
      <c r="F28" s="131"/>
      <c r="G28" s="131"/>
      <c r="H28" s="131"/>
      <c r="I28" s="131"/>
      <c r="J28" s="131"/>
      <c r="K28" s="99"/>
      <c r="M28" s="125"/>
      <c r="N28" s="125"/>
      <c r="O28" s="125"/>
      <c r="P28" s="125"/>
      <c r="Q28" s="125"/>
      <c r="R28" s="126"/>
      <c r="S28" s="126"/>
      <c r="T28" s="122"/>
      <c r="U28" s="122"/>
      <c r="V28" s="122"/>
      <c r="W28" s="122"/>
      <c r="X28" s="122"/>
      <c r="Y28" s="122"/>
    </row>
    <row r="29" spans="1:25" s="81" customFormat="1" ht="13.8" x14ac:dyDescent="0.3">
      <c r="A29" s="99"/>
      <c r="B29" s="134" t="s">
        <v>123</v>
      </c>
      <c r="C29" s="134"/>
      <c r="D29" s="134"/>
      <c r="E29" s="134"/>
      <c r="F29" s="134"/>
      <c r="G29" s="134"/>
      <c r="H29" s="134"/>
      <c r="I29" s="134"/>
      <c r="J29" s="134"/>
      <c r="K29" s="99"/>
      <c r="M29" s="125"/>
      <c r="N29" s="125"/>
      <c r="O29" s="125"/>
      <c r="P29" s="125"/>
      <c r="Q29" s="125"/>
      <c r="R29" s="126"/>
      <c r="S29" s="126"/>
      <c r="T29" s="122"/>
      <c r="U29" s="122"/>
      <c r="V29" s="122"/>
      <c r="W29" s="122"/>
      <c r="X29" s="122"/>
      <c r="Y29" s="122"/>
    </row>
    <row r="30" spans="1:25" s="81" customFormat="1" ht="13.8" x14ac:dyDescent="0.3">
      <c r="A30" s="99"/>
      <c r="B30" s="134"/>
      <c r="C30" s="134"/>
      <c r="D30" s="134"/>
      <c r="E30" s="134"/>
      <c r="F30" s="134"/>
      <c r="G30" s="134"/>
      <c r="H30" s="134"/>
      <c r="I30" s="134"/>
      <c r="J30" s="134"/>
      <c r="K30" s="99"/>
      <c r="M30" s="125"/>
      <c r="N30" s="125"/>
      <c r="O30" s="125"/>
      <c r="P30" s="125"/>
      <c r="Q30" s="125"/>
      <c r="R30" s="126"/>
      <c r="S30" s="126"/>
      <c r="T30" s="122"/>
      <c r="U30" s="122"/>
      <c r="V30" s="122"/>
      <c r="W30" s="122"/>
      <c r="X30" s="122"/>
      <c r="Y30" s="122"/>
    </row>
    <row r="31" spans="1:25" s="81" customFormat="1" ht="12.75" customHeight="1" x14ac:dyDescent="0.3">
      <c r="A31" s="99"/>
      <c r="B31" s="134"/>
      <c r="C31" s="134"/>
      <c r="D31" s="134"/>
      <c r="E31" s="134"/>
      <c r="F31" s="134"/>
      <c r="G31" s="134"/>
      <c r="H31" s="134"/>
      <c r="I31" s="134"/>
      <c r="J31" s="134"/>
      <c r="K31" s="99"/>
      <c r="M31" s="125"/>
      <c r="N31" s="125"/>
      <c r="O31" s="125"/>
      <c r="P31" s="125"/>
      <c r="Q31" s="125"/>
      <c r="R31" s="126"/>
      <c r="S31" s="126"/>
      <c r="T31" s="122"/>
      <c r="U31" s="122"/>
      <c r="V31" s="122"/>
      <c r="W31" s="122"/>
      <c r="X31" s="122"/>
      <c r="Y31" s="122"/>
    </row>
    <row r="32" spans="1:25" s="81" customFormat="1" ht="13.8" x14ac:dyDescent="0.3">
      <c r="A32" s="99"/>
      <c r="B32" s="134"/>
      <c r="C32" s="134"/>
      <c r="D32" s="134"/>
      <c r="E32" s="134"/>
      <c r="F32" s="134"/>
      <c r="G32" s="134"/>
      <c r="H32" s="134"/>
      <c r="I32" s="134"/>
      <c r="J32" s="134"/>
      <c r="K32" s="99"/>
      <c r="M32" s="125"/>
      <c r="N32" s="125"/>
      <c r="O32" s="125"/>
      <c r="P32" s="125"/>
      <c r="Q32" s="125"/>
      <c r="R32" s="126"/>
      <c r="S32" s="126"/>
      <c r="T32" s="122"/>
      <c r="U32" s="122"/>
      <c r="V32" s="122"/>
      <c r="W32" s="122"/>
      <c r="X32" s="122"/>
      <c r="Y32" s="122"/>
    </row>
    <row r="33" spans="1:25" s="81" customFormat="1" ht="12.75" customHeight="1" x14ac:dyDescent="0.3">
      <c r="A33" s="99"/>
      <c r="B33" s="134"/>
      <c r="C33" s="134"/>
      <c r="D33" s="134"/>
      <c r="E33" s="134"/>
      <c r="F33" s="134"/>
      <c r="G33" s="134"/>
      <c r="H33" s="134"/>
      <c r="I33" s="134"/>
      <c r="J33" s="134"/>
      <c r="K33" s="99"/>
      <c r="M33" s="125"/>
      <c r="N33" s="125"/>
      <c r="O33" s="125"/>
      <c r="P33" s="125"/>
      <c r="Q33" s="125"/>
      <c r="R33" s="126"/>
      <c r="S33" s="126"/>
      <c r="T33" s="122"/>
      <c r="U33" s="122"/>
      <c r="V33" s="122"/>
      <c r="W33" s="122"/>
      <c r="X33" s="122"/>
      <c r="Y33" s="122"/>
    </row>
    <row r="34" spans="1:25" s="81" customFormat="1" ht="13.8" x14ac:dyDescent="0.3">
      <c r="A34" s="99"/>
      <c r="B34" s="131"/>
      <c r="C34" s="131"/>
      <c r="D34" s="136" t="s">
        <v>113</v>
      </c>
      <c r="E34" s="136"/>
      <c r="F34" s="136"/>
      <c r="G34" s="136"/>
      <c r="H34" s="136"/>
      <c r="I34" s="131"/>
      <c r="J34" s="131"/>
      <c r="K34" s="99"/>
      <c r="M34" s="125"/>
      <c r="N34" s="125"/>
      <c r="O34" s="125"/>
      <c r="P34" s="125"/>
      <c r="Q34" s="125"/>
      <c r="R34" s="126"/>
      <c r="S34" s="129"/>
      <c r="T34" s="122"/>
      <c r="U34" s="122"/>
      <c r="V34" s="122"/>
      <c r="W34" s="122"/>
      <c r="X34" s="122"/>
      <c r="Y34" s="122"/>
    </row>
    <row r="35" spans="1:25" s="81" customFormat="1" ht="13.8" x14ac:dyDescent="0.3">
      <c r="A35" s="99"/>
      <c r="B35" s="99"/>
      <c r="C35" s="99"/>
      <c r="I35" s="99"/>
      <c r="J35" s="99"/>
      <c r="K35" s="99"/>
      <c r="M35" s="125"/>
      <c r="N35" s="125"/>
      <c r="O35" s="125"/>
      <c r="P35" s="125"/>
      <c r="Q35" s="125"/>
      <c r="R35" s="126"/>
      <c r="S35" s="129"/>
      <c r="T35" s="122"/>
      <c r="U35" s="122"/>
      <c r="V35" s="122"/>
      <c r="W35" s="122"/>
      <c r="X35" s="122"/>
      <c r="Y35" s="122"/>
    </row>
    <row r="36" spans="1:25" s="81" customFormat="1" ht="12.75" customHeight="1" x14ac:dyDescent="0.3">
      <c r="A36" s="99"/>
      <c r="B36" s="100" t="s">
        <v>114</v>
      </c>
      <c r="C36" s="99"/>
      <c r="D36" s="99"/>
      <c r="E36" s="99"/>
      <c r="F36" s="132"/>
      <c r="G36" s="99"/>
      <c r="H36" s="99"/>
      <c r="I36" s="99"/>
      <c r="J36" s="99"/>
      <c r="K36" s="99"/>
      <c r="M36" s="125"/>
      <c r="N36" s="125"/>
      <c r="O36" s="125"/>
      <c r="P36" s="125"/>
      <c r="Q36" s="125"/>
      <c r="R36" s="126"/>
      <c r="S36" s="126"/>
      <c r="T36" s="122"/>
      <c r="U36" s="122"/>
      <c r="V36" s="122"/>
      <c r="W36" s="122"/>
      <c r="X36" s="122"/>
      <c r="Y36" s="122"/>
    </row>
    <row r="37" spans="1:25" s="81" customFormat="1" ht="13.8" x14ac:dyDescent="0.3">
      <c r="A37" s="99"/>
      <c r="B37" s="100"/>
      <c r="C37" s="99"/>
      <c r="D37" s="99"/>
      <c r="E37" s="99"/>
      <c r="F37" s="132"/>
      <c r="G37" s="99"/>
      <c r="H37" s="99"/>
      <c r="I37" s="99"/>
      <c r="J37" s="99"/>
      <c r="K37" s="99"/>
      <c r="M37" s="125"/>
      <c r="N37" s="125"/>
      <c r="O37" s="125"/>
      <c r="P37" s="125"/>
      <c r="Q37" s="125"/>
      <c r="R37" s="126"/>
      <c r="S37" s="126"/>
      <c r="T37" s="122"/>
      <c r="U37" s="122"/>
      <c r="V37" s="122"/>
      <c r="W37" s="122"/>
      <c r="X37" s="122"/>
      <c r="Y37" s="122"/>
    </row>
    <row r="38" spans="1:25" s="81" customFormat="1" ht="13.8" x14ac:dyDescent="0.3">
      <c r="A38" s="99"/>
      <c r="B38" s="134" t="s">
        <v>124</v>
      </c>
      <c r="C38" s="134"/>
      <c r="D38" s="134"/>
      <c r="E38" s="134"/>
      <c r="F38" s="134"/>
      <c r="G38" s="134"/>
      <c r="H38" s="134"/>
      <c r="I38" s="134"/>
      <c r="J38" s="134"/>
      <c r="K38" s="99"/>
      <c r="M38" s="125"/>
      <c r="N38" s="125"/>
      <c r="O38" s="125"/>
      <c r="P38" s="125"/>
      <c r="Q38" s="125"/>
      <c r="R38" s="126"/>
      <c r="S38" s="126"/>
      <c r="T38" s="122"/>
      <c r="U38" s="122"/>
      <c r="V38" s="122"/>
      <c r="W38" s="122"/>
      <c r="X38" s="122"/>
      <c r="Y38" s="122"/>
    </row>
    <row r="39" spans="1:25" s="81" customFormat="1" ht="13.8" x14ac:dyDescent="0.3">
      <c r="A39" s="99"/>
      <c r="B39" s="134"/>
      <c r="C39" s="134"/>
      <c r="D39" s="134"/>
      <c r="E39" s="134"/>
      <c r="F39" s="134"/>
      <c r="G39" s="134"/>
      <c r="H39" s="134"/>
      <c r="I39" s="134"/>
      <c r="J39" s="134"/>
      <c r="K39" s="99"/>
      <c r="M39" s="125"/>
      <c r="N39" s="125"/>
      <c r="O39" s="125"/>
      <c r="P39" s="125"/>
      <c r="Q39" s="125"/>
      <c r="R39" s="126"/>
      <c r="S39" s="126"/>
      <c r="T39" s="122"/>
      <c r="U39" s="122"/>
      <c r="V39" s="122"/>
      <c r="W39" s="122"/>
      <c r="X39" s="122"/>
      <c r="Y39" s="122"/>
    </row>
    <row r="40" spans="1:25" s="81" customFormat="1" ht="13.8" x14ac:dyDescent="0.3">
      <c r="A40" s="99"/>
      <c r="B40" s="131"/>
      <c r="C40" s="131"/>
      <c r="D40" s="131"/>
      <c r="E40" s="131"/>
      <c r="F40" s="131"/>
      <c r="G40" s="131"/>
      <c r="H40" s="131"/>
      <c r="I40" s="131"/>
      <c r="J40" s="131"/>
      <c r="K40" s="99"/>
      <c r="M40" s="125"/>
      <c r="N40" s="125"/>
      <c r="O40" s="125"/>
      <c r="P40" s="125"/>
      <c r="Q40" s="125"/>
      <c r="R40" s="126"/>
      <c r="S40" s="126"/>
      <c r="T40" s="122"/>
      <c r="U40" s="122"/>
      <c r="V40" s="122"/>
      <c r="W40" s="122"/>
      <c r="X40" s="122"/>
      <c r="Y40" s="122"/>
    </row>
    <row r="41" spans="1:25" s="81" customFormat="1" ht="13.8" x14ac:dyDescent="0.3">
      <c r="A41" s="99"/>
      <c r="B41" s="134" t="s">
        <v>125</v>
      </c>
      <c r="C41" s="134"/>
      <c r="D41" s="134"/>
      <c r="E41" s="134"/>
      <c r="F41" s="134"/>
      <c r="G41" s="134"/>
      <c r="H41" s="134"/>
      <c r="I41" s="134"/>
      <c r="J41" s="134"/>
      <c r="K41" s="99"/>
      <c r="M41" s="125"/>
      <c r="N41" s="125"/>
      <c r="O41" s="125"/>
      <c r="P41" s="125"/>
      <c r="Q41" s="125"/>
      <c r="R41" s="126"/>
      <c r="S41" s="126"/>
      <c r="T41" s="122"/>
      <c r="U41" s="122"/>
      <c r="V41" s="122"/>
      <c r="W41" s="122"/>
      <c r="X41" s="122"/>
      <c r="Y41" s="122"/>
    </row>
    <row r="42" spans="1:25" s="81" customFormat="1" ht="13.8" x14ac:dyDescent="0.3">
      <c r="A42" s="99"/>
      <c r="B42" s="134"/>
      <c r="C42" s="134"/>
      <c r="D42" s="134"/>
      <c r="E42" s="134"/>
      <c r="F42" s="134"/>
      <c r="G42" s="134"/>
      <c r="H42" s="134"/>
      <c r="I42" s="134"/>
      <c r="J42" s="134"/>
      <c r="K42" s="99"/>
      <c r="M42" s="125"/>
      <c r="N42" s="125"/>
      <c r="O42" s="125"/>
      <c r="P42" s="125"/>
      <c r="Q42" s="125"/>
      <c r="R42" s="126"/>
      <c r="S42" s="126"/>
      <c r="T42" s="122"/>
      <c r="U42" s="122"/>
      <c r="V42" s="122"/>
      <c r="W42" s="122"/>
      <c r="X42" s="122"/>
      <c r="Y42" s="122"/>
    </row>
    <row r="43" spans="1:25" s="81" customFormat="1" ht="13.8" x14ac:dyDescent="0.3">
      <c r="A43" s="99"/>
      <c r="B43" s="134"/>
      <c r="C43" s="134"/>
      <c r="D43" s="134"/>
      <c r="E43" s="134"/>
      <c r="F43" s="134"/>
      <c r="G43" s="134"/>
      <c r="H43" s="134"/>
      <c r="I43" s="134"/>
      <c r="J43" s="134"/>
      <c r="K43" s="99"/>
      <c r="M43" s="125"/>
      <c r="N43" s="125"/>
      <c r="O43" s="125"/>
      <c r="P43" s="125"/>
      <c r="Q43" s="125"/>
      <c r="R43" s="126"/>
      <c r="S43" s="126"/>
      <c r="T43" s="122"/>
      <c r="U43" s="122"/>
      <c r="V43" s="122"/>
      <c r="W43" s="122"/>
      <c r="X43" s="122"/>
      <c r="Y43" s="122"/>
    </row>
    <row r="44" spans="1:25" s="81" customFormat="1" ht="13.8" x14ac:dyDescent="0.3">
      <c r="A44" s="99"/>
      <c r="B44" s="131"/>
      <c r="C44" s="131"/>
      <c r="D44" s="131"/>
      <c r="E44" s="131"/>
      <c r="F44" s="131"/>
      <c r="G44" s="131"/>
      <c r="H44" s="131"/>
      <c r="I44" s="131"/>
      <c r="J44" s="131"/>
      <c r="K44" s="99"/>
      <c r="M44" s="125"/>
      <c r="N44" s="125"/>
      <c r="O44" s="125"/>
      <c r="P44" s="125"/>
      <c r="Q44" s="125"/>
      <c r="R44" s="126"/>
      <c r="S44" s="126"/>
      <c r="T44" s="122"/>
      <c r="U44" s="122"/>
      <c r="V44" s="122"/>
      <c r="W44" s="122"/>
      <c r="X44" s="122"/>
      <c r="Y44" s="122"/>
    </row>
    <row r="45" spans="1:25" s="81" customFormat="1" ht="12.75" customHeight="1" x14ac:dyDescent="0.3">
      <c r="A45" s="99"/>
      <c r="B45" s="134" t="s">
        <v>119</v>
      </c>
      <c r="C45" s="134"/>
      <c r="D45" s="134"/>
      <c r="E45" s="134"/>
      <c r="F45" s="134"/>
      <c r="G45" s="134"/>
      <c r="H45" s="134"/>
      <c r="I45" s="134"/>
      <c r="J45" s="134"/>
      <c r="K45" s="99"/>
      <c r="M45" s="125"/>
      <c r="N45" s="125"/>
      <c r="O45" s="125"/>
      <c r="P45" s="125"/>
      <c r="Q45" s="125"/>
      <c r="R45" s="126"/>
      <c r="S45" s="126"/>
      <c r="T45" s="122"/>
      <c r="U45" s="122"/>
      <c r="V45" s="122"/>
      <c r="W45" s="122"/>
      <c r="X45" s="122"/>
      <c r="Y45" s="122"/>
    </row>
    <row r="46" spans="1:25" s="81" customFormat="1" ht="13.8" x14ac:dyDescent="0.3">
      <c r="A46" s="99"/>
      <c r="B46" s="134"/>
      <c r="C46" s="134"/>
      <c r="D46" s="134"/>
      <c r="E46" s="134"/>
      <c r="F46" s="134"/>
      <c r="G46" s="134"/>
      <c r="H46" s="134"/>
      <c r="I46" s="134"/>
      <c r="J46" s="134"/>
      <c r="K46" s="99"/>
      <c r="M46" s="125"/>
      <c r="N46" s="125"/>
      <c r="O46" s="125"/>
      <c r="P46" s="125"/>
      <c r="Q46" s="125"/>
      <c r="R46" s="126"/>
      <c r="S46" s="126"/>
      <c r="T46" s="122"/>
      <c r="U46" s="122"/>
      <c r="V46" s="122"/>
      <c r="W46" s="122"/>
      <c r="X46" s="122"/>
      <c r="Y46" s="122"/>
    </row>
    <row r="47" spans="1:25" s="81" customFormat="1" ht="13.8" x14ac:dyDescent="0.3">
      <c r="A47" s="99"/>
      <c r="B47" s="134"/>
      <c r="C47" s="134"/>
      <c r="D47" s="134"/>
      <c r="E47" s="134"/>
      <c r="F47" s="134"/>
      <c r="G47" s="134"/>
      <c r="H47" s="134"/>
      <c r="I47" s="134"/>
      <c r="J47" s="134"/>
      <c r="K47" s="99"/>
      <c r="M47" s="125"/>
      <c r="N47" s="125"/>
      <c r="O47" s="125"/>
      <c r="P47" s="125"/>
      <c r="Q47" s="125"/>
      <c r="R47" s="126"/>
      <c r="S47" s="126"/>
      <c r="T47" s="122"/>
      <c r="U47" s="122"/>
      <c r="V47" s="122"/>
      <c r="W47" s="122"/>
      <c r="X47" s="122"/>
      <c r="Y47" s="122"/>
    </row>
    <row r="48" spans="1:25" s="81" customFormat="1" ht="12.75" customHeight="1" x14ac:dyDescent="0.3">
      <c r="A48" s="99"/>
      <c r="B48" s="134"/>
      <c r="C48" s="134"/>
      <c r="D48" s="134"/>
      <c r="E48" s="134"/>
      <c r="F48" s="134"/>
      <c r="G48" s="134"/>
      <c r="H48" s="134"/>
      <c r="I48" s="134"/>
      <c r="J48" s="134"/>
      <c r="K48" s="99"/>
      <c r="M48" s="125"/>
      <c r="N48" s="125"/>
      <c r="O48" s="125"/>
      <c r="P48" s="125"/>
      <c r="Q48" s="125"/>
      <c r="R48" s="126"/>
      <c r="S48" s="126"/>
      <c r="T48" s="122"/>
      <c r="U48" s="122"/>
      <c r="V48" s="122"/>
      <c r="W48" s="122"/>
      <c r="X48" s="122"/>
      <c r="Y48" s="122"/>
    </row>
    <row r="49" spans="1:25" s="81" customFormat="1" ht="13.8" x14ac:dyDescent="0.3">
      <c r="A49" s="99"/>
      <c r="B49" s="99" t="s">
        <v>126</v>
      </c>
      <c r="C49" s="99"/>
      <c r="D49" s="99"/>
      <c r="E49" s="99"/>
      <c r="F49" s="99"/>
      <c r="G49" s="99"/>
      <c r="H49" s="99"/>
      <c r="I49" s="99"/>
      <c r="J49" s="99"/>
      <c r="K49" s="99"/>
      <c r="M49" s="125"/>
      <c r="N49" s="125"/>
      <c r="O49" s="125"/>
      <c r="P49" s="125"/>
      <c r="Q49" s="125"/>
      <c r="R49" s="126"/>
      <c r="S49" s="126"/>
      <c r="T49" s="122"/>
      <c r="U49" s="122"/>
      <c r="V49" s="122"/>
      <c r="W49" s="122"/>
      <c r="X49" s="122"/>
      <c r="Y49" s="122"/>
    </row>
    <row r="50" spans="1:25" s="81" customFormat="1" ht="13.8" x14ac:dyDescent="0.3">
      <c r="A50" s="99"/>
      <c r="B50" s="99"/>
      <c r="C50" s="99"/>
      <c r="D50" s="99"/>
      <c r="F50" s="139" t="s">
        <v>133</v>
      </c>
      <c r="G50" s="132"/>
      <c r="H50" s="99"/>
      <c r="I50" s="99"/>
      <c r="J50" s="99"/>
      <c r="K50" s="99"/>
      <c r="M50" s="125"/>
      <c r="N50" s="125"/>
      <c r="O50" s="125"/>
      <c r="P50" s="125"/>
      <c r="Q50" s="125"/>
      <c r="R50" s="126"/>
      <c r="S50" s="126"/>
      <c r="T50" s="122"/>
      <c r="U50" s="122"/>
      <c r="V50" s="122"/>
      <c r="W50" s="122"/>
      <c r="X50" s="122"/>
      <c r="Y50" s="122"/>
    </row>
    <row r="51" spans="1:25" s="81" customFormat="1" ht="13.8" x14ac:dyDescent="0.3">
      <c r="A51" s="99"/>
      <c r="B51" s="99"/>
      <c r="C51" s="99"/>
      <c r="D51" s="99"/>
      <c r="E51" s="99"/>
      <c r="F51" s="99"/>
      <c r="G51" s="99"/>
      <c r="H51" s="99"/>
      <c r="I51" s="99"/>
      <c r="J51" s="99"/>
      <c r="K51" s="99"/>
      <c r="M51" s="125"/>
      <c r="N51" s="125"/>
      <c r="O51" s="125"/>
      <c r="P51" s="125"/>
      <c r="Q51" s="125"/>
      <c r="R51" s="126"/>
      <c r="S51" s="126"/>
      <c r="T51" s="122"/>
      <c r="U51" s="122"/>
      <c r="V51" s="122"/>
      <c r="W51" s="122"/>
      <c r="X51" s="122"/>
      <c r="Y51" s="122"/>
    </row>
    <row r="52" spans="1:25" s="81" customFormat="1" ht="12.75" customHeight="1" x14ac:dyDescent="0.3">
      <c r="A52" s="99"/>
      <c r="B52" s="100" t="s">
        <v>127</v>
      </c>
      <c r="C52" s="99"/>
      <c r="D52" s="99"/>
      <c r="E52" s="99"/>
      <c r="F52" s="99"/>
      <c r="G52" s="99"/>
      <c r="H52" s="99"/>
      <c r="I52" s="99"/>
      <c r="J52" s="99"/>
      <c r="K52" s="99"/>
      <c r="M52" s="125"/>
      <c r="N52" s="125"/>
      <c r="O52" s="125"/>
      <c r="P52" s="125"/>
      <c r="Q52" s="125"/>
      <c r="R52" s="126"/>
      <c r="S52" s="126"/>
      <c r="T52" s="122"/>
      <c r="U52" s="122"/>
      <c r="V52" s="122"/>
      <c r="W52" s="122"/>
      <c r="X52" s="122"/>
      <c r="Y52" s="122"/>
    </row>
    <row r="53" spans="1:25" s="81" customFormat="1" ht="13.8" x14ac:dyDescent="0.3">
      <c r="A53" s="99"/>
      <c r="B53" s="99"/>
      <c r="C53" s="99"/>
      <c r="D53" s="99"/>
      <c r="E53" s="99"/>
      <c r="F53" s="99"/>
      <c r="G53" s="99"/>
      <c r="H53" s="99"/>
      <c r="I53" s="99"/>
      <c r="J53" s="99"/>
      <c r="K53" s="99"/>
      <c r="M53" s="125"/>
      <c r="N53" s="125"/>
      <c r="O53" s="125"/>
      <c r="P53" s="125"/>
      <c r="Q53" s="125"/>
      <c r="R53" s="126"/>
      <c r="S53" s="126"/>
      <c r="T53" s="122"/>
      <c r="U53" s="122"/>
      <c r="V53" s="122"/>
      <c r="W53" s="122"/>
      <c r="X53" s="122"/>
      <c r="Y53" s="122"/>
    </row>
    <row r="54" spans="1:25" s="81" customFormat="1" ht="13.8" x14ac:dyDescent="0.3">
      <c r="A54" s="99"/>
      <c r="B54" s="135" t="s">
        <v>128</v>
      </c>
      <c r="C54" s="135"/>
      <c r="D54" s="135"/>
      <c r="E54" s="135"/>
      <c r="F54" s="135"/>
      <c r="G54" s="135"/>
      <c r="H54" s="135"/>
      <c r="I54" s="135"/>
      <c r="J54" s="135"/>
      <c r="K54" s="99"/>
      <c r="M54" s="125"/>
      <c r="N54" s="125"/>
      <c r="O54" s="125"/>
      <c r="P54" s="125"/>
      <c r="Q54" s="125"/>
      <c r="R54" s="126"/>
      <c r="S54" s="126"/>
      <c r="T54" s="122"/>
      <c r="U54" s="122"/>
      <c r="V54" s="122"/>
      <c r="W54" s="122"/>
      <c r="X54" s="122"/>
      <c r="Y54" s="122"/>
    </row>
    <row r="55" spans="1:25" s="81" customFormat="1" ht="13.8" x14ac:dyDescent="0.3">
      <c r="A55" s="99"/>
      <c r="B55" s="135"/>
      <c r="C55" s="135"/>
      <c r="D55" s="135"/>
      <c r="E55" s="135"/>
      <c r="F55" s="135"/>
      <c r="G55" s="135"/>
      <c r="H55" s="135"/>
      <c r="I55" s="135"/>
      <c r="J55" s="135"/>
      <c r="K55" s="99"/>
      <c r="M55" s="125"/>
      <c r="N55" s="125"/>
      <c r="O55" s="125"/>
      <c r="P55" s="125"/>
      <c r="Q55" s="125"/>
      <c r="R55" s="126"/>
      <c r="S55" s="126"/>
      <c r="T55" s="122"/>
      <c r="U55" s="122"/>
      <c r="V55" s="122"/>
      <c r="W55" s="122"/>
      <c r="X55" s="122"/>
      <c r="Y55" s="122"/>
    </row>
    <row r="56" spans="1:25" s="81" customFormat="1" ht="13.8" x14ac:dyDescent="0.3">
      <c r="A56" s="99"/>
      <c r="B56" s="135"/>
      <c r="C56" s="135"/>
      <c r="D56" s="135"/>
      <c r="E56" s="135"/>
      <c r="F56" s="135"/>
      <c r="G56" s="135"/>
      <c r="H56" s="135"/>
      <c r="I56" s="135"/>
      <c r="J56" s="135"/>
      <c r="K56" s="99"/>
      <c r="M56" s="125"/>
      <c r="N56" s="125"/>
      <c r="O56" s="140"/>
      <c r="P56" s="125"/>
      <c r="Q56" s="125"/>
      <c r="R56" s="126"/>
      <c r="S56" s="126"/>
      <c r="T56" s="122"/>
      <c r="U56" s="122"/>
      <c r="V56" s="122"/>
      <c r="W56" s="122"/>
      <c r="X56" s="122"/>
      <c r="Y56" s="122"/>
    </row>
    <row r="57" spans="1:25" s="81" customFormat="1" ht="13.8" x14ac:dyDescent="0.3">
      <c r="A57" s="99"/>
      <c r="B57" s="99"/>
      <c r="C57" s="99"/>
      <c r="D57" s="99"/>
      <c r="F57" s="132"/>
      <c r="G57" s="99"/>
      <c r="H57" s="99"/>
      <c r="I57" s="99"/>
      <c r="J57" s="99"/>
      <c r="K57" s="99"/>
      <c r="M57" s="125"/>
      <c r="N57" s="125"/>
      <c r="O57" s="125"/>
      <c r="P57" s="125"/>
      <c r="Q57" s="125"/>
      <c r="R57" s="126"/>
      <c r="S57" s="126"/>
      <c r="T57" s="122"/>
      <c r="U57" s="122"/>
      <c r="V57" s="122"/>
      <c r="W57" s="122"/>
      <c r="X57" s="122"/>
      <c r="Y57" s="122"/>
    </row>
    <row r="58" spans="1:25" s="81" customFormat="1" ht="13.8" x14ac:dyDescent="0.3">
      <c r="A58" s="99"/>
      <c r="B58" s="99"/>
      <c r="C58" s="99"/>
      <c r="D58" s="99"/>
      <c r="E58" s="99"/>
      <c r="F58" s="99"/>
      <c r="G58" s="99"/>
      <c r="H58" s="99"/>
      <c r="I58" s="99"/>
      <c r="J58" s="99"/>
      <c r="K58" s="99"/>
      <c r="M58" s="125"/>
      <c r="N58" s="125"/>
      <c r="O58" s="125"/>
      <c r="P58" s="125"/>
      <c r="Q58" s="125"/>
      <c r="R58" s="126"/>
      <c r="S58" s="126"/>
      <c r="T58" s="122"/>
      <c r="U58" s="122"/>
      <c r="V58" s="122"/>
      <c r="W58" s="122"/>
      <c r="X58" s="122"/>
      <c r="Y58" s="122"/>
    </row>
    <row r="59" spans="1:25" s="81" customFormat="1" ht="13.8" x14ac:dyDescent="0.3">
      <c r="K59" s="99"/>
      <c r="M59" s="125"/>
      <c r="N59" s="125"/>
      <c r="O59" s="141"/>
      <c r="P59" s="125"/>
      <c r="Q59" s="125"/>
      <c r="R59" s="126"/>
      <c r="S59" s="126"/>
      <c r="T59" s="122"/>
      <c r="U59" s="122"/>
      <c r="V59" s="122"/>
      <c r="W59" s="122"/>
      <c r="X59" s="122"/>
      <c r="Y59" s="122"/>
    </row>
    <row r="60" spans="1:25" s="81" customFormat="1" ht="13.8" x14ac:dyDescent="0.3">
      <c r="A60" s="99"/>
      <c r="B60" s="99" t="s">
        <v>129</v>
      </c>
      <c r="C60" s="99"/>
      <c r="D60" s="99"/>
      <c r="E60" s="99"/>
      <c r="F60" s="99"/>
      <c r="G60" s="99"/>
      <c r="H60" s="99"/>
      <c r="I60" s="99"/>
      <c r="J60" s="99"/>
      <c r="K60" s="99"/>
      <c r="M60" s="125"/>
      <c r="N60" s="125"/>
      <c r="O60" s="125"/>
      <c r="P60" s="125"/>
      <c r="Q60" s="125"/>
      <c r="R60" s="126"/>
      <c r="S60" s="126"/>
      <c r="T60" s="122"/>
      <c r="U60" s="122"/>
      <c r="V60" s="122"/>
      <c r="W60" s="122"/>
      <c r="X60" s="122"/>
      <c r="Y60" s="122"/>
    </row>
    <row r="61" spans="1:25" s="81" customFormat="1" ht="13.8" x14ac:dyDescent="0.3">
      <c r="A61" s="99"/>
      <c r="C61" s="99"/>
      <c r="D61" s="99"/>
      <c r="F61" s="139" t="s">
        <v>134</v>
      </c>
      <c r="G61" s="133"/>
      <c r="H61" s="99"/>
      <c r="I61" s="99"/>
      <c r="J61" s="99"/>
      <c r="K61" s="99"/>
      <c r="M61" s="125"/>
      <c r="N61" s="125"/>
      <c r="O61" s="125"/>
      <c r="P61" s="125"/>
      <c r="Q61" s="125"/>
      <c r="R61" s="126"/>
      <c r="S61" s="126"/>
      <c r="T61" s="122"/>
      <c r="U61" s="122"/>
      <c r="V61" s="122"/>
      <c r="W61" s="122"/>
      <c r="X61" s="122"/>
      <c r="Y61" s="122"/>
    </row>
    <row r="62" spans="1:25" s="81" customFormat="1" ht="13.8" x14ac:dyDescent="0.3">
      <c r="A62" s="99"/>
      <c r="B62" s="99"/>
      <c r="C62" s="99"/>
      <c r="D62" s="99"/>
      <c r="E62" s="99"/>
      <c r="F62" s="99"/>
      <c r="G62" s="99"/>
      <c r="H62" s="99"/>
      <c r="I62" s="99"/>
      <c r="J62" s="99"/>
      <c r="K62" s="99"/>
      <c r="M62" s="125"/>
      <c r="N62" s="125"/>
      <c r="O62" s="125"/>
      <c r="P62" s="125"/>
      <c r="Q62" s="125"/>
      <c r="R62" s="126"/>
      <c r="S62" s="126"/>
      <c r="T62" s="122"/>
      <c r="U62" s="122"/>
      <c r="V62" s="122"/>
      <c r="W62" s="122"/>
      <c r="X62" s="122"/>
      <c r="Y62" s="12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C119"/>
  <sheetViews>
    <sheetView view="pageBreakPreview" topLeftCell="A49" zoomScale="70" zoomScaleNormal="100" zoomScaleSheetLayoutView="70" workbookViewId="0">
      <selection activeCell="A64" sqref="A64:D67"/>
    </sheetView>
  </sheetViews>
  <sheetFormatPr defaultColWidth="9.109375" defaultRowHeight="15.6" x14ac:dyDescent="0.3"/>
  <cols>
    <col min="1" max="2" width="9.109375" style="8"/>
    <col min="3" max="3" width="9.5546875" style="8" bestFit="1" customWidth="1"/>
    <col min="4" max="11" width="9.109375" style="8"/>
    <col min="12" max="12" width="5.44140625" style="9" customWidth="1"/>
    <col min="13" max="20" width="5.44140625" style="10" customWidth="1"/>
    <col min="21" max="25" width="9.109375" style="8"/>
    <col min="26" max="26" width="9.6640625" style="8" bestFit="1" customWidth="1"/>
    <col min="27" max="27" width="9.109375" style="8"/>
    <col min="28" max="28" width="10.6640625" style="8" bestFit="1" customWidth="1"/>
    <col min="29" max="31" width="9.109375" style="8"/>
    <col min="32" max="41" width="8.88671875" style="8" customWidth="1"/>
    <col min="42" max="48" width="9" style="8" customWidth="1"/>
    <col min="49" max="16384" width="9.109375" style="8"/>
  </cols>
  <sheetData>
    <row r="1" spans="1:133" s="81" customFormat="1" ht="13.8" x14ac:dyDescent="0.3">
      <c r="A1" s="77"/>
      <c r="B1" s="78" t="s">
        <v>0</v>
      </c>
      <c r="C1" s="79" t="s">
        <v>33</v>
      </c>
      <c r="D1" s="77"/>
      <c r="E1" s="77"/>
      <c r="F1" s="78" t="s">
        <v>93</v>
      </c>
      <c r="G1" s="80">
        <f>X1</f>
        <v>2</v>
      </c>
      <c r="H1" s="77"/>
      <c r="I1" s="77"/>
      <c r="J1" s="77"/>
      <c r="K1" s="77"/>
      <c r="M1" s="82" t="s">
        <v>94</v>
      </c>
      <c r="N1" s="82" t="s">
        <v>95</v>
      </c>
      <c r="O1" s="82" t="s">
        <v>96</v>
      </c>
      <c r="P1" s="82" t="s">
        <v>96</v>
      </c>
      <c r="Q1" s="82" t="s">
        <v>96</v>
      </c>
      <c r="R1" s="82" t="s">
        <v>97</v>
      </c>
      <c r="S1" s="101" t="s">
        <v>98</v>
      </c>
      <c r="T1" s="102" t="s">
        <v>99</v>
      </c>
      <c r="W1" s="83" t="s">
        <v>100</v>
      </c>
      <c r="X1" s="84">
        <f>SUM(M:M)</f>
        <v>2</v>
      </c>
    </row>
    <row r="2" spans="1:133" s="81" customFormat="1" ht="13.8" x14ac:dyDescent="0.3">
      <c r="A2" s="77"/>
      <c r="B2" s="78" t="s">
        <v>1</v>
      </c>
      <c r="C2" s="79" t="s">
        <v>35</v>
      </c>
      <c r="D2" s="77"/>
      <c r="E2" s="77"/>
      <c r="F2" s="78" t="s">
        <v>2</v>
      </c>
      <c r="G2" s="79" t="s">
        <v>116</v>
      </c>
      <c r="H2" s="77"/>
      <c r="I2" s="77"/>
      <c r="J2" s="77"/>
      <c r="K2" s="77"/>
      <c r="M2" s="85" t="s">
        <v>101</v>
      </c>
      <c r="N2" s="85" t="s">
        <v>101</v>
      </c>
      <c r="O2" s="85" t="s">
        <v>95</v>
      </c>
      <c r="P2" s="85" t="s">
        <v>95</v>
      </c>
      <c r="Q2" s="85" t="s">
        <v>95</v>
      </c>
      <c r="R2" s="85" t="s">
        <v>101</v>
      </c>
      <c r="S2" s="103" t="s">
        <v>101</v>
      </c>
      <c r="T2" s="104"/>
      <c r="W2" s="83" t="s">
        <v>102</v>
      </c>
      <c r="X2" s="84">
        <f>SUM(N:N)</f>
        <v>0</v>
      </c>
    </row>
    <row r="3" spans="1:133" s="81" customFormat="1" ht="13.8" x14ac:dyDescent="0.3">
      <c r="A3" s="77"/>
      <c r="B3" s="78" t="s">
        <v>3</v>
      </c>
      <c r="C3" s="86" t="s">
        <v>103</v>
      </c>
      <c r="D3" s="77"/>
      <c r="E3" s="77"/>
      <c r="F3" s="78" t="s">
        <v>4</v>
      </c>
      <c r="G3" s="79" t="s">
        <v>34</v>
      </c>
      <c r="H3" s="77"/>
      <c r="I3" s="77"/>
      <c r="J3" s="77"/>
      <c r="K3" s="77"/>
      <c r="M3" s="85"/>
      <c r="N3" s="85"/>
      <c r="O3" s="85"/>
      <c r="P3" s="85"/>
      <c r="Q3" s="85"/>
      <c r="R3" s="85"/>
      <c r="S3" s="103"/>
      <c r="T3" s="104"/>
      <c r="W3" s="83" t="s">
        <v>104</v>
      </c>
      <c r="X3" s="84">
        <f>SUM(O:O)</f>
        <v>0</v>
      </c>
    </row>
    <row r="4" spans="1:133" s="81" customFormat="1" ht="13.8" x14ac:dyDescent="0.3">
      <c r="A4" s="77"/>
      <c r="B4" s="78" t="s">
        <v>105</v>
      </c>
      <c r="C4" s="80"/>
      <c r="D4" s="77"/>
      <c r="E4" s="77"/>
      <c r="F4" s="78" t="s">
        <v>106</v>
      </c>
      <c r="G4" s="79" t="s">
        <v>131</v>
      </c>
      <c r="H4" s="77"/>
      <c r="I4" s="77"/>
      <c r="J4" s="77"/>
      <c r="K4" s="77"/>
      <c r="M4" s="85"/>
      <c r="N4" s="85"/>
      <c r="O4" s="85"/>
      <c r="P4" s="85"/>
      <c r="Q4" s="87"/>
      <c r="R4" s="88"/>
      <c r="S4" s="105"/>
      <c r="T4" s="104"/>
      <c r="W4" s="83" t="s">
        <v>104</v>
      </c>
      <c r="X4" s="84">
        <f>SUM(P:P)</f>
        <v>0</v>
      </c>
    </row>
    <row r="5" spans="1:133" s="81" customFormat="1" ht="13.8" x14ac:dyDescent="0.3">
      <c r="A5" s="77"/>
      <c r="B5" s="78" t="s">
        <v>108</v>
      </c>
      <c r="C5" s="80" t="s">
        <v>115</v>
      </c>
      <c r="D5" s="77"/>
      <c r="E5" s="78"/>
      <c r="F5" s="77"/>
      <c r="G5" s="77"/>
      <c r="H5" s="77"/>
      <c r="I5" s="77"/>
      <c r="J5" s="77"/>
      <c r="K5" s="77"/>
      <c r="M5" s="85"/>
      <c r="N5" s="85"/>
      <c r="O5" s="85"/>
      <c r="P5" s="85"/>
      <c r="Q5" s="87"/>
      <c r="R5" s="88"/>
      <c r="S5" s="105"/>
      <c r="T5" s="104"/>
      <c r="W5" s="83" t="s">
        <v>104</v>
      </c>
      <c r="X5" s="84">
        <f>SUM(Q:Q)</f>
        <v>0</v>
      </c>
    </row>
    <row r="6" spans="1:133" s="81" customFormat="1" ht="13.8" x14ac:dyDescent="0.3">
      <c r="A6" s="77"/>
      <c r="B6" s="77" t="s">
        <v>5</v>
      </c>
      <c r="C6" s="89"/>
      <c r="D6" s="77"/>
      <c r="E6" s="77"/>
      <c r="F6" s="77"/>
      <c r="G6" s="77"/>
      <c r="H6" s="77"/>
      <c r="I6" s="77"/>
      <c r="J6" s="77"/>
      <c r="K6" s="77"/>
      <c r="M6" s="85"/>
      <c r="N6" s="85"/>
      <c r="O6" s="85"/>
      <c r="P6" s="85"/>
      <c r="Q6" s="87"/>
      <c r="R6" s="88"/>
      <c r="S6" s="105"/>
      <c r="T6" s="104"/>
      <c r="W6" s="83" t="s">
        <v>109</v>
      </c>
      <c r="X6" s="84">
        <f>SUM(R:R)</f>
        <v>0</v>
      </c>
    </row>
    <row r="7" spans="1:133" s="81" customFormat="1" ht="13.8" x14ac:dyDescent="0.3">
      <c r="A7" s="77"/>
      <c r="B7" s="77"/>
      <c r="C7" s="77"/>
      <c r="D7" s="77"/>
      <c r="E7" s="77"/>
      <c r="F7" s="77"/>
      <c r="G7" s="77"/>
      <c r="H7" s="77"/>
      <c r="I7" s="77"/>
      <c r="J7" s="77"/>
      <c r="K7" s="77"/>
      <c r="M7" s="85"/>
      <c r="N7" s="85"/>
      <c r="O7" s="85"/>
      <c r="P7" s="85"/>
      <c r="Q7" s="87"/>
      <c r="R7" s="88"/>
      <c r="S7" s="105"/>
      <c r="T7" s="104"/>
      <c r="W7" s="83" t="s">
        <v>110</v>
      </c>
      <c r="X7" s="84">
        <f>SUM(S:S)</f>
        <v>0</v>
      </c>
    </row>
    <row r="8" spans="1:133" s="107" customFormat="1" ht="13.8" x14ac:dyDescent="0.3">
      <c r="A8" s="90"/>
      <c r="B8" s="81"/>
      <c r="C8" s="81"/>
      <c r="D8" s="81"/>
      <c r="E8" s="83" t="s">
        <v>0</v>
      </c>
      <c r="F8" s="84" t="str">
        <f>$C$1</f>
        <v>R. Abbott</v>
      </c>
      <c r="G8" s="81"/>
      <c r="H8" s="91"/>
      <c r="I8" s="83" t="s">
        <v>6</v>
      </c>
      <c r="J8" s="92" t="str">
        <f>$G$2</f>
        <v>AA-SM-001-006</v>
      </c>
      <c r="K8" s="93"/>
      <c r="L8" s="94"/>
      <c r="M8" s="85"/>
      <c r="N8" s="85"/>
      <c r="O8" s="85"/>
      <c r="P8" s="10"/>
      <c r="Q8" s="10"/>
      <c r="R8" s="10"/>
      <c r="S8" s="10"/>
      <c r="T8" s="106"/>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c r="DH8" s="108"/>
      <c r="DI8" s="108"/>
      <c r="DJ8" s="108"/>
      <c r="DK8" s="108"/>
      <c r="DL8" s="108"/>
      <c r="DM8" s="108"/>
      <c r="DN8" s="108"/>
      <c r="DO8" s="108"/>
      <c r="DP8" s="108"/>
      <c r="DQ8" s="108"/>
      <c r="DR8" s="108"/>
      <c r="DS8" s="108"/>
      <c r="DT8" s="108"/>
      <c r="DU8" s="108"/>
      <c r="DV8" s="108"/>
      <c r="DW8" s="108"/>
      <c r="DX8" s="108"/>
      <c r="DY8" s="108"/>
      <c r="DZ8" s="108"/>
      <c r="EA8" s="108"/>
      <c r="EB8" s="108"/>
      <c r="EC8" s="108"/>
    </row>
    <row r="9" spans="1:133" s="110" customFormat="1" ht="13.8" x14ac:dyDescent="0.3">
      <c r="A9" s="81"/>
      <c r="B9" s="81"/>
      <c r="C9" s="81"/>
      <c r="D9" s="81"/>
      <c r="E9" s="83" t="s">
        <v>1</v>
      </c>
      <c r="F9" s="91" t="str">
        <f>$C$2</f>
        <v xml:space="preserve"> </v>
      </c>
      <c r="G9" s="81"/>
      <c r="H9" s="91"/>
      <c r="I9" s="83" t="s">
        <v>7</v>
      </c>
      <c r="J9" s="93" t="str">
        <f>$G$3</f>
        <v>IR</v>
      </c>
      <c r="K9" s="93"/>
      <c r="L9" s="94"/>
      <c r="M9" s="85">
        <v>1</v>
      </c>
      <c r="N9" s="85"/>
      <c r="O9" s="85"/>
      <c r="P9" s="10"/>
      <c r="Q9" s="10"/>
      <c r="R9" s="10"/>
      <c r="S9" s="10"/>
      <c r="T9" s="109"/>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1"/>
      <c r="CD9" s="111"/>
      <c r="CE9" s="111"/>
      <c r="CF9" s="111"/>
      <c r="CG9" s="111"/>
      <c r="CH9" s="111"/>
      <c r="CI9" s="111"/>
      <c r="CJ9" s="111"/>
      <c r="CK9" s="111"/>
      <c r="CL9" s="111"/>
      <c r="CM9" s="111"/>
      <c r="CN9" s="111"/>
      <c r="CO9" s="111"/>
      <c r="CP9" s="111"/>
      <c r="CQ9" s="111"/>
      <c r="CR9" s="111"/>
      <c r="CS9" s="111"/>
      <c r="CT9" s="111"/>
      <c r="CU9" s="111"/>
      <c r="CV9" s="111"/>
      <c r="CW9" s="111"/>
      <c r="CX9" s="111"/>
      <c r="CY9" s="111"/>
      <c r="CZ9" s="111"/>
      <c r="DA9" s="111"/>
      <c r="DB9" s="111"/>
      <c r="DC9" s="111"/>
      <c r="DD9" s="111"/>
      <c r="DE9" s="111"/>
      <c r="DF9" s="111"/>
      <c r="DG9" s="111"/>
      <c r="DH9" s="111"/>
      <c r="DI9" s="111"/>
      <c r="DJ9" s="111"/>
      <c r="DK9" s="111"/>
      <c r="DL9" s="111"/>
      <c r="DM9" s="111"/>
      <c r="DN9" s="111"/>
      <c r="DO9" s="111"/>
      <c r="DP9" s="111"/>
      <c r="DQ9" s="111"/>
      <c r="DR9" s="111"/>
      <c r="DS9" s="111"/>
      <c r="DT9" s="111"/>
      <c r="DU9" s="111"/>
      <c r="DV9" s="111"/>
      <c r="DW9" s="111"/>
      <c r="DX9" s="111"/>
      <c r="DY9" s="111"/>
      <c r="DZ9" s="111"/>
      <c r="EA9" s="111"/>
      <c r="EB9" s="111"/>
      <c r="EC9" s="111"/>
    </row>
    <row r="10" spans="1:133" s="107" customFormat="1" ht="13.8" x14ac:dyDescent="0.3">
      <c r="A10" s="81"/>
      <c r="B10" s="81"/>
      <c r="C10" s="81"/>
      <c r="D10" s="81"/>
      <c r="E10" s="83" t="s">
        <v>3</v>
      </c>
      <c r="F10" s="91" t="str">
        <f>$C$3</f>
        <v>20/10/2013</v>
      </c>
      <c r="G10" s="81"/>
      <c r="H10" s="91"/>
      <c r="I10" s="83" t="s">
        <v>8</v>
      </c>
      <c r="J10" s="84" t="str">
        <f>L10&amp;" of "&amp;$G$1</f>
        <v>1 of 2</v>
      </c>
      <c r="K10" s="91"/>
      <c r="L10" s="94">
        <f>SUM($M$1:M9)</f>
        <v>1</v>
      </c>
      <c r="M10" s="85"/>
      <c r="N10" s="85"/>
      <c r="O10" s="85"/>
      <c r="P10" s="10"/>
      <c r="Q10" s="10"/>
      <c r="R10" s="10"/>
      <c r="S10" s="10"/>
      <c r="T10" s="106"/>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8"/>
      <c r="DF10" s="108"/>
      <c r="DG10" s="108"/>
      <c r="DH10" s="108"/>
      <c r="DI10" s="108"/>
      <c r="DJ10" s="108"/>
      <c r="DK10" s="108"/>
      <c r="DL10" s="108"/>
      <c r="DM10" s="108"/>
      <c r="DN10" s="108"/>
      <c r="DO10" s="108"/>
      <c r="DP10" s="108"/>
      <c r="DQ10" s="108"/>
      <c r="DR10" s="108"/>
      <c r="DS10" s="108"/>
      <c r="DT10" s="108"/>
      <c r="DU10" s="108"/>
      <c r="DV10" s="108"/>
      <c r="DW10" s="108"/>
      <c r="DX10" s="108"/>
      <c r="DY10" s="108"/>
      <c r="DZ10" s="108"/>
      <c r="EA10" s="108"/>
      <c r="EB10" s="108"/>
      <c r="EC10" s="108"/>
    </row>
    <row r="11" spans="1:133" s="113" customFormat="1" ht="13.8" x14ac:dyDescent="0.3">
      <c r="A11" s="9"/>
      <c r="B11" s="9"/>
      <c r="C11" s="9"/>
      <c r="D11" s="9"/>
      <c r="E11" s="83" t="s">
        <v>111</v>
      </c>
      <c r="F11" s="91" t="str">
        <f>$C$5</f>
        <v>STANDARD SPREADSHEET METHOD</v>
      </c>
      <c r="G11" s="81"/>
      <c r="H11" s="81"/>
      <c r="I11" s="95"/>
      <c r="J11" s="84"/>
      <c r="K11" s="81"/>
      <c r="L11" s="81"/>
      <c r="M11" s="85"/>
      <c r="N11" s="85"/>
      <c r="O11" s="85"/>
      <c r="P11" s="106"/>
      <c r="Q11" s="106"/>
      <c r="R11" s="106"/>
      <c r="S11" s="106"/>
      <c r="T11" s="106"/>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c r="DO11" s="114"/>
      <c r="DP11" s="114"/>
      <c r="DQ11" s="114"/>
      <c r="DR11" s="114"/>
      <c r="DS11" s="114"/>
      <c r="DT11" s="114"/>
      <c r="DU11" s="114"/>
      <c r="DV11" s="114"/>
      <c r="DW11" s="114"/>
      <c r="DX11" s="114"/>
      <c r="DY11" s="114"/>
      <c r="DZ11" s="114"/>
      <c r="EA11" s="114"/>
      <c r="EB11" s="114"/>
      <c r="EC11" s="114"/>
    </row>
    <row r="12" spans="1:133" s="113" customFormat="1" x14ac:dyDescent="0.3">
      <c r="A12" s="112"/>
      <c r="B12" s="97" t="str">
        <f>$G$4</f>
        <v>SECTION PROPERTIES - WEIGHTED AREA MOMENT DISTRIBUTION</v>
      </c>
      <c r="C12" s="112"/>
      <c r="D12" s="112"/>
      <c r="E12" s="112"/>
      <c r="F12" s="112"/>
      <c r="G12" s="112"/>
      <c r="H12" s="112"/>
      <c r="I12" s="112"/>
      <c r="J12" s="112"/>
      <c r="K12" s="112"/>
      <c r="L12" s="107"/>
      <c r="M12" s="106"/>
      <c r="N12" s="106"/>
      <c r="O12" s="106"/>
      <c r="P12" s="106"/>
      <c r="Q12" s="106"/>
      <c r="R12" s="106"/>
      <c r="S12" s="106"/>
      <c r="T12" s="106"/>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row>
    <row r="13" spans="1:133" s="9" customFormat="1" ht="13.8" x14ac:dyDescent="0.3">
      <c r="A13" s="17"/>
      <c r="B13" s="115"/>
      <c r="C13" s="17"/>
      <c r="D13" s="17"/>
      <c r="E13" s="17"/>
      <c r="F13" s="17"/>
      <c r="G13" s="17"/>
      <c r="H13" s="17"/>
      <c r="I13" s="17"/>
      <c r="J13" s="17"/>
      <c r="K13" s="17"/>
      <c r="M13" s="10"/>
      <c r="N13" s="10"/>
      <c r="O13" s="10"/>
      <c r="P13" s="10"/>
      <c r="Q13" s="10"/>
      <c r="R13" s="10"/>
      <c r="S13" s="10"/>
      <c r="T13" s="10"/>
      <c r="Y13" s="13">
        <v>1</v>
      </c>
      <c r="Z13" s="14">
        <f>IF(B42=0,"",D42+(((B42/2)^2+(C42/2)^2)^0.5)*COS((ATAN((C42/2)/(B42/2)))+RADIANS(V42)))</f>
        <v>2</v>
      </c>
      <c r="AA13" s="15">
        <f>IF(B42=0,"",E42+(((B42/2)^2+(C42/2)^2)^0.5)*SIN((ATAN((C42/2)/(B42/2)))+RADIANS(V42)))</f>
        <v>0.5</v>
      </c>
      <c r="AB13" s="16">
        <v>4</v>
      </c>
      <c r="AC13" s="14">
        <f>IF(B45=0,"",D45+(((B45/2)^2+(C45/2)^2)^0.5)*COS((ATAN((C45/2)/(B45/2)))+RADIANS(V45)))</f>
        <v>17</v>
      </c>
      <c r="AD13" s="15">
        <f>IF(B45=0,"",E45+(((B45/2)^2+(C45/2)^2)^0.5)*SIN((ATAN((C45/2)/(B45/2)))+RADIANS(V45)))</f>
        <v>15.5</v>
      </c>
      <c r="AE13" s="16">
        <v>7</v>
      </c>
      <c r="AF13" s="14" t="str">
        <f>IF(B48=0,"",D48+(((B48/2)^2+(C48/2)^2)^0.5)*COS((ATAN((C48/2)/(B48/2)))+RADIANS(V48)))</f>
        <v/>
      </c>
      <c r="AG13" s="15" t="str">
        <f>IF(B48=0,"",E48+(((B48/2)^2+(C48/2)^2)^0.5)*SIN((ATAN((C48/2)/(B48/2)))+RADIANS(V48)))</f>
        <v/>
      </c>
      <c r="AH13" s="13">
        <v>10</v>
      </c>
      <c r="AI13" s="14" t="str">
        <f>IF(B51=0,"",D51+(((B51/2)^2+(C51/2)^2)^0.5)*COS((ATAN((C51/2)/(B51/2)))+RADIANS(V51)))</f>
        <v/>
      </c>
      <c r="AJ13" s="15" t="str">
        <f>IF(B51=0,"",E51+(((B51/2)^2+(C51/2)^2)^0.5)*SIN((ATAN((C51/2)/(B51/2)))+RADIANS(V51)))</f>
        <v/>
      </c>
      <c r="AK13" s="13">
        <v>13</v>
      </c>
      <c r="AL13" s="14" t="str">
        <f>IF(B54=0,"",D54+(((B54/2)^2+(C54/2)^2)^0.5)*COS((ATAN((C54/2)/(B54/2)))+RADIANS(V54)))</f>
        <v/>
      </c>
      <c r="AM13" s="15" t="str">
        <f>IF(B54=0,"",E54+(((B54/2)^2+(C54/2)^2)^0.5)*SIN((ATAN((C54/2)/(B54/2)))+RADIANS(V54)))</f>
        <v/>
      </c>
      <c r="AN13" s="13">
        <v>16</v>
      </c>
      <c r="AO13" s="14" t="str">
        <f>IF(B57=0,"",D57+(((B57/2)^2+(C57/2)^2)^0.5)*COS((ATAN((C57/2)/(B57/2)))+RADIANS(V57)))</f>
        <v/>
      </c>
      <c r="AP13" s="15" t="str">
        <f>IF(B57=0,"",E57+(((B57/2)^2+(C57/2)^2)^0.5)*SIN((ATAN((C57/2)/(B57/2)))+RADIANS(V57)))</f>
        <v/>
      </c>
      <c r="AQ13" s="13">
        <v>19</v>
      </c>
      <c r="AR13" s="14" t="str">
        <f>IF(B60=0,"",D60+(((B60/2)^2+(C60/2)^2)^0.5)*COS((ATAN((C60/2)/(B60/2)))+RADIANS(V60)))</f>
        <v/>
      </c>
      <c r="AS13" s="15" t="str">
        <f>IF(B60=0,"",E60+(((B60/2)^2+(C60/2)^2)^0.5)*SIN((ATAN((C60/2)/(B60/2)))+RADIANS(V60)))</f>
        <v/>
      </c>
      <c r="AU13" s="1" t="s">
        <v>70</v>
      </c>
      <c r="AV13" s="2"/>
      <c r="AW13" s="2"/>
      <c r="AX13" s="2"/>
    </row>
    <row r="14" spans="1:133" s="9" customFormat="1" ht="13.8" x14ac:dyDescent="0.3">
      <c r="A14" s="17"/>
      <c r="B14" s="17"/>
      <c r="C14" s="17"/>
      <c r="D14" s="17"/>
      <c r="E14" s="17"/>
      <c r="F14" s="17"/>
      <c r="G14" s="17"/>
      <c r="H14" s="17"/>
      <c r="I14" s="17"/>
      <c r="J14" s="17"/>
      <c r="K14" s="17"/>
      <c r="M14" s="10"/>
      <c r="N14" s="10"/>
      <c r="O14" s="10"/>
      <c r="P14" s="10"/>
      <c r="Q14" s="10"/>
      <c r="R14" s="10"/>
      <c r="S14" s="10"/>
      <c r="T14" s="10"/>
      <c r="Y14" s="13"/>
      <c r="Z14" s="18">
        <f>IF(B42=0,"",D42+(((B42/2)^2+(C42/2)^2)^0.5)*COS(PI()-(ATAN((C42/2)/(B42/2)))+RADIANS(V42)))</f>
        <v>-2</v>
      </c>
      <c r="AA14" s="19">
        <f>IF(B42=0,"",E42+(((B42/2)^2+(C42/2)^2)^0.5)*SIN(PI()-(ATAN((C42/2)/(B42/2)))+RADIANS(V42)))</f>
        <v>0.50000000000000044</v>
      </c>
      <c r="AB14" s="20"/>
      <c r="AC14" s="18">
        <f>IF(B45=0,"",D45+(((B45/2)^2+(C45/2)^2)^0.5)*COS(PI()-(ATAN((C45/2)/(B45/2)))+RADIANS(V45)))</f>
        <v>13</v>
      </c>
      <c r="AD14" s="19">
        <f>IF(B45=0,"",E45+(((B45/2)^2+(C45/2)^2)^0.5)*SIN(PI()-(ATAN((C45/2)/(B45/2)))+RADIANS(V45)))</f>
        <v>15.5</v>
      </c>
      <c r="AE14" s="20"/>
      <c r="AF14" s="18" t="str">
        <f>IF(B48=0,"",D48+(((B48/2)^2+(C48/2)^2)^0.5)*COS(PI()-(ATAN((C48/2)/(B48/2)))+RADIANS(V48)))</f>
        <v/>
      </c>
      <c r="AG14" s="19" t="str">
        <f>IF(B48=0,"",E48+(((B48/2)^2+(C48/2)^2)^0.5)*SIN(PI()-(ATAN((C48/2)/(B48/2)))+RADIANS(V48)))</f>
        <v/>
      </c>
      <c r="AH14" s="13"/>
      <c r="AI14" s="18" t="str">
        <f>IF(B51=0,"",D51+(((B51/2)^2+(C51/2)^2)^0.5)*COS(PI()-(ATAN((C51/2)/(B51/2)))+RADIANS(V51)))</f>
        <v/>
      </c>
      <c r="AJ14" s="19" t="str">
        <f>IF(B51=0,"",E51+(((B51/2)^2+(C51/2)^2)^0.5)*SIN(PI()-(ATAN((C51/2)/(B51/2)))+RADIANS(V51)))</f>
        <v/>
      </c>
      <c r="AK14" s="13"/>
      <c r="AL14" s="18" t="str">
        <f>IF(B54=0,"",D54+(((B54/2)^2+(C54/2)^2)^0.5)*COS(PI()-(ATAN((C54/2)/(B54/2)))+RADIANS(V54)))</f>
        <v/>
      </c>
      <c r="AM14" s="19" t="str">
        <f>IF(B54=0,"",E54+(((B54/2)^2+(C54/2)^2)^0.5)*SIN(PI()-(ATAN((C54/2)/(B54/2)))+RADIANS(V54)))</f>
        <v/>
      </c>
      <c r="AN14" s="13"/>
      <c r="AO14" s="18" t="str">
        <f>IF(B57=0,"",D57+(((B57/2)^2+(C57/2)^2)^0.5)*COS(PI()-(ATAN((C57/2)/(B57/2)))+RADIANS(V57)))</f>
        <v/>
      </c>
      <c r="AP14" s="19" t="str">
        <f>IF(B57=0,"",E57+(((B57/2)^2+(C57/2)^2)^0.5)*SIN(PI()-(ATAN((C57/2)/(B57/2)))+RADIANS(V57)))</f>
        <v/>
      </c>
      <c r="AR14" s="18" t="str">
        <f>IF(B60=0,"",D60+(((B60/2)^2+(C60/2)^2)^0.5)*COS(PI()-(ATAN((C60/2)/(B60/2)))+RADIANS(V60)))</f>
        <v/>
      </c>
      <c r="AS14" s="19" t="str">
        <f>IF(B60=0,"",E60+(((B60/2)^2+(C60/2)^2)^0.5)*SIN(PI()-(ATAN((C60/2)/(B60/2)))+RADIANS(V60)))</f>
        <v/>
      </c>
      <c r="AU14" s="2" t="s">
        <v>71</v>
      </c>
      <c r="AV14" s="2"/>
      <c r="AW14" s="2"/>
      <c r="AX14" s="2"/>
    </row>
    <row r="15" spans="1:133" s="9" customFormat="1" ht="13.8" x14ac:dyDescent="0.3">
      <c r="A15" s="17"/>
      <c r="B15" s="17"/>
      <c r="C15" s="17"/>
      <c r="D15" s="17"/>
      <c r="E15" s="17"/>
      <c r="F15" s="17"/>
      <c r="G15" s="17"/>
      <c r="H15" s="17"/>
      <c r="I15" s="17"/>
      <c r="J15" s="17"/>
      <c r="K15" s="17"/>
      <c r="M15" s="10"/>
      <c r="N15" s="10"/>
      <c r="O15" s="10"/>
      <c r="P15" s="10"/>
      <c r="Q15" s="10"/>
      <c r="R15" s="10"/>
      <c r="S15" s="10"/>
      <c r="T15" s="10"/>
      <c r="Y15" s="13"/>
      <c r="Z15" s="18">
        <f>IF(B42=0,"",D42-(((B42/2)^2+(C42/2)^2)^0.5)*COS((ATAN((C42/2)/(B42/2)))+RADIANS(V42)))</f>
        <v>-2</v>
      </c>
      <c r="AA15" s="19">
        <f>IF(B42=0,"",E42-(((B42/2)^2+(C42/2)^2)^0.5)*SIN((ATAN((C42/2)/(B42/2)))+RADIANS(V42)))</f>
        <v>-0.5</v>
      </c>
      <c r="AB15" s="20"/>
      <c r="AC15" s="18">
        <f>IF(B45=0,"",D45-(((B45/2)^2+(C45/2)^2)^0.5)*COS((ATAN((C45/2)/(B45/2)))+RADIANS(V45)))</f>
        <v>13</v>
      </c>
      <c r="AD15" s="19">
        <f>IF(B45=0,"",E45-(((B45/2)^2+(C45/2)^2)^0.5)*SIN((ATAN((C45/2)/(B45/2)))+RADIANS(V45)))</f>
        <v>14.5</v>
      </c>
      <c r="AE15" s="20"/>
      <c r="AF15" s="18" t="str">
        <f>IF(B48=0,"",D48-(((B48/2)^2+(C48/2)^2)^0.5)*COS((ATAN((C48/2)/(B48/2)))+RADIANS(V48)))</f>
        <v/>
      </c>
      <c r="AG15" s="19" t="str">
        <f>IF(B48=0,"",E48-(((B48/2)^2+(C48/2)^2)^0.5)*SIN((ATAN((C48/2)/(B48/2)))+RADIANS(V48)))</f>
        <v/>
      </c>
      <c r="AH15" s="13"/>
      <c r="AI15" s="18" t="str">
        <f>IF(B51=0,"",D51-(((B51/2)^2+(C51/2)^2)^0.5)*COS((ATAN((C51/2)/(B51/2)))+RADIANS(V51)))</f>
        <v/>
      </c>
      <c r="AJ15" s="19" t="str">
        <f>IF(B51=0,"",E51-(((B51/2)^2+(C51/2)^2)^0.5)*SIN((ATAN((C51/2)/(B51/2)))+RADIANS(V51)))</f>
        <v/>
      </c>
      <c r="AK15" s="13"/>
      <c r="AL15" s="18" t="str">
        <f>IF(B54=0,"",D54-(((B54/2)^2+(C54/2)^2)^0.5)*COS((ATAN((C54/2)/(B54/2)))+RADIANS(V54)))</f>
        <v/>
      </c>
      <c r="AM15" s="19" t="str">
        <f>IF(B54=0,"",E54-(((B54/2)^2+(C54/2)^2)^0.5)*SIN((ATAN((C54/2)/(B54/2)))+RADIANS(V54)))</f>
        <v/>
      </c>
      <c r="AN15" s="13"/>
      <c r="AO15" s="18" t="str">
        <f>IF(B57=0,"",D57-(((B57/2)^2+(C57/2)^2)^0.5)*COS((ATAN((C57/2)/(B57/2)))+RADIANS(V57)))</f>
        <v/>
      </c>
      <c r="AP15" s="19" t="str">
        <f>IF(B57=0,"",E57-(((B57/2)^2+(C57/2)^2)^0.5)*SIN((ATAN((C57/2)/(B57/2)))+RADIANS(V57)))</f>
        <v/>
      </c>
      <c r="AR15" s="18" t="str">
        <f>IF(B60=0,"",D60-(((B60/2)^2+(C60/2)^2)^0.5)*COS((ATAN((C60/2)/(B60/2)))+RADIANS(V60)))</f>
        <v/>
      </c>
      <c r="AS15" s="19" t="str">
        <f>IF(B60=0,"",E60-(((B60/2)^2+(C60/2)^2)^0.5)*SIN((ATAN((C60/2)/(B60/2)))+RADIANS(V60)))</f>
        <v/>
      </c>
      <c r="AU15" s="2"/>
      <c r="AV15" s="2"/>
      <c r="AW15" s="2"/>
      <c r="AX15" s="2"/>
      <c r="AZ15" s="12"/>
      <c r="BA15" s="12"/>
      <c r="BB15" s="12"/>
      <c r="BC15" s="12"/>
      <c r="BD15" s="12"/>
      <c r="BF15" s="12"/>
      <c r="BG15" s="12"/>
      <c r="BH15" s="12"/>
      <c r="BI15" s="12"/>
      <c r="BJ15" s="12"/>
      <c r="BK15" s="12"/>
      <c r="BL15" s="12"/>
      <c r="BM15" s="12"/>
      <c r="BV15" s="12"/>
    </row>
    <row r="16" spans="1:133" s="9" customFormat="1" ht="13.8" x14ac:dyDescent="0.3">
      <c r="A16" s="17"/>
      <c r="B16" s="17"/>
      <c r="C16" s="17"/>
      <c r="D16" s="17"/>
      <c r="E16" s="17"/>
      <c r="F16" s="17"/>
      <c r="G16" s="17"/>
      <c r="H16" s="17"/>
      <c r="I16" s="17"/>
      <c r="J16" s="17"/>
      <c r="K16" s="17"/>
      <c r="M16" s="10"/>
      <c r="N16" s="10"/>
      <c r="O16" s="10"/>
      <c r="P16" s="10"/>
      <c r="Q16" s="10"/>
      <c r="R16" s="10"/>
      <c r="S16" s="10"/>
      <c r="T16" s="10"/>
      <c r="Y16" s="13"/>
      <c r="Z16" s="18">
        <f>IF(B42=0,"",D42-(((B42/2)^2+(C42/2)^2)^0.5)*COS(PI()-(ATAN((C42/2)/(B42/2)))+RADIANS(V42)))</f>
        <v>2</v>
      </c>
      <c r="AA16" s="19">
        <f>IF(B42=0,"",E42-(((B42/2)^2+(C42/2)^2)^0.5)*SIN(PI()-(ATAN((C42/2)/(B42/2)))+RADIANS(V42)))</f>
        <v>-0.50000000000000044</v>
      </c>
      <c r="AB16" s="20"/>
      <c r="AC16" s="18">
        <f>IF(B45=0,"",D45-(((B45/2)^2+(C45/2)^2)^0.5)*COS(PI()-(ATAN((C45/2)/(B45/2)))+RADIANS(V45)))</f>
        <v>17</v>
      </c>
      <c r="AD16" s="19">
        <f>IF(B45=0,"",E45-(((B45/2)^2+(C45/2)^2)^0.5)*SIN(PI()-(ATAN((C45/2)/(B45/2)))+RADIANS(V45)))</f>
        <v>14.5</v>
      </c>
      <c r="AE16" s="20"/>
      <c r="AF16" s="18" t="str">
        <f>IF(B48=0,"",D48-(((B48/2)^2+(C48/2)^2)^0.5)*COS(PI()-(ATAN((C48/2)/(B48/2)))+RADIANS(V48)))</f>
        <v/>
      </c>
      <c r="AG16" s="19" t="str">
        <f>IF(B48=0,"",E48-(((B48/2)^2+(C48/2)^2)^0.5)*SIN(PI()-(ATAN((C48/2)/(B48/2)))+RADIANS(V48)))</f>
        <v/>
      </c>
      <c r="AH16" s="13"/>
      <c r="AI16" s="18" t="str">
        <f>IF(B51=0,"",D51-(((B51/2)^2+(C51/2)^2)^0.5)*COS(PI()-(ATAN((C51/2)/(B51/2)))+RADIANS(V51)))</f>
        <v/>
      </c>
      <c r="AJ16" s="19" t="str">
        <f>IF(B51=0,"",E51-(((B51/2)^2+(C51/2)^2)^0.5)*SIN(PI()-(ATAN((C51/2)/(B51/2)))+RADIANS(V51)))</f>
        <v/>
      </c>
      <c r="AK16" s="13"/>
      <c r="AL16" s="18" t="str">
        <f>IF(B54=0,"",D54-(((B54/2)^2+(C54/2)^2)^0.5)*COS(PI()-(ATAN((C54/2)/(B54/2)))+RADIANS(V54)))</f>
        <v/>
      </c>
      <c r="AM16" s="19" t="str">
        <f>IF(B54=0,"",E54-(((B54/2)^2+(C54/2)^2)^0.5)*SIN(PI()-(ATAN((C54/2)/(B54/2)))+RADIANS(V54)))</f>
        <v/>
      </c>
      <c r="AN16" s="13"/>
      <c r="AO16" s="18" t="str">
        <f>IF(B57=0,"",D57-(((B57/2)^2+(C57/2)^2)^0.5)*COS(PI()-(ATAN((C57/2)/(B57/2)))+RADIANS(V57)))</f>
        <v/>
      </c>
      <c r="AP16" s="19" t="str">
        <f>IF(B57=0,"",E57-(((B57/2)^2+(C57/2)^2)^0.5)*SIN(PI()-(ATAN((C57/2)/(B57/2)))+RADIANS(V57)))</f>
        <v/>
      </c>
      <c r="AR16" s="18" t="str">
        <f>IF(B60=0,"",D60-(((B60/2)^2+(C60/2)^2)^0.5)*COS(PI()-(ATAN((C60/2)/(B60/2)))+RADIANS(V60)))</f>
        <v/>
      </c>
      <c r="AS16" s="19" t="str">
        <f>IF(B60=0,"",E60-(((B60/2)^2+(C60/2)^2)^0.5)*SIN(PI()-(ATAN((C60/2)/(B60/2)))+RADIANS(V60)))</f>
        <v/>
      </c>
      <c r="AU16" s="1" t="s">
        <v>72</v>
      </c>
      <c r="AV16" s="2"/>
      <c r="AW16" s="2"/>
      <c r="AX16" s="2"/>
      <c r="AZ16" s="12"/>
      <c r="BA16" s="12"/>
      <c r="BB16" s="12"/>
      <c r="BC16" s="12"/>
      <c r="BD16" s="12"/>
      <c r="BE16" s="12"/>
      <c r="BF16" s="12"/>
      <c r="BG16" s="12"/>
      <c r="BH16" s="12"/>
      <c r="BI16" s="12"/>
      <c r="BJ16" s="12"/>
      <c r="BK16" s="12"/>
      <c r="BL16" s="12"/>
      <c r="BM16" s="12"/>
      <c r="BV16" s="12"/>
    </row>
    <row r="17" spans="1:74" s="9" customFormat="1" ht="13.8" x14ac:dyDescent="0.3">
      <c r="A17" s="17"/>
      <c r="B17" s="17"/>
      <c r="C17" s="21"/>
      <c r="D17" s="137"/>
      <c r="E17" s="137"/>
      <c r="F17" s="17"/>
      <c r="G17" s="17"/>
      <c r="H17" s="17"/>
      <c r="I17" s="17"/>
      <c r="J17" s="17"/>
      <c r="K17" s="17"/>
      <c r="M17" s="10"/>
      <c r="N17" s="10"/>
      <c r="O17" s="10"/>
      <c r="P17" s="10"/>
      <c r="Q17" s="10"/>
      <c r="R17" s="10"/>
      <c r="S17" s="10"/>
      <c r="T17" s="10"/>
      <c r="Y17" s="13"/>
      <c r="Z17" s="22">
        <f>Z13</f>
        <v>2</v>
      </c>
      <c r="AA17" s="23">
        <f>AA13</f>
        <v>0.5</v>
      </c>
      <c r="AB17" s="20"/>
      <c r="AC17" s="22">
        <f>AC13</f>
        <v>17</v>
      </c>
      <c r="AD17" s="23">
        <f>AD13</f>
        <v>15.5</v>
      </c>
      <c r="AE17" s="20"/>
      <c r="AF17" s="22" t="str">
        <f>AF13</f>
        <v/>
      </c>
      <c r="AG17" s="23" t="str">
        <f>AG13</f>
        <v/>
      </c>
      <c r="AH17" s="13"/>
      <c r="AI17" s="22" t="str">
        <f>AI13</f>
        <v/>
      </c>
      <c r="AJ17" s="23" t="str">
        <f>AJ13</f>
        <v/>
      </c>
      <c r="AK17" s="13"/>
      <c r="AL17" s="22" t="str">
        <f>AL13</f>
        <v/>
      </c>
      <c r="AM17" s="23" t="str">
        <f>AM13</f>
        <v/>
      </c>
      <c r="AN17" s="13"/>
      <c r="AO17" s="22" t="str">
        <f>AO13</f>
        <v/>
      </c>
      <c r="AP17" s="23" t="str">
        <f>AP13</f>
        <v/>
      </c>
      <c r="AR17" s="22" t="str">
        <f>AR13</f>
        <v/>
      </c>
      <c r="AS17" s="23" t="str">
        <f>AS13</f>
        <v/>
      </c>
      <c r="AU17" s="2"/>
      <c r="AV17" s="3" t="e">
        <f ca="1">[1]!ChangeChartAxisScale(AV18,AV22,AV21,AW22,AW21,,)</f>
        <v>#NAME?</v>
      </c>
      <c r="AW17" s="3"/>
      <c r="AX17" s="3"/>
      <c r="AZ17" s="12"/>
      <c r="BA17" s="12"/>
      <c r="BB17" s="12"/>
      <c r="BC17" s="12"/>
      <c r="BD17" s="12"/>
      <c r="BE17" s="12"/>
      <c r="BF17" s="12"/>
      <c r="BG17" s="12"/>
      <c r="BH17" s="12"/>
      <c r="BI17" s="12"/>
      <c r="BJ17" s="12"/>
      <c r="BK17" s="12"/>
      <c r="BL17" s="12"/>
      <c r="BM17" s="12"/>
      <c r="BV17" s="12"/>
    </row>
    <row r="18" spans="1:74" s="9" customFormat="1" ht="13.8" x14ac:dyDescent="0.3">
      <c r="A18" s="17"/>
      <c r="B18" s="17"/>
      <c r="C18" s="17"/>
      <c r="D18" s="17"/>
      <c r="E18" s="17"/>
      <c r="F18" s="17"/>
      <c r="G18" s="17"/>
      <c r="H18" s="17"/>
      <c r="I18" s="17"/>
      <c r="J18" s="17"/>
      <c r="K18" s="17"/>
      <c r="M18" s="10"/>
      <c r="N18" s="10"/>
      <c r="O18" s="10"/>
      <c r="P18" s="10"/>
      <c r="Q18" s="10"/>
      <c r="R18" s="10"/>
      <c r="S18" s="10"/>
      <c r="T18" s="10"/>
      <c r="Y18" s="13"/>
      <c r="Z18" s="24"/>
      <c r="AA18" s="24"/>
      <c r="AB18" s="20"/>
      <c r="AC18" s="24"/>
      <c r="AD18" s="24"/>
      <c r="AE18" s="20"/>
      <c r="AF18" s="24"/>
      <c r="AG18" s="24"/>
      <c r="AH18" s="13"/>
      <c r="AK18" s="13"/>
      <c r="AN18" s="13"/>
      <c r="AO18" s="24"/>
      <c r="AP18" s="24"/>
      <c r="AU18" s="2"/>
      <c r="AV18" s="4" t="s">
        <v>73</v>
      </c>
      <c r="AW18" s="2"/>
      <c r="AX18" s="2"/>
      <c r="AZ18" s="12"/>
      <c r="BA18" s="12"/>
      <c r="BB18" s="12"/>
      <c r="BC18" s="12"/>
      <c r="BD18" s="12"/>
      <c r="BE18" s="12"/>
      <c r="BJ18" s="12"/>
      <c r="BK18" s="12"/>
      <c r="BL18" s="12"/>
      <c r="BM18" s="12"/>
      <c r="BV18" s="12"/>
    </row>
    <row r="19" spans="1:74" s="9" customFormat="1" ht="13.8" x14ac:dyDescent="0.3">
      <c r="A19" s="17"/>
      <c r="B19" s="17"/>
      <c r="C19" s="17"/>
      <c r="D19" s="17"/>
      <c r="E19" s="17"/>
      <c r="F19" s="17"/>
      <c r="G19" s="17"/>
      <c r="H19" s="17"/>
      <c r="I19" s="17"/>
      <c r="J19" s="17"/>
      <c r="K19" s="17"/>
      <c r="M19" s="10"/>
      <c r="N19" s="10"/>
      <c r="O19" s="10"/>
      <c r="P19" s="10"/>
      <c r="Q19" s="10"/>
      <c r="R19" s="10"/>
      <c r="S19" s="10"/>
      <c r="T19" s="10"/>
      <c r="Y19" s="13">
        <v>2</v>
      </c>
      <c r="Z19" s="14">
        <f>IF(B43=0,"",D43+(((B43/2)^2+(C43/2)^2)^0.5)*COS((ATAN((C43/2)/(B43/2)))+RADIANS(V43)))</f>
        <v>7</v>
      </c>
      <c r="AA19" s="15">
        <f>IF(B43=0,"",E43+(((B43/2)^2+(C43/2)^2)^0.5)*SIN((ATAN((C43/2)/(B43/2)))+RADIANS(V43)))</f>
        <v>7</v>
      </c>
      <c r="AB19" s="13">
        <v>5</v>
      </c>
      <c r="AC19" s="14" t="str">
        <f>IF(B46=0,"",D46+(((B46/2)^2+(C46/2)^2)^0.5)*COS((ATAN((C46/2)/(B46/2)))+RADIANS(V46)))</f>
        <v/>
      </c>
      <c r="AD19" s="15" t="str">
        <f>IF(B46=0,"",E46+(((B46/2)^2+(C46/2)^2)^0.5)*SIN((ATAN((C46/2)/(B46/2)))+RADIANS(V46)))</f>
        <v/>
      </c>
      <c r="AE19" s="13">
        <v>8</v>
      </c>
      <c r="AF19" s="14" t="str">
        <f>IF(B49=0,"",D49+(((B49/2)^2+(C49/2)^2)^0.5)*COS((ATAN((C49/2)/(B49/2)))+RADIANS(V49)))</f>
        <v/>
      </c>
      <c r="AG19" s="15" t="str">
        <f>IF(B49=0,"",E49+(((B49/2)^2+(C49/2)^2)^0.5)*SIN((ATAN((C49/2)/(B49/2)))+RADIANS(V49)))</f>
        <v/>
      </c>
      <c r="AH19" s="13">
        <v>11</v>
      </c>
      <c r="AI19" s="14" t="str">
        <f>IF(B52=0,"",D52+(((B52/2)^2+(C52/2)^2)^0.5)*COS((ATAN((C52/2)/(B52/2)))+RADIANS(V52)))</f>
        <v/>
      </c>
      <c r="AJ19" s="15" t="str">
        <f>IF(B52=0,"",E52+(((B52/2)^2+(C52/2)^2)^0.5)*SIN((ATAN((C52/2)/(B52/2)))+RADIANS(V52)))</f>
        <v/>
      </c>
      <c r="AK19" s="13">
        <v>14</v>
      </c>
      <c r="AL19" s="14" t="str">
        <f>IF(B55=0,"",D55+(((B55/2)^2+(C55/2)^2)^0.5)*COS((ATAN((C55/2)/(B55/2)))+RADIANS(V55)))</f>
        <v/>
      </c>
      <c r="AM19" s="15" t="str">
        <f>IF(B55=0,"",E55+(((B55/2)^2+(C55/2)^2)^0.5)*SIN((ATAN((C55/2)/(B55/2)))+RADIANS(V55)))</f>
        <v/>
      </c>
      <c r="AN19" s="13">
        <v>17</v>
      </c>
      <c r="AO19" s="14" t="str">
        <f>IF(B58=0,"",D58+(((B58/2)^2+(C58/2)^2)^0.5)*COS((ATAN((C58/2)/(B58/2)))+RADIANS(V58)))</f>
        <v/>
      </c>
      <c r="AP19" s="15" t="str">
        <f>IF(B58=0,"",E58+(((B58/2)^2+(C58/2)^2)^0.5)*SIN((ATAN((C58/2)/(B58/2)))+RADIANS(V58)))</f>
        <v/>
      </c>
      <c r="AU19" s="1" t="s">
        <v>74</v>
      </c>
      <c r="AV19" s="2"/>
      <c r="AW19" s="2"/>
      <c r="AX19" s="2"/>
      <c r="AZ19" s="12"/>
      <c r="BA19" s="12"/>
      <c r="BB19" s="12"/>
      <c r="BC19" s="12"/>
      <c r="BD19" s="12"/>
      <c r="BE19" s="12"/>
      <c r="BJ19" s="12"/>
      <c r="BK19" s="12"/>
      <c r="BL19" s="12"/>
      <c r="BM19" s="12"/>
      <c r="BV19" s="12"/>
    </row>
    <row r="20" spans="1:74" s="9" customFormat="1" ht="13.8" x14ac:dyDescent="0.3">
      <c r="A20" s="17"/>
      <c r="B20" s="17"/>
      <c r="C20" s="17"/>
      <c r="D20" s="17"/>
      <c r="E20" s="17"/>
      <c r="F20" s="17"/>
      <c r="G20" s="17"/>
      <c r="H20" s="17"/>
      <c r="I20" s="17"/>
      <c r="J20" s="17"/>
      <c r="K20" s="17"/>
      <c r="M20" s="10"/>
      <c r="N20" s="10"/>
      <c r="O20" s="10"/>
      <c r="P20" s="10"/>
      <c r="Q20" s="10"/>
      <c r="R20" s="10"/>
      <c r="S20" s="10"/>
      <c r="T20" s="10"/>
      <c r="Y20" s="13"/>
      <c r="Z20" s="18">
        <f>IF(B43=0,"",D43+(((B43/2)^2+(C43/2)^2)^0.5)*COS(PI()-(ATAN((C43/2)/(B43/2)))+RADIANS(V43)))</f>
        <v>3</v>
      </c>
      <c r="AA20" s="19">
        <f>IF(B43=0,"",E43+(((B43/2)^2+(C43/2)^2)^0.5)*SIN(PI()-(ATAN((C43/2)/(B43/2)))+RADIANS(V43)))</f>
        <v>7</v>
      </c>
      <c r="AB20" s="13"/>
      <c r="AC20" s="18" t="str">
        <f>IF(B46=0,"",D46+(((B46/2)^2+(C46/2)^2)^0.5)*COS(PI()-(ATAN((C46/2)/(B46/2)))+RADIANS(V46)))</f>
        <v/>
      </c>
      <c r="AD20" s="19" t="str">
        <f>IF(B46=0,"",E46+(((B46/2)^2+(C46/2)^2)^0.5)*SIN(PI()-(ATAN((C46/2)/(B46/2)))+RADIANS(V46)))</f>
        <v/>
      </c>
      <c r="AE20" s="13"/>
      <c r="AF20" s="18" t="str">
        <f>IF(B49=0,"",D49+(((B49/2)^2+(C49/2)^2)^0.5)*COS(PI()-(ATAN((C49/2)/(B49/2)))+RADIANS(V49)))</f>
        <v/>
      </c>
      <c r="AG20" s="19" t="str">
        <f>IF(B49=0,"",E49+(((B49/2)^2+(C49/2)^2)^0.5)*SIN(PI()-(ATAN((C49/2)/(B49/2)))+RADIANS(V49)))</f>
        <v/>
      </c>
      <c r="AH20" s="13"/>
      <c r="AI20" s="18" t="str">
        <f>IF(B52=0,"",D52+(((B52/2)^2+(C52/2)^2)^0.5)*COS(PI()-(ATAN((C52/2)/(B52/2)))+RADIANS(V52)))</f>
        <v/>
      </c>
      <c r="AJ20" s="19" t="str">
        <f>IF(B52=0,"",E52+(((B52/2)^2+(C52/2)^2)^0.5)*SIN(PI()-(ATAN((C52/2)/(B52/2)))+RADIANS(V52)))</f>
        <v/>
      </c>
      <c r="AK20" s="13"/>
      <c r="AL20" s="18" t="str">
        <f>IF(B55=0,"",D55+(((B55/2)^2+(C55/2)^2)^0.5)*COS(PI()-(ATAN((C55/2)/(B55/2)))+RADIANS(V55)))</f>
        <v/>
      </c>
      <c r="AM20" s="19" t="str">
        <f>IF(B55=0,"",E55+(((B55/2)^2+(C55/2)^2)^0.5)*SIN(PI()-(ATAN((C55/2)/(B55/2)))+RADIANS(V55)))</f>
        <v/>
      </c>
      <c r="AN20" s="13"/>
      <c r="AO20" s="18" t="str">
        <f>IF(B58=0,"",D58+(((B58/2)^2+(C58/2)^2)^0.5)*COS(PI()-(ATAN((C58/2)/(B58/2)))+RADIANS(V58)))</f>
        <v/>
      </c>
      <c r="AP20" s="19" t="str">
        <f>IF(B58=0,"",E58+(((B58/2)^2+(C58/2)^2)^0.5)*SIN(PI()-(ATAN((C58/2)/(B58/2)))+RADIANS(V58)))</f>
        <v/>
      </c>
      <c r="AU20" s="2"/>
      <c r="AV20" s="5" t="s">
        <v>75</v>
      </c>
      <c r="AW20" s="5" t="s">
        <v>76</v>
      </c>
      <c r="AX20" s="2"/>
      <c r="AY20" s="12"/>
      <c r="AZ20" s="12"/>
      <c r="BA20" s="12"/>
      <c r="BB20" s="12"/>
      <c r="BC20" s="12"/>
      <c r="BD20" s="12"/>
      <c r="BE20" s="12"/>
      <c r="BJ20" s="12"/>
      <c r="BK20" s="12"/>
      <c r="BL20" s="12"/>
      <c r="BM20" s="12"/>
      <c r="BV20" s="12"/>
    </row>
    <row r="21" spans="1:74" s="9" customFormat="1" ht="13.8" x14ac:dyDescent="0.3">
      <c r="A21" s="17"/>
      <c r="B21" s="17"/>
      <c r="C21" s="17"/>
      <c r="D21" s="17"/>
      <c r="E21" s="17"/>
      <c r="F21" s="17"/>
      <c r="G21" s="17"/>
      <c r="H21" s="17"/>
      <c r="I21" s="17"/>
      <c r="J21" s="17"/>
      <c r="K21" s="17"/>
      <c r="M21" s="10"/>
      <c r="N21" s="10"/>
      <c r="O21" s="10"/>
      <c r="P21" s="10"/>
      <c r="Q21" s="10"/>
      <c r="R21" s="10"/>
      <c r="S21" s="10"/>
      <c r="T21" s="10"/>
      <c r="Y21" s="13"/>
      <c r="Z21" s="18">
        <f>IF(B43=0,"",D43-(((B43/2)^2+(C43/2)^2)^0.5)*COS((ATAN((C43/2)/(B43/2)))+RADIANS(V43)))</f>
        <v>2.9999999999999996</v>
      </c>
      <c r="AA21" s="19">
        <f>IF(B43=0,"",E43-(((B43/2)^2+(C43/2)^2)^0.5)*SIN((ATAN((C43/2)/(B43/2)))+RADIANS(V43)))</f>
        <v>3</v>
      </c>
      <c r="AB21" s="13"/>
      <c r="AC21" s="18" t="str">
        <f>IF(B46=0,"",D46-(((B46/2)^2+(C46/2)^2)^0.5)*COS((ATAN((C46/2)/(B46/2)))+RADIANS(V46)))</f>
        <v/>
      </c>
      <c r="AD21" s="19" t="str">
        <f>IF(B46=0,"",E46-(((B46/2)^2+(C46/2)^2)^0.5)*SIN((ATAN((C46/2)/(B46/2)))+RADIANS(V46)))</f>
        <v/>
      </c>
      <c r="AE21" s="13"/>
      <c r="AF21" s="18" t="str">
        <f>IF(B49=0,"",D49-(((B49/2)^2+(C49/2)^2)^0.5)*COS((ATAN((C49/2)/(B49/2)))+RADIANS(V49)))</f>
        <v/>
      </c>
      <c r="AG21" s="19" t="str">
        <f>IF(B49=0,"",E49-(((B49/2)^2+(C49/2)^2)^0.5)*SIN((ATAN((C49/2)/(B49/2)))+RADIANS(V49)))</f>
        <v/>
      </c>
      <c r="AH21" s="13"/>
      <c r="AI21" s="18" t="str">
        <f>IF(B52=0,"",D52-(((B52/2)^2+(C52/2)^2)^0.5)*COS((ATAN((C52/2)/(B52/2)))+RADIANS(V52)))</f>
        <v/>
      </c>
      <c r="AJ21" s="19" t="str">
        <f>IF(B52=0,"",E52-(((B52/2)^2+(C52/2)^2)^0.5)*SIN((ATAN((C52/2)/(B52/2)))+RADIANS(V52)))</f>
        <v/>
      </c>
      <c r="AK21" s="13"/>
      <c r="AL21" s="18" t="str">
        <f>IF(B55=0,"",D55-(((B55/2)^2+(C55/2)^2)^0.5)*COS((ATAN((C55/2)/(B55/2)))+RADIANS(V55)))</f>
        <v/>
      </c>
      <c r="AM21" s="19" t="str">
        <f>IF(B55=0,"",E55-(((B55/2)^2+(C55/2)^2)^0.5)*SIN((ATAN((C55/2)/(B55/2)))+RADIANS(V55)))</f>
        <v/>
      </c>
      <c r="AN21" s="13"/>
      <c r="AO21" s="18" t="str">
        <f>IF(B58=0,"",D58-(((B58/2)^2+(C58/2)^2)^0.5)*COS((ATAN((C58/2)/(B58/2)))+RADIANS(V58)))</f>
        <v/>
      </c>
      <c r="AP21" s="19" t="str">
        <f>IF(B58=0,"",E58-(((B58/2)^2+(C58/2)^2)^0.5)*SIN((ATAN((C58/2)/(B58/2)))+RADIANS(V58)))</f>
        <v/>
      </c>
      <c r="AU21" s="2" t="s">
        <v>77</v>
      </c>
      <c r="AV21" s="6">
        <f>MAX(Z13:AA29,AC13:AD29,AF13:AG29,AI13:AJ29,AL13:AM29,AO13:AP29,AR13:AS17)+0.1</f>
        <v>17.100000000000001</v>
      </c>
      <c r="AW21" s="7">
        <f>AV21</f>
        <v>17.100000000000001</v>
      </c>
      <c r="AX21" s="2"/>
      <c r="AY21" s="12"/>
      <c r="AZ21" s="12"/>
      <c r="BA21" s="12"/>
      <c r="BB21" s="12"/>
      <c r="BC21" s="12"/>
      <c r="BD21" s="12"/>
      <c r="BE21" s="12"/>
      <c r="BJ21" s="12"/>
      <c r="BK21" s="12"/>
      <c r="BL21" s="12"/>
      <c r="BM21" s="12"/>
      <c r="BV21" s="12"/>
    </row>
    <row r="22" spans="1:74" s="9" customFormat="1" ht="13.8" x14ac:dyDescent="0.3">
      <c r="A22" s="17"/>
      <c r="B22" s="17"/>
      <c r="C22" s="17"/>
      <c r="D22" s="17"/>
      <c r="E22" s="17"/>
      <c r="F22" s="17"/>
      <c r="G22" s="17"/>
      <c r="H22" s="17"/>
      <c r="I22" s="17"/>
      <c r="J22" s="17"/>
      <c r="K22" s="17"/>
      <c r="M22" s="10"/>
      <c r="N22" s="10"/>
      <c r="O22" s="10"/>
      <c r="P22" s="10"/>
      <c r="Q22" s="10"/>
      <c r="R22" s="10"/>
      <c r="S22" s="10"/>
      <c r="T22" s="10"/>
      <c r="Y22" s="13"/>
      <c r="Z22" s="18">
        <f>IF(B43=0,"",D43-(((B43/2)^2+(C43/2)^2)^0.5)*COS(PI()-(ATAN((C43/2)/(B43/2)))+RADIANS(V43)))</f>
        <v>7</v>
      </c>
      <c r="AA22" s="19">
        <f>IF(B43=0,"",E43-(((B43/2)^2+(C43/2)^2)^0.5)*SIN(PI()-(ATAN((C43/2)/(B43/2)))+RADIANS(V43)))</f>
        <v>2.9999999999999996</v>
      </c>
      <c r="AB22" s="13"/>
      <c r="AC22" s="18" t="str">
        <f>IF(B46=0,"",D46-(((B46/2)^2+(C46/2)^2)^0.5)*COS(PI()-(ATAN((C46/2)/(B46/2)))+RADIANS(V46)))</f>
        <v/>
      </c>
      <c r="AD22" s="19" t="str">
        <f>IF(B46=0,"",E46-(((B46/2)^2+(C46/2)^2)^0.5)*SIN(PI()-(ATAN((C46/2)/(B46/2)))+RADIANS(V46)))</f>
        <v/>
      </c>
      <c r="AE22" s="13"/>
      <c r="AF22" s="18" t="str">
        <f>IF(B49=0,"",D49-(((B49/2)^2+(C49/2)^2)^0.5)*COS(PI()-(ATAN((C49/2)/(B49/2)))+RADIANS(V49)))</f>
        <v/>
      </c>
      <c r="AG22" s="19" t="str">
        <f>IF(B49=0,"",E49-(((B49/2)^2+(C49/2)^2)^0.5)*SIN(PI()-(ATAN((C49/2)/(B49/2)))+RADIANS(V49)))</f>
        <v/>
      </c>
      <c r="AH22" s="13"/>
      <c r="AI22" s="18" t="str">
        <f>IF(B52=0,"",D52-(((B52/2)^2+(C52/2)^2)^0.5)*COS(PI()-(ATAN((C52/2)/(B52/2)))+RADIANS(V52)))</f>
        <v/>
      </c>
      <c r="AJ22" s="19" t="str">
        <f>IF(B52=0,"",E52-(((B52/2)^2+(C52/2)^2)^0.5)*SIN(PI()-(ATAN((C52/2)/(B52/2)))+RADIANS(V52)))</f>
        <v/>
      </c>
      <c r="AK22" s="13"/>
      <c r="AL22" s="18" t="str">
        <f>IF(B55=0,"",D55-(((B55/2)^2+(C55/2)^2)^0.5)*COS(PI()-(ATAN((C55/2)/(B55/2)))+RADIANS(V55)))</f>
        <v/>
      </c>
      <c r="AM22" s="19" t="str">
        <f>IF(B55=0,"",E55-(((B55/2)^2+(C55/2)^2)^0.5)*SIN(PI()-(ATAN((C55/2)/(B55/2)))+RADIANS(V55)))</f>
        <v/>
      </c>
      <c r="AN22" s="13"/>
      <c r="AO22" s="18" t="str">
        <f>IF(B58=0,"",D58-(((B58/2)^2+(C58/2)^2)^0.5)*COS(PI()-(ATAN((C58/2)/(B58/2)))+RADIANS(V58)))</f>
        <v/>
      </c>
      <c r="AP22" s="19" t="str">
        <f>IF(B58=0,"",E58-(((B58/2)^2+(C58/2)^2)^0.5)*SIN(PI()-(ATAN((C58/2)/(B58/2)))+RADIANS(V58)))</f>
        <v/>
      </c>
      <c r="AU22" s="2" t="s">
        <v>78</v>
      </c>
      <c r="AV22" s="6">
        <f>MIN(Z13:AA29,AC13:AD29,AF13:AG29,AI13:AJ29,AL13:AM29,AO13:AP29,AR13:AS17)-0.1</f>
        <v>-2.1</v>
      </c>
      <c r="AW22" s="7">
        <f>AV22</f>
        <v>-2.1</v>
      </c>
      <c r="AX22" s="2"/>
      <c r="AY22" s="12"/>
      <c r="AZ22" s="12"/>
      <c r="BA22" s="12"/>
      <c r="BB22" s="12"/>
      <c r="BC22" s="12"/>
      <c r="BD22" s="12"/>
      <c r="BE22" s="12"/>
      <c r="BF22" s="12"/>
      <c r="BG22" s="12"/>
      <c r="BH22" s="12"/>
      <c r="BI22" s="12"/>
      <c r="BJ22" s="12"/>
      <c r="BK22" s="12"/>
      <c r="BL22" s="12"/>
      <c r="BM22" s="12"/>
      <c r="BV22" s="12"/>
    </row>
    <row r="23" spans="1:74" s="9" customFormat="1" ht="13.8" x14ac:dyDescent="0.3">
      <c r="A23" s="17"/>
      <c r="B23" s="17"/>
      <c r="C23" s="17"/>
      <c r="D23" s="17"/>
      <c r="E23" s="17"/>
      <c r="F23" s="17"/>
      <c r="G23" s="17"/>
      <c r="H23" s="17"/>
      <c r="I23" s="17"/>
      <c r="J23" s="17"/>
      <c r="K23" s="17"/>
      <c r="M23" s="10"/>
      <c r="N23" s="10"/>
      <c r="O23" s="10"/>
      <c r="P23" s="10"/>
      <c r="Q23" s="10"/>
      <c r="R23" s="10"/>
      <c r="S23" s="10"/>
      <c r="T23" s="10"/>
      <c r="Y23" s="13"/>
      <c r="Z23" s="22">
        <f>Z19</f>
        <v>7</v>
      </c>
      <c r="AA23" s="23">
        <f>AA19</f>
        <v>7</v>
      </c>
      <c r="AB23" s="13"/>
      <c r="AC23" s="22" t="str">
        <f>AC19</f>
        <v/>
      </c>
      <c r="AD23" s="23" t="str">
        <f>AD19</f>
        <v/>
      </c>
      <c r="AE23" s="13"/>
      <c r="AF23" s="22" t="str">
        <f>AF19</f>
        <v/>
      </c>
      <c r="AG23" s="23" t="str">
        <f>AG19</f>
        <v/>
      </c>
      <c r="AH23" s="13"/>
      <c r="AI23" s="22" t="str">
        <f>AI19</f>
        <v/>
      </c>
      <c r="AJ23" s="23" t="str">
        <f>AJ19</f>
        <v/>
      </c>
      <c r="AK23" s="13"/>
      <c r="AL23" s="22" t="str">
        <f>AL19</f>
        <v/>
      </c>
      <c r="AM23" s="23" t="str">
        <f>AM19</f>
        <v/>
      </c>
      <c r="AN23" s="13"/>
      <c r="AO23" s="22" t="str">
        <f>AO19</f>
        <v/>
      </c>
      <c r="AP23" s="23" t="str">
        <f>AP19</f>
        <v/>
      </c>
      <c r="AW23" s="12"/>
      <c r="AX23" s="12"/>
      <c r="AY23" s="12"/>
      <c r="AZ23" s="12"/>
      <c r="BA23" s="12"/>
      <c r="BB23" s="12"/>
      <c r="BC23" s="12"/>
      <c r="BD23" s="12"/>
      <c r="BE23" s="12"/>
      <c r="BF23" s="12"/>
      <c r="BG23" s="12"/>
      <c r="BH23" s="12"/>
      <c r="BI23" s="12"/>
      <c r="BJ23" s="12"/>
      <c r="BK23" s="12"/>
      <c r="BL23" s="12"/>
      <c r="BM23" s="12"/>
      <c r="BV23" s="12"/>
    </row>
    <row r="24" spans="1:74" s="9" customFormat="1" ht="13.8" x14ac:dyDescent="0.3">
      <c r="A24" s="17"/>
      <c r="B24" s="17"/>
      <c r="C24" s="17"/>
      <c r="D24" s="17"/>
      <c r="E24" s="17"/>
      <c r="F24" s="17"/>
      <c r="G24" s="17"/>
      <c r="H24" s="17"/>
      <c r="I24" s="17"/>
      <c r="J24" s="17"/>
      <c r="K24" s="17"/>
      <c r="M24" s="10"/>
      <c r="N24" s="10"/>
      <c r="O24" s="10"/>
      <c r="P24" s="10"/>
      <c r="Q24" s="10"/>
      <c r="R24" s="10"/>
      <c r="S24" s="10"/>
      <c r="T24" s="10"/>
      <c r="Y24" s="13"/>
      <c r="AB24" s="13"/>
      <c r="AE24" s="13"/>
      <c r="AH24" s="13"/>
      <c r="AK24" s="13"/>
      <c r="AN24" s="13"/>
      <c r="AW24" s="12"/>
      <c r="AX24" s="12"/>
      <c r="AY24" s="12"/>
      <c r="AZ24" s="12"/>
      <c r="BA24" s="12"/>
      <c r="BB24" s="12"/>
      <c r="BC24" s="12"/>
      <c r="BD24" s="12"/>
      <c r="BE24" s="12"/>
      <c r="BJ24" s="12"/>
      <c r="BK24" s="12"/>
      <c r="BL24" s="12"/>
      <c r="BM24" s="12"/>
      <c r="BV24" s="12"/>
    </row>
    <row r="25" spans="1:74" s="9" customFormat="1" ht="13.8" x14ac:dyDescent="0.3">
      <c r="A25" s="17"/>
      <c r="B25" s="17"/>
      <c r="C25" s="17"/>
      <c r="D25" s="17"/>
      <c r="E25" s="17"/>
      <c r="F25" s="17"/>
      <c r="G25" s="17"/>
      <c r="H25" s="17"/>
      <c r="I25" s="17"/>
      <c r="J25" s="17"/>
      <c r="K25" s="17"/>
      <c r="M25" s="10"/>
      <c r="N25" s="10"/>
      <c r="O25" s="10"/>
      <c r="P25" s="10"/>
      <c r="Q25" s="10"/>
      <c r="R25" s="10"/>
      <c r="S25" s="10"/>
      <c r="T25" s="10"/>
      <c r="Y25" s="13">
        <v>3</v>
      </c>
      <c r="Z25" s="14">
        <f>IF(B44=0,"",D44+(((B44/2)^2+(C44/2)^2)^0.5)*COS((ATAN((C44/2)/(B44/2)))+RADIANS(V44)))</f>
        <v>12</v>
      </c>
      <c r="AA25" s="15">
        <f>IF(B44=0,"",E44+(((B44/2)^2+(C44/2)^2)^0.5)*SIN((ATAN((C44/2)/(B44/2)))+RADIANS(V44)))</f>
        <v>12</v>
      </c>
      <c r="AB25" s="13">
        <v>6</v>
      </c>
      <c r="AC25" s="14" t="str">
        <f>IF(B47=0,"",D47+(((B47/2)^2+(C47/2)^2)^0.5)*COS((ATAN((C47/2)/(B47/2)))+RADIANS(V47)))</f>
        <v/>
      </c>
      <c r="AD25" s="15" t="str">
        <f>IF(B47=0,"",E47+(((B47/2)^2+(C47/2)^2)^0.5)*SIN((ATAN((C47/2)/(B47/2)))+RADIANS(V47)))</f>
        <v/>
      </c>
      <c r="AE25" s="13">
        <v>9</v>
      </c>
      <c r="AF25" s="14" t="str">
        <f>IF(B50=0,"",D50+(((B50/2)^2+(C50/2)^2)^0.5)*COS((ATAN((C50/2)/(B50/2)))+RADIANS(V50)))</f>
        <v/>
      </c>
      <c r="AG25" s="15" t="str">
        <f>IF(B50=0,"",E50+(((B50/2)^2+(C50/2)^2)^0.5)*SIN((ATAN((C50/2)/(B50/2)))+RADIANS(V50)))</f>
        <v/>
      </c>
      <c r="AH25" s="13">
        <v>12</v>
      </c>
      <c r="AI25" s="14" t="str">
        <f>IF(B53=0,"",D53+(((B53/2)^2+(C53/2)^2)^0.5)*COS((ATAN((C53/2)/(B53/2)))+RADIANS(V53)))</f>
        <v/>
      </c>
      <c r="AJ25" s="15" t="str">
        <f>IF(B53=0,"",E53+(((B53/2)^2+(C53/2)^2)^0.5)*SIN((ATAN((C53/2)/(B53/2)))+RADIANS(V53)))</f>
        <v/>
      </c>
      <c r="AK25" s="13">
        <v>15</v>
      </c>
      <c r="AL25" s="14" t="str">
        <f>IF(B56=0,"",D56+(((B56/2)^2+(C56/2)^2)^0.5)*COS((ATAN((C56/2)/(B56/2)))+RADIANS(V56)))</f>
        <v/>
      </c>
      <c r="AM25" s="15" t="str">
        <f>IF(B56=0,"",E56+(((B56/2)^2+(C56/2)^2)^0.5)*SIN((ATAN((C56/2)/(B56/2)))+RADIANS(V56)))</f>
        <v/>
      </c>
      <c r="AN25" s="13">
        <v>18</v>
      </c>
      <c r="AO25" s="14" t="str">
        <f>IF(B59=0,"",D59+(((B59/2)^2+(C59/2)^2)^0.5)*COS((ATAN((C59/2)/(B59/2)))+RADIANS(V59)))</f>
        <v/>
      </c>
      <c r="AP25" s="15" t="str">
        <f>IF(B59=0,"",E59+(((B59/2)^2+(C59/2)^2)^0.5)*SIN((ATAN((C59/2)/(B59/2)))+RADIANS(V59)))</f>
        <v/>
      </c>
      <c r="AQ25" s="12"/>
      <c r="AR25" s="12"/>
      <c r="AS25" s="12"/>
      <c r="AW25" s="12"/>
      <c r="AX25" s="12"/>
      <c r="AY25" s="12"/>
      <c r="AZ25" s="12"/>
      <c r="BA25" s="12"/>
      <c r="BB25" s="12"/>
      <c r="BC25" s="12"/>
      <c r="BD25" s="12"/>
      <c r="BE25" s="12"/>
      <c r="BJ25" s="12"/>
      <c r="BK25" s="12"/>
      <c r="BL25" s="12"/>
      <c r="BM25" s="12"/>
      <c r="BV25" s="12"/>
    </row>
    <row r="26" spans="1:74" s="9" customFormat="1" ht="13.8" x14ac:dyDescent="0.3">
      <c r="A26" s="17"/>
      <c r="B26" s="17"/>
      <c r="C26" s="17"/>
      <c r="D26" s="17"/>
      <c r="E26" s="17"/>
      <c r="F26" s="17"/>
      <c r="G26" s="17"/>
      <c r="H26" s="17"/>
      <c r="I26" s="17"/>
      <c r="J26" s="17"/>
      <c r="K26" s="17"/>
      <c r="M26" s="10"/>
      <c r="N26" s="10"/>
      <c r="O26" s="10"/>
      <c r="P26" s="10"/>
      <c r="Q26" s="10"/>
      <c r="R26" s="10"/>
      <c r="S26" s="10"/>
      <c r="T26" s="10"/>
      <c r="Y26" s="13"/>
      <c r="Z26" s="18">
        <f>IF(B44=0,"",D44+(((B44/2)^2+(C44/2)^2)^0.5)*COS(PI()-(ATAN((C44/2)/(B44/2)))+RADIANS(V44)))</f>
        <v>8</v>
      </c>
      <c r="AA26" s="19">
        <f>IF(B44=0,"",E44+(((B44/2)^2+(C44/2)^2)^0.5)*SIN(PI()-(ATAN((C44/2)/(B44/2)))+RADIANS(V44)))</f>
        <v>12</v>
      </c>
      <c r="AB26" s="13"/>
      <c r="AC26" s="18" t="str">
        <f>IF(B47=0,"",D47+(((B47/2)^2+(C47/2)^2)^0.5)*COS(PI()-(ATAN((C47/2)/(B47/2)))+RADIANS(V47)))</f>
        <v/>
      </c>
      <c r="AD26" s="19" t="str">
        <f>IF(B47=0,"",E47+(((B47/2)^2+(C47/2)^2)^0.5)*SIN(PI()-(ATAN((C47/2)/(B47/2)))+RADIANS(V47)))</f>
        <v/>
      </c>
      <c r="AE26" s="13"/>
      <c r="AF26" s="18" t="str">
        <f>IF(B50=0,"",D50+(((B50/2)^2+(C50/2)^2)^0.5)*COS(PI()-(ATAN((C50/2)/(B50/2)))+RADIANS(V50)))</f>
        <v/>
      </c>
      <c r="AG26" s="19" t="str">
        <f>IF(B50=0,"",E50+(((B50/2)^2+(C50/2)^2)^0.5)*SIN(PI()-(ATAN((C50/2)/(B50/2)))+RADIANS(V50)))</f>
        <v/>
      </c>
      <c r="AH26" s="13"/>
      <c r="AI26" s="18" t="str">
        <f>IF(B53=0,"",D53+(((B53/2)^2+(C53/2)^2)^0.5)*COS(PI()-(ATAN((C53/2)/(B53/2)))+RADIANS(V53)))</f>
        <v/>
      </c>
      <c r="AJ26" s="19" t="str">
        <f>IF(B53=0,"",E53+(((B53/2)^2+(C53/2)^2)^0.5)*SIN(PI()-(ATAN((C53/2)/(B53/2)))+RADIANS(V53)))</f>
        <v/>
      </c>
      <c r="AK26" s="13"/>
      <c r="AL26" s="18" t="str">
        <f>IF(B56=0,"",D56+(((B56/2)^2+(C56/2)^2)^0.5)*COS(PI()-(ATAN((C56/2)/(B56/2)))+RADIANS(V56)))</f>
        <v/>
      </c>
      <c r="AM26" s="19" t="str">
        <f>IF(B56=0,"",E56+(((B56/2)^2+(C56/2)^2)^0.5)*SIN(PI()-(ATAN((C56/2)/(B56/2)))+RADIANS(V56)))</f>
        <v/>
      </c>
      <c r="AN26" s="13"/>
      <c r="AO26" s="18" t="str">
        <f>IF(B59=0,"",D59+(((B59/2)^2+(C59/2)^2)^0.5)*COS(PI()-(ATAN((C59/2)/(B59/2)))+RADIANS(V59)))</f>
        <v/>
      </c>
      <c r="AP26" s="19" t="str">
        <f>IF(B59=0,"",E59+(((B59/2)^2+(C59/2)^2)^0.5)*SIN(PI()-(ATAN((C59/2)/(B59/2)))+RADIANS(V59)))</f>
        <v/>
      </c>
      <c r="AQ26" s="12"/>
      <c r="AR26" s="12"/>
      <c r="AS26" s="12"/>
      <c r="AT26" s="24"/>
      <c r="AU26" s="24"/>
      <c r="AV26" s="24"/>
      <c r="AW26" s="12"/>
      <c r="AX26" s="12"/>
      <c r="AY26" s="12"/>
      <c r="AZ26" s="12"/>
      <c r="BA26" s="12"/>
      <c r="BB26" s="12"/>
      <c r="BC26" s="12"/>
      <c r="BD26" s="12"/>
      <c r="BE26" s="12"/>
      <c r="BJ26" s="12"/>
      <c r="BK26" s="12"/>
      <c r="BL26" s="12"/>
      <c r="BM26" s="12"/>
      <c r="BV26" s="12"/>
    </row>
    <row r="27" spans="1:74" s="9" customFormat="1" ht="13.8" x14ac:dyDescent="0.3">
      <c r="A27" s="25"/>
      <c r="B27" s="17"/>
      <c r="C27" s="17"/>
      <c r="D27" s="17"/>
      <c r="E27" s="17"/>
      <c r="F27" s="17"/>
      <c r="G27" s="17"/>
      <c r="H27" s="17"/>
      <c r="I27" s="17"/>
      <c r="J27" s="17"/>
      <c r="K27" s="17"/>
      <c r="M27" s="10"/>
      <c r="N27" s="10"/>
      <c r="O27" s="10"/>
      <c r="P27" s="10"/>
      <c r="Q27" s="10"/>
      <c r="R27" s="10"/>
      <c r="S27" s="10"/>
      <c r="T27" s="10"/>
      <c r="Y27" s="13"/>
      <c r="Z27" s="18">
        <f>IF(B44=0,"",D44-(((B44/2)^2+(C44/2)^2)^0.5)*COS((ATAN((C44/2)/(B44/2)))+RADIANS(V44)))</f>
        <v>8</v>
      </c>
      <c r="AA27" s="19">
        <f>IF(B44=0,"",E44-(((B44/2)^2+(C44/2)^2)^0.5)*SIN((ATAN((C44/2)/(B44/2)))+RADIANS(V44)))</f>
        <v>8</v>
      </c>
      <c r="AB27" s="13"/>
      <c r="AC27" s="18" t="str">
        <f>IF(B47=0,"",D47-(((B47/2)^2+(C47/2)^2)^0.5)*COS((ATAN((C47/2)/(B47/2)))+RADIANS(V47)))</f>
        <v/>
      </c>
      <c r="AD27" s="19" t="str">
        <f>IF(B47=0,"",E47-(((B47/2)^2+(C47/2)^2)^0.5)*SIN((ATAN((C47/2)/(B47/2)))+RADIANS(V47)))</f>
        <v/>
      </c>
      <c r="AE27" s="13"/>
      <c r="AF27" s="18" t="str">
        <f>IF(B50=0,"",D50-(((B50/2)^2+(C50/2)^2)^0.5)*COS((ATAN((C50/2)/(B50/2)))+RADIANS(V50)))</f>
        <v/>
      </c>
      <c r="AG27" s="19" t="str">
        <f>IF(B50=0,"",E50-(((B50/2)^2+(C50/2)^2)^0.5)*SIN((ATAN((C50/2)/(B50/2)))+RADIANS(V50)))</f>
        <v/>
      </c>
      <c r="AH27" s="13"/>
      <c r="AI27" s="18" t="str">
        <f>IF(B53=0,"",D53-(((B53/2)^2+(C53/2)^2)^0.5)*COS((ATAN((C53/2)/(B53/2)))+RADIANS(V53)))</f>
        <v/>
      </c>
      <c r="AJ27" s="19" t="str">
        <f>IF(B53=0,"",E53-(((B53/2)^2+(C53/2)^2)^0.5)*SIN((ATAN((C53/2)/(B53/2)))+RADIANS(V53)))</f>
        <v/>
      </c>
      <c r="AK27" s="26"/>
      <c r="AL27" s="18" t="str">
        <f>IF(B56=0,"",D56-(((B56/2)^2+(C56/2)^2)^0.5)*COS((ATAN((C56/2)/(B56/2)))+RADIANS(V56)))</f>
        <v/>
      </c>
      <c r="AM27" s="19" t="str">
        <f>IF(B56=0,"",E56-(((B56/2)^2+(C56/2)^2)^0.5)*SIN((ATAN((C56/2)/(B56/2)))+RADIANS(V56)))</f>
        <v/>
      </c>
      <c r="AN27" s="13"/>
      <c r="AO27" s="18" t="str">
        <f>IF(B59=0,"",D59-(((B59/2)^2+(C59/2)^2)^0.5)*COS((ATAN((C59/2)/(B59/2)))+RADIANS(V59)))</f>
        <v/>
      </c>
      <c r="AP27" s="19" t="str">
        <f>IF(B59=0,"",E59-(((B59/2)^2+(C59/2)^2)^0.5)*SIN((ATAN((C59/2)/(B59/2)))+RADIANS(V59)))</f>
        <v/>
      </c>
      <c r="AQ27" s="12"/>
      <c r="AR27" s="12"/>
      <c r="AS27" s="12"/>
      <c r="AT27" s="24"/>
      <c r="AU27" s="27"/>
      <c r="AV27" s="27"/>
      <c r="AW27" s="12"/>
      <c r="AX27" s="12"/>
      <c r="AY27" s="12"/>
      <c r="AZ27" s="12"/>
      <c r="BA27" s="12"/>
      <c r="BB27" s="12"/>
      <c r="BC27" s="12"/>
      <c r="BD27" s="12"/>
      <c r="BE27" s="12"/>
      <c r="BF27" s="12"/>
      <c r="BG27" s="12"/>
      <c r="BH27" s="12"/>
      <c r="BI27" s="12"/>
      <c r="BJ27" s="12"/>
      <c r="BK27" s="12"/>
      <c r="BL27" s="12"/>
      <c r="BM27" s="12"/>
      <c r="BV27" s="12"/>
    </row>
    <row r="28" spans="1:74" s="9" customFormat="1" ht="13.8" x14ac:dyDescent="0.3">
      <c r="A28" s="25"/>
      <c r="B28" s="17"/>
      <c r="C28" s="17"/>
      <c r="D28" s="17"/>
      <c r="E28" s="17"/>
      <c r="F28" s="17"/>
      <c r="G28" s="17"/>
      <c r="H28" s="17"/>
      <c r="I28" s="17"/>
      <c r="J28" s="17"/>
      <c r="K28" s="17"/>
      <c r="M28" s="10"/>
      <c r="N28" s="10"/>
      <c r="O28" s="10"/>
      <c r="P28" s="10"/>
      <c r="Q28" s="10"/>
      <c r="R28" s="10"/>
      <c r="S28" s="10"/>
      <c r="T28" s="10"/>
      <c r="Y28" s="13"/>
      <c r="Z28" s="18">
        <f>IF(B44=0,"",D44-(((B44/2)^2+(C44/2)^2)^0.5)*COS(PI()-(ATAN((C44/2)/(B44/2)))+RADIANS(V44)))</f>
        <v>12</v>
      </c>
      <c r="AA28" s="19">
        <f>IF(B44=0,"",E44-(((B44/2)^2+(C44/2)^2)^0.5)*SIN(PI()-(ATAN((C44/2)/(B44/2)))+RADIANS(V44)))</f>
        <v>8</v>
      </c>
      <c r="AB28" s="13"/>
      <c r="AC28" s="18" t="str">
        <f>IF(B47=0,"",D47-(((B47/2)^2+(C47/2)^2)^0.5)*COS(PI()-(ATAN((C47/2)/(B47/2)))+RADIANS(V47)))</f>
        <v/>
      </c>
      <c r="AD28" s="19" t="str">
        <f>IF(B47=0,"",E47-(((B47/2)^2+(C47/2)^2)^0.5)*SIN(PI()-(ATAN((C47/2)/(B47/2)))+RADIANS(V47)))</f>
        <v/>
      </c>
      <c r="AE28" s="13"/>
      <c r="AF28" s="18" t="str">
        <f>IF(B50=0,"",D50-(((B50/2)^2+(C50/2)^2)^0.5)*COS(PI()-(ATAN((C50/2)/(B50/2)))+RADIANS(V50)))</f>
        <v/>
      </c>
      <c r="AG28" s="19" t="str">
        <f>IF(B50=0,"",E50-(((B50/2)^2+(C50/2)^2)^0.5)*SIN(PI()-(ATAN((C50/2)/(B50/2)))+RADIANS(V50)))</f>
        <v/>
      </c>
      <c r="AH28" s="13"/>
      <c r="AI28" s="18" t="str">
        <f>IF(B53=0,"",D53-(((B53/2)^2+(C53/2)^2)^0.5)*COS(PI()-(ATAN((C53/2)/(B53/2)))+RADIANS(V53)))</f>
        <v/>
      </c>
      <c r="AJ28" s="19" t="str">
        <f>IF(B53=0,"",E53-(((B53/2)^2+(C53/2)^2)^0.5)*SIN(PI()-(ATAN((C53/2)/(B53/2)))+RADIANS(V53)))</f>
        <v/>
      </c>
      <c r="AK28" s="26"/>
      <c r="AL28" s="18" t="str">
        <f>IF(B56=0,"",D56-(((B56/2)^2+(C56/2)^2)^0.5)*COS(PI()-(ATAN((C56/2)/(B56/2)))+RADIANS(V56)))</f>
        <v/>
      </c>
      <c r="AM28" s="19" t="str">
        <f>IF(B56=0,"",E56-(((B56/2)^2+(C56/2)^2)^0.5)*SIN(PI()-(ATAN((C56/2)/(B56/2)))+RADIANS(V56)))</f>
        <v/>
      </c>
      <c r="AN28" s="13"/>
      <c r="AO28" s="18" t="str">
        <f>IF(B59=0,"",D59-(((B59/2)^2+(C59/2)^2)^0.5)*COS(PI()-(ATAN((C59/2)/(B59/2)))+RADIANS(V59)))</f>
        <v/>
      </c>
      <c r="AP28" s="19" t="str">
        <f>IF(B59=0,"",E59-(((B59/2)^2+(C59/2)^2)^0.5)*SIN(PI()-(ATAN((C59/2)/(B59/2)))+RADIANS(V59)))</f>
        <v/>
      </c>
      <c r="AQ28" s="12"/>
      <c r="AR28" s="12"/>
      <c r="AS28" s="12"/>
      <c r="AT28" s="24"/>
      <c r="AU28" s="27"/>
      <c r="AV28" s="27"/>
      <c r="BC28" s="12"/>
      <c r="BE28" s="12"/>
      <c r="BJ28" s="12"/>
      <c r="BK28" s="12"/>
      <c r="BL28" s="12"/>
      <c r="BM28" s="12"/>
      <c r="BV28" s="12"/>
    </row>
    <row r="29" spans="1:74" s="9" customFormat="1" ht="13.8" x14ac:dyDescent="0.3">
      <c r="A29" s="25"/>
      <c r="B29" s="17"/>
      <c r="C29" s="17"/>
      <c r="D29" s="17"/>
      <c r="E29" s="17"/>
      <c r="F29" s="17"/>
      <c r="G29" s="17"/>
      <c r="H29" s="17"/>
      <c r="I29" s="17"/>
      <c r="J29" s="17"/>
      <c r="K29" s="17"/>
      <c r="M29" s="10"/>
      <c r="N29" s="10"/>
      <c r="O29" s="10"/>
      <c r="P29" s="10"/>
      <c r="Q29" s="10"/>
      <c r="R29" s="10"/>
      <c r="S29" s="10"/>
      <c r="T29" s="10"/>
      <c r="Y29" s="13"/>
      <c r="Z29" s="22">
        <f>Z25</f>
        <v>12</v>
      </c>
      <c r="AA29" s="23">
        <f>AA25</f>
        <v>12</v>
      </c>
      <c r="AB29" s="13"/>
      <c r="AC29" s="22" t="str">
        <f>AC25</f>
        <v/>
      </c>
      <c r="AD29" s="23" t="str">
        <f>AD25</f>
        <v/>
      </c>
      <c r="AE29" s="13"/>
      <c r="AF29" s="22" t="str">
        <f>AF25</f>
        <v/>
      </c>
      <c r="AG29" s="23" t="str">
        <f>AG25</f>
        <v/>
      </c>
      <c r="AH29" s="13"/>
      <c r="AI29" s="22" t="str">
        <f>AI25</f>
        <v/>
      </c>
      <c r="AJ29" s="23" t="str">
        <f>AJ25</f>
        <v/>
      </c>
      <c r="AK29" s="26"/>
      <c r="AL29" s="22" t="str">
        <f>AL25</f>
        <v/>
      </c>
      <c r="AM29" s="23" t="str">
        <f>AM25</f>
        <v/>
      </c>
      <c r="AN29" s="13"/>
      <c r="AO29" s="22" t="str">
        <f>AO25</f>
        <v/>
      </c>
      <c r="AP29" s="23" t="str">
        <f>AP25</f>
        <v/>
      </c>
      <c r="AQ29" s="12"/>
      <c r="AR29" s="12"/>
      <c r="AS29" s="12"/>
      <c r="AT29" s="24"/>
      <c r="AU29" s="27"/>
      <c r="AV29" s="27"/>
      <c r="BC29" s="12"/>
      <c r="BE29" s="12"/>
      <c r="BJ29" s="12"/>
      <c r="BK29" s="12"/>
      <c r="BL29" s="12"/>
      <c r="BM29" s="12"/>
      <c r="BV29" s="12"/>
    </row>
    <row r="30" spans="1:74" s="9" customFormat="1" ht="13.8" x14ac:dyDescent="0.3">
      <c r="A30" s="25"/>
      <c r="B30" s="17"/>
      <c r="C30" s="17"/>
      <c r="D30" s="17"/>
      <c r="E30" s="17"/>
      <c r="F30" s="17"/>
      <c r="G30" s="17"/>
      <c r="H30" s="17"/>
      <c r="I30" s="17"/>
      <c r="J30" s="17"/>
      <c r="K30" s="17"/>
      <c r="M30" s="10"/>
      <c r="N30" s="10"/>
      <c r="O30" s="10"/>
      <c r="P30" s="10"/>
      <c r="Q30" s="10"/>
      <c r="R30" s="10"/>
      <c r="S30" s="10"/>
      <c r="T30" s="10"/>
      <c r="AQ30" s="24"/>
      <c r="AT30" s="24"/>
      <c r="AU30" s="27"/>
      <c r="AV30" s="27"/>
      <c r="BC30" s="12"/>
      <c r="BE30" s="12"/>
      <c r="BJ30" s="12"/>
      <c r="BK30" s="12"/>
      <c r="BL30" s="12"/>
      <c r="BM30" s="12"/>
      <c r="BV30" s="12"/>
    </row>
    <row r="31" spans="1:74" s="9" customFormat="1" ht="13.8" x14ac:dyDescent="0.3">
      <c r="A31" s="25"/>
      <c r="B31" s="17"/>
      <c r="C31" s="17"/>
      <c r="D31" s="17"/>
      <c r="E31" s="17"/>
      <c r="F31" s="17"/>
      <c r="G31" s="17"/>
      <c r="H31" s="17"/>
      <c r="I31" s="17"/>
      <c r="J31" s="17"/>
      <c r="K31" s="17"/>
      <c r="M31" s="10"/>
      <c r="N31" s="10"/>
      <c r="O31" s="10"/>
      <c r="P31" s="10"/>
      <c r="Q31" s="10"/>
      <c r="R31" s="10"/>
      <c r="S31" s="10"/>
      <c r="T31" s="10"/>
      <c r="Y31" s="25" t="s">
        <v>26</v>
      </c>
      <c r="Z31" s="25"/>
      <c r="AA31" s="25"/>
      <c r="AB31" s="25"/>
      <c r="AO31" s="24"/>
      <c r="AP31" s="24"/>
      <c r="AQ31" s="24"/>
      <c r="AT31" s="24"/>
      <c r="AU31" s="27"/>
      <c r="AV31" s="27"/>
      <c r="BC31" s="12"/>
      <c r="BE31" s="12"/>
      <c r="BJ31" s="12"/>
      <c r="BK31" s="12"/>
      <c r="BL31" s="12"/>
      <c r="BM31" s="12"/>
      <c r="BV31" s="12"/>
    </row>
    <row r="32" spans="1:74" s="9" customFormat="1" ht="13.8" x14ac:dyDescent="0.3">
      <c r="A32" s="25"/>
      <c r="B32" s="17"/>
      <c r="C32" s="17"/>
      <c r="D32" s="17"/>
      <c r="E32" s="17"/>
      <c r="F32" s="17"/>
      <c r="G32" s="17"/>
      <c r="H32" s="17"/>
      <c r="I32" s="17"/>
      <c r="J32" s="17"/>
      <c r="K32" s="17"/>
      <c r="M32" s="10"/>
      <c r="N32" s="10"/>
      <c r="O32" s="10"/>
      <c r="P32" s="10"/>
      <c r="Q32" s="10"/>
      <c r="R32" s="10"/>
      <c r="S32" s="10"/>
      <c r="T32" s="10"/>
      <c r="Y32" s="25"/>
      <c r="Z32" s="25"/>
      <c r="AA32" s="25"/>
      <c r="AB32" s="25"/>
      <c r="AQ32" s="24"/>
      <c r="AT32" s="24"/>
      <c r="BC32" s="12"/>
      <c r="BE32" s="12"/>
      <c r="BJ32" s="12"/>
      <c r="BK32" s="12"/>
      <c r="BL32" s="12"/>
      <c r="BM32" s="12"/>
      <c r="BV32" s="12"/>
    </row>
    <row r="33" spans="1:74" s="9" customFormat="1" ht="13.8" x14ac:dyDescent="0.3">
      <c r="A33" s="25"/>
      <c r="B33" s="17"/>
      <c r="C33" s="17"/>
      <c r="D33" s="17"/>
      <c r="E33" s="17"/>
      <c r="F33" s="17"/>
      <c r="G33" s="17"/>
      <c r="H33" s="17"/>
      <c r="I33" s="17"/>
      <c r="J33" s="17"/>
      <c r="K33" s="17"/>
      <c r="M33" s="10"/>
      <c r="N33" s="10"/>
      <c r="O33" s="10"/>
      <c r="P33" s="10"/>
      <c r="Q33" s="10"/>
      <c r="R33" s="10"/>
      <c r="S33" s="10"/>
      <c r="T33" s="10"/>
      <c r="Y33" s="28" t="s">
        <v>16</v>
      </c>
      <c r="Z33" s="28" t="s">
        <v>27</v>
      </c>
      <c r="AA33" s="28" t="s">
        <v>28</v>
      </c>
      <c r="AB33" s="28" t="s">
        <v>29</v>
      </c>
      <c r="AQ33" s="24"/>
      <c r="AT33" s="24"/>
      <c r="BC33" s="12"/>
      <c r="BE33" s="12"/>
      <c r="BJ33" s="12"/>
      <c r="BK33" s="12"/>
      <c r="BL33" s="12"/>
      <c r="BM33" s="12"/>
      <c r="BV33" s="12"/>
    </row>
    <row r="34" spans="1:74" s="9" customFormat="1" ht="15" x14ac:dyDescent="0.3">
      <c r="A34" s="25"/>
      <c r="B34" s="17"/>
      <c r="C34" s="17"/>
      <c r="D34" s="17"/>
      <c r="E34" s="17"/>
      <c r="F34" s="17"/>
      <c r="G34" s="17"/>
      <c r="H34" s="17"/>
      <c r="I34" s="17"/>
      <c r="J34" s="17"/>
      <c r="K34" s="17"/>
      <c r="M34" s="10"/>
      <c r="N34" s="10"/>
      <c r="O34" s="10"/>
      <c r="P34" s="10"/>
      <c r="Q34" s="10"/>
      <c r="R34" s="10"/>
      <c r="S34" s="10"/>
      <c r="T34" s="10"/>
      <c r="Y34" s="28" t="s">
        <v>31</v>
      </c>
      <c r="Z34" s="28" t="s">
        <v>79</v>
      </c>
      <c r="AA34" s="28" t="s">
        <v>31</v>
      </c>
      <c r="AB34" s="28" t="s">
        <v>79</v>
      </c>
      <c r="AQ34" s="24"/>
      <c r="AT34" s="24"/>
      <c r="BC34" s="12"/>
      <c r="BE34" s="12"/>
      <c r="BJ34" s="12"/>
      <c r="BK34" s="12"/>
      <c r="BL34" s="12"/>
      <c r="BM34" s="12"/>
      <c r="BV34" s="12"/>
    </row>
    <row r="35" spans="1:74" s="9" customFormat="1" ht="13.8" x14ac:dyDescent="0.3">
      <c r="A35" s="25"/>
      <c r="B35" s="17"/>
      <c r="C35" s="17"/>
      <c r="D35" s="17"/>
      <c r="E35" s="17"/>
      <c r="F35" s="17"/>
      <c r="G35" s="17"/>
      <c r="H35" s="17"/>
      <c r="I35" s="17"/>
      <c r="J35" s="17"/>
      <c r="K35" s="17"/>
      <c r="M35" s="10"/>
      <c r="N35" s="10"/>
      <c r="O35" s="10"/>
      <c r="P35" s="10"/>
      <c r="Q35" s="10"/>
      <c r="R35" s="10"/>
      <c r="S35" s="10"/>
      <c r="T35" s="10"/>
      <c r="Y35" s="29">
        <f>Z62/Y62</f>
        <v>7.5</v>
      </c>
      <c r="Z35" s="30">
        <f>AA62+AB62</f>
        <v>2953.3333333333335</v>
      </c>
      <c r="AA35" s="9">
        <f>AC62/Y62</f>
        <v>7.5</v>
      </c>
      <c r="AB35" s="30">
        <f>AD62+AE62</f>
        <v>2943.3333333333335</v>
      </c>
      <c r="AQ35" s="24"/>
      <c r="AT35" s="24"/>
      <c r="BC35" s="12"/>
      <c r="BE35" s="12"/>
      <c r="BJ35" s="12"/>
      <c r="BK35" s="12"/>
      <c r="BL35" s="12"/>
      <c r="BM35" s="12"/>
      <c r="BV35" s="12"/>
    </row>
    <row r="36" spans="1:74" s="9" customFormat="1" ht="13.8" x14ac:dyDescent="0.3">
      <c r="A36" s="25"/>
      <c r="B36" s="17"/>
      <c r="C36" s="17"/>
      <c r="D36" s="17"/>
      <c r="E36" s="17"/>
      <c r="F36" s="17"/>
      <c r="G36" s="17"/>
      <c r="H36" s="17"/>
      <c r="I36" s="17"/>
      <c r="J36" s="17"/>
      <c r="K36" s="17"/>
      <c r="L36" s="31"/>
      <c r="M36" s="10"/>
      <c r="N36" s="10"/>
      <c r="O36" s="10"/>
      <c r="P36" s="10"/>
      <c r="Q36" s="10"/>
      <c r="R36" s="10"/>
      <c r="S36" s="10"/>
      <c r="T36" s="10"/>
      <c r="AQ36" s="24"/>
      <c r="AT36" s="24"/>
      <c r="BC36" s="12"/>
      <c r="BE36" s="12"/>
      <c r="BJ36" s="12"/>
      <c r="BK36" s="12"/>
      <c r="BL36" s="12"/>
      <c r="BM36" s="12"/>
      <c r="BV36" s="12"/>
    </row>
    <row r="37" spans="1:74" s="9" customFormat="1" ht="13.8" x14ac:dyDescent="0.3">
      <c r="A37" s="25"/>
      <c r="B37" s="17"/>
      <c r="C37" s="17"/>
      <c r="D37" s="17"/>
      <c r="E37" s="17"/>
      <c r="F37" s="17"/>
      <c r="G37" s="17"/>
      <c r="H37" s="17"/>
      <c r="I37" s="17"/>
      <c r="J37" s="17"/>
      <c r="K37" s="17"/>
      <c r="L37" s="31"/>
      <c r="M37" s="10"/>
      <c r="N37" s="10"/>
      <c r="O37" s="10"/>
      <c r="P37" s="10"/>
      <c r="Q37" s="10"/>
      <c r="R37" s="10"/>
      <c r="S37" s="10"/>
      <c r="T37" s="10"/>
      <c r="Y37" s="32" t="s">
        <v>32</v>
      </c>
      <c r="Z37" s="29">
        <f>Z62/Y62</f>
        <v>7.5</v>
      </c>
      <c r="AA37" s="33" t="s">
        <v>24</v>
      </c>
      <c r="AO37" s="12"/>
      <c r="AP37" s="12"/>
      <c r="AR37" s="11"/>
      <c r="BC37" s="12"/>
      <c r="BE37" s="12"/>
      <c r="BJ37" s="12"/>
      <c r="BK37" s="12"/>
      <c r="BL37" s="12"/>
      <c r="BM37" s="12"/>
      <c r="BV37" s="12"/>
    </row>
    <row r="38" spans="1:74" s="9" customFormat="1" ht="13.8" x14ac:dyDescent="0.3">
      <c r="A38" s="25"/>
      <c r="B38" s="34"/>
      <c r="C38" s="35"/>
      <c r="D38" s="25"/>
      <c r="E38" s="34"/>
      <c r="F38" s="34"/>
      <c r="G38" s="36" t="s">
        <v>45</v>
      </c>
      <c r="H38" s="36"/>
      <c r="I38" s="36"/>
      <c r="J38" s="36"/>
      <c r="K38" s="36" t="s">
        <v>56</v>
      </c>
      <c r="L38" s="31"/>
      <c r="M38" s="10"/>
      <c r="N38" s="10"/>
      <c r="O38" s="10"/>
      <c r="P38" s="10"/>
      <c r="Q38" s="10"/>
      <c r="R38" s="10"/>
      <c r="S38" s="10"/>
      <c r="T38" s="10"/>
      <c r="Y38" s="17"/>
      <c r="Z38" s="21" t="s">
        <v>38</v>
      </c>
      <c r="AA38" s="37">
        <f>E71*C82/F79</f>
        <v>-1153.8461538461538</v>
      </c>
      <c r="AB38" s="17"/>
      <c r="AF38" s="38">
        <f>MIN(AA13:AA29,AD13:AD29,AG13:AG29)-0.5</f>
        <v>-1.0000000000000004</v>
      </c>
      <c r="AG38" s="39">
        <f>Z37</f>
        <v>7.5</v>
      </c>
      <c r="AI38" s="38">
        <f>MIN(Z13:Z29,AC13:AC29,AF13:AF29)-0.5</f>
        <v>-2.5</v>
      </c>
      <c r="AJ38" s="38">
        <f>AC62/Y62</f>
        <v>7.5</v>
      </c>
      <c r="AO38" s="12"/>
      <c r="AP38" s="12"/>
      <c r="AR38" s="11"/>
      <c r="BC38" s="12"/>
      <c r="BE38" s="12"/>
      <c r="BJ38" s="12"/>
      <c r="BK38" s="12"/>
      <c r="BL38" s="12"/>
      <c r="BM38" s="12"/>
      <c r="BV38" s="12"/>
    </row>
    <row r="39" spans="1:74" s="9" customFormat="1" ht="13.8" x14ac:dyDescent="0.3">
      <c r="A39" s="25"/>
      <c r="B39" s="25"/>
      <c r="C39" s="25"/>
      <c r="D39" s="25"/>
      <c r="E39" s="25"/>
      <c r="F39" s="25"/>
      <c r="G39" s="36" t="s">
        <v>54</v>
      </c>
      <c r="H39" s="36" t="s">
        <v>55</v>
      </c>
      <c r="I39" s="36" t="s">
        <v>46</v>
      </c>
      <c r="J39" s="36" t="s">
        <v>44</v>
      </c>
      <c r="K39" s="36" t="s">
        <v>14</v>
      </c>
      <c r="L39" s="31"/>
      <c r="M39" s="40"/>
      <c r="N39" s="40"/>
      <c r="O39" s="40"/>
      <c r="P39" s="40"/>
      <c r="Q39" s="40"/>
      <c r="R39" s="40"/>
      <c r="S39" s="40"/>
      <c r="T39" s="41"/>
      <c r="Y39" s="17"/>
      <c r="Z39" s="21" t="s">
        <v>39</v>
      </c>
      <c r="AA39" s="37">
        <f>-E71*C83/F79</f>
        <v>1153.8461538461538</v>
      </c>
      <c r="AB39" s="17"/>
      <c r="AF39" s="38">
        <f>MAX(AA13:AA29,AD13:AD29,AG13:AG29)+0.5</f>
        <v>16</v>
      </c>
      <c r="AG39" s="39">
        <f>AG38</f>
        <v>7.5</v>
      </c>
      <c r="AI39" s="38">
        <f>MAX(Z13:Z29,AC13:AC29,AF13:AF29)+0.5</f>
        <v>17.5</v>
      </c>
      <c r="AJ39" s="38">
        <f>AJ38</f>
        <v>7.5</v>
      </c>
      <c r="AO39" s="12"/>
      <c r="AP39" s="12"/>
      <c r="AR39" s="11"/>
      <c r="BC39" s="12"/>
      <c r="BJ39" s="12"/>
      <c r="BK39" s="12"/>
      <c r="BL39" s="12"/>
      <c r="BM39" s="12"/>
      <c r="BV39" s="12"/>
    </row>
    <row r="40" spans="1:74" s="9" customFormat="1" ht="13.8" x14ac:dyDescent="0.3">
      <c r="A40" s="28" t="s">
        <v>14</v>
      </c>
      <c r="B40" s="28" t="s">
        <v>15</v>
      </c>
      <c r="C40" s="28" t="s">
        <v>16</v>
      </c>
      <c r="D40" s="28" t="s">
        <v>15</v>
      </c>
      <c r="E40" s="28" t="s">
        <v>16</v>
      </c>
      <c r="F40" s="12" t="s">
        <v>68</v>
      </c>
      <c r="G40" s="26" t="s">
        <v>47</v>
      </c>
      <c r="H40" s="26" t="s">
        <v>47</v>
      </c>
      <c r="I40" s="26" t="s">
        <v>48</v>
      </c>
      <c r="J40" s="42"/>
      <c r="K40" s="36" t="s">
        <v>57</v>
      </c>
      <c r="L40" s="31"/>
      <c r="M40" s="40"/>
      <c r="N40" s="40"/>
      <c r="O40" s="40"/>
      <c r="P40" s="40"/>
      <c r="Q40" s="40"/>
      <c r="R40" s="40"/>
      <c r="S40" s="40"/>
      <c r="T40" s="41"/>
      <c r="V40" s="138" t="s">
        <v>36</v>
      </c>
      <c r="W40" s="43"/>
      <c r="AP40" s="12" t="s">
        <v>42</v>
      </c>
      <c r="AQ40" s="12" t="s">
        <v>42</v>
      </c>
      <c r="AR40" s="12" t="s">
        <v>42</v>
      </c>
      <c r="AS40" s="12" t="s">
        <v>44</v>
      </c>
      <c r="BC40" s="12"/>
    </row>
    <row r="41" spans="1:74" s="9" customFormat="1" ht="12.75" customHeight="1" x14ac:dyDescent="0.3">
      <c r="A41" s="25"/>
      <c r="B41" s="44" t="s">
        <v>17</v>
      </c>
      <c r="C41" s="44" t="s">
        <v>17</v>
      </c>
      <c r="D41" s="44" t="s">
        <v>17</v>
      </c>
      <c r="E41" s="44" t="s">
        <v>17</v>
      </c>
      <c r="F41" s="12" t="s">
        <v>69</v>
      </c>
      <c r="G41" s="28" t="s">
        <v>49</v>
      </c>
      <c r="H41" s="28" t="s">
        <v>49</v>
      </c>
      <c r="I41" s="28" t="s">
        <v>49</v>
      </c>
      <c r="J41" s="28" t="s">
        <v>49</v>
      </c>
      <c r="K41" s="28" t="s">
        <v>58</v>
      </c>
      <c r="L41" s="31"/>
      <c r="M41" s="40"/>
      <c r="N41" s="40"/>
      <c r="O41" s="40"/>
      <c r="P41" s="40"/>
      <c r="Q41" s="40"/>
      <c r="R41" s="40"/>
      <c r="S41" s="40"/>
      <c r="T41" s="41"/>
      <c r="V41" s="138"/>
      <c r="W41" s="43"/>
      <c r="Y41" s="12" t="s">
        <v>9</v>
      </c>
      <c r="Z41" s="12" t="s">
        <v>10</v>
      </c>
      <c r="AA41" s="12" t="s">
        <v>80</v>
      </c>
      <c r="AB41" s="12" t="s">
        <v>11</v>
      </c>
      <c r="AC41" s="45" t="s">
        <v>12</v>
      </c>
      <c r="AD41" s="12" t="s">
        <v>81</v>
      </c>
      <c r="AE41" s="12" t="s">
        <v>13</v>
      </c>
      <c r="AG41" s="12" t="s">
        <v>9</v>
      </c>
      <c r="AH41" s="12" t="s">
        <v>10</v>
      </c>
      <c r="AI41" s="12" t="s">
        <v>80</v>
      </c>
      <c r="AJ41" s="12" t="s">
        <v>11</v>
      </c>
      <c r="AK41" s="45" t="s">
        <v>12</v>
      </c>
      <c r="AL41" s="12" t="s">
        <v>81</v>
      </c>
      <c r="AM41" s="12" t="s">
        <v>13</v>
      </c>
      <c r="AP41" s="12" t="s">
        <v>53</v>
      </c>
      <c r="AQ41" s="12" t="s">
        <v>52</v>
      </c>
      <c r="AR41" s="12" t="s">
        <v>43</v>
      </c>
      <c r="AS41" s="12" t="s">
        <v>43</v>
      </c>
    </row>
    <row r="42" spans="1:74" s="9" customFormat="1" ht="13.8" x14ac:dyDescent="0.3">
      <c r="A42" s="28">
        <v>1</v>
      </c>
      <c r="B42" s="46">
        <v>4</v>
      </c>
      <c r="C42" s="46">
        <v>1</v>
      </c>
      <c r="D42" s="46">
        <v>0</v>
      </c>
      <c r="E42" s="46">
        <v>0</v>
      </c>
      <c r="F42" s="12">
        <v>1</v>
      </c>
      <c r="G42" s="47">
        <f t="shared" ref="G42:G60" si="0">AP42</f>
        <v>4326.9230769230771</v>
      </c>
      <c r="H42" s="48">
        <f t="shared" ref="H42:H60" si="1">AQ42</f>
        <v>0</v>
      </c>
      <c r="I42" s="48">
        <f t="shared" ref="I42:I60" si="2">AR42</f>
        <v>0</v>
      </c>
      <c r="J42" s="48">
        <f>SUM(G42:I42)</f>
        <v>4326.9230769230771</v>
      </c>
      <c r="K42" s="47">
        <f>IF(ISERROR(J42/(C42*B42))=TRUE,0,J42/(C42*B42))</f>
        <v>1081.7307692307693</v>
      </c>
      <c r="L42" s="31"/>
      <c r="M42" s="40"/>
      <c r="N42" s="40"/>
      <c r="O42" s="40"/>
      <c r="P42" s="40"/>
      <c r="Q42" s="40"/>
      <c r="R42" s="40"/>
      <c r="S42" s="40"/>
      <c r="T42" s="41"/>
      <c r="U42" s="9">
        <f>F42*B42*C42</f>
        <v>4</v>
      </c>
      <c r="V42" s="49">
        <v>0</v>
      </c>
      <c r="W42" s="49">
        <f>B42*C42</f>
        <v>4</v>
      </c>
      <c r="X42" s="12">
        <v>1</v>
      </c>
      <c r="Y42" s="12">
        <f>U42*$W$63</f>
        <v>4</v>
      </c>
      <c r="Z42" s="12">
        <f t="shared" ref="Z42:Z60" si="3">D42*Y42</f>
        <v>0</v>
      </c>
      <c r="AA42" s="50">
        <f t="shared" ref="AA42:AA60" si="4">D42^2*Y42</f>
        <v>0</v>
      </c>
      <c r="AB42" s="51">
        <f>IF(V42,C42*B42/24*(C42^2*(1-COS(2*V42/57.296))+B42^2*(1+COS(2*V42/57.296))),(C42*B42^3/12))*F42*$W$63</f>
        <v>5.333333333333333</v>
      </c>
      <c r="AC42" s="9">
        <f t="shared" ref="AC42:AC60" si="5">E42*Y42</f>
        <v>0</v>
      </c>
      <c r="AD42" s="9">
        <f t="shared" ref="AD42:AD60" si="6">E42^2*Y42</f>
        <v>0</v>
      </c>
      <c r="AE42" s="52">
        <f t="shared" ref="AE42:AE60" si="7">IF(V42,B42*C42/24*(B42^2*(1-COS(2*V42/57.296))+C42^2*(1+COS(2*V42/57.296))),(B42*C42^3/12))</f>
        <v>0.33333333333333331</v>
      </c>
      <c r="AF42" s="12">
        <v>1</v>
      </c>
      <c r="AG42" s="12">
        <f>Y42</f>
        <v>4</v>
      </c>
      <c r="AH42" s="50">
        <f t="shared" ref="AH42:AH60" si="8">(D42-$Y$35)*AG42</f>
        <v>-30</v>
      </c>
      <c r="AI42" s="50">
        <f t="shared" ref="AI42:AI60" si="9">(D42-$Y$35)^2*AG42</f>
        <v>225</v>
      </c>
      <c r="AJ42" s="53">
        <f>AB42</f>
        <v>5.333333333333333</v>
      </c>
      <c r="AK42" s="54">
        <f t="shared" ref="AK42:AK60" si="10">(E42-$AA$35)*AG42</f>
        <v>-30</v>
      </c>
      <c r="AL42" s="55">
        <f t="shared" ref="AL42:AL60" si="11">(E42-$AA$35)^2*AG42</f>
        <v>225</v>
      </c>
      <c r="AM42" s="53">
        <f>AE42</f>
        <v>0.33333333333333331</v>
      </c>
      <c r="AN42" s="38">
        <f>IF(ISERROR(AK42/AG42)=TRUE,0,AK42/AG42)</f>
        <v>-7.5</v>
      </c>
      <c r="AO42" s="54">
        <f>IF(ISERROR(AH42/AG42)=TRUE,0,AH42/AG42)</f>
        <v>-7.5</v>
      </c>
      <c r="AP42" s="48">
        <f t="shared" ref="AP42:AP60" si="12">((AN42*$E$71)/$F$79)*AG42</f>
        <v>4326.9230769230771</v>
      </c>
      <c r="AQ42" s="56">
        <f t="shared" ref="AQ42:AQ60" si="13">((AO42*$E$72)/$F$80)*AG42</f>
        <v>0</v>
      </c>
      <c r="AR42" s="48">
        <f t="shared" ref="AR42:AR60" si="14">AG42/$AG$62*$E$73</f>
        <v>0</v>
      </c>
      <c r="AS42" s="48">
        <f t="shared" ref="AS42" si="15">AR42+AP42</f>
        <v>4326.9230769230771</v>
      </c>
    </row>
    <row r="43" spans="1:74" s="9" customFormat="1" ht="13.8" x14ac:dyDescent="0.3">
      <c r="A43" s="28">
        <v>2</v>
      </c>
      <c r="B43" s="46">
        <v>4</v>
      </c>
      <c r="C43" s="46">
        <v>4</v>
      </c>
      <c r="D43" s="46">
        <v>5</v>
      </c>
      <c r="E43" s="46">
        <v>5</v>
      </c>
      <c r="F43" s="12">
        <v>1</v>
      </c>
      <c r="G43" s="47">
        <f t="shared" si="0"/>
        <v>5769.2307692307686</v>
      </c>
      <c r="H43" s="48">
        <f t="shared" si="1"/>
        <v>0</v>
      </c>
      <c r="I43" s="48">
        <f t="shared" si="2"/>
        <v>0</v>
      </c>
      <c r="J43" s="48">
        <f t="shared" ref="J43:J51" si="16">SUM(G43:I43)</f>
        <v>5769.2307692307686</v>
      </c>
      <c r="K43" s="47">
        <f t="shared" ref="K43:K51" si="17">IF(ISERROR(J43/(C43*B43))=TRUE,0,J43/(C43*B43))</f>
        <v>360.57692307692304</v>
      </c>
      <c r="L43" s="31"/>
      <c r="M43" s="40"/>
      <c r="N43" s="40"/>
      <c r="O43" s="40"/>
      <c r="P43" s="40"/>
      <c r="Q43" s="40"/>
      <c r="R43" s="40"/>
      <c r="S43" s="40"/>
      <c r="T43" s="41"/>
      <c r="U43" s="9">
        <f t="shared" ref="U43:U60" si="18">F43*B43*C43</f>
        <v>16</v>
      </c>
      <c r="V43" s="49">
        <v>0</v>
      </c>
      <c r="W43" s="49">
        <f t="shared" ref="W43:W60" si="19">B43*C43</f>
        <v>16</v>
      </c>
      <c r="X43" s="12">
        <v>2</v>
      </c>
      <c r="Y43" s="12">
        <f t="shared" ref="Y43:Y60" si="20">U43*$W$63</f>
        <v>16</v>
      </c>
      <c r="Z43" s="12">
        <f t="shared" si="3"/>
        <v>80</v>
      </c>
      <c r="AA43" s="50">
        <f t="shared" si="4"/>
        <v>400</v>
      </c>
      <c r="AB43" s="51">
        <f t="shared" ref="AB43:AB60" si="21">IF(V43,C43*B43/24*(C43^2*(1-COS(2*V43/57.296))+B43^2*(1+COS(2*V43/57.296))),(C43*B43^3/12))*F43*$W$63</f>
        <v>21.333333333333332</v>
      </c>
      <c r="AC43" s="9">
        <f t="shared" si="5"/>
        <v>80</v>
      </c>
      <c r="AD43" s="9">
        <f t="shared" si="6"/>
        <v>400</v>
      </c>
      <c r="AE43" s="52">
        <f t="shared" si="7"/>
        <v>21.333333333333332</v>
      </c>
      <c r="AF43" s="12">
        <v>2</v>
      </c>
      <c r="AG43" s="12">
        <f t="shared" ref="AG43:AG46" si="22">Y43</f>
        <v>16</v>
      </c>
      <c r="AH43" s="50">
        <f t="shared" si="8"/>
        <v>-40</v>
      </c>
      <c r="AI43" s="50">
        <f t="shared" si="9"/>
        <v>100</v>
      </c>
      <c r="AJ43" s="53">
        <f t="shared" ref="AJ43:AJ46" si="23">AB43</f>
        <v>21.333333333333332</v>
      </c>
      <c r="AK43" s="54">
        <f t="shared" si="10"/>
        <v>-40</v>
      </c>
      <c r="AL43" s="55">
        <f t="shared" si="11"/>
        <v>100</v>
      </c>
      <c r="AM43" s="53">
        <f t="shared" ref="AM43:AM46" si="24">AE43</f>
        <v>21.333333333333332</v>
      </c>
      <c r="AN43" s="38">
        <f t="shared" ref="AN43:AN46" si="25">IF(ISERROR(AK43/AG43)=TRUE,0,AK43/AG43)</f>
        <v>-2.5</v>
      </c>
      <c r="AO43" s="54">
        <f t="shared" ref="AO43:AO46" si="26">IF(ISERROR(AH43/AG43)=TRUE,0,AH43/AG43)</f>
        <v>-2.5</v>
      </c>
      <c r="AP43" s="48">
        <f t="shared" si="12"/>
        <v>5769.2307692307686</v>
      </c>
      <c r="AQ43" s="56">
        <f t="shared" si="13"/>
        <v>0</v>
      </c>
      <c r="AR43" s="48">
        <f t="shared" si="14"/>
        <v>0</v>
      </c>
      <c r="AS43" s="48">
        <f t="shared" ref="AS43:AS46" si="27">AR43+AP43</f>
        <v>5769.2307692307686</v>
      </c>
    </row>
    <row r="44" spans="1:74" s="9" customFormat="1" ht="13.8" x14ac:dyDescent="0.3">
      <c r="A44" s="28">
        <v>3</v>
      </c>
      <c r="B44" s="46">
        <v>4</v>
      </c>
      <c r="C44" s="46">
        <v>4</v>
      </c>
      <c r="D44" s="46">
        <v>10</v>
      </c>
      <c r="E44" s="46">
        <v>10</v>
      </c>
      <c r="F44" s="12">
        <v>1</v>
      </c>
      <c r="G44" s="47">
        <f t="shared" si="0"/>
        <v>-5769.2307692307686</v>
      </c>
      <c r="H44" s="48">
        <f t="shared" si="1"/>
        <v>0</v>
      </c>
      <c r="I44" s="48">
        <f t="shared" si="2"/>
        <v>0</v>
      </c>
      <c r="J44" s="48">
        <f t="shared" si="16"/>
        <v>-5769.2307692307686</v>
      </c>
      <c r="K44" s="47">
        <f t="shared" si="17"/>
        <v>-360.57692307692304</v>
      </c>
      <c r="L44" s="31"/>
      <c r="M44" s="40"/>
      <c r="N44" s="40"/>
      <c r="O44" s="40"/>
      <c r="P44" s="40"/>
      <c r="Q44" s="40"/>
      <c r="R44" s="40"/>
      <c r="S44" s="40"/>
      <c r="T44" s="41"/>
      <c r="U44" s="9">
        <f t="shared" si="18"/>
        <v>16</v>
      </c>
      <c r="V44" s="49">
        <v>0</v>
      </c>
      <c r="W44" s="49">
        <f t="shared" si="19"/>
        <v>16</v>
      </c>
      <c r="X44" s="12">
        <v>3</v>
      </c>
      <c r="Y44" s="12">
        <f t="shared" si="20"/>
        <v>16</v>
      </c>
      <c r="Z44" s="12">
        <f t="shared" si="3"/>
        <v>160</v>
      </c>
      <c r="AA44" s="50">
        <f t="shared" si="4"/>
        <v>1600</v>
      </c>
      <c r="AB44" s="51">
        <f t="shared" si="21"/>
        <v>21.333333333333332</v>
      </c>
      <c r="AC44" s="9">
        <f t="shared" si="5"/>
        <v>160</v>
      </c>
      <c r="AD44" s="9">
        <f t="shared" si="6"/>
        <v>1600</v>
      </c>
      <c r="AE44" s="52">
        <f t="shared" si="7"/>
        <v>21.333333333333332</v>
      </c>
      <c r="AF44" s="12">
        <v>3</v>
      </c>
      <c r="AG44" s="12">
        <f t="shared" si="22"/>
        <v>16</v>
      </c>
      <c r="AH44" s="50">
        <f t="shared" si="8"/>
        <v>40</v>
      </c>
      <c r="AI44" s="50">
        <f t="shared" si="9"/>
        <v>100</v>
      </c>
      <c r="AJ44" s="53">
        <f t="shared" si="23"/>
        <v>21.333333333333332</v>
      </c>
      <c r="AK44" s="54">
        <f t="shared" si="10"/>
        <v>40</v>
      </c>
      <c r="AL44" s="55">
        <f t="shared" si="11"/>
        <v>100</v>
      </c>
      <c r="AM44" s="53">
        <f t="shared" si="24"/>
        <v>21.333333333333332</v>
      </c>
      <c r="AN44" s="38">
        <f t="shared" si="25"/>
        <v>2.5</v>
      </c>
      <c r="AO44" s="54">
        <f t="shared" si="26"/>
        <v>2.5</v>
      </c>
      <c r="AP44" s="48">
        <f t="shared" si="12"/>
        <v>-5769.2307692307686</v>
      </c>
      <c r="AQ44" s="56">
        <f t="shared" si="13"/>
        <v>0</v>
      </c>
      <c r="AR44" s="48">
        <f t="shared" si="14"/>
        <v>0</v>
      </c>
      <c r="AS44" s="48">
        <f t="shared" si="27"/>
        <v>-5769.2307692307686</v>
      </c>
    </row>
    <row r="45" spans="1:74" s="9" customFormat="1" ht="13.8" x14ac:dyDescent="0.3">
      <c r="A45" s="28">
        <v>4</v>
      </c>
      <c r="B45" s="46">
        <v>4</v>
      </c>
      <c r="C45" s="46">
        <v>1</v>
      </c>
      <c r="D45" s="46">
        <v>15</v>
      </c>
      <c r="E45" s="46">
        <v>15</v>
      </c>
      <c r="F45" s="12">
        <v>1</v>
      </c>
      <c r="G45" s="47">
        <f t="shared" si="0"/>
        <v>-4326.9230769230771</v>
      </c>
      <c r="H45" s="48">
        <f t="shared" si="1"/>
        <v>0</v>
      </c>
      <c r="I45" s="48">
        <f t="shared" si="2"/>
        <v>0</v>
      </c>
      <c r="J45" s="48">
        <f t="shared" si="16"/>
        <v>-4326.9230769230771</v>
      </c>
      <c r="K45" s="47">
        <f t="shared" si="17"/>
        <v>-1081.7307692307693</v>
      </c>
      <c r="L45" s="31"/>
      <c r="M45" s="40"/>
      <c r="N45" s="40"/>
      <c r="O45" s="40"/>
      <c r="P45" s="40"/>
      <c r="Q45" s="40"/>
      <c r="R45" s="40"/>
      <c r="S45" s="40"/>
      <c r="T45" s="41"/>
      <c r="U45" s="9">
        <f t="shared" si="18"/>
        <v>4</v>
      </c>
      <c r="V45" s="49">
        <v>0</v>
      </c>
      <c r="W45" s="49">
        <f t="shared" si="19"/>
        <v>4</v>
      </c>
      <c r="X45" s="12">
        <v>4</v>
      </c>
      <c r="Y45" s="12">
        <f t="shared" si="20"/>
        <v>4</v>
      </c>
      <c r="Z45" s="12">
        <f t="shared" si="3"/>
        <v>60</v>
      </c>
      <c r="AA45" s="50">
        <f t="shared" si="4"/>
        <v>900</v>
      </c>
      <c r="AB45" s="51">
        <f t="shared" si="21"/>
        <v>5.333333333333333</v>
      </c>
      <c r="AC45" s="9">
        <f t="shared" si="5"/>
        <v>60</v>
      </c>
      <c r="AD45" s="9">
        <f t="shared" si="6"/>
        <v>900</v>
      </c>
      <c r="AE45" s="52">
        <f t="shared" si="7"/>
        <v>0.33333333333333331</v>
      </c>
      <c r="AF45" s="12">
        <v>4</v>
      </c>
      <c r="AG45" s="12">
        <f t="shared" si="22"/>
        <v>4</v>
      </c>
      <c r="AH45" s="50">
        <f t="shared" si="8"/>
        <v>30</v>
      </c>
      <c r="AI45" s="50">
        <f t="shared" si="9"/>
        <v>225</v>
      </c>
      <c r="AJ45" s="53">
        <f t="shared" si="23"/>
        <v>5.333333333333333</v>
      </c>
      <c r="AK45" s="54">
        <f t="shared" si="10"/>
        <v>30</v>
      </c>
      <c r="AL45" s="55">
        <f t="shared" si="11"/>
        <v>225</v>
      </c>
      <c r="AM45" s="53">
        <f t="shared" si="24"/>
        <v>0.33333333333333331</v>
      </c>
      <c r="AN45" s="38">
        <f t="shared" si="25"/>
        <v>7.5</v>
      </c>
      <c r="AO45" s="54">
        <f t="shared" si="26"/>
        <v>7.5</v>
      </c>
      <c r="AP45" s="48">
        <f t="shared" si="12"/>
        <v>-4326.9230769230771</v>
      </c>
      <c r="AQ45" s="56">
        <f t="shared" si="13"/>
        <v>0</v>
      </c>
      <c r="AR45" s="48">
        <f t="shared" si="14"/>
        <v>0</v>
      </c>
      <c r="AS45" s="48">
        <f t="shared" si="27"/>
        <v>-4326.9230769230771</v>
      </c>
    </row>
    <row r="46" spans="1:74" s="9" customFormat="1" ht="13.8" x14ac:dyDescent="0.3">
      <c r="A46" s="28">
        <v>5</v>
      </c>
      <c r="B46" s="46"/>
      <c r="C46" s="46"/>
      <c r="D46" s="46"/>
      <c r="E46" s="46"/>
      <c r="F46" s="12"/>
      <c r="G46" s="47">
        <f t="shared" si="0"/>
        <v>0</v>
      </c>
      <c r="H46" s="48">
        <f t="shared" si="1"/>
        <v>0</v>
      </c>
      <c r="I46" s="48">
        <f t="shared" si="2"/>
        <v>0</v>
      </c>
      <c r="J46" s="48">
        <f t="shared" si="16"/>
        <v>0</v>
      </c>
      <c r="K46" s="47">
        <f t="shared" si="17"/>
        <v>0</v>
      </c>
      <c r="L46" s="31"/>
      <c r="M46" s="40"/>
      <c r="N46" s="40"/>
      <c r="O46" s="40"/>
      <c r="P46" s="40"/>
      <c r="Q46" s="40"/>
      <c r="R46" s="40"/>
      <c r="S46" s="40"/>
      <c r="T46" s="41"/>
      <c r="U46" s="9">
        <f t="shared" si="18"/>
        <v>0</v>
      </c>
      <c r="V46" s="49"/>
      <c r="W46" s="49">
        <f t="shared" si="19"/>
        <v>0</v>
      </c>
      <c r="X46" s="12">
        <v>5</v>
      </c>
      <c r="Y46" s="12">
        <f t="shared" si="20"/>
        <v>0</v>
      </c>
      <c r="Z46" s="12">
        <f t="shared" si="3"/>
        <v>0</v>
      </c>
      <c r="AA46" s="50">
        <f t="shared" si="4"/>
        <v>0</v>
      </c>
      <c r="AB46" s="51">
        <f t="shared" si="21"/>
        <v>0</v>
      </c>
      <c r="AC46" s="9">
        <f t="shared" si="5"/>
        <v>0</v>
      </c>
      <c r="AD46" s="9">
        <f t="shared" si="6"/>
        <v>0</v>
      </c>
      <c r="AE46" s="52">
        <f t="shared" si="7"/>
        <v>0</v>
      </c>
      <c r="AF46" s="12">
        <v>5</v>
      </c>
      <c r="AG46" s="12">
        <f t="shared" si="22"/>
        <v>0</v>
      </c>
      <c r="AH46" s="50">
        <f t="shared" si="8"/>
        <v>0</v>
      </c>
      <c r="AI46" s="50">
        <f t="shared" si="9"/>
        <v>0</v>
      </c>
      <c r="AJ46" s="53">
        <f t="shared" si="23"/>
        <v>0</v>
      </c>
      <c r="AK46" s="54">
        <f t="shared" si="10"/>
        <v>0</v>
      </c>
      <c r="AL46" s="55">
        <f t="shared" si="11"/>
        <v>0</v>
      </c>
      <c r="AM46" s="53">
        <f t="shared" si="24"/>
        <v>0</v>
      </c>
      <c r="AN46" s="38">
        <f t="shared" si="25"/>
        <v>0</v>
      </c>
      <c r="AO46" s="54">
        <f t="shared" si="26"/>
        <v>0</v>
      </c>
      <c r="AP46" s="48">
        <f t="shared" si="12"/>
        <v>0</v>
      </c>
      <c r="AQ46" s="56">
        <f t="shared" si="13"/>
        <v>0</v>
      </c>
      <c r="AR46" s="48">
        <f t="shared" si="14"/>
        <v>0</v>
      </c>
      <c r="AS46" s="48">
        <f t="shared" si="27"/>
        <v>0</v>
      </c>
    </row>
    <row r="47" spans="1:74" s="9" customFormat="1" ht="13.8" x14ac:dyDescent="0.3">
      <c r="A47" s="28">
        <v>6</v>
      </c>
      <c r="B47" s="46"/>
      <c r="C47" s="46"/>
      <c r="D47" s="46"/>
      <c r="E47" s="46"/>
      <c r="F47" s="12"/>
      <c r="G47" s="47">
        <f t="shared" si="0"/>
        <v>0</v>
      </c>
      <c r="H47" s="48">
        <f t="shared" si="1"/>
        <v>0</v>
      </c>
      <c r="I47" s="48">
        <f t="shared" si="2"/>
        <v>0</v>
      </c>
      <c r="J47" s="48">
        <f t="shared" si="16"/>
        <v>0</v>
      </c>
      <c r="K47" s="47">
        <f t="shared" si="17"/>
        <v>0</v>
      </c>
      <c r="L47" s="31"/>
      <c r="M47" s="40"/>
      <c r="N47" s="40"/>
      <c r="O47" s="40"/>
      <c r="P47" s="40"/>
      <c r="Q47" s="40"/>
      <c r="R47" s="40"/>
      <c r="S47" s="40"/>
      <c r="T47" s="41"/>
      <c r="U47" s="9">
        <f t="shared" si="18"/>
        <v>0</v>
      </c>
      <c r="V47" s="49"/>
      <c r="W47" s="49">
        <f t="shared" si="19"/>
        <v>0</v>
      </c>
      <c r="X47" s="12">
        <v>6</v>
      </c>
      <c r="Y47" s="12">
        <f t="shared" si="20"/>
        <v>0</v>
      </c>
      <c r="Z47" s="12">
        <f t="shared" si="3"/>
        <v>0</v>
      </c>
      <c r="AA47" s="50">
        <f t="shared" si="4"/>
        <v>0</v>
      </c>
      <c r="AB47" s="51">
        <f t="shared" si="21"/>
        <v>0</v>
      </c>
      <c r="AC47" s="9">
        <f t="shared" si="5"/>
        <v>0</v>
      </c>
      <c r="AD47" s="9">
        <f t="shared" si="6"/>
        <v>0</v>
      </c>
      <c r="AE47" s="52">
        <f t="shared" si="7"/>
        <v>0</v>
      </c>
      <c r="AF47" s="12">
        <v>6</v>
      </c>
      <c r="AG47" s="12">
        <f t="shared" ref="AG47:AG60" si="28">Y47</f>
        <v>0</v>
      </c>
      <c r="AH47" s="50">
        <f t="shared" si="8"/>
        <v>0</v>
      </c>
      <c r="AI47" s="50">
        <f t="shared" si="9"/>
        <v>0</v>
      </c>
      <c r="AJ47" s="53">
        <f t="shared" ref="AJ47:AJ60" si="29">AB47</f>
        <v>0</v>
      </c>
      <c r="AK47" s="54">
        <f t="shared" si="10"/>
        <v>0</v>
      </c>
      <c r="AL47" s="55">
        <f t="shared" si="11"/>
        <v>0</v>
      </c>
      <c r="AM47" s="53">
        <f t="shared" ref="AM47:AM60" si="30">AE47</f>
        <v>0</v>
      </c>
      <c r="AN47" s="38">
        <f t="shared" ref="AN47:AN60" si="31">IF(ISERROR(AK47/AG47)=TRUE,0,AK47/AG47)</f>
        <v>0</v>
      </c>
      <c r="AO47" s="54">
        <f t="shared" ref="AO47:AO60" si="32">IF(ISERROR(AH47/AG47)=TRUE,0,AH47/AG47)</f>
        <v>0</v>
      </c>
      <c r="AP47" s="48">
        <f t="shared" si="12"/>
        <v>0</v>
      </c>
      <c r="AQ47" s="56">
        <f t="shared" si="13"/>
        <v>0</v>
      </c>
      <c r="AR47" s="48">
        <f t="shared" si="14"/>
        <v>0</v>
      </c>
      <c r="AS47" s="48">
        <f t="shared" ref="AS47:AS60" si="33">AR47+AP47</f>
        <v>0</v>
      </c>
    </row>
    <row r="48" spans="1:74" s="9" customFormat="1" ht="13.8" x14ac:dyDescent="0.3">
      <c r="A48" s="28">
        <v>7</v>
      </c>
      <c r="B48" s="46"/>
      <c r="C48" s="46"/>
      <c r="D48" s="46"/>
      <c r="E48" s="46"/>
      <c r="F48" s="12"/>
      <c r="G48" s="47">
        <f t="shared" si="0"/>
        <v>0</v>
      </c>
      <c r="H48" s="48">
        <f t="shared" si="1"/>
        <v>0</v>
      </c>
      <c r="I48" s="48">
        <f t="shared" si="2"/>
        <v>0</v>
      </c>
      <c r="J48" s="48">
        <f t="shared" si="16"/>
        <v>0</v>
      </c>
      <c r="K48" s="47">
        <f t="shared" si="17"/>
        <v>0</v>
      </c>
      <c r="L48" s="31"/>
      <c r="M48" s="40"/>
      <c r="N48" s="40"/>
      <c r="O48" s="40"/>
      <c r="P48" s="40"/>
      <c r="Q48" s="40"/>
      <c r="R48" s="40"/>
      <c r="S48" s="40"/>
      <c r="T48" s="41"/>
      <c r="U48" s="9">
        <f t="shared" si="18"/>
        <v>0</v>
      </c>
      <c r="V48" s="49"/>
      <c r="W48" s="49">
        <f t="shared" si="19"/>
        <v>0</v>
      </c>
      <c r="X48" s="12">
        <v>7</v>
      </c>
      <c r="Y48" s="12">
        <f t="shared" si="20"/>
        <v>0</v>
      </c>
      <c r="Z48" s="12">
        <f t="shared" si="3"/>
        <v>0</v>
      </c>
      <c r="AA48" s="50">
        <f t="shared" si="4"/>
        <v>0</v>
      </c>
      <c r="AB48" s="51">
        <f t="shared" si="21"/>
        <v>0</v>
      </c>
      <c r="AC48" s="9">
        <f t="shared" si="5"/>
        <v>0</v>
      </c>
      <c r="AD48" s="9">
        <f t="shared" si="6"/>
        <v>0</v>
      </c>
      <c r="AE48" s="52">
        <f t="shared" si="7"/>
        <v>0</v>
      </c>
      <c r="AF48" s="12">
        <v>7</v>
      </c>
      <c r="AG48" s="12">
        <f t="shared" si="28"/>
        <v>0</v>
      </c>
      <c r="AH48" s="50">
        <f t="shared" si="8"/>
        <v>0</v>
      </c>
      <c r="AI48" s="50">
        <f t="shared" si="9"/>
        <v>0</v>
      </c>
      <c r="AJ48" s="53">
        <f t="shared" si="29"/>
        <v>0</v>
      </c>
      <c r="AK48" s="54">
        <f t="shared" si="10"/>
        <v>0</v>
      </c>
      <c r="AL48" s="55">
        <f t="shared" si="11"/>
        <v>0</v>
      </c>
      <c r="AM48" s="53">
        <f t="shared" si="30"/>
        <v>0</v>
      </c>
      <c r="AN48" s="38">
        <f t="shared" si="31"/>
        <v>0</v>
      </c>
      <c r="AO48" s="54">
        <f t="shared" si="32"/>
        <v>0</v>
      </c>
      <c r="AP48" s="48">
        <f t="shared" si="12"/>
        <v>0</v>
      </c>
      <c r="AQ48" s="56">
        <f t="shared" si="13"/>
        <v>0</v>
      </c>
      <c r="AR48" s="48">
        <f t="shared" si="14"/>
        <v>0</v>
      </c>
      <c r="AS48" s="48">
        <f t="shared" si="33"/>
        <v>0</v>
      </c>
    </row>
    <row r="49" spans="1:45" s="9" customFormat="1" ht="13.8" x14ac:dyDescent="0.3">
      <c r="A49" s="28">
        <v>8</v>
      </c>
      <c r="B49" s="46"/>
      <c r="C49" s="46"/>
      <c r="D49" s="46"/>
      <c r="E49" s="46"/>
      <c r="F49" s="12"/>
      <c r="G49" s="47">
        <f t="shared" si="0"/>
        <v>0</v>
      </c>
      <c r="H49" s="48">
        <f t="shared" si="1"/>
        <v>0</v>
      </c>
      <c r="I49" s="48">
        <f t="shared" si="2"/>
        <v>0</v>
      </c>
      <c r="J49" s="48">
        <f t="shared" si="16"/>
        <v>0</v>
      </c>
      <c r="K49" s="47">
        <f t="shared" si="17"/>
        <v>0</v>
      </c>
      <c r="L49" s="31"/>
      <c r="M49" s="40"/>
      <c r="N49" s="40"/>
      <c r="O49" s="40"/>
      <c r="P49" s="40"/>
      <c r="Q49" s="40"/>
      <c r="R49" s="40"/>
      <c r="S49" s="40"/>
      <c r="T49" s="41"/>
      <c r="U49" s="9">
        <f t="shared" si="18"/>
        <v>0</v>
      </c>
      <c r="V49" s="49"/>
      <c r="W49" s="49">
        <f t="shared" si="19"/>
        <v>0</v>
      </c>
      <c r="X49" s="12">
        <v>8</v>
      </c>
      <c r="Y49" s="12">
        <f t="shared" si="20"/>
        <v>0</v>
      </c>
      <c r="Z49" s="12">
        <f t="shared" si="3"/>
        <v>0</v>
      </c>
      <c r="AA49" s="50">
        <f t="shared" si="4"/>
        <v>0</v>
      </c>
      <c r="AB49" s="51">
        <f t="shared" si="21"/>
        <v>0</v>
      </c>
      <c r="AC49" s="9">
        <f t="shared" si="5"/>
        <v>0</v>
      </c>
      <c r="AD49" s="9">
        <f t="shared" si="6"/>
        <v>0</v>
      </c>
      <c r="AE49" s="52">
        <f t="shared" si="7"/>
        <v>0</v>
      </c>
      <c r="AF49" s="12">
        <v>8</v>
      </c>
      <c r="AG49" s="12">
        <f t="shared" si="28"/>
        <v>0</v>
      </c>
      <c r="AH49" s="50">
        <f t="shared" si="8"/>
        <v>0</v>
      </c>
      <c r="AI49" s="50">
        <f t="shared" si="9"/>
        <v>0</v>
      </c>
      <c r="AJ49" s="53">
        <f t="shared" si="29"/>
        <v>0</v>
      </c>
      <c r="AK49" s="54">
        <f t="shared" si="10"/>
        <v>0</v>
      </c>
      <c r="AL49" s="55">
        <f t="shared" si="11"/>
        <v>0</v>
      </c>
      <c r="AM49" s="53">
        <f t="shared" si="30"/>
        <v>0</v>
      </c>
      <c r="AN49" s="38">
        <f t="shared" si="31"/>
        <v>0</v>
      </c>
      <c r="AO49" s="54">
        <f t="shared" si="32"/>
        <v>0</v>
      </c>
      <c r="AP49" s="48">
        <f t="shared" si="12"/>
        <v>0</v>
      </c>
      <c r="AQ49" s="56">
        <f t="shared" si="13"/>
        <v>0</v>
      </c>
      <c r="AR49" s="48">
        <f t="shared" si="14"/>
        <v>0</v>
      </c>
      <c r="AS49" s="48">
        <f t="shared" si="33"/>
        <v>0</v>
      </c>
    </row>
    <row r="50" spans="1:45" s="9" customFormat="1" ht="13.8" x14ac:dyDescent="0.3">
      <c r="A50" s="28">
        <v>9</v>
      </c>
      <c r="B50" s="46"/>
      <c r="C50" s="46"/>
      <c r="D50" s="46"/>
      <c r="E50" s="46"/>
      <c r="F50" s="12"/>
      <c r="G50" s="47">
        <f t="shared" si="0"/>
        <v>0</v>
      </c>
      <c r="H50" s="48">
        <f t="shared" si="1"/>
        <v>0</v>
      </c>
      <c r="I50" s="48">
        <f t="shared" si="2"/>
        <v>0</v>
      </c>
      <c r="J50" s="48">
        <f t="shared" si="16"/>
        <v>0</v>
      </c>
      <c r="K50" s="47">
        <f t="shared" si="17"/>
        <v>0</v>
      </c>
      <c r="L50" s="31"/>
      <c r="M50" s="40"/>
      <c r="N50" s="40"/>
      <c r="O50" s="40"/>
      <c r="P50" s="40"/>
      <c r="Q50" s="40"/>
      <c r="R50" s="40"/>
      <c r="S50" s="40"/>
      <c r="T50" s="41"/>
      <c r="U50" s="9">
        <f t="shared" si="18"/>
        <v>0</v>
      </c>
      <c r="V50" s="49"/>
      <c r="W50" s="49">
        <f t="shared" si="19"/>
        <v>0</v>
      </c>
      <c r="X50" s="12">
        <v>9</v>
      </c>
      <c r="Y50" s="12">
        <f t="shared" si="20"/>
        <v>0</v>
      </c>
      <c r="Z50" s="12">
        <f t="shared" si="3"/>
        <v>0</v>
      </c>
      <c r="AA50" s="50">
        <f t="shared" si="4"/>
        <v>0</v>
      </c>
      <c r="AB50" s="51">
        <f t="shared" si="21"/>
        <v>0</v>
      </c>
      <c r="AC50" s="9">
        <f t="shared" si="5"/>
        <v>0</v>
      </c>
      <c r="AD50" s="9">
        <f t="shared" si="6"/>
        <v>0</v>
      </c>
      <c r="AE50" s="52">
        <f t="shared" si="7"/>
        <v>0</v>
      </c>
      <c r="AF50" s="12">
        <v>9</v>
      </c>
      <c r="AG50" s="12">
        <f t="shared" si="28"/>
        <v>0</v>
      </c>
      <c r="AH50" s="50">
        <f t="shared" si="8"/>
        <v>0</v>
      </c>
      <c r="AI50" s="50">
        <f t="shared" si="9"/>
        <v>0</v>
      </c>
      <c r="AJ50" s="53">
        <f t="shared" si="29"/>
        <v>0</v>
      </c>
      <c r="AK50" s="54">
        <f t="shared" si="10"/>
        <v>0</v>
      </c>
      <c r="AL50" s="55">
        <f t="shared" si="11"/>
        <v>0</v>
      </c>
      <c r="AM50" s="53">
        <f t="shared" si="30"/>
        <v>0</v>
      </c>
      <c r="AN50" s="38">
        <f t="shared" si="31"/>
        <v>0</v>
      </c>
      <c r="AO50" s="54">
        <f t="shared" si="32"/>
        <v>0</v>
      </c>
      <c r="AP50" s="48">
        <f t="shared" si="12"/>
        <v>0</v>
      </c>
      <c r="AQ50" s="56">
        <f t="shared" si="13"/>
        <v>0</v>
      </c>
      <c r="AR50" s="48">
        <f t="shared" si="14"/>
        <v>0</v>
      </c>
      <c r="AS50" s="48">
        <f t="shared" si="33"/>
        <v>0</v>
      </c>
    </row>
    <row r="51" spans="1:45" s="9" customFormat="1" ht="13.8" x14ac:dyDescent="0.3">
      <c r="A51" s="28">
        <v>10</v>
      </c>
      <c r="B51" s="46"/>
      <c r="C51" s="46"/>
      <c r="D51" s="46"/>
      <c r="E51" s="46"/>
      <c r="F51" s="12"/>
      <c r="G51" s="47">
        <f t="shared" si="0"/>
        <v>0</v>
      </c>
      <c r="H51" s="48">
        <f t="shared" si="1"/>
        <v>0</v>
      </c>
      <c r="I51" s="48">
        <f t="shared" si="2"/>
        <v>0</v>
      </c>
      <c r="J51" s="48">
        <f t="shared" si="16"/>
        <v>0</v>
      </c>
      <c r="K51" s="47">
        <f t="shared" si="17"/>
        <v>0</v>
      </c>
      <c r="L51" s="31"/>
      <c r="M51" s="40"/>
      <c r="N51" s="40"/>
      <c r="O51" s="40"/>
      <c r="P51" s="40"/>
      <c r="Q51" s="40"/>
      <c r="R51" s="40"/>
      <c r="S51" s="40"/>
      <c r="T51" s="41"/>
      <c r="U51" s="9">
        <f t="shared" si="18"/>
        <v>0</v>
      </c>
      <c r="V51" s="49"/>
      <c r="W51" s="49">
        <f t="shared" si="19"/>
        <v>0</v>
      </c>
      <c r="X51" s="12">
        <v>10</v>
      </c>
      <c r="Y51" s="12">
        <f t="shared" si="20"/>
        <v>0</v>
      </c>
      <c r="Z51" s="12">
        <f t="shared" si="3"/>
        <v>0</v>
      </c>
      <c r="AA51" s="50">
        <f t="shared" si="4"/>
        <v>0</v>
      </c>
      <c r="AB51" s="51">
        <f t="shared" si="21"/>
        <v>0</v>
      </c>
      <c r="AC51" s="9">
        <f t="shared" si="5"/>
        <v>0</v>
      </c>
      <c r="AD51" s="9">
        <f t="shared" si="6"/>
        <v>0</v>
      </c>
      <c r="AE51" s="52">
        <f t="shared" si="7"/>
        <v>0</v>
      </c>
      <c r="AF51" s="12">
        <v>10</v>
      </c>
      <c r="AG51" s="12">
        <f t="shared" si="28"/>
        <v>0</v>
      </c>
      <c r="AH51" s="50">
        <f t="shared" si="8"/>
        <v>0</v>
      </c>
      <c r="AI51" s="50">
        <f t="shared" si="9"/>
        <v>0</v>
      </c>
      <c r="AJ51" s="53">
        <f t="shared" si="29"/>
        <v>0</v>
      </c>
      <c r="AK51" s="54">
        <f t="shared" si="10"/>
        <v>0</v>
      </c>
      <c r="AL51" s="55">
        <f t="shared" si="11"/>
        <v>0</v>
      </c>
      <c r="AM51" s="53">
        <f t="shared" si="30"/>
        <v>0</v>
      </c>
      <c r="AN51" s="38">
        <f t="shared" si="31"/>
        <v>0</v>
      </c>
      <c r="AO51" s="54">
        <f t="shared" si="32"/>
        <v>0</v>
      </c>
      <c r="AP51" s="48">
        <f t="shared" si="12"/>
        <v>0</v>
      </c>
      <c r="AQ51" s="56">
        <f t="shared" si="13"/>
        <v>0</v>
      </c>
      <c r="AR51" s="48">
        <f t="shared" si="14"/>
        <v>0</v>
      </c>
      <c r="AS51" s="48">
        <f t="shared" si="33"/>
        <v>0</v>
      </c>
    </row>
    <row r="52" spans="1:45" s="9" customFormat="1" ht="13.8" x14ac:dyDescent="0.3">
      <c r="A52" s="28">
        <v>11</v>
      </c>
      <c r="B52" s="46"/>
      <c r="C52" s="46"/>
      <c r="D52" s="46"/>
      <c r="E52" s="46"/>
      <c r="F52" s="12"/>
      <c r="G52" s="47">
        <f t="shared" si="0"/>
        <v>0</v>
      </c>
      <c r="H52" s="48">
        <f t="shared" si="1"/>
        <v>0</v>
      </c>
      <c r="I52" s="48">
        <f t="shared" si="2"/>
        <v>0</v>
      </c>
      <c r="J52" s="48">
        <f t="shared" ref="J52:J60" si="34">SUM(G52:I52)</f>
        <v>0</v>
      </c>
      <c r="K52" s="47">
        <f t="shared" ref="K52:K60" si="35">IF(ISERROR(J52/(C52*B52))=TRUE,0,J52/(C52*B52))</f>
        <v>0</v>
      </c>
      <c r="L52" s="31"/>
      <c r="M52" s="40"/>
      <c r="N52" s="40"/>
      <c r="O52" s="40"/>
      <c r="P52" s="40"/>
      <c r="Q52" s="40"/>
      <c r="R52" s="40"/>
      <c r="S52" s="40"/>
      <c r="T52" s="41"/>
      <c r="U52" s="9">
        <f t="shared" si="18"/>
        <v>0</v>
      </c>
      <c r="V52" s="49"/>
      <c r="W52" s="49">
        <f t="shared" si="19"/>
        <v>0</v>
      </c>
      <c r="X52" s="12">
        <v>11</v>
      </c>
      <c r="Y52" s="12">
        <f t="shared" si="20"/>
        <v>0</v>
      </c>
      <c r="Z52" s="12">
        <f t="shared" si="3"/>
        <v>0</v>
      </c>
      <c r="AA52" s="50">
        <f t="shared" si="4"/>
        <v>0</v>
      </c>
      <c r="AB52" s="51">
        <f t="shared" si="21"/>
        <v>0</v>
      </c>
      <c r="AC52" s="9">
        <f t="shared" si="5"/>
        <v>0</v>
      </c>
      <c r="AD52" s="9">
        <f t="shared" si="6"/>
        <v>0</v>
      </c>
      <c r="AE52" s="52">
        <f t="shared" si="7"/>
        <v>0</v>
      </c>
      <c r="AF52" s="12">
        <v>11</v>
      </c>
      <c r="AG52" s="12">
        <f t="shared" si="28"/>
        <v>0</v>
      </c>
      <c r="AH52" s="50">
        <f t="shared" si="8"/>
        <v>0</v>
      </c>
      <c r="AI52" s="50">
        <f t="shared" si="9"/>
        <v>0</v>
      </c>
      <c r="AJ52" s="53">
        <f t="shared" si="29"/>
        <v>0</v>
      </c>
      <c r="AK52" s="54">
        <f t="shared" si="10"/>
        <v>0</v>
      </c>
      <c r="AL52" s="55">
        <f t="shared" si="11"/>
        <v>0</v>
      </c>
      <c r="AM52" s="53">
        <f t="shared" si="30"/>
        <v>0</v>
      </c>
      <c r="AN52" s="38">
        <f t="shared" si="31"/>
        <v>0</v>
      </c>
      <c r="AO52" s="54">
        <f t="shared" si="32"/>
        <v>0</v>
      </c>
      <c r="AP52" s="48">
        <f t="shared" si="12"/>
        <v>0</v>
      </c>
      <c r="AQ52" s="56">
        <f t="shared" si="13"/>
        <v>0</v>
      </c>
      <c r="AR52" s="48">
        <f t="shared" si="14"/>
        <v>0</v>
      </c>
      <c r="AS52" s="48">
        <f t="shared" si="33"/>
        <v>0</v>
      </c>
    </row>
    <row r="53" spans="1:45" s="9" customFormat="1" ht="13.8" x14ac:dyDescent="0.3">
      <c r="A53" s="28">
        <v>12</v>
      </c>
      <c r="B53" s="46"/>
      <c r="C53" s="46"/>
      <c r="D53" s="46"/>
      <c r="E53" s="46"/>
      <c r="F53" s="12"/>
      <c r="G53" s="47">
        <f t="shared" si="0"/>
        <v>0</v>
      </c>
      <c r="H53" s="48">
        <f t="shared" si="1"/>
        <v>0</v>
      </c>
      <c r="I53" s="48">
        <f t="shared" si="2"/>
        <v>0</v>
      </c>
      <c r="J53" s="48">
        <f t="shared" si="34"/>
        <v>0</v>
      </c>
      <c r="K53" s="47">
        <f t="shared" si="35"/>
        <v>0</v>
      </c>
      <c r="L53" s="31"/>
      <c r="M53" s="40"/>
      <c r="N53" s="40"/>
      <c r="O53" s="40"/>
      <c r="P53" s="40"/>
      <c r="Q53" s="40"/>
      <c r="R53" s="40"/>
      <c r="S53" s="40"/>
      <c r="T53" s="41"/>
      <c r="U53" s="9">
        <f t="shared" si="18"/>
        <v>0</v>
      </c>
      <c r="V53" s="49"/>
      <c r="W53" s="49">
        <f t="shared" si="19"/>
        <v>0</v>
      </c>
      <c r="X53" s="12">
        <v>12</v>
      </c>
      <c r="Y53" s="12">
        <f t="shared" si="20"/>
        <v>0</v>
      </c>
      <c r="Z53" s="12">
        <f t="shared" si="3"/>
        <v>0</v>
      </c>
      <c r="AA53" s="50">
        <f t="shared" si="4"/>
        <v>0</v>
      </c>
      <c r="AB53" s="51">
        <f t="shared" si="21"/>
        <v>0</v>
      </c>
      <c r="AC53" s="9">
        <f t="shared" si="5"/>
        <v>0</v>
      </c>
      <c r="AD53" s="9">
        <f t="shared" si="6"/>
        <v>0</v>
      </c>
      <c r="AE53" s="52">
        <f t="shared" si="7"/>
        <v>0</v>
      </c>
      <c r="AF53" s="12">
        <v>12</v>
      </c>
      <c r="AG53" s="12">
        <f t="shared" si="28"/>
        <v>0</v>
      </c>
      <c r="AH53" s="50">
        <f t="shared" si="8"/>
        <v>0</v>
      </c>
      <c r="AI53" s="50">
        <f t="shared" si="9"/>
        <v>0</v>
      </c>
      <c r="AJ53" s="53">
        <f t="shared" si="29"/>
        <v>0</v>
      </c>
      <c r="AK53" s="54">
        <f t="shared" si="10"/>
        <v>0</v>
      </c>
      <c r="AL53" s="55">
        <f t="shared" si="11"/>
        <v>0</v>
      </c>
      <c r="AM53" s="53">
        <f t="shared" si="30"/>
        <v>0</v>
      </c>
      <c r="AN53" s="38">
        <f t="shared" si="31"/>
        <v>0</v>
      </c>
      <c r="AO53" s="54">
        <f t="shared" si="32"/>
        <v>0</v>
      </c>
      <c r="AP53" s="48">
        <f t="shared" si="12"/>
        <v>0</v>
      </c>
      <c r="AQ53" s="56">
        <f t="shared" si="13"/>
        <v>0</v>
      </c>
      <c r="AR53" s="48">
        <f t="shared" si="14"/>
        <v>0</v>
      </c>
      <c r="AS53" s="48">
        <f t="shared" si="33"/>
        <v>0</v>
      </c>
    </row>
    <row r="54" spans="1:45" s="9" customFormat="1" ht="13.8" x14ac:dyDescent="0.3">
      <c r="A54" s="28">
        <v>13</v>
      </c>
      <c r="B54" s="46"/>
      <c r="C54" s="46"/>
      <c r="D54" s="46"/>
      <c r="E54" s="46"/>
      <c r="F54" s="12"/>
      <c r="G54" s="47">
        <f t="shared" si="0"/>
        <v>0</v>
      </c>
      <c r="H54" s="48">
        <f t="shared" si="1"/>
        <v>0</v>
      </c>
      <c r="I54" s="48">
        <f t="shared" si="2"/>
        <v>0</v>
      </c>
      <c r="J54" s="48">
        <f t="shared" si="34"/>
        <v>0</v>
      </c>
      <c r="K54" s="47">
        <f t="shared" si="35"/>
        <v>0</v>
      </c>
      <c r="L54" s="31"/>
      <c r="M54" s="40"/>
      <c r="N54" s="40"/>
      <c r="O54" s="40"/>
      <c r="P54" s="40"/>
      <c r="Q54" s="40"/>
      <c r="R54" s="40"/>
      <c r="S54" s="40"/>
      <c r="T54" s="41"/>
      <c r="U54" s="9">
        <f t="shared" si="18"/>
        <v>0</v>
      </c>
      <c r="V54" s="49"/>
      <c r="W54" s="49">
        <f t="shared" si="19"/>
        <v>0</v>
      </c>
      <c r="X54" s="12">
        <v>13</v>
      </c>
      <c r="Y54" s="12">
        <f t="shared" si="20"/>
        <v>0</v>
      </c>
      <c r="Z54" s="12">
        <f t="shared" si="3"/>
        <v>0</v>
      </c>
      <c r="AA54" s="50">
        <f t="shared" si="4"/>
        <v>0</v>
      </c>
      <c r="AB54" s="51">
        <f t="shared" si="21"/>
        <v>0</v>
      </c>
      <c r="AC54" s="9">
        <f t="shared" si="5"/>
        <v>0</v>
      </c>
      <c r="AD54" s="9">
        <f t="shared" si="6"/>
        <v>0</v>
      </c>
      <c r="AE54" s="52">
        <f t="shared" si="7"/>
        <v>0</v>
      </c>
      <c r="AF54" s="12">
        <v>13</v>
      </c>
      <c r="AG54" s="12">
        <f t="shared" si="28"/>
        <v>0</v>
      </c>
      <c r="AH54" s="50">
        <f t="shared" si="8"/>
        <v>0</v>
      </c>
      <c r="AI54" s="50">
        <f t="shared" si="9"/>
        <v>0</v>
      </c>
      <c r="AJ54" s="53">
        <f t="shared" si="29"/>
        <v>0</v>
      </c>
      <c r="AK54" s="54">
        <f t="shared" si="10"/>
        <v>0</v>
      </c>
      <c r="AL54" s="55">
        <f t="shared" si="11"/>
        <v>0</v>
      </c>
      <c r="AM54" s="53">
        <f t="shared" si="30"/>
        <v>0</v>
      </c>
      <c r="AN54" s="38">
        <f t="shared" si="31"/>
        <v>0</v>
      </c>
      <c r="AO54" s="54">
        <f t="shared" si="32"/>
        <v>0</v>
      </c>
      <c r="AP54" s="48">
        <f t="shared" si="12"/>
        <v>0</v>
      </c>
      <c r="AQ54" s="56">
        <f t="shared" si="13"/>
        <v>0</v>
      </c>
      <c r="AR54" s="48">
        <f t="shared" si="14"/>
        <v>0</v>
      </c>
      <c r="AS54" s="48">
        <f t="shared" si="33"/>
        <v>0</v>
      </c>
    </row>
    <row r="55" spans="1:45" s="9" customFormat="1" ht="13.8" x14ac:dyDescent="0.3">
      <c r="A55" s="28">
        <v>14</v>
      </c>
      <c r="B55" s="46"/>
      <c r="C55" s="46"/>
      <c r="D55" s="46"/>
      <c r="E55" s="46"/>
      <c r="F55" s="12"/>
      <c r="G55" s="47">
        <f t="shared" si="0"/>
        <v>0</v>
      </c>
      <c r="H55" s="48">
        <f t="shared" si="1"/>
        <v>0</v>
      </c>
      <c r="I55" s="48">
        <f t="shared" si="2"/>
        <v>0</v>
      </c>
      <c r="J55" s="48">
        <f t="shared" si="34"/>
        <v>0</v>
      </c>
      <c r="K55" s="47">
        <f t="shared" si="35"/>
        <v>0</v>
      </c>
      <c r="L55" s="31"/>
      <c r="M55" s="40"/>
      <c r="N55" s="40"/>
      <c r="O55" s="40"/>
      <c r="P55" s="40"/>
      <c r="Q55" s="40"/>
      <c r="R55" s="40"/>
      <c r="S55" s="40"/>
      <c r="T55" s="41"/>
      <c r="U55" s="9">
        <f t="shared" si="18"/>
        <v>0</v>
      </c>
      <c r="V55" s="49"/>
      <c r="W55" s="49">
        <f t="shared" si="19"/>
        <v>0</v>
      </c>
      <c r="X55" s="12">
        <v>14</v>
      </c>
      <c r="Y55" s="12">
        <f t="shared" si="20"/>
        <v>0</v>
      </c>
      <c r="Z55" s="12">
        <f t="shared" si="3"/>
        <v>0</v>
      </c>
      <c r="AA55" s="50">
        <f t="shared" si="4"/>
        <v>0</v>
      </c>
      <c r="AB55" s="51">
        <f t="shared" si="21"/>
        <v>0</v>
      </c>
      <c r="AC55" s="9">
        <f t="shared" si="5"/>
        <v>0</v>
      </c>
      <c r="AD55" s="9">
        <f t="shared" si="6"/>
        <v>0</v>
      </c>
      <c r="AE55" s="52">
        <f t="shared" si="7"/>
        <v>0</v>
      </c>
      <c r="AF55" s="12">
        <v>14</v>
      </c>
      <c r="AG55" s="12">
        <f t="shared" si="28"/>
        <v>0</v>
      </c>
      <c r="AH55" s="50">
        <f t="shared" si="8"/>
        <v>0</v>
      </c>
      <c r="AI55" s="50">
        <f t="shared" si="9"/>
        <v>0</v>
      </c>
      <c r="AJ55" s="53">
        <f t="shared" si="29"/>
        <v>0</v>
      </c>
      <c r="AK55" s="54">
        <f t="shared" si="10"/>
        <v>0</v>
      </c>
      <c r="AL55" s="55">
        <f t="shared" si="11"/>
        <v>0</v>
      </c>
      <c r="AM55" s="53">
        <f t="shared" si="30"/>
        <v>0</v>
      </c>
      <c r="AN55" s="38">
        <f t="shared" si="31"/>
        <v>0</v>
      </c>
      <c r="AO55" s="54">
        <f t="shared" si="32"/>
        <v>0</v>
      </c>
      <c r="AP55" s="48">
        <f t="shared" si="12"/>
        <v>0</v>
      </c>
      <c r="AQ55" s="56">
        <f t="shared" si="13"/>
        <v>0</v>
      </c>
      <c r="AR55" s="48">
        <f t="shared" si="14"/>
        <v>0</v>
      </c>
      <c r="AS55" s="48">
        <f t="shared" si="33"/>
        <v>0</v>
      </c>
    </row>
    <row r="56" spans="1:45" s="9" customFormat="1" ht="13.8" x14ac:dyDescent="0.3">
      <c r="A56" s="28">
        <v>15</v>
      </c>
      <c r="B56" s="46"/>
      <c r="C56" s="46"/>
      <c r="D56" s="46"/>
      <c r="E56" s="46"/>
      <c r="F56" s="12"/>
      <c r="G56" s="47">
        <f t="shared" si="0"/>
        <v>0</v>
      </c>
      <c r="H56" s="48">
        <f t="shared" si="1"/>
        <v>0</v>
      </c>
      <c r="I56" s="48">
        <f t="shared" si="2"/>
        <v>0</v>
      </c>
      <c r="J56" s="48">
        <f t="shared" si="34"/>
        <v>0</v>
      </c>
      <c r="K56" s="47">
        <f t="shared" si="35"/>
        <v>0</v>
      </c>
      <c r="L56" s="31"/>
      <c r="M56" s="40"/>
      <c r="N56" s="40"/>
      <c r="O56" s="40"/>
      <c r="P56" s="40"/>
      <c r="Q56" s="40"/>
      <c r="R56" s="40"/>
      <c r="S56" s="40"/>
      <c r="T56" s="41"/>
      <c r="U56" s="9">
        <f t="shared" si="18"/>
        <v>0</v>
      </c>
      <c r="V56" s="49"/>
      <c r="W56" s="49">
        <f t="shared" si="19"/>
        <v>0</v>
      </c>
      <c r="X56" s="12">
        <v>15</v>
      </c>
      <c r="Y56" s="12">
        <f t="shared" si="20"/>
        <v>0</v>
      </c>
      <c r="Z56" s="12">
        <f t="shared" si="3"/>
        <v>0</v>
      </c>
      <c r="AA56" s="50">
        <f t="shared" si="4"/>
        <v>0</v>
      </c>
      <c r="AB56" s="51">
        <f t="shared" si="21"/>
        <v>0</v>
      </c>
      <c r="AC56" s="9">
        <f t="shared" si="5"/>
        <v>0</v>
      </c>
      <c r="AD56" s="9">
        <f t="shared" si="6"/>
        <v>0</v>
      </c>
      <c r="AE56" s="52">
        <f t="shared" si="7"/>
        <v>0</v>
      </c>
      <c r="AF56" s="12">
        <v>15</v>
      </c>
      <c r="AG56" s="12">
        <f t="shared" si="28"/>
        <v>0</v>
      </c>
      <c r="AH56" s="50">
        <f t="shared" si="8"/>
        <v>0</v>
      </c>
      <c r="AI56" s="50">
        <f t="shared" si="9"/>
        <v>0</v>
      </c>
      <c r="AJ56" s="53">
        <f t="shared" si="29"/>
        <v>0</v>
      </c>
      <c r="AK56" s="54">
        <f t="shared" si="10"/>
        <v>0</v>
      </c>
      <c r="AL56" s="55">
        <f t="shared" si="11"/>
        <v>0</v>
      </c>
      <c r="AM56" s="53">
        <f t="shared" si="30"/>
        <v>0</v>
      </c>
      <c r="AN56" s="38">
        <f t="shared" si="31"/>
        <v>0</v>
      </c>
      <c r="AO56" s="54">
        <f t="shared" si="32"/>
        <v>0</v>
      </c>
      <c r="AP56" s="48">
        <f t="shared" si="12"/>
        <v>0</v>
      </c>
      <c r="AQ56" s="56">
        <f t="shared" si="13"/>
        <v>0</v>
      </c>
      <c r="AR56" s="48">
        <f t="shared" si="14"/>
        <v>0</v>
      </c>
      <c r="AS56" s="48">
        <f t="shared" si="33"/>
        <v>0</v>
      </c>
    </row>
    <row r="57" spans="1:45" s="9" customFormat="1" ht="13.8" x14ac:dyDescent="0.3">
      <c r="A57" s="28">
        <v>16</v>
      </c>
      <c r="B57" s="46"/>
      <c r="C57" s="46"/>
      <c r="D57" s="46"/>
      <c r="E57" s="46"/>
      <c r="F57" s="12"/>
      <c r="G57" s="47">
        <f t="shared" si="0"/>
        <v>0</v>
      </c>
      <c r="H57" s="48">
        <f t="shared" si="1"/>
        <v>0</v>
      </c>
      <c r="I57" s="48">
        <f t="shared" si="2"/>
        <v>0</v>
      </c>
      <c r="J57" s="48">
        <f t="shared" si="34"/>
        <v>0</v>
      </c>
      <c r="K57" s="47">
        <f t="shared" si="35"/>
        <v>0</v>
      </c>
      <c r="L57" s="31"/>
      <c r="M57" s="40"/>
      <c r="N57" s="40"/>
      <c r="O57" s="40"/>
      <c r="P57" s="40"/>
      <c r="Q57" s="40"/>
      <c r="R57" s="40"/>
      <c r="S57" s="40"/>
      <c r="T57" s="41"/>
      <c r="U57" s="9">
        <f t="shared" si="18"/>
        <v>0</v>
      </c>
      <c r="V57" s="49"/>
      <c r="W57" s="49">
        <f t="shared" si="19"/>
        <v>0</v>
      </c>
      <c r="X57" s="12">
        <v>16</v>
      </c>
      <c r="Y57" s="12">
        <f t="shared" si="20"/>
        <v>0</v>
      </c>
      <c r="Z57" s="12">
        <f t="shared" si="3"/>
        <v>0</v>
      </c>
      <c r="AA57" s="50">
        <f t="shared" si="4"/>
        <v>0</v>
      </c>
      <c r="AB57" s="51">
        <f t="shared" si="21"/>
        <v>0</v>
      </c>
      <c r="AC57" s="9">
        <f t="shared" si="5"/>
        <v>0</v>
      </c>
      <c r="AD57" s="9">
        <f t="shared" si="6"/>
        <v>0</v>
      </c>
      <c r="AE57" s="52">
        <f t="shared" si="7"/>
        <v>0</v>
      </c>
      <c r="AF57" s="12">
        <v>16</v>
      </c>
      <c r="AG57" s="12">
        <f t="shared" si="28"/>
        <v>0</v>
      </c>
      <c r="AH57" s="50">
        <f t="shared" si="8"/>
        <v>0</v>
      </c>
      <c r="AI57" s="50">
        <f t="shared" si="9"/>
        <v>0</v>
      </c>
      <c r="AJ57" s="53">
        <f t="shared" si="29"/>
        <v>0</v>
      </c>
      <c r="AK57" s="54">
        <f t="shared" si="10"/>
        <v>0</v>
      </c>
      <c r="AL57" s="55">
        <f t="shared" si="11"/>
        <v>0</v>
      </c>
      <c r="AM57" s="53">
        <f t="shared" si="30"/>
        <v>0</v>
      </c>
      <c r="AN57" s="38">
        <f t="shared" si="31"/>
        <v>0</v>
      </c>
      <c r="AO57" s="54">
        <f t="shared" si="32"/>
        <v>0</v>
      </c>
      <c r="AP57" s="48">
        <f t="shared" si="12"/>
        <v>0</v>
      </c>
      <c r="AQ57" s="56">
        <f t="shared" si="13"/>
        <v>0</v>
      </c>
      <c r="AR57" s="48">
        <f t="shared" si="14"/>
        <v>0</v>
      </c>
      <c r="AS57" s="48">
        <f t="shared" si="33"/>
        <v>0</v>
      </c>
    </row>
    <row r="58" spans="1:45" s="9" customFormat="1" ht="13.8" x14ac:dyDescent="0.3">
      <c r="A58" s="28">
        <v>17</v>
      </c>
      <c r="B58" s="46"/>
      <c r="C58" s="46"/>
      <c r="D58" s="46"/>
      <c r="E58" s="46"/>
      <c r="F58" s="12"/>
      <c r="G58" s="47">
        <f t="shared" si="0"/>
        <v>0</v>
      </c>
      <c r="H58" s="48">
        <f t="shared" si="1"/>
        <v>0</v>
      </c>
      <c r="I58" s="48">
        <f t="shared" si="2"/>
        <v>0</v>
      </c>
      <c r="J58" s="48">
        <f t="shared" si="34"/>
        <v>0</v>
      </c>
      <c r="K58" s="47">
        <f t="shared" si="35"/>
        <v>0</v>
      </c>
      <c r="L58" s="31"/>
      <c r="M58" s="40"/>
      <c r="N58" s="40"/>
      <c r="O58" s="40"/>
      <c r="P58" s="40"/>
      <c r="Q58" s="40"/>
      <c r="R58" s="40"/>
      <c r="S58" s="40"/>
      <c r="T58" s="41"/>
      <c r="U58" s="9">
        <f t="shared" si="18"/>
        <v>0</v>
      </c>
      <c r="V58" s="49"/>
      <c r="W58" s="49">
        <f t="shared" si="19"/>
        <v>0</v>
      </c>
      <c r="X58" s="12">
        <v>17</v>
      </c>
      <c r="Y58" s="12">
        <f t="shared" si="20"/>
        <v>0</v>
      </c>
      <c r="Z58" s="12">
        <f t="shared" si="3"/>
        <v>0</v>
      </c>
      <c r="AA58" s="50">
        <f t="shared" si="4"/>
        <v>0</v>
      </c>
      <c r="AB58" s="51">
        <f t="shared" si="21"/>
        <v>0</v>
      </c>
      <c r="AC58" s="9">
        <f t="shared" si="5"/>
        <v>0</v>
      </c>
      <c r="AD58" s="9">
        <f t="shared" si="6"/>
        <v>0</v>
      </c>
      <c r="AE58" s="52">
        <f t="shared" si="7"/>
        <v>0</v>
      </c>
      <c r="AF58" s="12">
        <v>17</v>
      </c>
      <c r="AG58" s="12">
        <f t="shared" si="28"/>
        <v>0</v>
      </c>
      <c r="AH58" s="50">
        <f t="shared" si="8"/>
        <v>0</v>
      </c>
      <c r="AI58" s="50">
        <f t="shared" si="9"/>
        <v>0</v>
      </c>
      <c r="AJ58" s="53">
        <f t="shared" si="29"/>
        <v>0</v>
      </c>
      <c r="AK58" s="54">
        <f t="shared" si="10"/>
        <v>0</v>
      </c>
      <c r="AL58" s="55">
        <f t="shared" si="11"/>
        <v>0</v>
      </c>
      <c r="AM58" s="53">
        <f t="shared" si="30"/>
        <v>0</v>
      </c>
      <c r="AN58" s="38">
        <f t="shared" si="31"/>
        <v>0</v>
      </c>
      <c r="AO58" s="54">
        <f t="shared" si="32"/>
        <v>0</v>
      </c>
      <c r="AP58" s="48">
        <f t="shared" si="12"/>
        <v>0</v>
      </c>
      <c r="AQ58" s="56">
        <f t="shared" si="13"/>
        <v>0</v>
      </c>
      <c r="AR58" s="48">
        <f t="shared" si="14"/>
        <v>0</v>
      </c>
      <c r="AS58" s="48">
        <f t="shared" si="33"/>
        <v>0</v>
      </c>
    </row>
    <row r="59" spans="1:45" s="9" customFormat="1" ht="13.8" x14ac:dyDescent="0.3">
      <c r="A59" s="28">
        <v>18</v>
      </c>
      <c r="B59" s="46"/>
      <c r="C59" s="46"/>
      <c r="D59" s="46"/>
      <c r="E59" s="46"/>
      <c r="F59" s="12"/>
      <c r="G59" s="47">
        <f t="shared" si="0"/>
        <v>0</v>
      </c>
      <c r="H59" s="48">
        <f t="shared" si="1"/>
        <v>0</v>
      </c>
      <c r="I59" s="48">
        <f t="shared" si="2"/>
        <v>0</v>
      </c>
      <c r="J59" s="48">
        <f t="shared" si="34"/>
        <v>0</v>
      </c>
      <c r="K59" s="47">
        <f t="shared" si="35"/>
        <v>0</v>
      </c>
      <c r="L59" s="31"/>
      <c r="M59" s="40"/>
      <c r="N59" s="40"/>
      <c r="O59" s="40"/>
      <c r="P59" s="40"/>
      <c r="Q59" s="40"/>
      <c r="R59" s="40"/>
      <c r="S59" s="40"/>
      <c r="T59" s="41"/>
      <c r="U59" s="9">
        <f t="shared" si="18"/>
        <v>0</v>
      </c>
      <c r="V59" s="49"/>
      <c r="W59" s="49">
        <f t="shared" si="19"/>
        <v>0</v>
      </c>
      <c r="X59" s="12">
        <v>18</v>
      </c>
      <c r="Y59" s="12">
        <f t="shared" si="20"/>
        <v>0</v>
      </c>
      <c r="Z59" s="12">
        <f t="shared" si="3"/>
        <v>0</v>
      </c>
      <c r="AA59" s="50">
        <f t="shared" si="4"/>
        <v>0</v>
      </c>
      <c r="AB59" s="51">
        <f t="shared" si="21"/>
        <v>0</v>
      </c>
      <c r="AC59" s="9">
        <f t="shared" si="5"/>
        <v>0</v>
      </c>
      <c r="AD59" s="9">
        <f t="shared" si="6"/>
        <v>0</v>
      </c>
      <c r="AE59" s="52">
        <f t="shared" si="7"/>
        <v>0</v>
      </c>
      <c r="AF59" s="12">
        <v>18</v>
      </c>
      <c r="AG59" s="12">
        <f t="shared" si="28"/>
        <v>0</v>
      </c>
      <c r="AH59" s="50">
        <f t="shared" si="8"/>
        <v>0</v>
      </c>
      <c r="AI59" s="50">
        <f t="shared" si="9"/>
        <v>0</v>
      </c>
      <c r="AJ59" s="53">
        <f t="shared" si="29"/>
        <v>0</v>
      </c>
      <c r="AK59" s="54">
        <f t="shared" si="10"/>
        <v>0</v>
      </c>
      <c r="AL59" s="55">
        <f t="shared" si="11"/>
        <v>0</v>
      </c>
      <c r="AM59" s="53">
        <f t="shared" si="30"/>
        <v>0</v>
      </c>
      <c r="AN59" s="38">
        <f t="shared" si="31"/>
        <v>0</v>
      </c>
      <c r="AO59" s="54">
        <f t="shared" si="32"/>
        <v>0</v>
      </c>
      <c r="AP59" s="48">
        <f t="shared" si="12"/>
        <v>0</v>
      </c>
      <c r="AQ59" s="56">
        <f t="shared" si="13"/>
        <v>0</v>
      </c>
      <c r="AR59" s="48">
        <f t="shared" si="14"/>
        <v>0</v>
      </c>
      <c r="AS59" s="48">
        <f t="shared" si="33"/>
        <v>0</v>
      </c>
    </row>
    <row r="60" spans="1:45" s="9" customFormat="1" ht="13.8" x14ac:dyDescent="0.3">
      <c r="A60" s="28">
        <v>19</v>
      </c>
      <c r="B60" s="46"/>
      <c r="C60" s="46"/>
      <c r="D60" s="46"/>
      <c r="E60" s="46"/>
      <c r="F60" s="12"/>
      <c r="G60" s="47">
        <f t="shared" si="0"/>
        <v>0</v>
      </c>
      <c r="H60" s="48">
        <f t="shared" si="1"/>
        <v>0</v>
      </c>
      <c r="I60" s="48">
        <f t="shared" si="2"/>
        <v>0</v>
      </c>
      <c r="J60" s="48">
        <f t="shared" si="34"/>
        <v>0</v>
      </c>
      <c r="K60" s="47">
        <f t="shared" si="35"/>
        <v>0</v>
      </c>
      <c r="L60" s="31"/>
      <c r="M60" s="40"/>
      <c r="N60" s="40"/>
      <c r="O60" s="40"/>
      <c r="P60" s="40"/>
      <c r="Q60" s="40"/>
      <c r="R60" s="40"/>
      <c r="S60" s="40"/>
      <c r="T60" s="41"/>
      <c r="U60" s="9">
        <f t="shared" si="18"/>
        <v>0</v>
      </c>
      <c r="V60" s="49"/>
      <c r="W60" s="49">
        <f t="shared" si="19"/>
        <v>0</v>
      </c>
      <c r="X60" s="12">
        <v>19</v>
      </c>
      <c r="Y60" s="12">
        <f t="shared" si="20"/>
        <v>0</v>
      </c>
      <c r="Z60" s="12">
        <f t="shared" si="3"/>
        <v>0</v>
      </c>
      <c r="AA60" s="50">
        <f t="shared" si="4"/>
        <v>0</v>
      </c>
      <c r="AB60" s="51">
        <f t="shared" si="21"/>
        <v>0</v>
      </c>
      <c r="AC60" s="9">
        <f t="shared" si="5"/>
        <v>0</v>
      </c>
      <c r="AD60" s="9">
        <f t="shared" si="6"/>
        <v>0</v>
      </c>
      <c r="AE60" s="52">
        <f t="shared" si="7"/>
        <v>0</v>
      </c>
      <c r="AF60" s="12">
        <v>19</v>
      </c>
      <c r="AG60" s="12">
        <f t="shared" si="28"/>
        <v>0</v>
      </c>
      <c r="AH60" s="50">
        <f t="shared" si="8"/>
        <v>0</v>
      </c>
      <c r="AI60" s="50">
        <f t="shared" si="9"/>
        <v>0</v>
      </c>
      <c r="AJ60" s="53">
        <f t="shared" si="29"/>
        <v>0</v>
      </c>
      <c r="AK60" s="54">
        <f t="shared" si="10"/>
        <v>0</v>
      </c>
      <c r="AL60" s="55">
        <f t="shared" si="11"/>
        <v>0</v>
      </c>
      <c r="AM60" s="53">
        <f t="shared" si="30"/>
        <v>0</v>
      </c>
      <c r="AN60" s="38">
        <f t="shared" si="31"/>
        <v>0</v>
      </c>
      <c r="AO60" s="54">
        <f t="shared" si="32"/>
        <v>0</v>
      </c>
      <c r="AP60" s="48">
        <f t="shared" si="12"/>
        <v>0</v>
      </c>
      <c r="AQ60" s="56">
        <f t="shared" si="13"/>
        <v>0</v>
      </c>
      <c r="AR60" s="48">
        <f t="shared" si="14"/>
        <v>0</v>
      </c>
      <c r="AS60" s="48">
        <f t="shared" si="33"/>
        <v>0</v>
      </c>
    </row>
    <row r="61" spans="1:45" s="9" customFormat="1" ht="15" x14ac:dyDescent="0.3">
      <c r="A61" s="25"/>
      <c r="B61" s="57" t="s">
        <v>62</v>
      </c>
      <c r="C61" s="58">
        <v>200</v>
      </c>
      <c r="D61" s="59" t="s">
        <v>41</v>
      </c>
      <c r="E61" s="25"/>
      <c r="F61" s="57"/>
      <c r="G61" s="60"/>
      <c r="H61" s="25"/>
      <c r="I61" s="17"/>
      <c r="K61" s="17"/>
      <c r="L61" s="31"/>
      <c r="M61" s="40"/>
      <c r="N61" s="40"/>
      <c r="O61" s="40"/>
      <c r="P61" s="40"/>
      <c r="Q61" s="40"/>
      <c r="R61" s="40"/>
      <c r="S61" s="40"/>
      <c r="T61" s="41"/>
      <c r="W61" s="12" t="s">
        <v>18</v>
      </c>
      <c r="Y61" s="12" t="s">
        <v>18</v>
      </c>
      <c r="Z61" s="12" t="s">
        <v>19</v>
      </c>
      <c r="AA61" s="12" t="s">
        <v>82</v>
      </c>
      <c r="AB61" s="12" t="s">
        <v>20</v>
      </c>
      <c r="AC61" s="12" t="s">
        <v>21</v>
      </c>
      <c r="AD61" s="12" t="s">
        <v>83</v>
      </c>
      <c r="AE61" s="12" t="s">
        <v>22</v>
      </c>
      <c r="AG61" s="12" t="s">
        <v>18</v>
      </c>
      <c r="AH61" s="12" t="s">
        <v>19</v>
      </c>
      <c r="AI61" s="12" t="s">
        <v>82</v>
      </c>
      <c r="AJ61" s="12" t="s">
        <v>20</v>
      </c>
      <c r="AK61" s="12" t="s">
        <v>21</v>
      </c>
      <c r="AL61" s="12" t="s">
        <v>83</v>
      </c>
      <c r="AM61" s="12" t="s">
        <v>22</v>
      </c>
      <c r="AP61" s="12"/>
      <c r="AR61" s="56"/>
      <c r="AS61" s="12"/>
    </row>
    <row r="62" spans="1:45" s="9" customFormat="1" ht="13.8" x14ac:dyDescent="0.3">
      <c r="A62" s="112"/>
      <c r="B62" s="118"/>
      <c r="C62" s="117"/>
      <c r="D62" s="119"/>
      <c r="E62" s="119"/>
      <c r="F62" s="120" t="s">
        <v>117</v>
      </c>
      <c r="G62" s="117"/>
      <c r="H62" s="119"/>
      <c r="I62" s="119"/>
      <c r="J62" s="119"/>
      <c r="K62" s="112"/>
      <c r="L62" s="31"/>
      <c r="M62" s="40"/>
      <c r="N62" s="40"/>
      <c r="O62" s="40"/>
      <c r="P62" s="40"/>
      <c r="Q62" s="40"/>
      <c r="R62" s="40"/>
      <c r="S62" s="40"/>
      <c r="T62" s="41"/>
      <c r="U62" s="9">
        <f>SUM(U42:U60)</f>
        <v>40</v>
      </c>
      <c r="W62" s="53">
        <f t="shared" ref="W62" si="36">SUM(W42:W60)</f>
        <v>40</v>
      </c>
      <c r="Y62" s="53">
        <f t="shared" ref="Y62:AE62" si="37">SUM(Y42:Y60)</f>
        <v>40</v>
      </c>
      <c r="Z62" s="53">
        <f t="shared" si="37"/>
        <v>300</v>
      </c>
      <c r="AA62" s="53">
        <f t="shared" si="37"/>
        <v>2900</v>
      </c>
      <c r="AB62" s="53">
        <f t="shared" si="37"/>
        <v>53.333333333333336</v>
      </c>
      <c r="AC62" s="53">
        <f t="shared" si="37"/>
        <v>300</v>
      </c>
      <c r="AD62" s="53">
        <f t="shared" si="37"/>
        <v>2900</v>
      </c>
      <c r="AE62" s="53">
        <f t="shared" si="37"/>
        <v>43.333333333333336</v>
      </c>
      <c r="AG62" s="56">
        <f t="shared" ref="AG62:AM62" si="38">SUM(AG42:AG60)</f>
        <v>40</v>
      </c>
      <c r="AH62" s="56">
        <f t="shared" si="38"/>
        <v>0</v>
      </c>
      <c r="AI62" s="56">
        <f t="shared" si="38"/>
        <v>650</v>
      </c>
      <c r="AJ62" s="56">
        <f t="shared" si="38"/>
        <v>53.333333333333336</v>
      </c>
      <c r="AK62" s="56">
        <f t="shared" si="38"/>
        <v>0</v>
      </c>
      <c r="AL62" s="56">
        <f t="shared" si="38"/>
        <v>650</v>
      </c>
      <c r="AM62" s="56">
        <f t="shared" si="38"/>
        <v>43.333333333333336</v>
      </c>
      <c r="AO62" s="56"/>
      <c r="AP62" s="56">
        <f>SUM(AP42:AP60)</f>
        <v>0</v>
      </c>
      <c r="AQ62" s="56">
        <f>SUM(AQ42:AQ60)</f>
        <v>0</v>
      </c>
      <c r="AR62" s="56">
        <f>SUM(AR42:AR60)</f>
        <v>0</v>
      </c>
      <c r="AS62" s="56"/>
    </row>
    <row r="63" spans="1:45" s="9" customFormat="1" ht="13.8" x14ac:dyDescent="0.3">
      <c r="A63" s="112"/>
      <c r="B63" s="119"/>
      <c r="C63" s="119"/>
      <c r="D63" s="119"/>
      <c r="E63" s="119"/>
      <c r="F63" s="130" t="s">
        <v>130</v>
      </c>
      <c r="G63" s="119"/>
      <c r="H63" s="119"/>
      <c r="I63" s="119"/>
      <c r="J63" s="119"/>
      <c r="K63" s="112"/>
      <c r="L63" s="31"/>
      <c r="M63" s="40"/>
      <c r="N63" s="40"/>
      <c r="O63" s="40"/>
      <c r="P63" s="40"/>
      <c r="Q63" s="40"/>
      <c r="R63" s="40"/>
      <c r="S63" s="40"/>
      <c r="T63" s="41"/>
      <c r="W63" s="12">
        <f>W62/U62</f>
        <v>1</v>
      </c>
    </row>
    <row r="64" spans="1:45" s="9" customFormat="1" ht="13.8" x14ac:dyDescent="0.3">
      <c r="A64" s="90"/>
      <c r="B64" s="81"/>
      <c r="C64" s="81"/>
      <c r="D64" s="81"/>
      <c r="E64" s="83" t="s">
        <v>0</v>
      </c>
      <c r="F64" s="84" t="str">
        <f>$C$1</f>
        <v>R. Abbott</v>
      </c>
      <c r="G64" s="81"/>
      <c r="H64" s="91"/>
      <c r="I64" s="83" t="s">
        <v>6</v>
      </c>
      <c r="J64" s="92" t="str">
        <f>$G$2</f>
        <v>AA-SM-001-006</v>
      </c>
      <c r="K64" s="93"/>
      <c r="L64" s="94"/>
      <c r="M64" s="85"/>
      <c r="N64" s="85"/>
      <c r="O64" s="85"/>
      <c r="P64" s="10"/>
      <c r="Q64" s="10"/>
      <c r="R64" s="10"/>
      <c r="S64" s="10"/>
      <c r="T64" s="10"/>
    </row>
    <row r="65" spans="1:53" s="9" customFormat="1" ht="13.8" x14ac:dyDescent="0.3">
      <c r="A65" s="81"/>
      <c r="B65" s="81"/>
      <c r="C65" s="81"/>
      <c r="D65" s="81"/>
      <c r="E65" s="83" t="s">
        <v>1</v>
      </c>
      <c r="F65" s="91" t="str">
        <f>$C$2</f>
        <v xml:space="preserve"> </v>
      </c>
      <c r="G65" s="81"/>
      <c r="H65" s="91"/>
      <c r="I65" s="83" t="s">
        <v>7</v>
      </c>
      <c r="J65" s="93" t="str">
        <f>$G$3</f>
        <v>IR</v>
      </c>
      <c r="K65" s="93"/>
      <c r="L65" s="94"/>
      <c r="M65" s="85">
        <v>1</v>
      </c>
      <c r="N65" s="85"/>
      <c r="O65" s="85"/>
      <c r="P65" s="10"/>
      <c r="Q65" s="10"/>
      <c r="R65" s="10"/>
      <c r="S65" s="10"/>
      <c r="T65" s="10"/>
    </row>
    <row r="66" spans="1:53" s="9" customFormat="1" ht="13.8" x14ac:dyDescent="0.3">
      <c r="A66" s="81"/>
      <c r="B66" s="81"/>
      <c r="C66" s="81"/>
      <c r="D66" s="81"/>
      <c r="E66" s="83" t="s">
        <v>3</v>
      </c>
      <c r="F66" s="91" t="str">
        <f>$C$3</f>
        <v>20/10/2013</v>
      </c>
      <c r="G66" s="81"/>
      <c r="H66" s="91"/>
      <c r="I66" s="83" t="s">
        <v>8</v>
      </c>
      <c r="J66" s="84" t="str">
        <f>L66&amp;" of "&amp;$G$1</f>
        <v>2 of 2</v>
      </c>
      <c r="K66" s="91"/>
      <c r="L66" s="94">
        <f>SUM($M$1:M65)</f>
        <v>2</v>
      </c>
      <c r="M66" s="85"/>
      <c r="N66" s="85"/>
      <c r="O66" s="85"/>
      <c r="P66" s="10"/>
      <c r="Q66" s="10"/>
      <c r="R66" s="10"/>
      <c r="S66" s="10"/>
      <c r="T66" s="10"/>
    </row>
    <row r="67" spans="1:53" s="9" customFormat="1" ht="13.8" x14ac:dyDescent="0.3">
      <c r="E67" s="83" t="s">
        <v>111</v>
      </c>
      <c r="F67" s="91" t="str">
        <f>$C$5</f>
        <v>STANDARD SPREADSHEET METHOD</v>
      </c>
      <c r="G67" s="81"/>
      <c r="H67" s="81"/>
      <c r="I67" s="95"/>
      <c r="J67" s="84"/>
      <c r="K67" s="81"/>
      <c r="L67" s="81"/>
      <c r="M67" s="85"/>
      <c r="N67" s="85"/>
      <c r="O67" s="85"/>
      <c r="P67" s="106"/>
      <c r="Q67" s="106"/>
      <c r="R67" s="10"/>
      <c r="S67" s="10"/>
      <c r="T67" s="10"/>
    </row>
    <row r="68" spans="1:53" s="9" customFormat="1" x14ac:dyDescent="0.3">
      <c r="A68" s="112"/>
      <c r="B68" s="97" t="str">
        <f>$G$4</f>
        <v>SECTION PROPERTIES - WEIGHTED AREA MOMENT DISTRIBUTION</v>
      </c>
      <c r="C68" s="112"/>
      <c r="D68" s="112"/>
      <c r="E68" s="112"/>
      <c r="F68" s="112"/>
      <c r="G68" s="112"/>
      <c r="H68" s="112"/>
      <c r="I68" s="112"/>
      <c r="J68" s="112"/>
      <c r="K68" s="112"/>
      <c r="L68" s="107"/>
      <c r="M68" s="106"/>
      <c r="N68" s="106"/>
      <c r="O68" s="106"/>
      <c r="P68" s="106"/>
      <c r="Q68" s="106"/>
      <c r="R68" s="10"/>
      <c r="S68" s="10"/>
      <c r="T68" s="10"/>
    </row>
    <row r="69" spans="1:53" x14ac:dyDescent="0.3">
      <c r="A69" s="17"/>
      <c r="B69" s="115"/>
      <c r="C69" s="17"/>
      <c r="D69" s="17"/>
      <c r="E69" s="17"/>
      <c r="F69" s="17"/>
      <c r="G69" s="17"/>
      <c r="H69" s="17"/>
      <c r="I69" s="17"/>
      <c r="J69" s="17"/>
      <c r="K69" s="17"/>
    </row>
    <row r="70" spans="1:53" s="9" customFormat="1" ht="13.8" x14ac:dyDescent="0.3">
      <c r="M70" s="10"/>
      <c r="N70" s="10"/>
      <c r="O70" s="10"/>
      <c r="P70" s="10"/>
      <c r="Q70" s="10"/>
      <c r="R70" s="10"/>
      <c r="S70" s="10"/>
      <c r="T70" s="10"/>
    </row>
    <row r="71" spans="1:53" s="9" customFormat="1" ht="13.8" x14ac:dyDescent="0.3">
      <c r="B71" s="17"/>
      <c r="D71" s="21" t="s">
        <v>50</v>
      </c>
      <c r="E71" s="61">
        <v>-100000</v>
      </c>
      <c r="F71" s="17" t="s">
        <v>37</v>
      </c>
      <c r="M71" s="10"/>
      <c r="N71" s="10"/>
      <c r="O71" s="10"/>
      <c r="P71" s="10"/>
      <c r="Q71" s="10"/>
      <c r="R71" s="10"/>
      <c r="S71" s="10"/>
      <c r="T71" s="10"/>
    </row>
    <row r="72" spans="1:53" s="9" customFormat="1" ht="13.8" x14ac:dyDescent="0.3">
      <c r="D72" s="21" t="s">
        <v>51</v>
      </c>
      <c r="E72" s="61">
        <v>0</v>
      </c>
      <c r="F72" s="17" t="s">
        <v>37</v>
      </c>
      <c r="M72" s="10"/>
      <c r="N72" s="10"/>
      <c r="O72" s="10"/>
      <c r="P72" s="10"/>
      <c r="Q72" s="10"/>
      <c r="R72" s="10"/>
      <c r="S72" s="10"/>
      <c r="T72" s="10"/>
    </row>
    <row r="73" spans="1:53" s="9" customFormat="1" ht="13.8" x14ac:dyDescent="0.3">
      <c r="D73" s="11" t="s">
        <v>40</v>
      </c>
      <c r="E73" s="62">
        <v>0</v>
      </c>
      <c r="F73" s="9" t="s">
        <v>41</v>
      </c>
      <c r="M73" s="10"/>
      <c r="N73" s="10"/>
      <c r="O73" s="10"/>
      <c r="P73" s="10"/>
      <c r="Q73" s="10"/>
      <c r="R73" s="10"/>
      <c r="S73" s="10"/>
      <c r="T73" s="10"/>
      <c r="AF73" s="38"/>
      <c r="AG73" s="54"/>
    </row>
    <row r="74" spans="1:53" s="9" customFormat="1" ht="13.8" x14ac:dyDescent="0.3">
      <c r="M74" s="10"/>
      <c r="N74" s="10"/>
      <c r="O74" s="10"/>
      <c r="P74" s="10"/>
      <c r="Q74" s="10"/>
      <c r="R74" s="10"/>
      <c r="S74" s="10"/>
      <c r="T74" s="10"/>
      <c r="AF74" s="38"/>
      <c r="AG74" s="54"/>
    </row>
    <row r="75" spans="1:53" s="9" customFormat="1" ht="13.8" x14ac:dyDescent="0.3">
      <c r="B75" s="63" t="s">
        <v>63</v>
      </c>
      <c r="M75" s="10"/>
      <c r="N75" s="10"/>
      <c r="O75" s="10"/>
      <c r="P75" s="10"/>
      <c r="Q75" s="10"/>
      <c r="R75" s="10"/>
      <c r="S75" s="10"/>
      <c r="T75" s="10"/>
    </row>
    <row r="76" spans="1:53" s="9" customFormat="1" ht="13.8" x14ac:dyDescent="0.3">
      <c r="B76" s="25"/>
      <c r="D76" s="25"/>
      <c r="E76" s="25"/>
      <c r="F76" s="25"/>
      <c r="G76" s="25"/>
      <c r="H76" s="25"/>
      <c r="I76" s="25"/>
      <c r="J76" s="25"/>
      <c r="M76" s="10"/>
      <c r="N76" s="10"/>
      <c r="O76" s="10"/>
      <c r="P76" s="10"/>
      <c r="Q76" s="10"/>
      <c r="R76" s="10"/>
      <c r="S76" s="10"/>
      <c r="T76" s="10"/>
      <c r="AL76" s="64"/>
      <c r="AM76" s="64"/>
    </row>
    <row r="77" spans="1:53" s="9" customFormat="1" ht="13.8" x14ac:dyDescent="0.3">
      <c r="B77" s="65" t="s">
        <v>66</v>
      </c>
      <c r="E77" s="65" t="s">
        <v>67</v>
      </c>
      <c r="H77" s="66" t="s">
        <v>64</v>
      </c>
      <c r="M77" s="10"/>
      <c r="N77" s="10"/>
      <c r="O77" s="10"/>
      <c r="P77" s="10"/>
      <c r="Q77" s="10"/>
      <c r="R77" s="10"/>
      <c r="S77" s="10"/>
      <c r="T77" s="10"/>
      <c r="AL77" s="67"/>
      <c r="AM77" s="67"/>
      <c r="AP77" s="24"/>
    </row>
    <row r="78" spans="1:53" s="9" customFormat="1" ht="13.8" x14ac:dyDescent="0.3">
      <c r="M78" s="10"/>
      <c r="N78" s="10"/>
      <c r="O78" s="10"/>
      <c r="P78" s="10"/>
      <c r="Q78" s="10"/>
      <c r="R78" s="10"/>
      <c r="S78" s="10"/>
      <c r="T78" s="10"/>
      <c r="X78" s="9">
        <f>$E$72*(Z13-$AG$38)/$F$80</f>
        <v>0</v>
      </c>
      <c r="Y78" s="9">
        <f>$E$71*(AA13-$AJ$38)/$F$79</f>
        <v>1009.6153846153845</v>
      </c>
      <c r="Z78" s="68">
        <f>IF(ISERROR(X78+Y78+$E$73/$C$79)=TRUE, "",X78+Y78+$E$73/$C$79)</f>
        <v>1009.6153846153845</v>
      </c>
      <c r="AA78" s="9">
        <f>$E$72*(AC13-$AG$38)/$F$80</f>
        <v>0</v>
      </c>
      <c r="AB78" s="9">
        <f>$E$71*(AD13-$AJ$38)/$F$79</f>
        <v>-1153.8461538461538</v>
      </c>
      <c r="AC78" s="68">
        <f>IF(ISERROR(AA78+AB78+$E$73/$C$79)=TRUE, "",AA78+AB78+$E$73/$C$79)</f>
        <v>-1153.8461538461538</v>
      </c>
      <c r="AD78" s="9" t="e">
        <f>$E$72*(AF13-$AG$38)/$F$80</f>
        <v>#VALUE!</v>
      </c>
      <c r="AE78" s="9" t="e">
        <f>$E$71*(AG13-$AJ$38)/$F$79</f>
        <v>#VALUE!</v>
      </c>
      <c r="AF78" s="68" t="str">
        <f>IF(ISERROR(AD78+AE78+$E$73/$C$79)=TRUE, "",AD78+AE78+$E$73/$C$79)</f>
        <v/>
      </c>
      <c r="AG78" s="9" t="e">
        <f>$E$72*(AI13-$AG$38)/$F$80</f>
        <v>#VALUE!</v>
      </c>
      <c r="AH78" s="9" t="e">
        <f>$E$71*(AJ13-$AJ$38)/$F$79</f>
        <v>#VALUE!</v>
      </c>
      <c r="AI78" s="68" t="str">
        <f>IF(ISERROR(AG78+AH78+$E$73/$C$79)=TRUE, "",AG78+AH78+$E$73/$C$79)</f>
        <v/>
      </c>
      <c r="AJ78" s="9" t="e">
        <f>$E$72*(AL13-$AG$38)/$F$80</f>
        <v>#VALUE!</v>
      </c>
      <c r="AK78" s="9" t="e">
        <f>$E$71*(AM13-$AJ$38)/$F$79</f>
        <v>#VALUE!</v>
      </c>
      <c r="AL78" s="68" t="str">
        <f>IF(ISERROR(AJ78+AK78+$E$73/$C$79)=TRUE, "",AJ78+AK78+$E$73/$C$79)</f>
        <v/>
      </c>
      <c r="AM78" s="1" t="s">
        <v>70</v>
      </c>
      <c r="AN78" s="2"/>
      <c r="AO78" s="2"/>
      <c r="AP78" s="2"/>
      <c r="AX78" s="68"/>
      <c r="BA78" s="68"/>
    </row>
    <row r="79" spans="1:53" s="9" customFormat="1" ht="15" x14ac:dyDescent="0.35">
      <c r="B79" s="57" t="s">
        <v>30</v>
      </c>
      <c r="C79" s="69">
        <f>Y62</f>
        <v>40</v>
      </c>
      <c r="D79" s="25" t="s">
        <v>61</v>
      </c>
      <c r="E79" s="57" t="s">
        <v>84</v>
      </c>
      <c r="F79" s="69">
        <f>AL62+AM62</f>
        <v>693.33333333333337</v>
      </c>
      <c r="G79" s="25" t="s">
        <v>60</v>
      </c>
      <c r="H79" s="32" t="s">
        <v>85</v>
      </c>
      <c r="I79" s="70">
        <f>(F79/C79)^0.5</f>
        <v>4.1633319989322661</v>
      </c>
      <c r="J79" s="70" t="s">
        <v>24</v>
      </c>
      <c r="M79" s="10"/>
      <c r="N79" s="10"/>
      <c r="O79" s="10"/>
      <c r="P79" s="10"/>
      <c r="Q79" s="10"/>
      <c r="R79" s="10"/>
      <c r="S79" s="10"/>
      <c r="T79" s="10"/>
      <c r="X79" s="9">
        <f>$E$72*(Z14-$AG$38)/$F$80</f>
        <v>0</v>
      </c>
      <c r="Y79" s="9">
        <f>$E$71*(AA14-$AJ$38)/$F$79</f>
        <v>1009.6153846153845</v>
      </c>
      <c r="Z79" s="68">
        <f>IF(ISERROR(X79+Y79+$E$73/$C$79)=TRUE, "",X79+Y79+$E$73/$C$79)</f>
        <v>1009.6153846153845</v>
      </c>
      <c r="AA79" s="9">
        <f>$E$72*(AC14-$AG$38)/$F$80</f>
        <v>0</v>
      </c>
      <c r="AB79" s="9">
        <f>$E$71*(AD14-$AJ$38)/$F$79</f>
        <v>-1153.8461538461538</v>
      </c>
      <c r="AC79" s="68">
        <f>IF(ISERROR(AA79+AB79+$E$73/$C$79)=TRUE, "",AA79+AB79+$E$73/$C$79)</f>
        <v>-1153.8461538461538</v>
      </c>
      <c r="AD79" s="9" t="e">
        <f>$E$72*(AF14-$AG$38)/$F$80</f>
        <v>#VALUE!</v>
      </c>
      <c r="AE79" s="9" t="e">
        <f>$E$71*(AG14-$AJ$38)/$F$79</f>
        <v>#VALUE!</v>
      </c>
      <c r="AF79" s="68" t="str">
        <f>IF(ISERROR(AD79+AE79+$E$73/$C$79)=TRUE, "",AD79+AE79+$E$73/$C$79)</f>
        <v/>
      </c>
      <c r="AG79" s="9" t="e">
        <f>$E$72*(AI14-$AG$38)/$F$80</f>
        <v>#VALUE!</v>
      </c>
      <c r="AH79" s="9" t="e">
        <f>$E$71*(AJ14-$AJ$38)/$F$79</f>
        <v>#VALUE!</v>
      </c>
      <c r="AI79" s="68" t="str">
        <f>IF(ISERROR(AG79+AH79+$E$73/$C$79)=TRUE, "",AG79+AH79+$E$73/$C$79)</f>
        <v/>
      </c>
      <c r="AJ79" s="9" t="e">
        <f>$E$72*(AL14-$AG$38)/$F$80</f>
        <v>#VALUE!</v>
      </c>
      <c r="AK79" s="9" t="e">
        <f>$E$71*(AM14-$AJ$38)/$F$79</f>
        <v>#VALUE!</v>
      </c>
      <c r="AL79" s="68" t="str">
        <f>IF(ISERROR(AJ79+AK79+$E$73/$C$79)=TRUE, "",AJ79+AK79+$E$73/$C$79)</f>
        <v/>
      </c>
      <c r="AM79" s="2" t="s">
        <v>71</v>
      </c>
      <c r="AN79" s="2"/>
      <c r="AO79" s="2"/>
      <c r="AP79" s="2"/>
      <c r="AX79" s="68"/>
      <c r="BA79" s="68"/>
    </row>
    <row r="80" spans="1:53" s="9" customFormat="1" ht="15" x14ac:dyDescent="0.35">
      <c r="B80" s="57" t="s">
        <v>86</v>
      </c>
      <c r="C80" s="60">
        <f>ABS(MIN(Z13:Z29,AC13:AC29,AF13:AF29)-Z62/Y62)</f>
        <v>9.5</v>
      </c>
      <c r="D80" s="17" t="s">
        <v>24</v>
      </c>
      <c r="E80" s="57" t="s">
        <v>87</v>
      </c>
      <c r="F80" s="69">
        <f>AI62+AJ62</f>
        <v>703.33333333333337</v>
      </c>
      <c r="G80" s="25" t="s">
        <v>60</v>
      </c>
      <c r="H80" s="71" t="s">
        <v>88</v>
      </c>
      <c r="I80" s="70">
        <f>(F80/C79)^0.5</f>
        <v>4.1932485418030421</v>
      </c>
      <c r="J80" s="33" t="s">
        <v>24</v>
      </c>
      <c r="M80" s="10"/>
      <c r="N80" s="10"/>
      <c r="O80" s="10"/>
      <c r="P80" s="10"/>
      <c r="Q80" s="10"/>
      <c r="R80" s="10"/>
      <c r="S80" s="10"/>
      <c r="T80" s="10"/>
      <c r="X80" s="9">
        <f>$E$72*(Z15-$AG$38)/$F$80</f>
        <v>0</v>
      </c>
      <c r="Y80" s="9">
        <f>$E$71*(AA15-$AJ$38)/$F$79</f>
        <v>1153.8461538461538</v>
      </c>
      <c r="Z80" s="68">
        <f>IF(ISERROR(X80+Y80+$E$73/$C$79)=TRUE, "",X80+Y80+$E$73/$C$79)</f>
        <v>1153.8461538461538</v>
      </c>
      <c r="AA80" s="9">
        <f>$E$72*(AC15-$AG$38)/$F$80</f>
        <v>0</v>
      </c>
      <c r="AB80" s="9">
        <f>$E$71*(AD15-$AJ$38)/$F$79</f>
        <v>-1009.6153846153845</v>
      </c>
      <c r="AC80" s="68">
        <f>IF(ISERROR(AA80+AB80+$E$73/$C$79)=TRUE, "",AA80+AB80+$E$73/$C$79)</f>
        <v>-1009.6153846153845</v>
      </c>
      <c r="AD80" s="9" t="e">
        <f>$E$72*(AF15-$AG$38)/$F$80</f>
        <v>#VALUE!</v>
      </c>
      <c r="AE80" s="9" t="e">
        <f>$E$71*(AG15-$AJ$38)/$F$79</f>
        <v>#VALUE!</v>
      </c>
      <c r="AF80" s="68" t="str">
        <f>IF(ISERROR(AD80+AE80+$E$73/$C$79)=TRUE, "",AD80+AE80+$E$73/$C$79)</f>
        <v/>
      </c>
      <c r="AG80" s="9" t="e">
        <f>$E$72*(AI15-$AG$38)/$F$80</f>
        <v>#VALUE!</v>
      </c>
      <c r="AH80" s="9" t="e">
        <f>$E$71*(AJ15-$AJ$38)/$F$79</f>
        <v>#VALUE!</v>
      </c>
      <c r="AI80" s="68" t="str">
        <f>IF(ISERROR(AG80+AH80+$E$73/$C$79)=TRUE, "",AG80+AH80+$E$73/$C$79)</f>
        <v/>
      </c>
      <c r="AJ80" s="9" t="e">
        <f>$E$72*(AL15-$AG$38)/$F$80</f>
        <v>#VALUE!</v>
      </c>
      <c r="AK80" s="9" t="e">
        <f>$E$71*(AM15-$AJ$38)/$F$79</f>
        <v>#VALUE!</v>
      </c>
      <c r="AL80" s="68" t="str">
        <f>IF(ISERROR(AJ80+AK80+$E$73/$C$79)=TRUE, "",AJ80+AK80+$E$73/$C$79)</f>
        <v/>
      </c>
      <c r="AM80" s="2"/>
      <c r="AN80" s="2"/>
      <c r="AO80" s="2"/>
      <c r="AP80" s="2"/>
      <c r="AX80" s="68"/>
      <c r="BA80" s="68"/>
    </row>
    <row r="81" spans="1:53" s="9" customFormat="1" ht="15" x14ac:dyDescent="0.35">
      <c r="B81" s="57" t="s">
        <v>89</v>
      </c>
      <c r="C81" s="60">
        <f>C85-C80</f>
        <v>9.5</v>
      </c>
      <c r="D81" s="25" t="s">
        <v>24</v>
      </c>
      <c r="E81" s="21" t="s">
        <v>59</v>
      </c>
      <c r="F81" s="72">
        <f>F79+F80</f>
        <v>1396.6666666666667</v>
      </c>
      <c r="G81" s="25" t="s">
        <v>60</v>
      </c>
      <c r="M81" s="10"/>
      <c r="N81" s="10"/>
      <c r="O81" s="10"/>
      <c r="P81" s="10"/>
      <c r="Q81" s="10"/>
      <c r="R81" s="10"/>
      <c r="S81" s="10"/>
      <c r="T81" s="10"/>
      <c r="X81" s="9">
        <f>$E$72*(Z16-$AG$38)/$F$80</f>
        <v>0</v>
      </c>
      <c r="Y81" s="9">
        <f>$E$71*(AA16-$AJ$38)/$F$79</f>
        <v>1153.8461538461538</v>
      </c>
      <c r="Z81" s="68">
        <f>IF(ISERROR(X81+Y81+$E$73/$C$79)=TRUE, "",X81+Y81+$E$73/$C$79)</f>
        <v>1153.8461538461538</v>
      </c>
      <c r="AA81" s="9">
        <f>$E$72*(AC16-$AG$38)/$F$80</f>
        <v>0</v>
      </c>
      <c r="AB81" s="9">
        <f>$E$71*(AD16-$AJ$38)/$F$79</f>
        <v>-1009.6153846153845</v>
      </c>
      <c r="AC81" s="68">
        <f>IF(ISERROR(AA81+AB81+$E$73/$C$79)=TRUE, "",AA81+AB81+$E$73/$C$79)</f>
        <v>-1009.6153846153845</v>
      </c>
      <c r="AD81" s="9" t="e">
        <f>$E$72*(AF16-$AG$38)/$F$80</f>
        <v>#VALUE!</v>
      </c>
      <c r="AE81" s="9" t="e">
        <f>$E$71*(AG16-$AJ$38)/$F$79</f>
        <v>#VALUE!</v>
      </c>
      <c r="AF81" s="68" t="str">
        <f>IF(ISERROR(AD81+AE81+$E$73/$C$79)=TRUE, "",AD81+AE81+$E$73/$C$79)</f>
        <v/>
      </c>
      <c r="AG81" s="9" t="e">
        <f>$E$72*(AI16-$AG$38)/$F$80</f>
        <v>#VALUE!</v>
      </c>
      <c r="AH81" s="9" t="e">
        <f>$E$71*(AJ16-$AJ$38)/$F$79</f>
        <v>#VALUE!</v>
      </c>
      <c r="AI81" s="68" t="str">
        <f>IF(ISERROR(AG81+AH81+$E$73/$C$79)=TRUE, "",AG81+AH81+$E$73/$C$79)</f>
        <v/>
      </c>
      <c r="AJ81" s="9" t="e">
        <f>$E$72*(AL16-$AG$38)/$F$80</f>
        <v>#VALUE!</v>
      </c>
      <c r="AK81" s="9" t="e">
        <f>$E$71*(AM16-$AJ$38)/$F$79</f>
        <v>#VALUE!</v>
      </c>
      <c r="AL81" s="68" t="str">
        <f>IF(ISERROR(AJ81+AK81+$E$73/$C$79)=TRUE, "",AJ81+AK81+$E$73/$C$79)</f>
        <v/>
      </c>
      <c r="AM81" s="1" t="s">
        <v>72</v>
      </c>
      <c r="AN81" s="2"/>
      <c r="AO81" s="2"/>
      <c r="AP81" s="2"/>
      <c r="AX81" s="68"/>
      <c r="BA81" s="68"/>
    </row>
    <row r="82" spans="1:53" s="9" customFormat="1" ht="15" x14ac:dyDescent="0.35">
      <c r="A82" s="17"/>
      <c r="B82" s="57" t="s">
        <v>90</v>
      </c>
      <c r="C82" s="73">
        <f>C84-C83</f>
        <v>8</v>
      </c>
      <c r="D82" s="25" t="s">
        <v>24</v>
      </c>
      <c r="H82" s="65" t="s">
        <v>65</v>
      </c>
      <c r="M82" s="10"/>
      <c r="N82" s="10"/>
      <c r="O82" s="10"/>
      <c r="P82" s="10"/>
      <c r="Q82" s="10"/>
      <c r="R82" s="10"/>
      <c r="S82" s="10"/>
      <c r="T82" s="10"/>
      <c r="AM82" s="2"/>
      <c r="AN82" s="3" t="e">
        <f ca="1">[1]!ChangeChartAxisScale(AN83,AN87,AN86,AO87,AO86,,)</f>
        <v>#NAME?</v>
      </c>
      <c r="AO82" s="3"/>
      <c r="AP82" s="3"/>
    </row>
    <row r="83" spans="1:53" s="9" customFormat="1" ht="15" x14ac:dyDescent="0.35">
      <c r="A83" s="17"/>
      <c r="B83" s="57" t="s">
        <v>91</v>
      </c>
      <c r="C83" s="59">
        <f>ABS(MIN(AA13:AA29,AD13:AD29,AG13:AG29)-AC62/Y62)</f>
        <v>8</v>
      </c>
      <c r="D83" s="25" t="s">
        <v>24</v>
      </c>
      <c r="M83" s="10"/>
      <c r="N83" s="10"/>
      <c r="O83" s="10"/>
      <c r="P83" s="10"/>
      <c r="Q83" s="10"/>
      <c r="R83" s="10"/>
      <c r="S83" s="10"/>
      <c r="T83" s="10"/>
      <c r="X83" s="9">
        <f>$E$72*(Z19-$AG$38)/$F$80</f>
        <v>0</v>
      </c>
      <c r="Y83" s="9">
        <f>$E$71*(AA19-$AJ$38)/$F$79</f>
        <v>72.115384615384613</v>
      </c>
      <c r="Z83" s="68">
        <f>IF(ISERROR(X83+Y83+$E$73/$C$79)=TRUE, "",X83+Y83+$E$73/$C$79)</f>
        <v>72.115384615384613</v>
      </c>
      <c r="AA83" s="9" t="e">
        <f>$E$72*(AC19-$AG$38)/$F$80</f>
        <v>#VALUE!</v>
      </c>
      <c r="AB83" s="9" t="e">
        <f>$E$71*(AD19-$AJ$38)/$F$79</f>
        <v>#VALUE!</v>
      </c>
      <c r="AC83" s="68" t="str">
        <f>IF(ISERROR(AA83+AB83+$E$73/$C$79)=TRUE, "",AA83+AB83+$E$73/$C$79)</f>
        <v/>
      </c>
      <c r="AD83" s="9" t="e">
        <f>$E$72*(AF19-$AG$38)/$F$80</f>
        <v>#VALUE!</v>
      </c>
      <c r="AE83" s="9" t="e">
        <f>$E$71*(AG19-$AJ$38)/$F$79</f>
        <v>#VALUE!</v>
      </c>
      <c r="AF83" s="68" t="str">
        <f>IF(ISERROR(AD83+AE83+$E$73/$C$79)=TRUE, "",AD83+AE83+$E$73/$C$79)</f>
        <v/>
      </c>
      <c r="AG83" s="9" t="e">
        <f>$E$72*(AI19-$AG$38)/$F$80</f>
        <v>#VALUE!</v>
      </c>
      <c r="AH83" s="9" t="e">
        <f>$E$71*(AJ19-$AJ$38)/$F$79</f>
        <v>#VALUE!</v>
      </c>
      <c r="AI83" s="68" t="str">
        <f>IF(ISERROR(AG83+AH83+$E$73/$C$79)=TRUE, "",AG83+AH83+$E$73/$C$79)</f>
        <v/>
      </c>
      <c r="AJ83" s="9" t="e">
        <f>$E$72*(AL19-$AG$38)/$F$80</f>
        <v>#VALUE!</v>
      </c>
      <c r="AK83" s="9" t="e">
        <f>$E$71*(AM19-$AJ$38)/$F$79</f>
        <v>#VALUE!</v>
      </c>
      <c r="AL83" s="68" t="str">
        <f>IF(ISERROR(AJ83+AK83+$E$73/$C$79)=TRUE, "",AJ83+AK83+$E$73/$C$79)</f>
        <v/>
      </c>
      <c r="AM83" s="2"/>
      <c r="AN83" s="4" t="s">
        <v>92</v>
      </c>
      <c r="AO83" s="2"/>
      <c r="AP83" s="2"/>
      <c r="AX83" s="68"/>
      <c r="BA83" s="68"/>
    </row>
    <row r="84" spans="1:53" s="9" customFormat="1" ht="15" x14ac:dyDescent="0.35">
      <c r="B84" s="21" t="s">
        <v>23</v>
      </c>
      <c r="C84" s="74">
        <f>MAX(AA13:AA29,AD13:AD29,AG13:AG29)-MIN(AA13:AA29,AD13:AD29,AG13:AG29)</f>
        <v>16</v>
      </c>
      <c r="D84" s="17" t="s">
        <v>24</v>
      </c>
      <c r="H84" s="57" t="s">
        <v>84</v>
      </c>
      <c r="I84" s="69">
        <f>C61/C79*F79</f>
        <v>3466.666666666667</v>
      </c>
      <c r="J84" s="75" t="s">
        <v>60</v>
      </c>
      <c r="M84" s="10"/>
      <c r="N84" s="10"/>
      <c r="O84" s="10"/>
      <c r="P84" s="10"/>
      <c r="Q84" s="10"/>
      <c r="R84" s="10"/>
      <c r="S84" s="10"/>
      <c r="T84" s="10"/>
      <c r="X84" s="9">
        <f>$E$72*(Z20-$AG$38)/$F$80</f>
        <v>0</v>
      </c>
      <c r="Y84" s="9">
        <f>$E$71*(AA20-$AJ$38)/$F$79</f>
        <v>72.115384615384613</v>
      </c>
      <c r="Z84" s="68">
        <f>IF(ISERROR(X84+Y84+$E$73/$C$79)=TRUE, "",X84+Y84+$E$73/$C$79)</f>
        <v>72.115384615384613</v>
      </c>
      <c r="AA84" s="9" t="e">
        <f>$E$72*(AC20-$AG$38)/$F$80</f>
        <v>#VALUE!</v>
      </c>
      <c r="AB84" s="9" t="e">
        <f>$E$71*(AD20-$AJ$38)/$F$79</f>
        <v>#VALUE!</v>
      </c>
      <c r="AC84" s="68" t="str">
        <f>IF(ISERROR(AA84+AB84+$E$73/$C$79)=TRUE, "",AA84+AB84+$E$73/$C$79)</f>
        <v/>
      </c>
      <c r="AD84" s="9" t="e">
        <f>$E$72*(AF20-$AG$38)/$F$80</f>
        <v>#VALUE!</v>
      </c>
      <c r="AE84" s="9" t="e">
        <f>$E$71*(AG20-$AJ$38)/$F$79</f>
        <v>#VALUE!</v>
      </c>
      <c r="AF84" s="68" t="str">
        <f>IF(ISERROR(AD84+AE84+$E$73/$C$79)=TRUE, "",AD84+AE84+$E$73/$C$79)</f>
        <v/>
      </c>
      <c r="AG84" s="9" t="e">
        <f>$E$72*(AI20-$AG$38)/$F$80</f>
        <v>#VALUE!</v>
      </c>
      <c r="AH84" s="9" t="e">
        <f>$E$71*(AJ20-$AJ$38)/$F$79</f>
        <v>#VALUE!</v>
      </c>
      <c r="AI84" s="68" t="str">
        <f>IF(ISERROR(AG84+AH84+$E$73/$C$79)=TRUE, "",AG84+AH84+$E$73/$C$79)</f>
        <v/>
      </c>
      <c r="AJ84" s="9" t="e">
        <f>$E$72*(AL20-$AG$38)/$F$80</f>
        <v>#VALUE!</v>
      </c>
      <c r="AK84" s="9" t="e">
        <f>$E$71*(AM20-$AJ$38)/$F$79</f>
        <v>#VALUE!</v>
      </c>
      <c r="AL84" s="68" t="str">
        <f>IF(ISERROR(AJ84+AK84+$E$73/$C$79)=TRUE, "",AJ84+AK84+$E$73/$C$79)</f>
        <v/>
      </c>
      <c r="AM84" s="1" t="s">
        <v>74</v>
      </c>
      <c r="AN84" s="2"/>
      <c r="AO84" s="2"/>
      <c r="AP84" s="2"/>
      <c r="AX84" s="68"/>
      <c r="BA84" s="68"/>
    </row>
    <row r="85" spans="1:53" s="9" customFormat="1" ht="15" x14ac:dyDescent="0.35">
      <c r="B85" s="21" t="s">
        <v>25</v>
      </c>
      <c r="C85" s="74">
        <f>MAX(Z13:Z29,AC13:AC29,AF13:AF29)-MIN(Z13:Z29,AC13:AC29,AF13:AF29)</f>
        <v>19</v>
      </c>
      <c r="D85" s="17" t="s">
        <v>24</v>
      </c>
      <c r="H85" s="69" t="s">
        <v>87</v>
      </c>
      <c r="I85" s="69">
        <f>C61/C79*F80</f>
        <v>3516.666666666667</v>
      </c>
      <c r="J85" s="25" t="s">
        <v>60</v>
      </c>
      <c r="M85" s="10"/>
      <c r="N85" s="10"/>
      <c r="O85" s="10"/>
      <c r="P85" s="10"/>
      <c r="Q85" s="10"/>
      <c r="R85" s="10"/>
      <c r="S85" s="10"/>
      <c r="T85" s="10"/>
      <c r="X85" s="9">
        <f>$E$72*(Z21-$AG$38)/$F$80</f>
        <v>0</v>
      </c>
      <c r="Y85" s="9">
        <f>$E$71*(AA21-$AJ$38)/$F$79</f>
        <v>649.03846153846155</v>
      </c>
      <c r="Z85" s="68">
        <f>IF(ISERROR(X85+Y85+$E$73/$C$79)=TRUE, "",X85+Y85+$E$73/$C$79)</f>
        <v>649.03846153846155</v>
      </c>
      <c r="AA85" s="9" t="e">
        <f>$E$72*(AC21-$AG$38)/$F$80</f>
        <v>#VALUE!</v>
      </c>
      <c r="AB85" s="9" t="e">
        <f>$E$71*(AD21-$AJ$38)/$F$79</f>
        <v>#VALUE!</v>
      </c>
      <c r="AC85" s="68" t="str">
        <f>IF(ISERROR(AA85+AB85+$E$73/$C$79)=TRUE, "",AA85+AB85+$E$73/$C$79)</f>
        <v/>
      </c>
      <c r="AD85" s="9" t="e">
        <f>$E$72*(AF21-$AG$38)/$F$80</f>
        <v>#VALUE!</v>
      </c>
      <c r="AE85" s="9" t="e">
        <f>$E$71*(AG21-$AJ$38)/$F$79</f>
        <v>#VALUE!</v>
      </c>
      <c r="AF85" s="68" t="str">
        <f>IF(ISERROR(AD85+AE85+$E$73/$C$79)=TRUE, "",AD85+AE85+$E$73/$C$79)</f>
        <v/>
      </c>
      <c r="AG85" s="9" t="e">
        <f>$E$72*(AI21-$AG$38)/$F$80</f>
        <v>#VALUE!</v>
      </c>
      <c r="AH85" s="9" t="e">
        <f>$E$71*(AJ21-$AJ$38)/$F$79</f>
        <v>#VALUE!</v>
      </c>
      <c r="AI85" s="68" t="str">
        <f>IF(ISERROR(AG85+AH85+$E$73/$C$79)=TRUE, "",AG85+AH85+$E$73/$C$79)</f>
        <v/>
      </c>
      <c r="AJ85" s="9" t="e">
        <f>$E$72*(AL21-$AG$38)/$F$80</f>
        <v>#VALUE!</v>
      </c>
      <c r="AK85" s="9" t="e">
        <f>$E$71*(AM21-$AJ$38)/$F$79</f>
        <v>#VALUE!</v>
      </c>
      <c r="AL85" s="68" t="str">
        <f>IF(ISERROR(AJ85+AK85+$E$73/$C$79)=TRUE, "",AJ85+AK85+$E$73/$C$79)</f>
        <v/>
      </c>
      <c r="AM85" s="2"/>
      <c r="AN85" s="5" t="s">
        <v>75</v>
      </c>
      <c r="AO85" s="5" t="s">
        <v>76</v>
      </c>
      <c r="AP85" s="2"/>
      <c r="AX85" s="68"/>
      <c r="BA85" s="68"/>
    </row>
    <row r="86" spans="1:53" s="9" customFormat="1" ht="13.8" x14ac:dyDescent="0.3">
      <c r="H86" s="21" t="s">
        <v>59</v>
      </c>
      <c r="I86" s="72">
        <f>I84+I85</f>
        <v>6983.3333333333339</v>
      </c>
      <c r="J86" s="25" t="s">
        <v>60</v>
      </c>
      <c r="M86" s="10"/>
      <c r="N86" s="10"/>
      <c r="O86" s="10"/>
      <c r="P86" s="10"/>
      <c r="Q86" s="10"/>
      <c r="R86" s="10"/>
      <c r="S86" s="10"/>
      <c r="T86" s="10"/>
      <c r="X86" s="9">
        <f>$E$72*(Z22-$AG$38)/$F$80</f>
        <v>0</v>
      </c>
      <c r="Y86" s="9">
        <f>$E$71*(AA22-$AJ$38)/$F$79</f>
        <v>649.03846153846155</v>
      </c>
      <c r="Z86" s="68">
        <f>IF(ISERROR(X86+Y86+$E$73/$C$79)=TRUE, "",X86+Y86+$E$73/$C$79)</f>
        <v>649.03846153846155</v>
      </c>
      <c r="AA86" s="9" t="e">
        <f>$E$72*(AC22-$AG$38)/$F$80</f>
        <v>#VALUE!</v>
      </c>
      <c r="AB86" s="9" t="e">
        <f>$E$71*(AD22-$AJ$38)/$F$79</f>
        <v>#VALUE!</v>
      </c>
      <c r="AC86" s="68" t="str">
        <f>IF(ISERROR(AA86+AB86+$E$73/$C$79)=TRUE, "",AA86+AB86+$E$73/$C$79)</f>
        <v/>
      </c>
      <c r="AD86" s="9" t="e">
        <f>$E$72*(AF22-$AG$38)/$F$80</f>
        <v>#VALUE!</v>
      </c>
      <c r="AE86" s="9" t="e">
        <f>$E$71*(AG22-$AJ$38)/$F$79</f>
        <v>#VALUE!</v>
      </c>
      <c r="AF86" s="68" t="str">
        <f>IF(ISERROR(AD86+AE86+$E$73/$C$79)=TRUE, "",AD86+AE86+$E$73/$C$79)</f>
        <v/>
      </c>
      <c r="AG86" s="9" t="e">
        <f>$E$72*(AI22-$AG$38)/$F$80</f>
        <v>#VALUE!</v>
      </c>
      <c r="AH86" s="9" t="e">
        <f>$E$71*(AJ22-$AJ$38)/$F$79</f>
        <v>#VALUE!</v>
      </c>
      <c r="AI86" s="68" t="str">
        <f>IF(ISERROR(AG86+AH86+$E$73/$C$79)=TRUE, "",AG86+AH86+$E$73/$C$79)</f>
        <v/>
      </c>
      <c r="AJ86" s="9" t="e">
        <f>$E$72*(AL22-$AG$38)/$F$80</f>
        <v>#VALUE!</v>
      </c>
      <c r="AK86" s="9" t="e">
        <f>$E$71*(AM22-$AJ$38)/$F$79</f>
        <v>#VALUE!</v>
      </c>
      <c r="AL86" s="68" t="str">
        <f>IF(ISERROR(AJ86+AK86+$E$73/$C$79)=TRUE, "",AJ86+AK86+$E$73/$C$79)</f>
        <v/>
      </c>
      <c r="AM86" s="2" t="s">
        <v>77</v>
      </c>
      <c r="AN86" s="6">
        <f>AV21</f>
        <v>17.100000000000001</v>
      </c>
      <c r="AO86" s="6">
        <f>AW21</f>
        <v>17.100000000000001</v>
      </c>
      <c r="AP86" s="2"/>
      <c r="AX86" s="68"/>
      <c r="BA86" s="68"/>
    </row>
    <row r="87" spans="1:53" s="9" customFormat="1" ht="13.8" x14ac:dyDescent="0.3">
      <c r="M87" s="10"/>
      <c r="N87" s="10"/>
      <c r="O87" s="10"/>
      <c r="P87" s="10"/>
      <c r="Q87" s="10"/>
      <c r="R87" s="10"/>
      <c r="S87" s="10"/>
      <c r="T87" s="10"/>
      <c r="AM87" s="2" t="s">
        <v>78</v>
      </c>
      <c r="AN87" s="6">
        <f>AV22</f>
        <v>-2.1</v>
      </c>
      <c r="AO87" s="6">
        <f>AW22</f>
        <v>-2.1</v>
      </c>
      <c r="AP87" s="2"/>
    </row>
    <row r="88" spans="1:53" s="9" customFormat="1" ht="13.8" x14ac:dyDescent="0.3">
      <c r="M88" s="10"/>
      <c r="N88" s="10"/>
      <c r="O88" s="10"/>
      <c r="P88" s="10"/>
      <c r="Q88" s="10"/>
      <c r="R88" s="10"/>
      <c r="S88" s="10"/>
      <c r="T88" s="10"/>
      <c r="X88" s="9">
        <f>$E$72*(Z25-$AG$38)/$F$80</f>
        <v>0</v>
      </c>
      <c r="Y88" s="9">
        <f>$E$71*(AA25-$AJ$38)/$F$79</f>
        <v>-649.03846153846155</v>
      </c>
      <c r="Z88" s="68">
        <f>IF(ISERROR(X88+Y88+$E$73/$C$79)=TRUE, "",X88+Y88+$E$73/$C$79)</f>
        <v>-649.03846153846155</v>
      </c>
      <c r="AA88" s="9" t="e">
        <f>$E$72*(AC25-$AG$38)/$F$80</f>
        <v>#VALUE!</v>
      </c>
      <c r="AB88" s="9" t="e">
        <f>$E$71*(AD25-$AJ$38)/$F$79</f>
        <v>#VALUE!</v>
      </c>
      <c r="AC88" s="68" t="str">
        <f>IF(ISERROR(AA88+AB88+$E$73/$C$79)=TRUE, "",AA88+AB88+$E$73/$C$79)</f>
        <v/>
      </c>
      <c r="AD88" s="9" t="e">
        <f>$E$72*(AF25-$AG$38)/$F$80</f>
        <v>#VALUE!</v>
      </c>
      <c r="AE88" s="9" t="e">
        <f>$E$71*(AG25-$AJ$38)/$F$79</f>
        <v>#VALUE!</v>
      </c>
      <c r="AF88" s="68" t="str">
        <f>IF(ISERROR(AD88+AE88+$E$73/$C$79)=TRUE, "",AD88+AE88+$E$73/$C$79)</f>
        <v/>
      </c>
      <c r="AG88" s="9" t="e">
        <f>$E$72*(AI25-$AG$38)/$F$80</f>
        <v>#VALUE!</v>
      </c>
      <c r="AH88" s="9" t="e">
        <f>$E$71*(AJ25-$AJ$38)/$F$79</f>
        <v>#VALUE!</v>
      </c>
      <c r="AI88" s="68" t="str">
        <f>IF(ISERROR(AG88+AH88+$E$73/$C$79)=TRUE, "",AG88+AH88+$E$73/$C$79)</f>
        <v/>
      </c>
      <c r="AJ88" s="9" t="e">
        <f>$E$72*(AL25-$AG$38)/$F$80</f>
        <v>#VALUE!</v>
      </c>
      <c r="AK88" s="9" t="e">
        <f>$E$71*(AM25-$AJ$38)/$F$79</f>
        <v>#VALUE!</v>
      </c>
      <c r="AL88" s="68" t="str">
        <f>IF(ISERROR(AJ88+AK88+$E$73/$C$79)=TRUE, "",AJ88+AK88+$E$73/$C$79)</f>
        <v/>
      </c>
      <c r="AX88" s="68"/>
      <c r="BA88" s="68"/>
    </row>
    <row r="89" spans="1:53" s="9" customFormat="1" ht="13.8" x14ac:dyDescent="0.3">
      <c r="M89" s="10"/>
      <c r="N89" s="10"/>
      <c r="O89" s="10"/>
      <c r="P89" s="10"/>
      <c r="Q89" s="10"/>
      <c r="R89" s="10"/>
      <c r="S89" s="10"/>
      <c r="T89" s="10"/>
      <c r="X89" s="9">
        <f>$E$72*(Z26-$AG$38)/$F$80</f>
        <v>0</v>
      </c>
      <c r="Y89" s="9">
        <f>$E$71*(AA26-$AJ$38)/$F$79</f>
        <v>-649.03846153846155</v>
      </c>
      <c r="Z89" s="68">
        <f>IF(ISERROR(X89+Y89+$E$73/$C$79)=TRUE, "",X89+Y89+$E$73/$C$79)</f>
        <v>-649.03846153846155</v>
      </c>
      <c r="AA89" s="9" t="e">
        <f>$E$72*(AC26-$AG$38)/$F$80</f>
        <v>#VALUE!</v>
      </c>
      <c r="AB89" s="9" t="e">
        <f>$E$71*(AD26-$AJ$38)/$F$79</f>
        <v>#VALUE!</v>
      </c>
      <c r="AC89" s="68" t="str">
        <f>IF(ISERROR(AA89+AB89+$E$73/$C$79)=TRUE, "",AA89+AB89+$E$73/$C$79)</f>
        <v/>
      </c>
      <c r="AD89" s="9" t="e">
        <f>$E$72*(AF26-$AG$38)/$F$80</f>
        <v>#VALUE!</v>
      </c>
      <c r="AE89" s="9" t="e">
        <f>$E$71*(AG26-$AJ$38)/$F$79</f>
        <v>#VALUE!</v>
      </c>
      <c r="AF89" s="68" t="str">
        <f>IF(ISERROR(AD89+AE89+$E$73/$C$79)=TRUE, "",AD89+AE89+$E$73/$C$79)</f>
        <v/>
      </c>
      <c r="AG89" s="9" t="e">
        <f>$E$72*(AI26-$AG$38)/$F$80</f>
        <v>#VALUE!</v>
      </c>
      <c r="AH89" s="9" t="e">
        <f>$E$71*(AJ26-$AJ$38)/$F$79</f>
        <v>#VALUE!</v>
      </c>
      <c r="AI89" s="68" t="str">
        <f>IF(ISERROR(AG89+AH89+$E$73/$C$79)=TRUE, "",AG89+AH89+$E$73/$C$79)</f>
        <v/>
      </c>
      <c r="AJ89" s="9" t="e">
        <f>$E$72*(AL26-$AG$38)/$F$80</f>
        <v>#VALUE!</v>
      </c>
      <c r="AK89" s="9" t="e">
        <f>$E$71*(AM26-$AJ$38)/$F$79</f>
        <v>#VALUE!</v>
      </c>
      <c r="AL89" s="68" t="str">
        <f>IF(ISERROR(AJ89+AK89+$E$73/$C$79)=TRUE, "",AJ89+AK89+$E$73/$C$79)</f>
        <v/>
      </c>
      <c r="AX89" s="68"/>
      <c r="BA89" s="68"/>
    </row>
    <row r="90" spans="1:53" s="9" customFormat="1" ht="13.8" x14ac:dyDescent="0.3">
      <c r="M90" s="10"/>
      <c r="N90" s="10"/>
      <c r="O90" s="10"/>
      <c r="P90" s="10"/>
      <c r="Q90" s="10"/>
      <c r="R90" s="10"/>
      <c r="S90" s="10"/>
      <c r="T90" s="10"/>
      <c r="X90" s="9">
        <f>$E$72*(Z27-$AG$38)/$F$80</f>
        <v>0</v>
      </c>
      <c r="Y90" s="9">
        <f>$E$71*(AA27-$AJ$38)/$F$79</f>
        <v>-72.115384615384613</v>
      </c>
      <c r="Z90" s="68">
        <f>IF(ISERROR(X90+Y90+$E$73/$C$79)=TRUE, "",X90+Y90+$E$73/$C$79)</f>
        <v>-72.115384615384613</v>
      </c>
      <c r="AA90" s="9" t="e">
        <f>$E$72*(AC27-$AG$38)/$F$80</f>
        <v>#VALUE!</v>
      </c>
      <c r="AB90" s="9" t="e">
        <f>$E$71*(AD27-$AJ$38)/$F$79</f>
        <v>#VALUE!</v>
      </c>
      <c r="AC90" s="68" t="str">
        <f>IF(ISERROR(AA90+AB90+$E$73/$C$79)=TRUE, "",AA90+AB90+$E$73/$C$79)</f>
        <v/>
      </c>
      <c r="AD90" s="9" t="e">
        <f>$E$72*(AF27-$AG$38)/$F$80</f>
        <v>#VALUE!</v>
      </c>
      <c r="AE90" s="9" t="e">
        <f>$E$71*(AG27-$AJ$38)/$F$79</f>
        <v>#VALUE!</v>
      </c>
      <c r="AF90" s="68" t="str">
        <f>IF(ISERROR(AD90+AE90+$E$73/$C$79)=TRUE, "",AD90+AE90+$E$73/$C$79)</f>
        <v/>
      </c>
      <c r="AG90" s="9" t="e">
        <f>$E$72*(AI27-$AG$38)/$F$80</f>
        <v>#VALUE!</v>
      </c>
      <c r="AH90" s="9" t="e">
        <f>$E$71*(AJ27-$AJ$38)/$F$79</f>
        <v>#VALUE!</v>
      </c>
      <c r="AI90" s="68" t="str">
        <f>IF(ISERROR(AG90+AH90+$E$73/$C$79)=TRUE, "",AG90+AH90+$E$73/$C$79)</f>
        <v/>
      </c>
      <c r="AJ90" s="9" t="e">
        <f>$E$72*(AL27-$AG$38)/$F$80</f>
        <v>#VALUE!</v>
      </c>
      <c r="AK90" s="9" t="e">
        <f>$E$71*(AM27-$AJ$38)/$F$79</f>
        <v>#VALUE!</v>
      </c>
      <c r="AL90" s="68" t="str">
        <f>IF(ISERROR(AJ90+AK90+$E$73/$C$79)=TRUE, "",AJ90+AK90+$E$73/$C$79)</f>
        <v/>
      </c>
      <c r="AX90" s="68"/>
      <c r="BA90" s="68"/>
    </row>
    <row r="91" spans="1:53" s="9" customFormat="1" ht="13.8" x14ac:dyDescent="0.3">
      <c r="M91" s="10"/>
      <c r="N91" s="10"/>
      <c r="O91" s="10"/>
      <c r="P91" s="10"/>
      <c r="Q91" s="10"/>
      <c r="R91" s="10"/>
      <c r="S91" s="10"/>
      <c r="T91" s="10"/>
      <c r="X91" s="9">
        <f>$E$72*(Z28-$AG$38)/$F$80</f>
        <v>0</v>
      </c>
      <c r="Y91" s="9">
        <f>$E$71*(AA28-$AJ$38)/$F$79</f>
        <v>-72.115384615384613</v>
      </c>
      <c r="Z91" s="68">
        <f>IF(ISERROR(X91+Y91+$E$73/$C$79)=TRUE, "",X91+Y91+$E$73/$C$79)</f>
        <v>-72.115384615384613</v>
      </c>
      <c r="AA91" s="9" t="e">
        <f>$E$72*(AC28-$AG$38)/$F$80</f>
        <v>#VALUE!</v>
      </c>
      <c r="AB91" s="9" t="e">
        <f>$E$71*(AD28-$AJ$38)/$F$79</f>
        <v>#VALUE!</v>
      </c>
      <c r="AC91" s="68" t="str">
        <f>IF(ISERROR(AA91+AB91+$E$73/$C$79)=TRUE, "",AA91+AB91+$E$73/$C$79)</f>
        <v/>
      </c>
      <c r="AD91" s="9" t="e">
        <f>$E$72*(AF28-$AG$38)/$F$80</f>
        <v>#VALUE!</v>
      </c>
      <c r="AE91" s="9" t="e">
        <f>$E$71*(AG28-$AJ$38)/$F$79</f>
        <v>#VALUE!</v>
      </c>
      <c r="AF91" s="68" t="str">
        <f>IF(ISERROR(AD91+AE91+$E$73/$C$79)=TRUE, "",AD91+AE91+$E$73/$C$79)</f>
        <v/>
      </c>
      <c r="AG91" s="9" t="e">
        <f>$E$72*(AI28-$AG$38)/$F$80</f>
        <v>#VALUE!</v>
      </c>
      <c r="AH91" s="9" t="e">
        <f>$E$71*(AJ28-$AJ$38)/$F$79</f>
        <v>#VALUE!</v>
      </c>
      <c r="AI91" s="68" t="str">
        <f>IF(ISERROR(AG91+AH91+$E$73/$C$79)=TRUE, "",AG91+AH91+$E$73/$C$79)</f>
        <v/>
      </c>
      <c r="AJ91" s="9" t="e">
        <f>$E$72*(AL28-$AG$38)/$F$80</f>
        <v>#VALUE!</v>
      </c>
      <c r="AK91" s="9" t="e">
        <f>$E$71*(AM28-$AJ$38)/$F$79</f>
        <v>#VALUE!</v>
      </c>
      <c r="AL91" s="68" t="str">
        <f>IF(ISERROR(AJ91+AK91+$E$73/$C$79)=TRUE, "",AJ91+AK91+$E$73/$C$79)</f>
        <v/>
      </c>
      <c r="AX91" s="68"/>
      <c r="BA91" s="68"/>
    </row>
    <row r="92" spans="1:53" s="9" customFormat="1" ht="13.8" x14ac:dyDescent="0.3">
      <c r="M92" s="10"/>
      <c r="N92" s="10"/>
      <c r="O92" s="10"/>
      <c r="P92" s="10"/>
      <c r="Q92" s="10"/>
      <c r="R92" s="10"/>
      <c r="S92" s="10"/>
      <c r="T92" s="10"/>
    </row>
    <row r="93" spans="1:53" s="9" customFormat="1" ht="13.8" x14ac:dyDescent="0.3">
      <c r="M93" s="10"/>
      <c r="N93" s="10"/>
      <c r="O93" s="10"/>
      <c r="P93" s="10"/>
      <c r="Q93" s="10"/>
      <c r="R93" s="10"/>
      <c r="S93" s="10"/>
      <c r="T93" s="10"/>
      <c r="AF93" s="68"/>
    </row>
    <row r="94" spans="1:53" s="9" customFormat="1" ht="13.8" x14ac:dyDescent="0.3">
      <c r="M94" s="10"/>
      <c r="N94" s="10"/>
      <c r="O94" s="10"/>
      <c r="P94" s="10"/>
      <c r="Q94" s="10"/>
      <c r="R94" s="10"/>
      <c r="S94" s="10"/>
      <c r="T94" s="10"/>
      <c r="AF94" s="68"/>
      <c r="AG94" s="24"/>
      <c r="AH94" s="54"/>
      <c r="AK94" s="67"/>
      <c r="AL94" s="76"/>
    </row>
    <row r="95" spans="1:53" s="9" customFormat="1" ht="13.8" x14ac:dyDescent="0.3">
      <c r="M95" s="10"/>
      <c r="N95" s="10"/>
      <c r="O95" s="10"/>
      <c r="P95" s="10"/>
      <c r="Q95" s="10"/>
      <c r="R95" s="10"/>
      <c r="S95" s="10"/>
      <c r="T95" s="10"/>
      <c r="AF95" s="68"/>
      <c r="AG95" s="24"/>
      <c r="AH95" s="54"/>
      <c r="AK95" s="67"/>
      <c r="AL95" s="76"/>
    </row>
    <row r="96" spans="1:53" s="9" customFormat="1" ht="13.8" x14ac:dyDescent="0.3">
      <c r="M96" s="10"/>
      <c r="N96" s="10"/>
      <c r="O96" s="10"/>
      <c r="P96" s="10"/>
      <c r="Q96" s="10"/>
      <c r="R96" s="10"/>
      <c r="S96" s="10"/>
      <c r="T96" s="10"/>
      <c r="X96" s="9" t="e">
        <f>$E$72*(AO13-$AG$38)/$F$80</f>
        <v>#VALUE!</v>
      </c>
      <c r="Y96" s="9" t="e">
        <f>$E$71*(AP13-$AJ$38)/$F$79</f>
        <v>#VALUE!</v>
      </c>
      <c r="Z96" s="68" t="str">
        <f>IF(ISERROR(X96+Y96+$E$73/$C$79)=TRUE, "",X96+Y96+$E$73/$C$79)</f>
        <v/>
      </c>
      <c r="AA96" s="9" t="e">
        <f>$E$72*(AR13-$AG$38)/$F$80</f>
        <v>#VALUE!</v>
      </c>
      <c r="AB96" s="9" t="e">
        <f>$E$71*(AS13-$AJ$38)/$F$79</f>
        <v>#VALUE!</v>
      </c>
      <c r="AC96" s="68" t="str">
        <f>IF(ISERROR(AA96+AB96+$E$73/$C$79)=TRUE, "",AA96+AB96+$E$73/$C$79)</f>
        <v/>
      </c>
      <c r="AF96" s="68"/>
      <c r="AG96" s="24"/>
      <c r="AH96" s="54"/>
      <c r="AK96" s="67"/>
      <c r="AL96" s="76"/>
    </row>
    <row r="97" spans="13:39" s="9" customFormat="1" ht="13.8" x14ac:dyDescent="0.3">
      <c r="M97" s="10"/>
      <c r="N97" s="10"/>
      <c r="O97" s="10"/>
      <c r="P97" s="10"/>
      <c r="Q97" s="10"/>
      <c r="R97" s="10"/>
      <c r="S97" s="10"/>
      <c r="T97" s="10"/>
      <c r="X97" s="9" t="e">
        <f>$E$72*(AO14-$AG$38)/$F$80</f>
        <v>#VALUE!</v>
      </c>
      <c r="Y97" s="9" t="e">
        <f>$E$71*(AP14-$AJ$38)/$F$79</f>
        <v>#VALUE!</v>
      </c>
      <c r="Z97" s="68" t="str">
        <f>IF(ISERROR(X97+Y97+$E$73/$C$79)=TRUE, "",X97+Y97+$E$73/$C$79)</f>
        <v/>
      </c>
      <c r="AA97" s="9" t="e">
        <f>$E$72*(AR14-$AG$38)/$F$80</f>
        <v>#VALUE!</v>
      </c>
      <c r="AB97" s="9" t="e">
        <f>$E$71*(AS14-$AJ$38)/$F$79</f>
        <v>#VALUE!</v>
      </c>
      <c r="AC97" s="68" t="str">
        <f>IF(ISERROR(AA97+AB97+$E$73/$C$79)=TRUE, "",AA97+AB97+$E$73/$C$79)</f>
        <v/>
      </c>
      <c r="AG97" s="24"/>
      <c r="AH97" s="54"/>
      <c r="AK97" s="67"/>
      <c r="AL97" s="76"/>
    </row>
    <row r="98" spans="13:39" s="9" customFormat="1" ht="13.8" x14ac:dyDescent="0.3">
      <c r="M98" s="10"/>
      <c r="N98" s="10"/>
      <c r="O98" s="10"/>
      <c r="P98" s="10"/>
      <c r="Q98" s="10"/>
      <c r="R98" s="10"/>
      <c r="S98" s="10"/>
      <c r="T98" s="10"/>
      <c r="X98" s="9" t="e">
        <f>$E$72*(AO15-$AG$38)/$F$80</f>
        <v>#VALUE!</v>
      </c>
      <c r="Y98" s="9" t="e">
        <f>$E$71*(AP15-$AJ$38)/$F$79</f>
        <v>#VALUE!</v>
      </c>
      <c r="Z98" s="68" t="str">
        <f>IF(ISERROR(X98+Y98+$E$73/$C$79)=TRUE, "",X98+Y98+$E$73/$C$79)</f>
        <v/>
      </c>
      <c r="AA98" s="9" t="e">
        <f>$E$72*(AR15-$AG$38)/$F$80</f>
        <v>#VALUE!</v>
      </c>
      <c r="AB98" s="9" t="e">
        <f>$E$71*(AS15-$AJ$38)/$F$79</f>
        <v>#VALUE!</v>
      </c>
      <c r="AC98" s="68" t="str">
        <f>IF(ISERROR(AA98+AB98+$E$73/$C$79)=TRUE, "",AA98+AB98+$E$73/$C$79)</f>
        <v/>
      </c>
      <c r="AG98" s="24"/>
      <c r="AH98" s="54"/>
      <c r="AK98" s="67"/>
      <c r="AL98" s="76"/>
    </row>
    <row r="99" spans="13:39" s="9" customFormat="1" ht="13.8" x14ac:dyDescent="0.3">
      <c r="M99" s="10"/>
      <c r="N99" s="10"/>
      <c r="O99" s="10"/>
      <c r="P99" s="10"/>
      <c r="Q99" s="10"/>
      <c r="R99" s="10"/>
      <c r="S99" s="10"/>
      <c r="T99" s="10"/>
      <c r="X99" s="9" t="e">
        <f>$E$72*(AO16-$AG$38)/$F$80</f>
        <v>#VALUE!</v>
      </c>
      <c r="Y99" s="9" t="e">
        <f>$E$71*(AP16-$AJ$38)/$F$79</f>
        <v>#VALUE!</v>
      </c>
      <c r="Z99" s="68" t="str">
        <f>IF(ISERROR(X99+Y99+$E$73/$C$79)=TRUE, "",X99+Y99+$E$73/$C$79)</f>
        <v/>
      </c>
      <c r="AA99" s="9" t="e">
        <f>$E$72*(AR16-$AG$38)/$F$80</f>
        <v>#VALUE!</v>
      </c>
      <c r="AB99" s="9" t="e">
        <f>$E$71*(AS16-$AJ$38)/$F$79</f>
        <v>#VALUE!</v>
      </c>
      <c r="AC99" s="68" t="str">
        <f>IF(ISERROR(AA99+AB99+$E$73/$C$79)=TRUE, "",AA99+AB99+$E$73/$C$79)</f>
        <v/>
      </c>
      <c r="AH99" s="24"/>
      <c r="AI99" s="54"/>
      <c r="AL99" s="67"/>
      <c r="AM99" s="76"/>
    </row>
    <row r="100" spans="13:39" s="9" customFormat="1" ht="13.8" x14ac:dyDescent="0.3">
      <c r="M100" s="10"/>
      <c r="N100" s="10"/>
      <c r="O100" s="10"/>
      <c r="P100" s="10"/>
      <c r="Q100" s="10"/>
      <c r="R100" s="10"/>
      <c r="S100" s="10"/>
      <c r="T100" s="10"/>
      <c r="AH100" s="24"/>
      <c r="AI100" s="54"/>
      <c r="AL100" s="67"/>
      <c r="AM100" s="76"/>
    </row>
    <row r="101" spans="13:39" s="9" customFormat="1" ht="13.8" x14ac:dyDescent="0.3">
      <c r="M101" s="10"/>
      <c r="N101" s="10"/>
      <c r="O101" s="10"/>
      <c r="P101" s="10"/>
      <c r="Q101" s="10"/>
      <c r="R101" s="10"/>
      <c r="S101" s="10"/>
      <c r="T101" s="10"/>
      <c r="X101" s="9" t="e">
        <f>$E$72*(AO19-$AG$38)/$F$80</f>
        <v>#VALUE!</v>
      </c>
      <c r="Y101" s="9" t="e">
        <f>$E$71*(AP19-$AJ$38)/$F$79</f>
        <v>#VALUE!</v>
      </c>
      <c r="Z101" s="68" t="str">
        <f>IF(ISERROR(X101+Y101+$E$73/$C$79)=TRUE, "",X101+Y101+$E$73/$C$79)</f>
        <v/>
      </c>
      <c r="AC101" s="68"/>
      <c r="AH101" s="24"/>
      <c r="AI101" s="54"/>
      <c r="AL101" s="67"/>
      <c r="AM101" s="76"/>
    </row>
    <row r="102" spans="13:39" s="9" customFormat="1" ht="13.8" x14ac:dyDescent="0.3">
      <c r="M102" s="10"/>
      <c r="N102" s="10"/>
      <c r="O102" s="10"/>
      <c r="P102" s="10"/>
      <c r="Q102" s="10"/>
      <c r="R102" s="10"/>
      <c r="S102" s="10"/>
      <c r="T102" s="10"/>
      <c r="X102" s="9" t="e">
        <f>$E$72*(AO20-$AG$38)/$F$80</f>
        <v>#VALUE!</v>
      </c>
      <c r="Y102" s="9" t="e">
        <f>$E$71*(AP20-$AJ$38)/$F$79</f>
        <v>#VALUE!</v>
      </c>
      <c r="Z102" s="68" t="str">
        <f>IF(ISERROR(X102+Y102+$E$73/$C$79)=TRUE, "",X102+Y102+$E$73/$C$79)</f>
        <v/>
      </c>
      <c r="AC102" s="68"/>
      <c r="AH102" s="24"/>
      <c r="AI102" s="54"/>
      <c r="AL102" s="67"/>
      <c r="AM102" s="76"/>
    </row>
    <row r="103" spans="13:39" s="9" customFormat="1" ht="13.8" x14ac:dyDescent="0.3">
      <c r="M103" s="10"/>
      <c r="N103" s="10"/>
      <c r="O103" s="10"/>
      <c r="P103" s="10"/>
      <c r="Q103" s="10"/>
      <c r="R103" s="10"/>
      <c r="S103" s="10"/>
      <c r="T103" s="10"/>
      <c r="X103" s="9" t="e">
        <f>$E$72*(AO21-$AG$38)/$F$80</f>
        <v>#VALUE!</v>
      </c>
      <c r="Y103" s="9" t="e">
        <f>$E$71*(AP21-$AJ$38)/$F$79</f>
        <v>#VALUE!</v>
      </c>
      <c r="Z103" s="68" t="str">
        <f>IF(ISERROR(X103+Y103+$E$73/$C$79)=TRUE, "",X103+Y103+$E$73/$C$79)</f>
        <v/>
      </c>
      <c r="AC103" s="68"/>
      <c r="AH103" s="24"/>
      <c r="AI103" s="54"/>
      <c r="AL103" s="67"/>
      <c r="AM103" s="12"/>
    </row>
    <row r="104" spans="13:39" s="9" customFormat="1" ht="13.8" x14ac:dyDescent="0.3">
      <c r="M104" s="10"/>
      <c r="N104" s="10"/>
      <c r="O104" s="10"/>
      <c r="P104" s="10"/>
      <c r="Q104" s="10"/>
      <c r="R104" s="10"/>
      <c r="S104" s="10"/>
      <c r="T104" s="10"/>
      <c r="X104" s="9" t="e">
        <f>$E$72*(AO22-$AG$38)/$F$80</f>
        <v>#VALUE!</v>
      </c>
      <c r="Y104" s="9" t="e">
        <f>$E$71*(AP22-$AJ$38)/$F$79</f>
        <v>#VALUE!</v>
      </c>
      <c r="Z104" s="68" t="str">
        <f>IF(ISERROR(X104+Y104+$E$73/$C$79)=TRUE, "",X104+Y104+$E$73/$C$79)</f>
        <v/>
      </c>
      <c r="AC104" s="68"/>
      <c r="AH104" s="24"/>
      <c r="AI104" s="54"/>
      <c r="AL104" s="67"/>
      <c r="AM104" s="12"/>
    </row>
    <row r="105" spans="13:39" s="9" customFormat="1" ht="13.8" x14ac:dyDescent="0.3">
      <c r="M105" s="10"/>
      <c r="N105" s="10"/>
      <c r="O105" s="10"/>
      <c r="P105" s="10"/>
      <c r="Q105" s="10"/>
      <c r="R105" s="10"/>
      <c r="S105" s="10"/>
      <c r="T105" s="10"/>
      <c r="AH105" s="24"/>
      <c r="AI105" s="54"/>
      <c r="AL105" s="67"/>
      <c r="AM105" s="12"/>
    </row>
    <row r="106" spans="13:39" s="9" customFormat="1" ht="13.8" x14ac:dyDescent="0.3">
      <c r="M106" s="10"/>
      <c r="N106" s="10"/>
      <c r="O106" s="10"/>
      <c r="P106" s="10"/>
      <c r="Q106" s="10"/>
      <c r="R106" s="10"/>
      <c r="S106" s="10"/>
      <c r="T106" s="10"/>
      <c r="X106" s="9" t="e">
        <f>$E$72*(AO25-$AG$38)/$F$80</f>
        <v>#VALUE!</v>
      </c>
      <c r="Y106" s="9" t="e">
        <f>$E$71*(AP25-$AJ$38)/$F$79</f>
        <v>#VALUE!</v>
      </c>
      <c r="Z106" s="68" t="str">
        <f>IF(ISERROR(X106+Y106+$E$73/$C$79)=TRUE, "",X106+Y106+$E$73/$C$79)</f>
        <v/>
      </c>
      <c r="AC106" s="68"/>
      <c r="AH106" s="24"/>
      <c r="AI106" s="54"/>
      <c r="AL106" s="67"/>
      <c r="AM106" s="12"/>
    </row>
    <row r="107" spans="13:39" s="9" customFormat="1" ht="13.8" x14ac:dyDescent="0.3">
      <c r="M107" s="10"/>
      <c r="N107" s="10"/>
      <c r="O107" s="10"/>
      <c r="P107" s="10"/>
      <c r="Q107" s="10"/>
      <c r="R107" s="10"/>
      <c r="S107" s="10"/>
      <c r="T107" s="10"/>
      <c r="X107" s="9" t="e">
        <f>$E$72*(AO26-$AG$38)/$F$80</f>
        <v>#VALUE!</v>
      </c>
      <c r="Y107" s="9" t="e">
        <f>$E$71*(AP26-$AJ$38)/$F$79</f>
        <v>#VALUE!</v>
      </c>
      <c r="Z107" s="68" t="str">
        <f>IF(ISERROR(X107+Y107+$E$73/$C$79)=TRUE, "",X107+Y107+$E$73/$C$79)</f>
        <v/>
      </c>
      <c r="AC107" s="68"/>
      <c r="AH107" s="24"/>
      <c r="AI107" s="54"/>
      <c r="AL107" s="67"/>
      <c r="AM107" s="12"/>
    </row>
    <row r="108" spans="13:39" s="9" customFormat="1" ht="13.8" x14ac:dyDescent="0.3">
      <c r="M108" s="10"/>
      <c r="N108" s="10"/>
      <c r="O108" s="10"/>
      <c r="P108" s="10"/>
      <c r="Q108" s="10"/>
      <c r="R108" s="10"/>
      <c r="S108" s="10"/>
      <c r="T108" s="10"/>
      <c r="X108" s="9" t="e">
        <f>$E$72*(AO27-$AG$38)/$F$80</f>
        <v>#VALUE!</v>
      </c>
      <c r="Y108" s="9" t="e">
        <f>$E$71*(AP27-$AJ$38)/$F$79</f>
        <v>#VALUE!</v>
      </c>
      <c r="Z108" s="68" t="str">
        <f>IF(ISERROR(X108+Y108+$E$73/$C$79)=TRUE, "",X108+Y108+$E$73/$C$79)</f>
        <v/>
      </c>
      <c r="AC108" s="68"/>
      <c r="AH108" s="24"/>
      <c r="AI108" s="54"/>
      <c r="AL108" s="67"/>
      <c r="AM108" s="12"/>
    </row>
    <row r="109" spans="13:39" s="9" customFormat="1" ht="13.8" x14ac:dyDescent="0.3">
      <c r="M109" s="10"/>
      <c r="N109" s="10"/>
      <c r="O109" s="10"/>
      <c r="P109" s="10"/>
      <c r="Q109" s="10"/>
      <c r="R109" s="10"/>
      <c r="S109" s="10"/>
      <c r="T109" s="10"/>
      <c r="X109" s="9" t="e">
        <f>$E$72*(AO28-$AG$38)/$F$80</f>
        <v>#VALUE!</v>
      </c>
      <c r="Y109" s="9" t="e">
        <f>$E$71*(AP28-$AJ$38)/$F$79</f>
        <v>#VALUE!</v>
      </c>
      <c r="Z109" s="68" t="str">
        <f>IF(ISERROR(X109+Y109+$E$73/$C$79)=TRUE, "",X109+Y109+$E$73/$C$79)</f>
        <v/>
      </c>
      <c r="AC109" s="68"/>
      <c r="AH109" s="24"/>
      <c r="AI109" s="54"/>
      <c r="AL109" s="67"/>
      <c r="AM109" s="12"/>
    </row>
    <row r="110" spans="13:39" s="9" customFormat="1" ht="13.8" x14ac:dyDescent="0.3">
      <c r="M110" s="10"/>
      <c r="N110" s="10"/>
      <c r="O110" s="10"/>
      <c r="P110" s="10"/>
      <c r="Q110" s="10"/>
      <c r="R110" s="10"/>
      <c r="S110" s="10"/>
      <c r="T110" s="10"/>
      <c r="AH110" s="24"/>
      <c r="AI110" s="54"/>
      <c r="AL110" s="67"/>
      <c r="AM110" s="12"/>
    </row>
    <row r="111" spans="13:39" s="9" customFormat="1" ht="13.8" x14ac:dyDescent="0.3">
      <c r="M111" s="10"/>
      <c r="N111" s="10"/>
      <c r="O111" s="10"/>
      <c r="P111" s="10"/>
      <c r="Q111" s="10"/>
      <c r="R111" s="10"/>
      <c r="S111" s="10"/>
      <c r="T111" s="10"/>
      <c r="AH111" s="24"/>
      <c r="AI111" s="54"/>
      <c r="AL111" s="67"/>
      <c r="AM111" s="12"/>
    </row>
    <row r="112" spans="13:39" s="9" customFormat="1" ht="13.8" x14ac:dyDescent="0.3">
      <c r="M112" s="10"/>
      <c r="N112" s="10"/>
      <c r="O112" s="10"/>
      <c r="P112" s="10"/>
      <c r="Q112" s="10"/>
      <c r="R112" s="10"/>
      <c r="S112" s="10"/>
      <c r="T112" s="10"/>
      <c r="AH112" s="24"/>
      <c r="AI112" s="54"/>
      <c r="AL112" s="67"/>
      <c r="AM112" s="12"/>
    </row>
    <row r="113" spans="1:38" s="9" customFormat="1" ht="13.8" x14ac:dyDescent="0.3">
      <c r="M113" s="10"/>
      <c r="N113" s="10"/>
      <c r="O113" s="10"/>
      <c r="P113" s="10"/>
      <c r="Q113" s="10"/>
      <c r="R113" s="10"/>
      <c r="S113" s="10"/>
      <c r="T113" s="10"/>
      <c r="AH113" s="24"/>
      <c r="AI113" s="54"/>
      <c r="AL113" s="67"/>
    </row>
    <row r="114" spans="1:38" s="9" customFormat="1" ht="13.8" x14ac:dyDescent="0.3">
      <c r="M114" s="10"/>
      <c r="N114" s="10"/>
      <c r="O114" s="10"/>
      <c r="P114" s="10"/>
      <c r="Q114" s="10"/>
      <c r="R114" s="10"/>
      <c r="S114" s="10"/>
      <c r="T114" s="10"/>
      <c r="AL114" s="67"/>
    </row>
    <row r="115" spans="1:38" s="9" customFormat="1" ht="13.8" x14ac:dyDescent="0.3">
      <c r="M115" s="10"/>
      <c r="N115" s="10"/>
      <c r="O115" s="10"/>
      <c r="P115" s="10"/>
      <c r="Q115" s="10"/>
      <c r="R115" s="10"/>
      <c r="S115" s="10"/>
      <c r="T115" s="10"/>
    </row>
    <row r="116" spans="1:38" s="9" customFormat="1" ht="13.8" x14ac:dyDescent="0.3">
      <c r="M116" s="10"/>
      <c r="N116" s="10"/>
      <c r="O116" s="10"/>
      <c r="P116" s="10"/>
      <c r="Q116" s="10"/>
      <c r="R116" s="10"/>
      <c r="S116" s="10"/>
      <c r="T116" s="10"/>
    </row>
    <row r="117" spans="1:38" s="9" customFormat="1" ht="13.8" x14ac:dyDescent="0.3">
      <c r="A117" s="112"/>
      <c r="B117" s="116"/>
      <c r="C117" s="117"/>
      <c r="D117" s="112"/>
      <c r="E117" s="112"/>
      <c r="F117" s="112"/>
      <c r="G117" s="117"/>
      <c r="H117" s="112"/>
      <c r="I117" s="112"/>
      <c r="J117" s="112"/>
      <c r="K117" s="112"/>
      <c r="M117" s="10"/>
      <c r="N117" s="10"/>
      <c r="O117" s="10"/>
      <c r="P117" s="10"/>
      <c r="Q117" s="10"/>
      <c r="R117" s="10"/>
      <c r="S117" s="10"/>
      <c r="T117" s="10"/>
    </row>
    <row r="118" spans="1:38" s="9" customFormat="1" ht="13.8" x14ac:dyDescent="0.3">
      <c r="A118" s="112"/>
      <c r="B118" s="118"/>
      <c r="C118" s="117"/>
      <c r="D118" s="119"/>
      <c r="E118" s="119"/>
      <c r="F118" s="120" t="s">
        <v>117</v>
      </c>
      <c r="G118" s="117"/>
      <c r="H118" s="119"/>
      <c r="I118" s="119"/>
      <c r="J118" s="119"/>
      <c r="K118" s="112"/>
      <c r="M118" s="10"/>
      <c r="N118" s="10"/>
      <c r="O118" s="10"/>
      <c r="P118" s="10"/>
      <c r="Q118" s="10"/>
      <c r="R118" s="10"/>
      <c r="S118" s="10"/>
      <c r="T118" s="10"/>
    </row>
    <row r="119" spans="1:38" s="9" customFormat="1" ht="13.8" x14ac:dyDescent="0.3">
      <c r="A119" s="112"/>
      <c r="B119" s="119"/>
      <c r="C119" s="119"/>
      <c r="D119" s="119"/>
      <c r="E119" s="119"/>
      <c r="F119" s="130" t="s">
        <v>130</v>
      </c>
      <c r="G119" s="119"/>
      <c r="H119" s="119"/>
      <c r="I119" s="119"/>
      <c r="J119" s="119"/>
      <c r="K119" s="112"/>
      <c r="M119" s="10"/>
      <c r="N119" s="10"/>
      <c r="O119" s="10"/>
      <c r="P119" s="10"/>
      <c r="Q119" s="10"/>
      <c r="R119" s="10"/>
      <c r="S119" s="10"/>
      <c r="T119" s="10"/>
    </row>
  </sheetData>
  <mergeCells count="2">
    <mergeCell ref="D17:E17"/>
    <mergeCell ref="V40:V41"/>
  </mergeCells>
  <dataValidations disablePrompts="1" count="1">
    <dataValidation type="list" allowBlank="1" showInputMessage="1" showErrorMessage="1" sqref="D17">
      <formula1>$AR$21:$AR$39</formula1>
    </dataValidation>
  </dataValidations>
  <hyperlinks>
    <hyperlink ref="F63" r:id="rId1"/>
    <hyperlink ref="F119" r:id="rId2"/>
  </hyperlinks>
  <pageMargins left="0.47244094488188981" right="0.23622047244094491" top="0.31496062992125984" bottom="0.98425196850393704" header="0.43307086614173229" footer="0.59055118110236227"/>
  <pageSetup scale="92" orientation="portrait" horizontalDpi="300" r:id="rId3"/>
  <headerFooter alignWithMargins="0"/>
  <rowBreaks count="2" manualBreakCount="2">
    <brk id="7" max="10" man="1"/>
    <brk id="63" max="10"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Cross Section</vt:lpstr>
      <vt:lpstr>'Cross Section'!Print_Area</vt:lpstr>
      <vt:lpstr>'READ ME'!Print_Area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2012-03-20T12:30:25Z</cp:lastPrinted>
  <dcterms:created xsi:type="dcterms:W3CDTF">2010-01-26T17:29:04Z</dcterms:created>
  <dcterms:modified xsi:type="dcterms:W3CDTF">2016-03-02T16:07:29Z</dcterms:modified>
  <cp:category>Engineering Spreadsheets</cp:category>
</cp:coreProperties>
</file>