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4788" yWindow="0" windowWidth="20436" windowHeight="11916" activeTab="1"/>
  </bookViews>
  <sheets>
    <sheet name="READ ME" sheetId="8" r:id="rId1"/>
    <sheet name="Cross Section" sheetId="4" r:id="rId2"/>
  </sheets>
  <externalReferences>
    <externalReference r:id="rId3"/>
  </externalReferences>
  <definedNames>
    <definedName name="_xlnm.Print_Area" localSheetId="1">'Cross Section'!$A$8:$K$62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B12" i="4" l="1"/>
  <c r="F11" i="4"/>
  <c r="L10" i="4"/>
  <c r="F10" i="4"/>
  <c r="J9" i="4"/>
  <c r="F9" i="4"/>
  <c r="J8" i="4"/>
  <c r="F8" i="4"/>
  <c r="X7" i="4"/>
  <c r="X6" i="4"/>
  <c r="X5" i="4"/>
  <c r="X4" i="4"/>
  <c r="X3" i="4"/>
  <c r="X2" i="4"/>
  <c r="X1" i="4"/>
  <c r="G1" i="4" s="1"/>
  <c r="J10" i="4" l="1"/>
  <c r="AN21" i="4"/>
  <c r="AN25" i="4" s="1"/>
  <c r="AN22" i="4"/>
  <c r="AN23" i="4"/>
  <c r="AN24" i="4"/>
  <c r="AQ15" i="4"/>
  <c r="AQ19" i="4" s="1"/>
  <c r="AQ16" i="4"/>
  <c r="AQ17" i="4"/>
  <c r="AQ18" i="4"/>
  <c r="AQ21" i="4"/>
  <c r="AQ22" i="4"/>
  <c r="AQ23" i="4"/>
  <c r="AQ24" i="4"/>
  <c r="AQ25" i="4"/>
  <c r="AT15" i="4"/>
  <c r="AT19" i="4" s="1"/>
  <c r="AT16" i="4"/>
  <c r="AT17" i="4"/>
  <c r="AT18" i="4"/>
  <c r="AN15" i="4"/>
  <c r="AN16" i="4"/>
  <c r="AN17" i="4"/>
  <c r="AN18" i="4"/>
  <c r="AN27" i="4"/>
  <c r="AN31" i="4" s="1"/>
  <c r="AN28" i="4"/>
  <c r="AN29" i="4"/>
  <c r="AN30" i="4"/>
  <c r="AQ27" i="4"/>
  <c r="AQ31" i="4" s="1"/>
  <c r="AQ28" i="4"/>
  <c r="AQ29" i="4"/>
  <c r="AQ30" i="4"/>
  <c r="AT21" i="4"/>
  <c r="AT25" i="4" s="1"/>
  <c r="AT22" i="4"/>
  <c r="AT23" i="4"/>
  <c r="AT24" i="4"/>
  <c r="AT27" i="4"/>
  <c r="AT31" i="4" s="1"/>
  <c r="AT28" i="4"/>
  <c r="AT29" i="4"/>
  <c r="AT30" i="4"/>
  <c r="V17" i="4"/>
  <c r="Z17" i="4" s="1"/>
  <c r="V18" i="4"/>
  <c r="Z18" i="4" s="1"/>
  <c r="V19" i="4"/>
  <c r="Z19" i="4" s="1"/>
  <c r="V20" i="4"/>
  <c r="Z20" i="4" s="1"/>
  <c r="V16" i="4"/>
  <c r="W16" i="4" s="1"/>
  <c r="Z16" i="4"/>
  <c r="V21" i="4"/>
  <c r="Z21" i="4" s="1"/>
  <c r="V22" i="4"/>
  <c r="Z22" i="4" s="1"/>
  <c r="V23" i="4"/>
  <c r="Z23" i="4" s="1"/>
  <c r="V24" i="4"/>
  <c r="Z24" i="4" s="1"/>
  <c r="AM21" i="4"/>
  <c r="AM25" i="4" s="1"/>
  <c r="AM22" i="4"/>
  <c r="AM23" i="4"/>
  <c r="AM24" i="4"/>
  <c r="AP15" i="4"/>
  <c r="AP19" i="4" s="1"/>
  <c r="AP16" i="4"/>
  <c r="AP17" i="4"/>
  <c r="AP18" i="4"/>
  <c r="AP21" i="4"/>
  <c r="AP25" i="4" s="1"/>
  <c r="AP22" i="4"/>
  <c r="AP23" i="4"/>
  <c r="AP24" i="4"/>
  <c r="AS15" i="4"/>
  <c r="AS19" i="4" s="1"/>
  <c r="AS16" i="4"/>
  <c r="AS17" i="4"/>
  <c r="AS18" i="4"/>
  <c r="W17" i="4"/>
  <c r="W19" i="4"/>
  <c r="W20" i="4"/>
  <c r="W21" i="4"/>
  <c r="W22" i="4"/>
  <c r="W24" i="4"/>
  <c r="AM15" i="4"/>
  <c r="AM19" i="4" s="1"/>
  <c r="AM16" i="4"/>
  <c r="AM17" i="4"/>
  <c r="AM18" i="4"/>
  <c r="AM27" i="4"/>
  <c r="AM31" i="4" s="1"/>
  <c r="AM28" i="4"/>
  <c r="AM29" i="4"/>
  <c r="AM30" i="4"/>
  <c r="AP27" i="4"/>
  <c r="AP31" i="4" s="1"/>
  <c r="AP28" i="4"/>
  <c r="AP29" i="4"/>
  <c r="AP30" i="4"/>
  <c r="AS21" i="4"/>
  <c r="AS25" i="4" s="1"/>
  <c r="AS22" i="4"/>
  <c r="AS23" i="4"/>
  <c r="AS24" i="4"/>
  <c r="AS27" i="4"/>
  <c r="AS31" i="4" s="1"/>
  <c r="AS28" i="4"/>
  <c r="AS29" i="4"/>
  <c r="AS30" i="4"/>
  <c r="AE17" i="4"/>
  <c r="AE19" i="4"/>
  <c r="AE20" i="4"/>
  <c r="AE21" i="4"/>
  <c r="AE22" i="4"/>
  <c r="AE24" i="4"/>
  <c r="Y16" i="4"/>
  <c r="AH16" i="4" s="1"/>
  <c r="Y17" i="4"/>
  <c r="AH17" i="4" s="1"/>
  <c r="Y18" i="4"/>
  <c r="AH18" i="4" s="1"/>
  <c r="Y19" i="4"/>
  <c r="AH19" i="4" s="1"/>
  <c r="Y20" i="4"/>
  <c r="AH20" i="4" s="1"/>
  <c r="Y21" i="4"/>
  <c r="AH21" i="4" s="1"/>
  <c r="Y22" i="4"/>
  <c r="AH22" i="4" s="1"/>
  <c r="Y23" i="4"/>
  <c r="AH23" i="4" s="1"/>
  <c r="Y24" i="4"/>
  <c r="AH24" i="4"/>
  <c r="AB16" i="4"/>
  <c r="AK16" i="4" s="1"/>
  <c r="AB17" i="4"/>
  <c r="AB18" i="4"/>
  <c r="AK18" i="4" s="1"/>
  <c r="AB19" i="4"/>
  <c r="AK19" i="4" s="1"/>
  <c r="AB20" i="4"/>
  <c r="AK20" i="4" s="1"/>
  <c r="AB21" i="4"/>
  <c r="AK21" i="4" s="1"/>
  <c r="AB22" i="4"/>
  <c r="AK22" i="4" s="1"/>
  <c r="AB23" i="4"/>
  <c r="AK23" i="4" s="1"/>
  <c r="AB24" i="4"/>
  <c r="AK24" i="4" s="1"/>
  <c r="AA20" i="4"/>
  <c r="X17" i="4"/>
  <c r="X24" i="4"/>
  <c r="AA24" i="4"/>
  <c r="AA17" i="4"/>
  <c r="X21" i="4"/>
  <c r="AA21" i="4"/>
  <c r="X16" i="4"/>
  <c r="X18" i="4"/>
  <c r="X22" i="4"/>
  <c r="AA22" i="4"/>
  <c r="AA19" i="4"/>
  <c r="X20" i="4"/>
  <c r="X19" i="4"/>
  <c r="X23" i="4" l="1"/>
  <c r="AE23" i="4"/>
  <c r="W18" i="4"/>
  <c r="AA18" i="4"/>
  <c r="W23" i="4"/>
  <c r="W26" i="4" s="1"/>
  <c r="V26" i="4"/>
  <c r="C31" i="4" s="1"/>
  <c r="AE18" i="4"/>
  <c r="AA23" i="4"/>
  <c r="AA16" i="4"/>
  <c r="AE16" i="4"/>
  <c r="AB26" i="4"/>
  <c r="X26" i="4"/>
  <c r="Z26" i="4"/>
  <c r="AK17" i="4"/>
  <c r="AK26" i="4"/>
  <c r="AH26" i="4"/>
  <c r="D27" i="4"/>
  <c r="AJ30" i="4"/>
  <c r="AN19" i="4"/>
  <c r="AW23" i="4" s="1"/>
  <c r="AX23" i="4" s="1"/>
  <c r="Y26" i="4"/>
  <c r="AJ31" i="4"/>
  <c r="Y30" i="4" l="1"/>
  <c r="AH30" i="4" s="1"/>
  <c r="AH31" i="4" s="1"/>
  <c r="C32" i="4"/>
  <c r="C33" i="4" s="1"/>
  <c r="AB31" i="4"/>
  <c r="AG17" i="4" s="1"/>
  <c r="AE26" i="4"/>
  <c r="AA26" i="4"/>
  <c r="AE31" i="4" s="1"/>
  <c r="AC31" i="4"/>
  <c r="AF23" i="4"/>
  <c r="AF24" i="4"/>
  <c r="AG21" i="4"/>
  <c r="AF22" i="4"/>
  <c r="AF17" i="4"/>
  <c r="AF18" i="4"/>
  <c r="AF19" i="4"/>
  <c r="AG18" i="4"/>
  <c r="AG22" i="4"/>
  <c r="AG19" i="4"/>
  <c r="AG23" i="4"/>
  <c r="AF21" i="4"/>
  <c r="AG16" i="4"/>
  <c r="AG20" i="4"/>
  <c r="AG24" i="4"/>
  <c r="AF20" i="4"/>
  <c r="AD31" i="4"/>
  <c r="AK30" i="4"/>
  <c r="AK31" i="4" s="1"/>
  <c r="D26" i="4"/>
  <c r="AG31" i="4"/>
  <c r="C35" i="4"/>
  <c r="AG30" i="4"/>
  <c r="AW24" i="4"/>
  <c r="AX24" i="4" s="1"/>
  <c r="AF16" i="4" l="1"/>
  <c r="AG26" i="4"/>
  <c r="F32" i="4" s="1"/>
  <c r="AJ21" i="4"/>
  <c r="AI18" i="4"/>
  <c r="AI19" i="4"/>
  <c r="AJ22" i="4"/>
  <c r="AI24" i="4"/>
  <c r="AJ19" i="4"/>
  <c r="AJ23" i="4"/>
  <c r="AI20" i="4"/>
  <c r="AJ16" i="4"/>
  <c r="AJ24" i="4"/>
  <c r="AI23" i="4"/>
  <c r="AI22" i="4"/>
  <c r="AI17" i="4"/>
  <c r="AJ17" i="4"/>
  <c r="AJ18" i="4"/>
  <c r="AI16" i="4"/>
  <c r="AJ20" i="4"/>
  <c r="AI21" i="4"/>
  <c r="AF26" i="4"/>
  <c r="C34" i="4"/>
  <c r="AJ26" i="4" l="1"/>
  <c r="F31" i="4" s="1"/>
  <c r="AI26" i="4"/>
  <c r="J34" i="4"/>
  <c r="F33" i="4"/>
  <c r="J33" i="4"/>
  <c r="J32" i="4" l="1"/>
  <c r="J31" i="4"/>
</calcChain>
</file>

<file path=xl/sharedStrings.xml><?xml version="1.0" encoding="utf-8"?>
<sst xmlns="http://schemas.openxmlformats.org/spreadsheetml/2006/main" count="167" uniqueCount="109">
  <si>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</si>
  <si>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</si>
  <si>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</si>
  <si>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</si>
  <si>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</si>
  <si>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</si>
  <si>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</si>
  <si>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</si>
  <si>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</si>
  <si>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</si>
  <si>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</si>
  <si>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</si>
  <si>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</si>
  <si>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</si>
  <si>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</si>
  <si>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</si>
  <si>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</si>
  <si>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</si>
  <si>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</si>
  <si>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</si>
  <si>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</si>
  <si>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</si>
  <si>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</si>
  <si>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Total Height (y) =</t>
  </si>
  <si>
    <t>in</t>
  </si>
  <si>
    <t>Total Width (x) =</t>
  </si>
  <si>
    <t>Total Section Properties about origin:</t>
  </si>
  <si>
    <t>Total Iy</t>
  </si>
  <si>
    <t>z</t>
  </si>
  <si>
    <t>Total Iz</t>
  </si>
  <si>
    <t>(mm)</t>
  </si>
  <si>
    <t>Y =</t>
  </si>
  <si>
    <t>R. Abbott</t>
  </si>
  <si>
    <t>IR</t>
  </si>
  <si>
    <t xml:space="preserve"> </t>
  </si>
  <si>
    <t>Angle to X-Axis</t>
  </si>
  <si>
    <t>Section Properties About Centroidal Axis Parallel to Original Axis</t>
  </si>
  <si>
    <t>General Properties</t>
  </si>
  <si>
    <t>Radius of Gyration</t>
  </si>
  <si>
    <t>in²</t>
  </si>
  <si>
    <t>=</t>
  </si>
  <si>
    <t>Area Moment of Intertia</t>
  </si>
  <si>
    <t>in⁴</t>
  </si>
  <si>
    <t>AA-SM-001-005</t>
  </si>
  <si>
    <r>
      <t>y</t>
    </r>
    <r>
      <rPr>
        <vertAlign val="superscript"/>
        <sz val="10"/>
        <rFont val="Calibri"/>
        <family val="2"/>
        <scheme val="minor"/>
      </rPr>
      <t>2</t>
    </r>
    <r>
      <rPr>
        <sz val="10"/>
        <rFont val="Calibri"/>
        <family val="2"/>
        <scheme val="minor"/>
      </rPr>
      <t>A</t>
    </r>
  </si>
  <si>
    <r>
      <t>z</t>
    </r>
    <r>
      <rPr>
        <vertAlign val="superscript"/>
        <sz val="10"/>
        <rFont val="Calibri"/>
        <family val="2"/>
        <scheme val="minor"/>
      </rPr>
      <t>2</t>
    </r>
    <r>
      <rPr>
        <sz val="10"/>
        <rFont val="Calibri"/>
        <family val="2"/>
        <scheme val="minor"/>
      </rPr>
      <t>A</t>
    </r>
  </si>
  <si>
    <r>
      <t>Sum: y</t>
    </r>
    <r>
      <rPr>
        <vertAlign val="superscript"/>
        <sz val="10"/>
        <rFont val="Calibri"/>
        <family val="2"/>
        <scheme val="minor"/>
      </rPr>
      <t>2</t>
    </r>
    <r>
      <rPr>
        <sz val="10"/>
        <rFont val="Calibri"/>
        <family val="2"/>
        <scheme val="minor"/>
      </rPr>
      <t>A</t>
    </r>
  </si>
  <si>
    <r>
      <t>Sum: z</t>
    </r>
    <r>
      <rPr>
        <vertAlign val="superscript"/>
        <sz val="10"/>
        <rFont val="Calibri"/>
        <family val="2"/>
        <scheme val="minor"/>
      </rPr>
      <t>2</t>
    </r>
    <r>
      <rPr>
        <sz val="10"/>
        <rFont val="Calibri"/>
        <family val="2"/>
        <scheme val="minor"/>
      </rPr>
      <t>A</t>
    </r>
  </si>
  <si>
    <r>
      <t>(mm</t>
    </r>
    <r>
      <rPr>
        <vertAlign val="superscript"/>
        <sz val="10"/>
        <rFont val="Calibri"/>
        <family val="2"/>
        <scheme val="minor"/>
      </rPr>
      <t>4</t>
    </r>
    <r>
      <rPr>
        <sz val="10"/>
        <rFont val="Calibri"/>
        <family val="2"/>
        <scheme val="minor"/>
      </rPr>
      <t>)</t>
    </r>
  </si>
  <si>
    <t>A =</t>
  </si>
  <si>
    <r>
      <t>I</t>
    </r>
    <r>
      <rPr>
        <vertAlign val="subscript"/>
        <sz val="10"/>
        <rFont val="Calibri"/>
        <family val="2"/>
        <scheme val="minor"/>
      </rPr>
      <t>x</t>
    </r>
    <r>
      <rPr>
        <sz val="10"/>
        <rFont val="Calibri"/>
        <family val="2"/>
        <scheme val="minor"/>
      </rPr>
      <t xml:space="preserve"> =</t>
    </r>
  </si>
  <si>
    <r>
      <t>ρ</t>
    </r>
    <r>
      <rPr>
        <vertAlign val="subscript"/>
        <sz val="10"/>
        <rFont val="Calibri"/>
        <family val="2"/>
        <scheme val="minor"/>
      </rPr>
      <t>x</t>
    </r>
    <r>
      <rPr>
        <sz val="10"/>
        <rFont val="Calibri"/>
        <family val="2"/>
        <scheme val="minor"/>
      </rPr>
      <t xml:space="preserve"> =</t>
    </r>
  </si>
  <si>
    <r>
      <t>ẋ</t>
    </r>
    <r>
      <rPr>
        <vertAlign val="subscript"/>
        <sz val="10"/>
        <rFont val="Calibri"/>
        <family val="2"/>
        <scheme val="minor"/>
      </rPr>
      <t>left</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</si>
  <si>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</si>
  <si>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r>
      <t>ẋ</t>
    </r>
    <r>
      <rPr>
        <vertAlign val="subscript"/>
        <sz val="10"/>
        <rFont val="Calibri"/>
        <family val="2"/>
        <scheme val="minor"/>
      </rPr>
      <t>right</t>
    </r>
    <r>
      <rPr>
        <sz val="10"/>
        <rFont val="Calibri"/>
        <family val="2"/>
        <scheme val="minor"/>
      </rPr>
      <t xml:space="preserve"> =</t>
    </r>
  </si>
  <si>
    <t>J =</t>
  </si>
  <si>
    <r>
      <t>ρ</t>
    </r>
    <r>
      <rPr>
        <vertAlign val="subscript"/>
        <sz val="10"/>
        <rFont val="Calibri"/>
        <family val="2"/>
        <scheme val="minor"/>
      </rPr>
      <t>y</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</si>
  <si>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</si>
  <si>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ẏ</t>
    </r>
    <r>
      <rPr>
        <vertAlign val="subscript"/>
        <sz val="10"/>
        <rFont val="Calibri"/>
        <family val="2"/>
        <scheme val="minor"/>
      </rPr>
      <t>lower</t>
    </r>
    <r>
      <rPr>
        <sz val="10"/>
        <rFont val="Calibri"/>
        <family val="2"/>
        <scheme val="minor"/>
      </rPr>
      <t xml:space="preserve"> =</t>
    </r>
  </si>
  <si>
    <t xml:space="preserve"> Values in italics are optional</t>
  </si>
  <si>
    <t>Example</t>
  </si>
  <si>
    <t>Chart 5</t>
  </si>
  <si>
    <t>Axis 1</t>
  </si>
  <si>
    <t>X</t>
  </si>
  <si>
    <t>Y</t>
  </si>
  <si>
    <t>Maximum</t>
  </si>
  <si>
    <t>Minimum</t>
  </si>
  <si>
    <r>
      <t xml:space="preserve"> ChangeChartAxisScale(Chart name, </t>
    </r>
    <r>
      <rPr>
        <b/>
        <i/>
        <sz val="10"/>
        <color indexed="8"/>
        <rFont val="Calibri"/>
        <family val="2"/>
        <scheme val="minor"/>
      </rPr>
      <t>Xmin, Xmax, Y1min, Y1max, Y2min, Y2max</t>
    </r>
    <r>
      <rPr>
        <b/>
        <sz val="10"/>
        <color indexed="8"/>
        <rFont val="Calibri"/>
        <family val="2"/>
        <scheme val="minor"/>
      </rPr>
      <t>)</t>
    </r>
  </si>
  <si>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</si>
  <si>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</si>
  <si>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</si>
  <si>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</si>
  <si>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</si>
  <si>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</si>
  <si>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</si>
  <si>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</si>
  <si>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</si>
  <si>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</si>
  <si>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</si>
  <si>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</si>
  <si>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</si>
  <si>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</si>
  <si>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</si>
  <si>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</si>
  <si>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</si>
  <si>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</si>
  <si>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</si>
  <si>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</si>
  <si>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</si>
  <si>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</si>
  <si>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</si>
  <si>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</si>
  <si>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</si>
  <si>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</si>
  <si>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</si>
  <si>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</si>
  <si>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</si>
  <si>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</si>
  <si>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</si>
  <si>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</si>
  <si>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</si>
  <si>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</si>
  <si>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</si>
  <si>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</si>
  <si>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</si>
  <si>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SECTION PROPERTIES - GENERAL WITH ANGLES, REALLY SMALL FORMAT</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</si>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</sst>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
    <numFmt numFmtId="167" formatCode="&quot;$&quot;#,##0\ ;\(&quot;$&quot;#,##0\)"/>
    <numFmt numFmtId="168" formatCode="0.0000_)"/>
  </numFmts>
  <fonts count="27" x14ac:knownFonts="1">
    <font>
      <sz val="10"/>
      <color theme="1"/>
      <name val="Arial"/>
      <family val="2"/>
    </font>
    <font>
      <sz val="10"/>
      <name val="Arial"/>
      <family val="2"/>
    </font>
    <font>
      <sz val="10"/>
      <color indexed="24"/>
      <name val="Arial"/>
      <family val="2"/>
    </font>
    <font>
      <sz val="10"/>
      <color indexed="8"/>
      <name val="Arial"/>
      <family val="2"/>
    </font>
    <font>
      <sz val="12"/>
      <name val="Calibri"/>
      <family val="2"/>
      <scheme val="minor"/>
    </font>
    <font>
      <b/>
      <sz val="12"/>
      <name val="Calibri"/>
      <family val="2"/>
      <scheme val="minor"/>
    </font>
    <font>
      <sz val="10"/>
      <name val="Calibri"/>
      <family val="2"/>
      <scheme val="minor"/>
    </font>
    <font>
      <sz val="10"/>
      <color theme="1"/>
      <name val="Calibri"/>
      <family val="2"/>
      <scheme val="minor"/>
    </font>
    <font>
      <b/>
      <sz val="10"/>
      <name val="Calibri"/>
      <family val="2"/>
      <scheme val="minor"/>
    </font>
    <font>
      <vertAlign val="superscript"/>
      <sz val="10"/>
      <name val="Calibri"/>
      <family val="2"/>
      <scheme val="minor"/>
    </font>
    <font>
      <sz val="10"/>
      <color rgb="FF0000FF"/>
      <name val="Calibri"/>
      <family val="2"/>
      <scheme val="minor"/>
    </font>
    <font>
      <i/>
      <sz val="10"/>
      <name val="Calibri"/>
      <family val="2"/>
      <scheme val="minor"/>
    </font>
    <font>
      <vertAlign val="subscript"/>
      <sz val="10"/>
      <name val="Calibri"/>
      <family val="2"/>
      <scheme val="minor"/>
    </font>
    <font>
      <sz val="10"/>
      <color rgb="FF3333FF"/>
      <name val="Calibri"/>
      <family val="2"/>
      <scheme val="minor"/>
    </font>
    <font>
      <b/>
      <sz val="10"/>
      <color theme="1"/>
      <name val="Calibri"/>
      <family val="2"/>
      <scheme val="minor"/>
    </font>
    <font>
      <b/>
      <i/>
      <sz val="10"/>
      <color indexed="8"/>
      <name val="Calibri"/>
      <family val="2"/>
      <scheme val="minor"/>
    </font>
    <font>
      <b/>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4">
    <fill>
      <patternFill patternType="none"/>
    </fill>
    <fill>
      <patternFill patternType="gray125"/>
    </fill>
    <fill>
      <patternFill patternType="solid">
        <fgColor theme="5"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cellStyleXfs>
  <cellXfs count="125">
    <xf numFmtId="0" fontId="0" fillId="0" borderId="0" xfId="0"/>
    <xf numFmtId="0" fontId="4" fillId="0" borderId="0" xfId="1" applyFont="1"/>
    <xf numFmtId="0" fontId="6" fillId="0" borderId="0" xfId="1" applyFont="1"/>
    <xf numFmtId="0" fontId="6" fillId="0" borderId="2" xfId="1" applyFont="1" applyBorder="1" applyAlignment="1">
      <alignment horizontal="center"/>
    </xf>
    <xf numFmtId="0" fontId="7" fillId="0" borderId="0" xfId="0" applyFont="1"/>
    <xf numFmtId="0" fontId="6" fillId="0" borderId="0" xfId="1" applyFont="1" applyAlignment="1">
      <alignment horizontal="right"/>
    </xf>
    <xf numFmtId="0" fontId="6" fillId="0" borderId="0" xfId="1" applyFont="1" applyAlignment="1">
      <alignment horizontal="center"/>
    </xf>
    <xf numFmtId="0" fontId="6" fillId="0" borderId="0" xfId="1" applyFont="1" applyProtection="1">
      <protection locked="0"/>
    </xf>
    <xf numFmtId="0" fontId="6" fillId="0" borderId="0" xfId="1" applyFont="1" applyBorder="1" applyAlignment="1" applyProtection="1">
      <alignment horizontal="center"/>
      <protection locked="0"/>
    </xf>
    <xf numFmtId="0" fontId="6" fillId="0" borderId="0" xfId="1" applyFont="1" applyFill="1" applyBorder="1" applyAlignment="1">
      <alignment horizontal="center"/>
    </xf>
    <xf numFmtId="165" fontId="6" fillId="0" borderId="4" xfId="1" applyNumberFormat="1" applyFont="1" applyBorder="1"/>
    <xf numFmtId="165" fontId="6" fillId="0" borderId="5" xfId="1" applyNumberFormat="1" applyFont="1" applyBorder="1"/>
    <xf numFmtId="0" fontId="6" fillId="0" borderId="0" xfId="1" applyFont="1" applyAlignment="1" applyProtection="1">
      <alignment horizontal="center"/>
      <protection locked="0"/>
    </xf>
    <xf numFmtId="1" fontId="6" fillId="0" borderId="0" xfId="1" applyNumberFormat="1" applyFont="1" applyAlignment="1">
      <alignment horizontal="center"/>
    </xf>
    <xf numFmtId="166" fontId="6" fillId="0" borderId="0" xfId="1" applyNumberFormat="1" applyFont="1" applyAlignment="1">
      <alignment horizontal="center"/>
    </xf>
    <xf numFmtId="168" fontId="6" fillId="0" borderId="0" xfId="0" applyNumberFormat="1" applyFont="1" applyAlignment="1" applyProtection="1">
      <alignment horizontal="center"/>
    </xf>
    <xf numFmtId="165" fontId="6" fillId="0" borderId="0" xfId="1" applyNumberFormat="1" applyFont="1" applyAlignment="1">
      <alignment horizontal="center"/>
    </xf>
    <xf numFmtId="165" fontId="6" fillId="0" borderId="6" xfId="1" applyNumberFormat="1" applyFont="1" applyBorder="1"/>
    <xf numFmtId="165" fontId="6" fillId="0" borderId="3" xfId="1" applyNumberFormat="1" applyFont="1" applyBorder="1"/>
    <xf numFmtId="165" fontId="10" fillId="0" borderId="0" xfId="1" applyNumberFormat="1" applyFont="1" applyBorder="1" applyAlignment="1" applyProtection="1">
      <alignment horizontal="center"/>
      <protection locked="0"/>
    </xf>
    <xf numFmtId="0" fontId="10" fillId="0" borderId="0" xfId="1" applyFont="1" applyBorder="1" applyAlignment="1" applyProtection="1">
      <alignment horizontal="center"/>
      <protection locked="0"/>
    </xf>
    <xf numFmtId="0" fontId="6" fillId="0" borderId="3" xfId="1" applyFont="1" applyBorder="1"/>
    <xf numFmtId="165" fontId="6" fillId="0" borderId="7" xfId="1" applyNumberFormat="1" applyFont="1" applyBorder="1"/>
    <xf numFmtId="165" fontId="6" fillId="0" borderId="8" xfId="1" applyNumberFormat="1" applyFont="1" applyBorder="1"/>
    <xf numFmtId="0" fontId="6" fillId="0" borderId="0" xfId="0" applyFont="1" applyBorder="1" applyProtection="1">
      <protection locked="0"/>
    </xf>
    <xf numFmtId="0" fontId="6" fillId="0" borderId="0" xfId="1" applyFont="1" applyBorder="1" applyAlignment="1" applyProtection="1">
      <alignment horizontal="right"/>
      <protection locked="0"/>
    </xf>
    <xf numFmtId="165" fontId="6" fillId="0" borderId="0" xfId="1" applyNumberFormat="1" applyFont="1" applyBorder="1" applyProtection="1">
      <protection locked="0"/>
    </xf>
    <xf numFmtId="0" fontId="6" fillId="0" borderId="0" xfId="1" applyFont="1" applyBorder="1" applyProtection="1">
      <protection locked="0"/>
    </xf>
    <xf numFmtId="2" fontId="6" fillId="0" borderId="0" xfId="1" applyNumberFormat="1" applyFont="1" applyAlignment="1">
      <alignment horizontal="center"/>
    </xf>
    <xf numFmtId="0" fontId="8" fillId="0" borderId="0" xfId="0" applyFont="1" applyFill="1" applyBorder="1" applyAlignment="1" applyProtection="1">
      <protection locked="0"/>
    </xf>
    <xf numFmtId="0" fontId="11" fillId="0" borderId="0" xfId="0" applyFont="1" applyBorder="1" applyProtection="1">
      <protection locked="0"/>
    </xf>
    <xf numFmtId="0" fontId="11" fillId="0" borderId="0" xfId="1" applyFont="1"/>
    <xf numFmtId="0" fontId="11" fillId="0" borderId="0" xfId="0" applyFont="1" applyBorder="1" applyAlignment="1" applyProtection="1">
      <alignment horizontal="left" vertical="center"/>
      <protection locked="0"/>
    </xf>
    <xf numFmtId="0" fontId="6" fillId="0" borderId="0" xfId="0" applyFont="1" applyProtection="1">
      <protection locked="0"/>
    </xf>
    <xf numFmtId="0" fontId="6" fillId="0" borderId="0" xfId="1" applyFont="1" applyBorder="1" applyAlignment="1">
      <alignment horizontal="right"/>
    </xf>
    <xf numFmtId="166" fontId="6" fillId="0" borderId="0" xfId="1" applyNumberFormat="1" applyFont="1" applyBorder="1" applyAlignment="1" applyProtection="1">
      <alignment horizontal="right"/>
      <protection locked="0"/>
    </xf>
    <xf numFmtId="0" fontId="6" fillId="0" borderId="0" xfId="1" applyFont="1" applyBorder="1"/>
    <xf numFmtId="165" fontId="6" fillId="0" borderId="0" xfId="1" applyNumberFormat="1" applyFont="1"/>
    <xf numFmtId="166" fontId="6" fillId="0" borderId="0" xfId="1" applyNumberFormat="1" applyFont="1"/>
    <xf numFmtId="0" fontId="6" fillId="0" borderId="0" xfId="0" applyFont="1" applyBorder="1" applyAlignment="1" applyProtection="1">
      <alignment horizontal="right" vertical="center"/>
      <protection locked="0"/>
    </xf>
    <xf numFmtId="165" fontId="6" fillId="0" borderId="0" xfId="0" applyNumberFormat="1" applyFont="1" applyBorder="1" applyProtection="1">
      <protection locked="0"/>
    </xf>
    <xf numFmtId="0" fontId="6" fillId="0" borderId="0" xfId="0" applyFont="1" applyBorder="1" applyAlignment="1" applyProtection="1">
      <alignment vertical="center"/>
      <protection locked="0"/>
    </xf>
    <xf numFmtId="2" fontId="6" fillId="0" borderId="0" xfId="0" applyNumberFormat="1" applyFont="1" applyBorder="1" applyAlignment="1" applyProtection="1">
      <alignment horizontal="right" vertical="center"/>
      <protection locked="0"/>
    </xf>
    <xf numFmtId="166" fontId="8" fillId="0" borderId="0" xfId="1" applyNumberFormat="1" applyFont="1" applyBorder="1" applyAlignment="1" applyProtection="1">
      <alignment horizontal="center"/>
      <protection locked="0"/>
    </xf>
    <xf numFmtId="0" fontId="6" fillId="0" borderId="0" xfId="0" applyFont="1" applyBorder="1" applyAlignment="1" applyProtection="1">
      <alignment horizontal="right"/>
      <protection locked="0"/>
    </xf>
    <xf numFmtId="2" fontId="6" fillId="0" borderId="0" xfId="0" applyNumberFormat="1" applyFont="1" applyBorder="1" applyProtection="1">
      <protection locked="0"/>
    </xf>
    <xf numFmtId="164" fontId="6" fillId="0" borderId="0" xfId="0" applyNumberFormat="1" applyFont="1" applyBorder="1" applyAlignment="1" applyProtection="1">
      <alignment horizontal="right" vertical="center"/>
      <protection locked="0"/>
    </xf>
    <xf numFmtId="0" fontId="6" fillId="0" borderId="0" xfId="0" applyFont="1" applyAlignment="1" applyProtection="1">
      <alignment vertical="center"/>
      <protection locked="0"/>
    </xf>
    <xf numFmtId="166" fontId="6" fillId="0" borderId="0" xfId="1" applyNumberFormat="1" applyFont="1" applyBorder="1" applyProtection="1">
      <protection locked="0"/>
    </xf>
    <xf numFmtId="164" fontId="6" fillId="0" borderId="0" xfId="0" applyNumberFormat="1" applyFont="1" applyBorder="1" applyProtection="1">
      <protection locked="0"/>
    </xf>
    <xf numFmtId="0" fontId="8" fillId="0" borderId="0" xfId="0" applyFont="1" applyBorder="1" applyProtection="1">
      <protection locked="0"/>
    </xf>
    <xf numFmtId="0" fontId="6" fillId="0" borderId="3" xfId="1" applyFont="1" applyBorder="1" applyAlignment="1">
      <alignment horizontal="center"/>
    </xf>
    <xf numFmtId="0" fontId="6" fillId="0" borderId="2" xfId="1" applyFont="1" applyBorder="1"/>
    <xf numFmtId="1" fontId="6" fillId="0" borderId="2" xfId="1" applyNumberFormat="1" applyFont="1" applyBorder="1" applyAlignment="1">
      <alignment horizontal="center"/>
    </xf>
    <xf numFmtId="1" fontId="6" fillId="0" borderId="0" xfId="0" applyNumberFormat="1" applyFont="1" applyBorder="1" applyProtection="1">
      <protection locked="0"/>
    </xf>
    <xf numFmtId="164" fontId="6" fillId="0" borderId="0" xfId="1" applyNumberFormat="1" applyFont="1" applyBorder="1" applyAlignment="1" applyProtection="1">
      <alignment horizontal="right"/>
      <protection locked="0"/>
    </xf>
    <xf numFmtId="0" fontId="7" fillId="2" borderId="0" xfId="0" applyFont="1" applyFill="1"/>
    <xf numFmtId="0" fontId="13" fillId="0" borderId="0" xfId="0" applyFont="1"/>
    <xf numFmtId="0" fontId="7" fillId="0" borderId="0" xfId="0" applyFont="1" applyAlignment="1">
      <alignment horizontal="center"/>
    </xf>
    <xf numFmtId="165" fontId="7" fillId="3" borderId="9" xfId="0" applyNumberFormat="1" applyFont="1" applyFill="1" applyBorder="1"/>
    <xf numFmtId="0" fontId="7" fillId="3" borderId="9" xfId="0" applyFont="1" applyFill="1" applyBorder="1"/>
    <xf numFmtId="0" fontId="14" fillId="0" borderId="0" xfId="0" applyFont="1"/>
    <xf numFmtId="0" fontId="6" fillId="0" borderId="0" xfId="6" applyFont="1" applyProtection="1">
      <protection locked="0"/>
    </xf>
    <xf numFmtId="0" fontId="6" fillId="0" borderId="0" xfId="6" applyFont="1" applyAlignment="1" applyProtection="1">
      <alignment horizontal="right"/>
      <protection locked="0"/>
    </xf>
    <xf numFmtId="0" fontId="17" fillId="0" borderId="0" xfId="6" applyFont="1" applyProtection="1">
      <protection locked="0"/>
    </xf>
    <xf numFmtId="0" fontId="17" fillId="0" borderId="0" xfId="6" applyFont="1" applyAlignment="1" applyProtection="1">
      <alignment horizontal="left"/>
      <protection locked="0"/>
    </xf>
    <xf numFmtId="0" fontId="6" fillId="0" borderId="0" xfId="6" applyFont="1"/>
    <xf numFmtId="0" fontId="6" fillId="0" borderId="1" xfId="6" applyFont="1" applyBorder="1" applyAlignment="1">
      <alignment horizontal="center"/>
    </xf>
    <xf numFmtId="0" fontId="6" fillId="0" borderId="0" xfId="6" applyFont="1" applyAlignment="1">
      <alignment horizontal="right"/>
    </xf>
    <xf numFmtId="0" fontId="8" fillId="0" borderId="0" xfId="6" applyFont="1" applyAlignment="1">
      <alignment horizontal="left"/>
    </xf>
    <xf numFmtId="0" fontId="6" fillId="0" borderId="2" xfId="6" applyFont="1" applyBorder="1" applyAlignment="1">
      <alignment horizontal="center"/>
    </xf>
    <xf numFmtId="14" fontId="17" fillId="0" borderId="0" xfId="6" quotePrefix="1" applyNumberFormat="1" applyFont="1" applyProtection="1">
      <protection locked="0"/>
    </xf>
    <xf numFmtId="0" fontId="6" fillId="0" borderId="2" xfId="8" applyFont="1" applyBorder="1" applyAlignment="1">
      <alignment horizontal="center"/>
    </xf>
    <xf numFmtId="1" fontId="6" fillId="0" borderId="2" xfId="8" applyNumberFormat="1" applyFont="1" applyBorder="1" applyAlignment="1">
      <alignment horizontal="center"/>
    </xf>
    <xf numFmtId="0" fontId="18" fillId="0" borderId="0" xfId="6" applyFont="1" applyAlignment="1" applyProtection="1">
      <alignment horizontal="left"/>
      <protection locked="0"/>
    </xf>
    <xf numFmtId="0" fontId="6" fillId="0" borderId="0" xfId="8" applyFont="1"/>
    <xf numFmtId="0" fontId="8" fillId="0" borderId="0" xfId="6" applyFont="1"/>
    <xf numFmtId="0" fontId="8" fillId="0" borderId="0" xfId="6" quotePrefix="1" applyFont="1" applyAlignment="1">
      <alignment vertical="center"/>
    </xf>
    <xf numFmtId="0" fontId="8" fillId="0" borderId="0" xfId="6" applyFont="1" applyAlignment="1">
      <alignment vertical="center"/>
    </xf>
    <xf numFmtId="0" fontId="6" fillId="0" borderId="0" xfId="6" applyFont="1" applyAlignment="1">
      <alignment horizontal="center"/>
    </xf>
    <xf numFmtId="0" fontId="8" fillId="0" borderId="0" xfId="6" applyFont="1" applyAlignment="1">
      <alignment horizontal="right"/>
    </xf>
    <xf numFmtId="0" fontId="4" fillId="0" borderId="0" xfId="6" applyFont="1"/>
    <xf numFmtId="0" fontId="5" fillId="0" borderId="0" xfId="6" applyFont="1"/>
    <xf numFmtId="0" fontId="19" fillId="0" borderId="0" xfId="6" applyFont="1"/>
    <xf numFmtId="0" fontId="6" fillId="0" borderId="0" xfId="6" applyFont="1" applyBorder="1" applyAlignment="1"/>
    <xf numFmtId="0" fontId="19" fillId="0" borderId="0" xfId="6" applyFont="1" applyBorder="1" applyAlignment="1"/>
    <xf numFmtId="0" fontId="4" fillId="0" borderId="2" xfId="1" applyFont="1" applyBorder="1"/>
    <xf numFmtId="0" fontId="6" fillId="0" borderId="4" xfId="6" applyFont="1" applyBorder="1" applyAlignment="1">
      <alignment horizontal="center"/>
    </xf>
    <xf numFmtId="0" fontId="6" fillId="0" borderId="1" xfId="6" applyFont="1" applyBorder="1"/>
    <xf numFmtId="0" fontId="6" fillId="0" borderId="6" xfId="6" applyFont="1" applyBorder="1" applyAlignment="1">
      <alignment horizontal="center"/>
    </xf>
    <xf numFmtId="0" fontId="6" fillId="0" borderId="2" xfId="6" applyFont="1" applyBorder="1"/>
    <xf numFmtId="1" fontId="6" fillId="0" borderId="6" xfId="8" applyNumberFormat="1" applyFont="1" applyBorder="1" applyAlignment="1">
      <alignment horizontal="center"/>
    </xf>
    <xf numFmtId="0" fontId="6" fillId="0" borderId="2" xfId="0" applyFont="1" applyBorder="1" applyProtection="1"/>
    <xf numFmtId="0" fontId="6" fillId="0" borderId="0" xfId="0" applyFont="1" applyBorder="1" applyProtection="1"/>
    <xf numFmtId="0" fontId="21" fillId="0" borderId="0" xfId="0" applyFont="1" applyBorder="1" applyProtection="1"/>
    <xf numFmtId="0" fontId="6" fillId="0" borderId="2" xfId="0" applyFont="1" applyBorder="1" applyAlignment="1" applyProtection="1"/>
    <xf numFmtId="0" fontId="6" fillId="0" borderId="0" xfId="0" applyFont="1" applyBorder="1" applyAlignment="1" applyProtection="1"/>
    <xf numFmtId="0" fontId="21" fillId="0" borderId="0" xfId="0" applyFont="1" applyBorder="1" applyAlignment="1" applyProtection="1"/>
    <xf numFmtId="0" fontId="6" fillId="0" borderId="0" xfId="0" applyFont="1" applyProtection="1"/>
    <xf numFmtId="0" fontId="21" fillId="0" borderId="0" xfId="0" applyFont="1" applyProtection="1"/>
    <xf numFmtId="0" fontId="8" fillId="0" borderId="0" xfId="1" applyFont="1" applyProtection="1">
      <protection locked="0"/>
    </xf>
    <xf numFmtId="0" fontId="6" fillId="0" borderId="0" xfId="0" applyFont="1" applyAlignment="1">
      <alignment horizontal="center"/>
    </xf>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22" fillId="0" borderId="0" xfId="0" applyFont="1" applyAlignment="1">
      <alignment horizontal="center"/>
    </xf>
    <xf numFmtId="0" fontId="6" fillId="0" borderId="0" xfId="6" applyFont="1" applyBorder="1" applyAlignment="1">
      <alignment horizontal="center"/>
    </xf>
    <xf numFmtId="0" fontId="6" fillId="0" borderId="0" xfId="6" applyFont="1" applyBorder="1"/>
    <xf numFmtId="0" fontId="6" fillId="0" borderId="0" xfId="6" applyFont="1" applyBorder="1" applyAlignment="1">
      <alignment horizontal="right"/>
    </xf>
    <xf numFmtId="0" fontId="8" fillId="0" borderId="0" xfId="6" applyFont="1" applyBorder="1" applyAlignment="1">
      <alignment horizontal="left"/>
    </xf>
    <xf numFmtId="0" fontId="6" fillId="0" borderId="0" xfId="8" applyFont="1" applyBorder="1" applyAlignment="1">
      <alignment horizontal="center"/>
    </xf>
    <xf numFmtId="1" fontId="6" fillId="0" borderId="0" xfId="8" applyNumberFormat="1" applyFont="1" applyBorder="1" applyAlignment="1">
      <alignment horizontal="center"/>
    </xf>
    <xf numFmtId="0" fontId="4" fillId="0" borderId="0" xfId="6" applyFont="1" applyBorder="1" applyAlignment="1">
      <alignment horizontal="center"/>
    </xf>
    <xf numFmtId="0" fontId="4" fillId="0" borderId="0" xfId="6" applyFont="1" applyBorder="1"/>
    <xf numFmtId="164" fontId="6" fillId="0" borderId="0" xfId="8" applyNumberFormat="1" applyFont="1" applyBorder="1" applyAlignment="1">
      <alignment horizontal="center"/>
    </xf>
    <xf numFmtId="0" fontId="23" fillId="0" borderId="0" xfId="9" applyFont="1" applyBorder="1" applyAlignment="1" applyProtection="1">
      <alignment horizontal="center"/>
      <protection locked="0"/>
    </xf>
    <xf numFmtId="0" fontId="6" fillId="0" borderId="0" xfId="6" applyFont="1" applyBorder="1" applyAlignment="1">
      <alignment horizontal="left" vertical="top" wrapText="1"/>
    </xf>
    <xf numFmtId="0" fontId="20" fillId="0" borderId="0" xfId="10" applyBorder="1" applyAlignment="1" applyProtection="1">
      <alignment horizontal="center"/>
    </xf>
    <xf numFmtId="0" fontId="20" fillId="0" borderId="0" xfId="10" applyFont="1" applyBorder="1" applyAlignment="1" applyProtection="1">
      <alignment horizontal="center"/>
    </xf>
    <xf numFmtId="0" fontId="6" fillId="0" borderId="0" xfId="6" applyFont="1" applyBorder="1" applyAlignment="1">
      <alignment horizontal="left" vertical="top" wrapText="1"/>
    </xf>
    <xf numFmtId="0" fontId="6" fillId="0" borderId="0" xfId="6" applyFont="1" applyBorder="1" applyAlignment="1">
      <alignment horizontal="left" wrapText="1"/>
    </xf>
    <xf numFmtId="0" fontId="20" fillId="0" borderId="0" xfId="10" applyBorder="1" applyAlignment="1" applyProtection="1">
      <alignment horizontal="center"/>
    </xf>
    <xf numFmtId="0" fontId="6" fillId="0" borderId="0" xfId="1" applyFont="1" applyBorder="1" applyAlignment="1" applyProtection="1">
      <alignment horizontal="center" wrapText="1"/>
      <protection locked="0"/>
    </xf>
    <xf numFmtId="0" fontId="24" fillId="0" borderId="0" xfId="11" applyFont="1" applyBorder="1" applyAlignment="1" applyProtection="1">
      <alignment horizontal="center"/>
    </xf>
    <xf numFmtId="0" fontId="26" fillId="0" borderId="0" xfId="12"/>
    <xf numFmtId="0" fontId="25" fillId="0" borderId="0" xfId="11" applyBorder="1" applyAlignment="1">
      <alignment horizontal="center"/>
    </xf>
  </cellXfs>
  <cellStyles count="13">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73597263562503"/>
          <c:y val="2.769334382567238E-2"/>
          <c:w val="0.82154158196245308"/>
          <c:h val="0.89715661781059675"/>
        </c:manualLayout>
      </c:layout>
      <c:scatterChart>
        <c:scatterStyle val="lineMarker"/>
        <c:varyColors val="0"/>
        <c:ser>
          <c:idx val="0"/>
          <c:order val="0"/>
          <c:spPr>
            <a:ln w="19050">
              <a:solidFill>
                <a:srgbClr val="000000"/>
              </a:solidFill>
            </a:ln>
          </c:spPr>
          <c:marker>
            <c:symbol val="none"/>
          </c:marker>
          <c:xVal>
            <c:numRef>
              <c:f>'Cross Section'!$AM$15:$AM$19</c:f>
              <c:numCache>
                <c:formatCode>0.000</c:formatCode>
                <c:ptCount val="5"/>
                <c:pt idx="0">
                  <c:v>24.59619407771256</c:v>
                </c:pt>
                <c:pt idx="1">
                  <c:v>13.989592359914344</c:v>
                </c:pt>
                <c:pt idx="2">
                  <c:v>15.40380592228744</c:v>
                </c:pt>
                <c:pt idx="3">
                  <c:v>26.010407640085656</c:v>
                </c:pt>
                <c:pt idx="4">
                  <c:v>24.59619407771256</c:v>
                </c:pt>
              </c:numCache>
            </c:numRef>
          </c:xVal>
          <c:yVal>
            <c:numRef>
              <c:f>'Cross Section'!$AN$15:$AN$19</c:f>
              <c:numCache>
                <c:formatCode>0.000</c:formatCode>
                <c:ptCount val="5"/>
                <c:pt idx="0">
                  <c:v>11.010407640085655</c:v>
                </c:pt>
                <c:pt idx="1">
                  <c:v>0.40380592228744216</c:v>
                </c:pt>
                <c:pt idx="2" formatCode="General">
                  <c:v>-1.0104076400856545</c:v>
                </c:pt>
                <c:pt idx="3" formatCode="General">
                  <c:v>9.5961940777125569</c:v>
                </c:pt>
                <c:pt idx="4">
                  <c:v>11.010407640085655</c:v>
                </c:pt>
              </c:numCache>
            </c:numRef>
          </c:yVal>
          <c:smooth val="0"/>
          <c:extLst>
            <c:ext xmlns:c16="http://schemas.microsoft.com/office/drawing/2014/chart" uri="{C3380CC4-5D6E-409C-BE32-E72D297353CC}">
              <c16:uniqueId val="{00000000-129D-44EE-98A5-694117DE06D7}"/>
            </c:ext>
          </c:extLst>
        </c:ser>
        <c:ser>
          <c:idx val="1"/>
          <c:order val="1"/>
          <c:spPr>
            <a:ln w="19050">
              <a:solidFill>
                <a:srgbClr val="000000"/>
              </a:solidFill>
            </a:ln>
          </c:spPr>
          <c:marker>
            <c:symbol val="none"/>
          </c:marker>
          <c:xVal>
            <c:numRef>
              <c:f>'Cross Section'!$AP$15:$AP$19</c:f>
              <c:numCache>
                <c:formatCode>0.000</c:formatCode>
                <c:ptCount val="5"/>
                <c:pt idx="0">
                  <c:v>4.5961940777125596</c:v>
                </c:pt>
                <c:pt idx="1">
                  <c:v>-6.0104076400856554</c:v>
                </c:pt>
                <c:pt idx="2">
                  <c:v>-4.5961940777125596</c:v>
                </c:pt>
                <c:pt idx="3">
                  <c:v>6.0104076400856554</c:v>
                </c:pt>
                <c:pt idx="4">
                  <c:v>4.5961940777125596</c:v>
                </c:pt>
              </c:numCache>
            </c:numRef>
          </c:xVal>
          <c:yVal>
            <c:numRef>
              <c:f>'Cross Section'!$AQ$15:$AQ$19</c:f>
              <c:numCache>
                <c:formatCode>0.000</c:formatCode>
                <c:ptCount val="5"/>
                <c:pt idx="0">
                  <c:v>6.0104076400856545</c:v>
                </c:pt>
                <c:pt idx="1">
                  <c:v>-4.5961940777125578</c:v>
                </c:pt>
                <c:pt idx="2" formatCode="General">
                  <c:v>-6.0104076400856545</c:v>
                </c:pt>
                <c:pt idx="3" formatCode="General">
                  <c:v>4.5961940777125578</c:v>
                </c:pt>
                <c:pt idx="4">
                  <c:v>6.0104076400856545</c:v>
                </c:pt>
              </c:numCache>
            </c:numRef>
          </c:yVal>
          <c:smooth val="0"/>
          <c:extLst>
            <c:ext xmlns:c16="http://schemas.microsoft.com/office/drawing/2014/chart" uri="{C3380CC4-5D6E-409C-BE32-E72D297353CC}">
              <c16:uniqueId val="{00000001-129D-44EE-98A5-694117DE06D7}"/>
            </c:ext>
          </c:extLst>
        </c:ser>
        <c:ser>
          <c:idx val="2"/>
          <c:order val="2"/>
          <c:spPr>
            <a:ln w="19050">
              <a:solidFill>
                <a:srgbClr val="000000"/>
              </a:solidFill>
            </a:ln>
          </c:spPr>
          <c:marker>
            <c:symbol val="none"/>
          </c:marker>
          <c:xVal>
            <c:numRef>
              <c:f>'Cross Section'!$AS$15:$AS$19</c:f>
              <c:numCache>
                <c:formatCode>0.000</c:formatCode>
                <c:ptCount val="5"/>
                <c:pt idx="0">
                  <c:v>-7.1160254037844375</c:v>
                </c:pt>
                <c:pt idx="1">
                  <c:v>-14.616025403784441</c:v>
                </c:pt>
                <c:pt idx="2">
                  <c:v>-12.883974596215563</c:v>
                </c:pt>
                <c:pt idx="3">
                  <c:v>-5.3839745962155598</c:v>
                </c:pt>
                <c:pt idx="4">
                  <c:v>-7.1160254037844375</c:v>
                </c:pt>
              </c:numCache>
            </c:numRef>
          </c:xVal>
          <c:yVal>
            <c:numRef>
              <c:f>'Cross Section'!$AT$15:$AT$19</c:f>
              <c:numCache>
                <c:formatCode>0.000</c:formatCode>
                <c:ptCount val="5"/>
                <c:pt idx="0">
                  <c:v>-3.0048094716167109</c:v>
                </c:pt>
                <c:pt idx="1">
                  <c:v>-15.99519052838329</c:v>
                </c:pt>
                <c:pt idx="2" formatCode="General">
                  <c:v>-16.99519052838329</c:v>
                </c:pt>
                <c:pt idx="3" formatCode="General">
                  <c:v>-4.0048094716167109</c:v>
                </c:pt>
                <c:pt idx="4">
                  <c:v>-3.0048094716167109</c:v>
                </c:pt>
              </c:numCache>
            </c:numRef>
          </c:yVal>
          <c:smooth val="0"/>
          <c:extLst>
            <c:ext xmlns:c16="http://schemas.microsoft.com/office/drawing/2014/chart" uri="{C3380CC4-5D6E-409C-BE32-E72D297353CC}">
              <c16:uniqueId val="{00000002-129D-44EE-98A5-694117DE06D7}"/>
            </c:ext>
          </c:extLst>
        </c:ser>
        <c:ser>
          <c:idx val="3"/>
          <c:order val="3"/>
          <c:spPr>
            <a:ln w="19050">
              <a:solidFill>
                <a:srgbClr val="000000"/>
              </a:solidFill>
            </a:ln>
          </c:spPr>
          <c:marker>
            <c:symbol val="none"/>
          </c:marker>
          <c:xVal>
            <c:numRef>
              <c:f>'Cross Section'!$AM$21:$AM$25</c:f>
            </c:numRef>
          </c:xVal>
          <c:yVal>
            <c:numRef>
              <c:f>'Cross Section'!$AN$21:$AN$25</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3-129D-44EE-98A5-694117DE06D7}"/>
            </c:ext>
          </c:extLst>
        </c:ser>
        <c:ser>
          <c:idx val="4"/>
          <c:order val="4"/>
          <c:spPr>
            <a:ln w="19050">
              <a:solidFill>
                <a:srgbClr val="000000"/>
              </a:solidFill>
            </a:ln>
          </c:spPr>
          <c:marker>
            <c:symbol val="none"/>
          </c:marker>
          <c:xVal>
            <c:numRef>
              <c:f>'Cross Section'!$AP$21:$AP$25</c:f>
            </c:numRef>
          </c:xVal>
          <c:yVal>
            <c:numRef>
              <c:f>'Cross Section'!$AQ$21:$AQ$25</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4-129D-44EE-98A5-694117DE06D7}"/>
            </c:ext>
          </c:extLst>
        </c:ser>
        <c:ser>
          <c:idx val="5"/>
          <c:order val="5"/>
          <c:spPr>
            <a:ln w="19050">
              <a:solidFill>
                <a:srgbClr val="000000"/>
              </a:solidFill>
            </a:ln>
          </c:spPr>
          <c:marker>
            <c:symbol val="none"/>
          </c:marker>
          <c:xVal>
            <c:numRef>
              <c:f>'Cross Section'!$AS$21:$AS$25</c:f>
            </c:numRef>
          </c:xVal>
          <c:yVal>
            <c:numRef>
              <c:f>'Cross Section'!$AT$21:$AT$25</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5-129D-44EE-98A5-694117DE06D7}"/>
            </c:ext>
          </c:extLst>
        </c:ser>
        <c:ser>
          <c:idx val="6"/>
          <c:order val="6"/>
          <c:spPr>
            <a:ln w="19050">
              <a:solidFill>
                <a:srgbClr val="000000"/>
              </a:solidFill>
            </a:ln>
          </c:spPr>
          <c:marker>
            <c:symbol val="none"/>
          </c:marker>
          <c:xVal>
            <c:numRef>
              <c:f>'Cross Section'!$AP$27:$AP$31</c:f>
            </c:numRef>
          </c:xVal>
          <c:yVal>
            <c:numRef>
              <c:f>'Cross Section'!$AQ$27:$AQ$31</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6-129D-44EE-98A5-694117DE06D7}"/>
            </c:ext>
          </c:extLst>
        </c:ser>
        <c:ser>
          <c:idx val="7"/>
          <c:order val="7"/>
          <c:spPr>
            <a:ln w="19050">
              <a:solidFill>
                <a:srgbClr val="000000"/>
              </a:solidFill>
            </a:ln>
          </c:spPr>
          <c:marker>
            <c:symbol val="none"/>
          </c:marker>
          <c:xVal>
            <c:numRef>
              <c:f>'Cross Section'!$AS$27:$AS$31</c:f>
            </c:numRef>
          </c:xVal>
          <c:yVal>
            <c:numRef>
              <c:f>'Cross Section'!$AT$27:$AT$31</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7-129D-44EE-98A5-694117DE06D7}"/>
            </c:ext>
          </c:extLst>
        </c:ser>
        <c:ser>
          <c:idx val="8"/>
          <c:order val="8"/>
          <c:spPr>
            <a:ln w="19050">
              <a:solidFill>
                <a:srgbClr val="000000"/>
              </a:solidFill>
            </a:ln>
          </c:spPr>
          <c:marker>
            <c:symbol val="none"/>
          </c:marker>
          <c:xVal>
            <c:numRef>
              <c:f>'Cross Section'!$AM$27:$AM$31</c:f>
            </c:numRef>
          </c:xVal>
          <c:yVal>
            <c:numRef>
              <c:f>'Cross Section'!$AN$27:$AN$31</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8-129D-44EE-98A5-694117DE06D7}"/>
            </c:ext>
          </c:extLst>
        </c:ser>
        <c:ser>
          <c:idx val="9"/>
          <c:order val="9"/>
          <c:spPr>
            <a:ln w="9525">
              <a:solidFill>
                <a:schemeClr val="tx1"/>
              </a:solidFill>
              <a:prstDash val="lgDashDot"/>
            </a:ln>
          </c:spPr>
          <c:marker>
            <c:symbol val="none"/>
          </c:marker>
          <c:xVal>
            <c:numRef>
              <c:f>'Cross Section'!$AH$30:$AH$31</c:f>
              <c:numCache>
                <c:formatCode>0.0000</c:formatCode>
                <c:ptCount val="2"/>
                <c:pt idx="0">
                  <c:v>3.3333333333333335</c:v>
                </c:pt>
                <c:pt idx="1">
                  <c:v>3.3333333333333335</c:v>
                </c:pt>
              </c:numCache>
            </c:numRef>
          </c:xVal>
          <c:yVal>
            <c:numRef>
              <c:f>'Cross Section'!$AG$30:$AG$31</c:f>
              <c:numCache>
                <c:formatCode>0.000</c:formatCode>
                <c:ptCount val="2"/>
                <c:pt idx="0">
                  <c:v>-17.49519052838329</c:v>
                </c:pt>
                <c:pt idx="1">
                  <c:v>11.510407640085655</c:v>
                </c:pt>
              </c:numCache>
            </c:numRef>
          </c:yVal>
          <c:smooth val="0"/>
          <c:extLst>
            <c:ext xmlns:c16="http://schemas.microsoft.com/office/drawing/2014/chart" uri="{C3380CC4-5D6E-409C-BE32-E72D297353CC}">
              <c16:uniqueId val="{00000009-129D-44EE-98A5-694117DE06D7}"/>
            </c:ext>
          </c:extLst>
        </c:ser>
        <c:ser>
          <c:idx val="10"/>
          <c:order val="10"/>
          <c:spPr>
            <a:ln w="9525">
              <a:solidFill>
                <a:schemeClr val="tx1"/>
              </a:solidFill>
              <a:prstDash val="lgDashDot"/>
            </a:ln>
          </c:spPr>
          <c:marker>
            <c:symbol val="none"/>
          </c:marker>
          <c:xVal>
            <c:numRef>
              <c:f>'Cross Section'!$AJ$30:$AJ$31</c:f>
              <c:numCache>
                <c:formatCode>0.000</c:formatCode>
                <c:ptCount val="2"/>
                <c:pt idx="0">
                  <c:v>-15.116025403784441</c:v>
                </c:pt>
                <c:pt idx="1">
                  <c:v>26.510407640085656</c:v>
                </c:pt>
              </c:numCache>
            </c:numRef>
          </c:xVal>
          <c:yVal>
            <c:numRef>
              <c:f>'Cross Section'!$AK$30:$AK$31</c:f>
              <c:numCache>
                <c:formatCode>0.000</c:formatCode>
                <c:ptCount val="2"/>
                <c:pt idx="0">
                  <c:v>-1.6666666666666667</c:v>
                </c:pt>
                <c:pt idx="1">
                  <c:v>-1.6666666666666667</c:v>
                </c:pt>
              </c:numCache>
            </c:numRef>
          </c:yVal>
          <c:smooth val="0"/>
          <c:extLst>
            <c:ext xmlns:c16="http://schemas.microsoft.com/office/drawing/2014/chart" uri="{C3380CC4-5D6E-409C-BE32-E72D297353CC}">
              <c16:uniqueId val="{0000000A-129D-44EE-98A5-694117DE06D7}"/>
            </c:ext>
          </c:extLst>
        </c:ser>
        <c:dLbls>
          <c:showLegendKey val="0"/>
          <c:showVal val="0"/>
          <c:showCatName val="0"/>
          <c:showSerName val="0"/>
          <c:showPercent val="0"/>
          <c:showBubbleSize val="0"/>
        </c:dLbls>
        <c:axId val="614452008"/>
        <c:axId val="614451224"/>
      </c:scatterChart>
      <c:valAx>
        <c:axId val="614452008"/>
        <c:scaling>
          <c:orientation val="minMax"/>
          <c:max val="26.110407640085658"/>
          <c:min val="-17.095190528383291"/>
        </c:scaling>
        <c:delete val="0"/>
        <c:axPos val="b"/>
        <c:numFmt formatCode="0" sourceLinked="0"/>
        <c:majorTickMark val="out"/>
        <c:minorTickMark val="none"/>
        <c:tickLblPos val="nextTo"/>
        <c:spPr>
          <a:ln>
            <a:solidFill>
              <a:prstClr val="black"/>
            </a:solidFill>
          </a:ln>
        </c:spPr>
        <c:crossAx val="614451224"/>
        <c:crosses val="autoZero"/>
        <c:crossBetween val="midCat"/>
      </c:valAx>
      <c:valAx>
        <c:axId val="614451224"/>
        <c:scaling>
          <c:orientation val="minMax"/>
          <c:max val="26.110407640085658"/>
          <c:min val="-17.095190528383291"/>
        </c:scaling>
        <c:delete val="0"/>
        <c:axPos val="l"/>
        <c:numFmt formatCode="#,##0" sourceLinked="0"/>
        <c:majorTickMark val="out"/>
        <c:minorTickMark val="none"/>
        <c:tickLblPos val="nextTo"/>
        <c:spPr>
          <a:ln>
            <a:solidFill>
              <a:prstClr val="black"/>
            </a:solidFill>
          </a:ln>
        </c:spPr>
        <c:crossAx val="614452008"/>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314325</xdr:colOff>
      <xdr:row>28</xdr:row>
      <xdr:rowOff>38100</xdr:rowOff>
    </xdr:from>
    <xdr:to>
      <xdr:col>27</xdr:col>
      <xdr:colOff>466725</xdr:colOff>
      <xdr:row>28</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29</xdr:col>
      <xdr:colOff>314325</xdr:colOff>
      <xdr:row>28</xdr:row>
      <xdr:rowOff>38100</xdr:rowOff>
    </xdr:from>
    <xdr:to>
      <xdr:col>29</xdr:col>
      <xdr:colOff>466725</xdr:colOff>
      <xdr:row>28</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6</xdr:col>
      <xdr:colOff>140074</xdr:colOff>
      <xdr:row>13</xdr:row>
      <xdr:rowOff>67236</xdr:rowOff>
    </xdr:from>
    <xdr:to>
      <xdr:col>10</xdr:col>
      <xdr:colOff>471447</xdr:colOff>
      <xdr:row>27</xdr:row>
      <xdr:rowOff>42742</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162892</xdr:colOff>
      <xdr:row>14</xdr:row>
      <xdr:rowOff>59811</xdr:rowOff>
    </xdr:from>
    <xdr:to>
      <xdr:col>6</xdr:col>
      <xdr:colOff>424232</xdr:colOff>
      <xdr:row>15</xdr:row>
      <xdr:rowOff>112346</xdr:rowOff>
    </xdr:to>
    <xdr:sp macro="" textlink="">
      <xdr:nvSpPr>
        <xdr:cNvPr id="7" name="TextBox 6"/>
        <xdr:cNvSpPr txBox="1"/>
      </xdr:nvSpPr>
      <xdr:spPr>
        <a:xfrm>
          <a:off x="3834347" y="2657538"/>
          <a:ext cx="261340" cy="243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10</xdr:col>
      <xdr:colOff>114992</xdr:colOff>
      <xdr:row>25</xdr:row>
      <xdr:rowOff>148626</xdr:rowOff>
    </xdr:from>
    <xdr:to>
      <xdr:col>10</xdr:col>
      <xdr:colOff>396453</xdr:colOff>
      <xdr:row>27</xdr:row>
      <xdr:rowOff>87508</xdr:rowOff>
    </xdr:to>
    <xdr:sp macro="" textlink="">
      <xdr:nvSpPr>
        <xdr:cNvPr id="8" name="TextBox 7"/>
        <xdr:cNvSpPr txBox="1"/>
      </xdr:nvSpPr>
      <xdr:spPr>
        <a:xfrm>
          <a:off x="6210992" y="4530126"/>
          <a:ext cx="281461" cy="250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6</xdr:col>
      <xdr:colOff>277444</xdr:colOff>
      <xdr:row>15</xdr:row>
      <xdr:rowOff>110971</xdr:rowOff>
    </xdr:from>
    <xdr:to>
      <xdr:col>6</xdr:col>
      <xdr:colOff>278446</xdr:colOff>
      <xdr:row>17</xdr:row>
      <xdr:rowOff>71036</xdr:rowOff>
    </xdr:to>
    <xdr:cxnSp macro="">
      <xdr:nvCxnSpPr>
        <xdr:cNvPr id="11" name="Straight Arrow Connector 10"/>
        <xdr:cNvCxnSpPr/>
      </xdr:nvCxnSpPr>
      <xdr:spPr>
        <a:xfrm rot="5400000" flipH="1" flipV="1">
          <a:off x="3813503" y="3034594"/>
          <a:ext cx="271793" cy="100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460695</xdr:colOff>
      <xdr:row>26</xdr:row>
      <xdr:rowOff>125298</xdr:rowOff>
    </xdr:from>
    <xdr:to>
      <xdr:col>10</xdr:col>
      <xdr:colOff>155048</xdr:colOff>
      <xdr:row>26</xdr:row>
      <xdr:rowOff>126204</xdr:rowOff>
    </xdr:to>
    <xdr:cxnSp macro="">
      <xdr:nvCxnSpPr>
        <xdr:cNvPr id="12" name="Straight Arrow Connector 11"/>
        <xdr:cNvCxnSpPr/>
      </xdr:nvCxnSpPr>
      <xdr:spPr>
        <a:xfrm rot="10800000" flipH="1" flipV="1">
          <a:off x="5950559" y="4662662"/>
          <a:ext cx="300489" cy="9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3" name="Group 12"/>
        <xdr:cNvGrpSpPr/>
      </xdr:nvGrpSpPr>
      <xdr:grpSpPr>
        <a:xfrm>
          <a:off x="40822" y="1295880"/>
          <a:ext cx="2562865" cy="642297"/>
          <a:chOff x="40822" y="1267641"/>
          <a:chExt cx="2570933" cy="630195"/>
        </a:xfrm>
      </xdr:grpSpPr>
      <xdr:pic>
        <xdr:nvPicPr>
          <xdr:cNvPr id="16" name="Picture 15">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7" name="Picture 16"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81"/>
    <col min="3" max="3" width="10.6640625" style="81" bestFit="1" customWidth="1"/>
    <col min="4" max="11" width="9.109375" style="81"/>
    <col min="12" max="12" width="5.44140625" style="66" customWidth="1"/>
    <col min="13" max="17" width="5.33203125" style="109" customWidth="1"/>
    <col min="18" max="19" width="5.33203125" style="110" customWidth="1"/>
    <col min="20" max="25" width="9.109375" style="112"/>
    <col min="26" max="16384" width="9.109375" style="81"/>
  </cols>
  <sheetData>
    <row r="1" spans="1:25" s="66" customFormat="1" ht="13.8" x14ac:dyDescent="0.3">
      <c r="A1" s="62"/>
      <c r="B1" s="63" t="s">
        <v>0</v>
      </c>
      <c r="C1" s="64" t="s">
        <v>32</v>
      </c>
      <c r="D1" s="62"/>
      <c r="E1" s="62"/>
      <c r="F1" s="63" t="s">
        <v>68</v>
      </c>
      <c r="G1" s="65"/>
      <c r="H1" s="62"/>
      <c r="I1" s="62"/>
      <c r="J1" s="62"/>
      <c r="K1" s="62"/>
      <c r="M1" s="105"/>
      <c r="N1" s="105"/>
      <c r="O1" s="105"/>
      <c r="P1" s="105"/>
      <c r="Q1" s="105"/>
      <c r="R1" s="105"/>
      <c r="S1" s="105"/>
      <c r="T1" s="106"/>
      <c r="U1" s="106"/>
      <c r="V1" s="106"/>
      <c r="W1" s="107"/>
      <c r="X1" s="108"/>
      <c r="Y1" s="106"/>
    </row>
    <row r="2" spans="1:25" s="66" customFormat="1" ht="13.8" x14ac:dyDescent="0.3">
      <c r="A2" s="62"/>
      <c r="B2" s="63" t="s">
        <v>1</v>
      </c>
      <c r="C2" s="64" t="s">
        <v>34</v>
      </c>
      <c r="D2" s="62"/>
      <c r="E2" s="62"/>
      <c r="F2" s="63" t="s">
        <v>2</v>
      </c>
      <c r="G2" s="64"/>
      <c r="H2" s="62"/>
      <c r="I2" s="62"/>
      <c r="J2" s="62"/>
      <c r="K2" s="62"/>
      <c r="M2" s="105"/>
      <c r="N2" s="105"/>
      <c r="O2" s="105"/>
      <c r="P2" s="105"/>
      <c r="Q2" s="105"/>
      <c r="R2" s="105"/>
      <c r="S2" s="105"/>
      <c r="T2" s="106"/>
      <c r="U2" s="106"/>
      <c r="V2" s="106"/>
      <c r="W2" s="107"/>
      <c r="X2" s="108"/>
      <c r="Y2" s="106"/>
    </row>
    <row r="3" spans="1:25" s="66" customFormat="1" ht="13.8" x14ac:dyDescent="0.3">
      <c r="A3" s="62"/>
      <c r="B3" s="63" t="s">
        <v>3</v>
      </c>
      <c r="C3" s="71"/>
      <c r="D3" s="62"/>
      <c r="E3" s="62"/>
      <c r="F3" s="63" t="s">
        <v>4</v>
      </c>
      <c r="G3" s="64"/>
      <c r="H3" s="62"/>
      <c r="I3" s="62"/>
      <c r="J3" s="62"/>
      <c r="K3" s="62"/>
      <c r="M3" s="105"/>
      <c r="N3" s="105"/>
      <c r="O3" s="105"/>
      <c r="P3" s="105"/>
      <c r="Q3" s="105"/>
      <c r="R3" s="105"/>
      <c r="S3" s="105"/>
      <c r="T3" s="106"/>
      <c r="U3" s="106"/>
      <c r="V3" s="106"/>
      <c r="W3" s="107"/>
      <c r="X3" s="108"/>
      <c r="Y3" s="106"/>
    </row>
    <row r="4" spans="1:25" s="66" customFormat="1" ht="13.8" x14ac:dyDescent="0.3">
      <c r="A4" s="62"/>
      <c r="B4" s="63" t="s">
        <v>80</v>
      </c>
      <c r="C4" s="65"/>
      <c r="D4" s="62"/>
      <c r="E4" s="62"/>
      <c r="F4" s="63" t="s">
        <v>81</v>
      </c>
      <c r="G4" s="64" t="s">
        <v>82</v>
      </c>
      <c r="H4" s="62"/>
      <c r="I4" s="62"/>
      <c r="J4" s="62"/>
      <c r="K4" s="62"/>
      <c r="M4" s="105"/>
      <c r="N4" s="105"/>
      <c r="O4" s="105"/>
      <c r="P4" s="105"/>
      <c r="Q4" s="109"/>
      <c r="R4" s="110"/>
      <c r="S4" s="110"/>
      <c r="T4" s="106"/>
      <c r="U4" s="106"/>
      <c r="V4" s="106"/>
      <c r="W4" s="107"/>
      <c r="X4" s="108"/>
      <c r="Y4" s="106"/>
    </row>
    <row r="5" spans="1:25" s="66" customFormat="1" ht="13.8" x14ac:dyDescent="0.3">
      <c r="A5" s="62"/>
      <c r="B5" s="63" t="s">
        <v>83</v>
      </c>
      <c r="C5" s="65"/>
      <c r="D5" s="62"/>
      <c r="E5" s="63"/>
      <c r="F5" s="62"/>
      <c r="G5" s="62"/>
      <c r="H5" s="62"/>
      <c r="I5" s="62"/>
      <c r="J5" s="62"/>
      <c r="K5" s="62"/>
      <c r="M5" s="105"/>
      <c r="N5" s="105"/>
      <c r="O5" s="105"/>
      <c r="P5" s="105"/>
      <c r="Q5" s="109"/>
      <c r="R5" s="110"/>
      <c r="S5" s="110"/>
      <c r="T5" s="106"/>
      <c r="U5" s="106"/>
      <c r="V5" s="106"/>
      <c r="W5" s="107"/>
      <c r="X5" s="108"/>
      <c r="Y5" s="106"/>
    </row>
    <row r="6" spans="1:25" s="66" customFormat="1" ht="13.8" x14ac:dyDescent="0.3">
      <c r="A6" s="62"/>
      <c r="B6" s="62" t="s">
        <v>5</v>
      </c>
      <c r="C6" s="74"/>
      <c r="D6" s="62"/>
      <c r="E6" s="62"/>
      <c r="F6" s="62"/>
      <c r="G6" s="62"/>
      <c r="H6" s="62"/>
      <c r="I6" s="62"/>
      <c r="J6" s="62"/>
      <c r="K6" s="62"/>
      <c r="M6" s="105"/>
      <c r="N6" s="105"/>
      <c r="O6" s="105"/>
      <c r="P6" s="105"/>
      <c r="Q6" s="109"/>
      <c r="R6" s="110"/>
      <c r="S6" s="110"/>
      <c r="T6" s="106"/>
      <c r="U6" s="106"/>
      <c r="V6" s="106"/>
      <c r="W6" s="107"/>
      <c r="X6" s="108"/>
      <c r="Y6" s="106"/>
    </row>
    <row r="7" spans="1:25" s="66" customFormat="1" ht="13.8" x14ac:dyDescent="0.3">
      <c r="A7" s="62"/>
      <c r="B7" s="62"/>
      <c r="C7" s="62"/>
      <c r="D7" s="62"/>
      <c r="E7" s="62"/>
      <c r="F7" s="62"/>
      <c r="G7" s="62"/>
      <c r="H7" s="62"/>
      <c r="I7" s="62"/>
      <c r="J7" s="62"/>
      <c r="K7" s="62"/>
      <c r="M7" s="105"/>
      <c r="N7" s="105"/>
      <c r="O7" s="105"/>
      <c r="P7" s="105"/>
      <c r="Q7" s="109"/>
      <c r="R7" s="110"/>
      <c r="S7" s="110"/>
      <c r="T7" s="106"/>
      <c r="U7" s="106"/>
      <c r="V7" s="106"/>
      <c r="W7" s="107"/>
      <c r="X7" s="108"/>
      <c r="Y7" s="106"/>
    </row>
    <row r="8" spans="1:25" s="66" customFormat="1" ht="13.8" x14ac:dyDescent="0.3">
      <c r="A8" s="75"/>
      <c r="E8" s="68"/>
      <c r="F8" s="69"/>
      <c r="H8" s="76"/>
      <c r="I8" s="68"/>
      <c r="J8" s="77"/>
      <c r="K8" s="78"/>
      <c r="L8" s="79"/>
      <c r="M8" s="105"/>
      <c r="N8" s="105"/>
      <c r="O8" s="105"/>
      <c r="P8" s="105"/>
      <c r="Q8" s="109"/>
      <c r="R8" s="110"/>
      <c r="S8" s="110"/>
      <c r="T8" s="106"/>
      <c r="U8" s="106"/>
      <c r="V8" s="106"/>
      <c r="W8" s="106"/>
      <c r="X8" s="106"/>
      <c r="Y8" s="106"/>
    </row>
    <row r="9" spans="1:25" s="66" customFormat="1" ht="13.8" x14ac:dyDescent="0.3">
      <c r="E9" s="68"/>
      <c r="F9" s="76"/>
      <c r="H9" s="76"/>
      <c r="I9" s="68"/>
      <c r="J9" s="78"/>
      <c r="K9" s="78"/>
      <c r="L9" s="79"/>
      <c r="M9" s="105"/>
      <c r="N9" s="105"/>
      <c r="O9" s="105"/>
      <c r="P9" s="105"/>
      <c r="Q9" s="109"/>
      <c r="R9" s="110"/>
      <c r="S9" s="110"/>
      <c r="T9" s="106"/>
      <c r="U9" s="106"/>
      <c r="V9" s="106"/>
      <c r="W9" s="106"/>
      <c r="X9" s="106"/>
      <c r="Y9" s="106"/>
    </row>
    <row r="10" spans="1:25" s="66" customFormat="1" ht="13.8" x14ac:dyDescent="0.3">
      <c r="E10" s="68"/>
      <c r="F10" s="76"/>
      <c r="H10" s="76"/>
      <c r="I10" s="68"/>
      <c r="J10" s="69"/>
      <c r="K10" s="76"/>
      <c r="L10" s="79"/>
      <c r="M10" s="105"/>
      <c r="N10" s="105"/>
      <c r="O10" s="105"/>
      <c r="P10" s="105"/>
      <c r="Q10" s="109"/>
      <c r="R10" s="110"/>
      <c r="S10" s="110"/>
      <c r="T10" s="106"/>
      <c r="U10" s="106"/>
      <c r="V10" s="106"/>
      <c r="W10" s="106"/>
      <c r="X10" s="106"/>
      <c r="Y10" s="106"/>
    </row>
    <row r="11" spans="1:25" s="66" customFormat="1" ht="13.8" x14ac:dyDescent="0.3">
      <c r="E11" s="68"/>
      <c r="F11" s="76"/>
      <c r="I11" s="80"/>
      <c r="J11" s="69"/>
      <c r="M11" s="105"/>
      <c r="N11" s="105"/>
      <c r="O11" s="105"/>
      <c r="P11" s="105"/>
      <c r="Q11" s="105"/>
      <c r="R11" s="105"/>
      <c r="S11" s="105"/>
      <c r="T11" s="106"/>
      <c r="U11" s="106"/>
      <c r="V11" s="106"/>
      <c r="W11" s="106"/>
      <c r="X11" s="106"/>
      <c r="Y11" s="106"/>
    </row>
    <row r="12" spans="1:25" x14ac:dyDescent="0.3">
      <c r="C12" s="82" t="str">
        <f>G4</f>
        <v>IMPORTANT INFORMATION</v>
      </c>
      <c r="M12" s="105"/>
      <c r="N12" s="105"/>
      <c r="O12" s="105"/>
      <c r="P12" s="105"/>
      <c r="Q12" s="111"/>
      <c r="R12" s="111"/>
      <c r="S12" s="111"/>
    </row>
    <row r="13" spans="1:25" s="66" customFormat="1" ht="13.8" x14ac:dyDescent="0.3">
      <c r="M13" s="105"/>
      <c r="N13" s="105"/>
      <c r="O13" s="105"/>
      <c r="P13" s="105"/>
      <c r="Q13" s="105"/>
      <c r="R13" s="105"/>
      <c r="S13" s="105"/>
      <c r="T13" s="106"/>
      <c r="U13" s="106"/>
      <c r="V13" s="106"/>
      <c r="W13" s="106"/>
      <c r="X13" s="106"/>
      <c r="Y13" s="106"/>
    </row>
    <row r="14" spans="1:25" s="66" customFormat="1" ht="13.8" x14ac:dyDescent="0.3">
      <c r="B14" s="83" t="s">
        <v>87</v>
      </c>
      <c r="M14" s="105"/>
      <c r="N14" s="105"/>
      <c r="O14" s="105"/>
      <c r="P14" s="105"/>
      <c r="Q14" s="105"/>
      <c r="R14" s="105"/>
      <c r="S14" s="105"/>
      <c r="T14" s="106"/>
      <c r="U14" s="106"/>
      <c r="V14" s="106"/>
      <c r="W14" s="106"/>
      <c r="X14" s="106"/>
      <c r="Y14" s="106"/>
    </row>
    <row r="15" spans="1:25" s="66" customFormat="1" ht="13.8" x14ac:dyDescent="0.3">
      <c r="A15" s="84"/>
      <c r="K15" s="84"/>
      <c r="M15" s="109"/>
      <c r="N15" s="109"/>
      <c r="O15" s="109"/>
      <c r="P15" s="109"/>
      <c r="Q15" s="109"/>
      <c r="R15" s="110"/>
      <c r="S15" s="110"/>
      <c r="T15" s="106"/>
      <c r="U15" s="106"/>
      <c r="V15" s="106"/>
      <c r="W15" s="106"/>
      <c r="X15" s="106"/>
      <c r="Y15" s="106"/>
    </row>
    <row r="16" spans="1:25" s="66" customFormat="1" ht="12.75" customHeight="1" x14ac:dyDescent="0.3">
      <c r="B16" s="118" t="s">
        <v>93</v>
      </c>
      <c r="C16" s="118"/>
      <c r="D16" s="118"/>
      <c r="E16" s="118"/>
      <c r="F16" s="118"/>
      <c r="G16" s="118"/>
      <c r="H16" s="118"/>
      <c r="I16" s="118"/>
      <c r="J16" s="118"/>
      <c r="M16" s="109"/>
      <c r="N16" s="109"/>
      <c r="O16" s="109"/>
      <c r="P16" s="109"/>
      <c r="Q16" s="109"/>
      <c r="R16" s="110"/>
      <c r="S16" s="110"/>
      <c r="T16" s="106"/>
      <c r="U16" s="106"/>
      <c r="V16" s="106"/>
      <c r="W16" s="106"/>
      <c r="X16" s="106"/>
      <c r="Y16" s="106"/>
    </row>
    <row r="17" spans="1:25" s="66" customFormat="1" ht="13.8" x14ac:dyDescent="0.3">
      <c r="B17" s="118"/>
      <c r="C17" s="118"/>
      <c r="D17" s="118"/>
      <c r="E17" s="118"/>
      <c r="F17" s="118"/>
      <c r="G17" s="118"/>
      <c r="H17" s="118"/>
      <c r="I17" s="118"/>
      <c r="J17" s="118"/>
      <c r="M17" s="109"/>
      <c r="N17" s="109"/>
      <c r="O17" s="109"/>
      <c r="P17" s="109"/>
      <c r="Q17" s="109"/>
      <c r="R17" s="110"/>
      <c r="S17" s="110"/>
      <c r="T17" s="106"/>
      <c r="U17" s="106"/>
      <c r="V17" s="106"/>
      <c r="W17" s="106"/>
      <c r="X17" s="106"/>
      <c r="Y17" s="106"/>
    </row>
    <row r="18" spans="1:25" s="66" customFormat="1" ht="13.8" x14ac:dyDescent="0.3">
      <c r="B18" s="118"/>
      <c r="C18" s="118"/>
      <c r="D18" s="118"/>
      <c r="E18" s="118"/>
      <c r="F18" s="118"/>
      <c r="G18" s="118"/>
      <c r="H18" s="118"/>
      <c r="I18" s="118"/>
      <c r="J18" s="118"/>
      <c r="M18" s="109"/>
      <c r="N18" s="109"/>
      <c r="O18" s="109"/>
      <c r="P18" s="109"/>
      <c r="Q18" s="109"/>
      <c r="R18" s="110"/>
      <c r="S18" s="110"/>
      <c r="T18" s="106"/>
      <c r="U18" s="106"/>
      <c r="V18" s="106"/>
      <c r="W18" s="106"/>
      <c r="X18" s="106"/>
      <c r="Y18" s="106"/>
    </row>
    <row r="19" spans="1:25" s="66" customFormat="1" ht="13.8" x14ac:dyDescent="0.3">
      <c r="B19" s="118"/>
      <c r="C19" s="118"/>
      <c r="D19" s="118"/>
      <c r="E19" s="118"/>
      <c r="F19" s="118"/>
      <c r="G19" s="118"/>
      <c r="H19" s="118"/>
      <c r="I19" s="118"/>
      <c r="J19" s="118"/>
      <c r="M19" s="109"/>
      <c r="N19" s="109"/>
      <c r="O19" s="109"/>
      <c r="P19" s="109"/>
      <c r="Q19" s="109"/>
      <c r="R19" s="110"/>
      <c r="S19" s="110"/>
      <c r="T19" s="106"/>
      <c r="U19" s="106"/>
      <c r="V19" s="106"/>
      <c r="W19" s="106"/>
      <c r="X19" s="106"/>
      <c r="Y19" s="106"/>
    </row>
    <row r="20" spans="1:25" s="66" customFormat="1" ht="12.75" customHeight="1" x14ac:dyDescent="0.3">
      <c r="A20" s="84"/>
      <c r="B20" s="85" t="s">
        <v>94</v>
      </c>
      <c r="C20" s="84"/>
      <c r="D20" s="84"/>
      <c r="E20" s="84"/>
      <c r="F20" s="84"/>
      <c r="G20" s="84"/>
      <c r="H20" s="84"/>
      <c r="I20" s="84"/>
      <c r="J20" s="84"/>
      <c r="K20" s="84"/>
      <c r="M20" s="109"/>
      <c r="N20" s="109"/>
      <c r="O20" s="109"/>
      <c r="P20" s="109"/>
      <c r="Q20" s="109"/>
      <c r="R20" s="110"/>
      <c r="S20" s="110"/>
      <c r="T20" s="106"/>
      <c r="U20" s="106"/>
      <c r="V20" s="106"/>
      <c r="W20" s="106"/>
      <c r="X20" s="106"/>
      <c r="Y20" s="106"/>
    </row>
    <row r="21" spans="1:25" s="66" customFormat="1" ht="13.8" x14ac:dyDescent="0.3">
      <c r="A21" s="84"/>
      <c r="B21" s="85"/>
      <c r="C21" s="84"/>
      <c r="D21" s="84"/>
      <c r="E21" s="84"/>
      <c r="F21" s="84"/>
      <c r="G21" s="84"/>
      <c r="H21" s="84"/>
      <c r="I21" s="84"/>
      <c r="J21" s="84"/>
      <c r="K21" s="84"/>
      <c r="M21" s="109"/>
      <c r="N21" s="109"/>
      <c r="O21" s="109"/>
      <c r="P21" s="109"/>
      <c r="Q21" s="109"/>
      <c r="R21" s="110"/>
      <c r="S21" s="110"/>
      <c r="T21" s="106"/>
      <c r="U21" s="106"/>
      <c r="V21" s="106"/>
      <c r="W21" s="106"/>
      <c r="X21" s="106"/>
      <c r="Y21" s="106"/>
    </row>
    <row r="22" spans="1:25" s="66" customFormat="1" ht="13.8" x14ac:dyDescent="0.3">
      <c r="A22" s="84"/>
      <c r="B22" s="118" t="s">
        <v>95</v>
      </c>
      <c r="C22" s="118"/>
      <c r="D22" s="118"/>
      <c r="E22" s="118"/>
      <c r="F22" s="118"/>
      <c r="G22" s="118"/>
      <c r="H22" s="118"/>
      <c r="I22" s="118"/>
      <c r="J22" s="118"/>
      <c r="K22" s="84"/>
      <c r="M22" s="109"/>
      <c r="N22" s="109"/>
      <c r="O22" s="109"/>
      <c r="P22" s="109"/>
      <c r="Q22" s="109"/>
      <c r="R22" s="110"/>
      <c r="S22" s="110"/>
      <c r="T22" s="106"/>
      <c r="U22" s="106"/>
      <c r="V22" s="106"/>
      <c r="W22" s="106"/>
      <c r="X22" s="106"/>
      <c r="Y22" s="106"/>
    </row>
    <row r="23" spans="1:25" s="66" customFormat="1" ht="13.8" x14ac:dyDescent="0.3">
      <c r="A23" s="84"/>
      <c r="B23" s="118"/>
      <c r="C23" s="118"/>
      <c r="D23" s="118"/>
      <c r="E23" s="118"/>
      <c r="F23" s="118"/>
      <c r="G23" s="118"/>
      <c r="H23" s="118"/>
      <c r="I23" s="118"/>
      <c r="J23" s="118"/>
      <c r="K23" s="84"/>
      <c r="M23" s="109"/>
      <c r="N23" s="109"/>
      <c r="O23" s="109"/>
      <c r="P23" s="109"/>
      <c r="Q23" s="109"/>
      <c r="R23" s="110"/>
      <c r="S23" s="113"/>
      <c r="T23" s="106"/>
      <c r="U23" s="106"/>
      <c r="V23" s="106"/>
      <c r="W23" s="106"/>
      <c r="X23" s="106"/>
      <c r="Y23" s="106"/>
    </row>
    <row r="24" spans="1:25" s="66" customFormat="1" ht="13.8" x14ac:dyDescent="0.3">
      <c r="A24" s="84"/>
      <c r="B24" s="118"/>
      <c r="C24" s="118"/>
      <c r="D24" s="118"/>
      <c r="E24" s="118"/>
      <c r="F24" s="118"/>
      <c r="G24" s="118"/>
      <c r="H24" s="118"/>
      <c r="I24" s="118"/>
      <c r="J24" s="118"/>
      <c r="K24" s="84"/>
      <c r="M24" s="109"/>
      <c r="N24" s="109"/>
      <c r="O24" s="109"/>
      <c r="P24" s="109"/>
      <c r="Q24" s="109"/>
      <c r="R24" s="110"/>
      <c r="S24" s="113"/>
      <c r="T24" s="106"/>
      <c r="U24" s="106"/>
      <c r="V24" s="106"/>
      <c r="W24" s="106"/>
      <c r="X24" s="106"/>
      <c r="Y24" s="106"/>
    </row>
    <row r="25" spans="1:25" s="66" customFormat="1" ht="12.75" customHeight="1" x14ac:dyDescent="0.3">
      <c r="A25" s="84"/>
      <c r="B25" s="115"/>
      <c r="C25" s="115"/>
      <c r="D25" s="115"/>
      <c r="E25" s="115"/>
      <c r="F25" s="122" t="s">
        <v>106</v>
      </c>
      <c r="G25" s="115"/>
      <c r="H25" s="115"/>
      <c r="I25" s="115"/>
      <c r="J25" s="115"/>
      <c r="K25" s="84"/>
      <c r="M25" s="109"/>
      <c r="N25" s="109"/>
      <c r="O25" s="109"/>
      <c r="P25" s="109"/>
      <c r="Q25" s="109"/>
      <c r="R25" s="110"/>
      <c r="S25" s="110"/>
      <c r="T25" s="106"/>
      <c r="U25" s="106"/>
      <c r="V25" s="106"/>
      <c r="W25" s="106"/>
      <c r="X25" s="106"/>
      <c r="Y25" s="106"/>
    </row>
    <row r="26" spans="1:25" s="66" customFormat="1" ht="13.8" x14ac:dyDescent="0.3">
      <c r="A26" s="84"/>
      <c r="B26" s="118" t="s">
        <v>96</v>
      </c>
      <c r="C26" s="118"/>
      <c r="D26" s="118"/>
      <c r="E26" s="118"/>
      <c r="F26" s="118"/>
      <c r="G26" s="118"/>
      <c r="H26" s="118"/>
      <c r="I26" s="118"/>
      <c r="J26" s="118"/>
      <c r="K26" s="84"/>
      <c r="M26" s="109"/>
      <c r="N26" s="109"/>
      <c r="O26" s="109"/>
      <c r="P26" s="109"/>
      <c r="Q26" s="109"/>
      <c r="R26" s="110"/>
      <c r="S26" s="110"/>
      <c r="T26" s="106"/>
      <c r="U26" s="106"/>
      <c r="V26" s="106"/>
      <c r="W26" s="106"/>
      <c r="X26" s="106"/>
      <c r="Y26" s="106"/>
    </row>
    <row r="27" spans="1:25" s="66" customFormat="1" ht="13.8" x14ac:dyDescent="0.3">
      <c r="A27" s="84"/>
      <c r="B27" s="118"/>
      <c r="C27" s="118"/>
      <c r="D27" s="118"/>
      <c r="E27" s="118"/>
      <c r="F27" s="118"/>
      <c r="G27" s="118"/>
      <c r="H27" s="118"/>
      <c r="I27" s="118"/>
      <c r="J27" s="118"/>
      <c r="K27" s="84"/>
      <c r="M27" s="109"/>
      <c r="N27" s="109"/>
      <c r="O27" s="109"/>
      <c r="P27" s="109"/>
      <c r="Q27" s="109"/>
      <c r="R27" s="110"/>
      <c r="S27" s="110"/>
      <c r="T27" s="106"/>
      <c r="U27" s="106"/>
      <c r="V27" s="106"/>
      <c r="W27" s="106"/>
      <c r="X27" s="106"/>
      <c r="Y27" s="106"/>
    </row>
    <row r="28" spans="1:25" s="66" customFormat="1" ht="13.8" x14ac:dyDescent="0.3">
      <c r="A28" s="84"/>
      <c r="B28" s="115"/>
      <c r="C28" s="115"/>
      <c r="D28" s="115"/>
      <c r="E28" s="115"/>
      <c r="F28" s="115"/>
      <c r="G28" s="115"/>
      <c r="H28" s="115"/>
      <c r="I28" s="115"/>
      <c r="J28" s="115"/>
      <c r="K28" s="84"/>
      <c r="M28" s="109"/>
      <c r="N28" s="109"/>
      <c r="O28" s="109"/>
      <c r="P28" s="109"/>
      <c r="Q28" s="109"/>
      <c r="R28" s="110"/>
      <c r="S28" s="110"/>
      <c r="T28" s="106"/>
      <c r="U28" s="106"/>
      <c r="V28" s="106"/>
      <c r="W28" s="106"/>
      <c r="X28" s="106"/>
      <c r="Y28" s="106"/>
    </row>
    <row r="29" spans="1:25" s="66" customFormat="1" ht="13.8" x14ac:dyDescent="0.3">
      <c r="A29" s="84"/>
      <c r="B29" s="118" t="s">
        <v>97</v>
      </c>
      <c r="C29" s="118"/>
      <c r="D29" s="118"/>
      <c r="E29" s="118"/>
      <c r="F29" s="118"/>
      <c r="G29" s="118"/>
      <c r="H29" s="118"/>
      <c r="I29" s="118"/>
      <c r="J29" s="118"/>
      <c r="K29" s="84"/>
      <c r="M29" s="109"/>
      <c r="N29" s="109"/>
      <c r="O29" s="109"/>
      <c r="P29" s="109"/>
      <c r="Q29" s="109"/>
      <c r="R29" s="110"/>
      <c r="S29" s="110"/>
      <c r="T29" s="106"/>
      <c r="U29" s="106"/>
      <c r="V29" s="106"/>
      <c r="W29" s="106"/>
      <c r="X29" s="106"/>
      <c r="Y29" s="106"/>
    </row>
    <row r="30" spans="1:25" s="66" customFormat="1" ht="13.8" x14ac:dyDescent="0.3">
      <c r="A30" s="84"/>
      <c r="B30" s="118"/>
      <c r="C30" s="118"/>
      <c r="D30" s="118"/>
      <c r="E30" s="118"/>
      <c r="F30" s="118"/>
      <c r="G30" s="118"/>
      <c r="H30" s="118"/>
      <c r="I30" s="118"/>
      <c r="J30" s="118"/>
      <c r="K30" s="84"/>
      <c r="M30" s="109"/>
      <c r="N30" s="109"/>
      <c r="O30" s="109"/>
      <c r="P30" s="109"/>
      <c r="Q30" s="109"/>
      <c r="R30" s="110"/>
      <c r="S30" s="110"/>
      <c r="T30" s="106"/>
      <c r="U30" s="106"/>
      <c r="V30" s="106"/>
      <c r="W30" s="106"/>
      <c r="X30" s="106"/>
      <c r="Y30" s="106"/>
    </row>
    <row r="31" spans="1:25" s="66" customFormat="1" ht="12.75" customHeight="1" x14ac:dyDescent="0.3">
      <c r="A31" s="84"/>
      <c r="B31" s="118"/>
      <c r="C31" s="118"/>
      <c r="D31" s="118"/>
      <c r="E31" s="118"/>
      <c r="F31" s="118"/>
      <c r="G31" s="118"/>
      <c r="H31" s="118"/>
      <c r="I31" s="118"/>
      <c r="J31" s="118"/>
      <c r="K31" s="84"/>
      <c r="M31" s="109"/>
      <c r="N31" s="109"/>
      <c r="O31" s="109"/>
      <c r="P31" s="109"/>
      <c r="Q31" s="109"/>
      <c r="R31" s="110"/>
      <c r="S31" s="110"/>
      <c r="T31" s="106"/>
      <c r="U31" s="106"/>
      <c r="V31" s="106"/>
      <c r="W31" s="106"/>
      <c r="X31" s="106"/>
      <c r="Y31" s="106"/>
    </row>
    <row r="32" spans="1:25" s="66" customFormat="1" ht="13.8" x14ac:dyDescent="0.3">
      <c r="A32" s="84"/>
      <c r="B32" s="118"/>
      <c r="C32" s="118"/>
      <c r="D32" s="118"/>
      <c r="E32" s="118"/>
      <c r="F32" s="118"/>
      <c r="G32" s="118"/>
      <c r="H32" s="118"/>
      <c r="I32" s="118"/>
      <c r="J32" s="118"/>
      <c r="K32" s="84"/>
      <c r="M32" s="109"/>
      <c r="N32" s="109"/>
      <c r="O32" s="109"/>
      <c r="P32" s="109"/>
      <c r="Q32" s="109"/>
      <c r="R32" s="110"/>
      <c r="S32" s="110"/>
      <c r="T32" s="106"/>
      <c r="U32" s="106"/>
      <c r="V32" s="106"/>
      <c r="W32" s="106"/>
      <c r="X32" s="106"/>
      <c r="Y32" s="106"/>
    </row>
    <row r="33" spans="1:25" s="66" customFormat="1" ht="12.75" customHeight="1" x14ac:dyDescent="0.3">
      <c r="A33" s="84"/>
      <c r="B33" s="118"/>
      <c r="C33" s="118"/>
      <c r="D33" s="118"/>
      <c r="E33" s="118"/>
      <c r="F33" s="118"/>
      <c r="G33" s="118"/>
      <c r="H33" s="118"/>
      <c r="I33" s="118"/>
      <c r="J33" s="118"/>
      <c r="K33" s="84"/>
      <c r="M33" s="109"/>
      <c r="N33" s="109"/>
      <c r="O33" s="109"/>
      <c r="P33" s="109"/>
      <c r="Q33" s="109"/>
      <c r="R33" s="110"/>
      <c r="S33" s="110"/>
      <c r="T33" s="106"/>
      <c r="U33" s="106"/>
      <c r="V33" s="106"/>
      <c r="W33" s="106"/>
      <c r="X33" s="106"/>
      <c r="Y33" s="106"/>
    </row>
    <row r="34" spans="1:25" s="66" customFormat="1" ht="13.8" x14ac:dyDescent="0.3">
      <c r="A34" s="84"/>
      <c r="B34" s="115"/>
      <c r="C34" s="115"/>
      <c r="D34" s="120" t="s">
        <v>88</v>
      </c>
      <c r="E34" s="120"/>
      <c r="F34" s="120"/>
      <c r="G34" s="120"/>
      <c r="H34" s="120"/>
      <c r="I34" s="115"/>
      <c r="J34" s="115"/>
      <c r="K34" s="84"/>
      <c r="M34" s="109"/>
      <c r="N34" s="109"/>
      <c r="O34" s="109"/>
      <c r="P34" s="109"/>
      <c r="Q34" s="109"/>
      <c r="R34" s="110"/>
      <c r="S34" s="113"/>
      <c r="T34" s="106"/>
      <c r="U34" s="106"/>
      <c r="V34" s="106"/>
      <c r="W34" s="106"/>
      <c r="X34" s="106"/>
      <c r="Y34" s="106"/>
    </row>
    <row r="35" spans="1:25" s="66" customFormat="1" ht="13.8" x14ac:dyDescent="0.3">
      <c r="A35" s="84"/>
      <c r="B35" s="84"/>
      <c r="C35" s="84"/>
      <c r="I35" s="84"/>
      <c r="J35" s="84"/>
      <c r="K35" s="84"/>
      <c r="M35" s="109"/>
      <c r="N35" s="109"/>
      <c r="O35" s="109"/>
      <c r="P35" s="109"/>
      <c r="Q35" s="109"/>
      <c r="R35" s="110"/>
      <c r="S35" s="113"/>
      <c r="T35" s="106"/>
      <c r="U35" s="106"/>
      <c r="V35" s="106"/>
      <c r="W35" s="106"/>
      <c r="X35" s="106"/>
      <c r="Y35" s="106"/>
    </row>
    <row r="36" spans="1:25" s="66" customFormat="1" ht="12.75" customHeight="1" x14ac:dyDescent="0.3">
      <c r="A36" s="84"/>
      <c r="B36" s="85" t="s">
        <v>89</v>
      </c>
      <c r="C36" s="84"/>
      <c r="D36" s="84"/>
      <c r="E36" s="84"/>
      <c r="F36" s="116"/>
      <c r="G36" s="84"/>
      <c r="H36" s="84"/>
      <c r="I36" s="84"/>
      <c r="J36" s="84"/>
      <c r="K36" s="84"/>
      <c r="M36" s="109"/>
      <c r="N36" s="109"/>
      <c r="O36" s="109"/>
      <c r="P36" s="109"/>
      <c r="Q36" s="109"/>
      <c r="R36" s="110"/>
      <c r="S36" s="110"/>
      <c r="T36" s="106"/>
      <c r="U36" s="106"/>
      <c r="V36" s="106"/>
      <c r="W36" s="106"/>
      <c r="X36" s="106"/>
      <c r="Y36" s="106"/>
    </row>
    <row r="37" spans="1:25" s="66" customFormat="1" ht="13.8" x14ac:dyDescent="0.3">
      <c r="A37" s="84"/>
      <c r="B37" s="85"/>
      <c r="C37" s="84"/>
      <c r="D37" s="84"/>
      <c r="E37" s="84"/>
      <c r="F37" s="116"/>
      <c r="G37" s="84"/>
      <c r="H37" s="84"/>
      <c r="I37" s="84"/>
      <c r="J37" s="84"/>
      <c r="K37" s="84"/>
      <c r="M37" s="109"/>
      <c r="N37" s="109"/>
      <c r="O37" s="109"/>
      <c r="P37" s="109"/>
      <c r="Q37" s="109"/>
      <c r="R37" s="110"/>
      <c r="S37" s="110"/>
      <c r="T37" s="106"/>
      <c r="U37" s="106"/>
      <c r="V37" s="106"/>
      <c r="W37" s="106"/>
      <c r="X37" s="106"/>
      <c r="Y37" s="106"/>
    </row>
    <row r="38" spans="1:25" s="66" customFormat="1" ht="13.8" x14ac:dyDescent="0.3">
      <c r="A38" s="84"/>
      <c r="B38" s="118" t="s">
        <v>98</v>
      </c>
      <c r="C38" s="118"/>
      <c r="D38" s="118"/>
      <c r="E38" s="118"/>
      <c r="F38" s="118"/>
      <c r="G38" s="118"/>
      <c r="H38" s="118"/>
      <c r="I38" s="118"/>
      <c r="J38" s="118"/>
      <c r="K38" s="84"/>
      <c r="M38" s="109"/>
      <c r="N38" s="109"/>
      <c r="O38" s="109"/>
      <c r="P38" s="109"/>
      <c r="Q38" s="109"/>
      <c r="R38" s="110"/>
      <c r="S38" s="110"/>
      <c r="T38" s="106"/>
      <c r="U38" s="106"/>
      <c r="V38" s="106"/>
      <c r="W38" s="106"/>
      <c r="X38" s="106"/>
      <c r="Y38" s="106"/>
    </row>
    <row r="39" spans="1:25" s="66" customFormat="1" ht="13.8" x14ac:dyDescent="0.3">
      <c r="A39" s="84"/>
      <c r="B39" s="118"/>
      <c r="C39" s="118"/>
      <c r="D39" s="118"/>
      <c r="E39" s="118"/>
      <c r="F39" s="118"/>
      <c r="G39" s="118"/>
      <c r="H39" s="118"/>
      <c r="I39" s="118"/>
      <c r="J39" s="118"/>
      <c r="K39" s="84"/>
      <c r="M39" s="109"/>
      <c r="N39" s="109"/>
      <c r="O39" s="109"/>
      <c r="P39" s="109"/>
      <c r="Q39" s="109"/>
      <c r="R39" s="110"/>
      <c r="S39" s="110"/>
      <c r="T39" s="106"/>
      <c r="U39" s="106"/>
      <c r="V39" s="106"/>
      <c r="W39" s="106"/>
      <c r="X39" s="106"/>
      <c r="Y39" s="106"/>
    </row>
    <row r="40" spans="1:25" s="66" customFormat="1" ht="13.8" x14ac:dyDescent="0.3">
      <c r="A40" s="84"/>
      <c r="B40" s="115"/>
      <c r="C40" s="115"/>
      <c r="D40" s="115"/>
      <c r="E40" s="115"/>
      <c r="F40" s="115"/>
      <c r="G40" s="115"/>
      <c r="H40" s="115"/>
      <c r="I40" s="115"/>
      <c r="J40" s="115"/>
      <c r="K40" s="84"/>
      <c r="M40" s="109"/>
      <c r="N40" s="109"/>
      <c r="O40" s="109"/>
      <c r="P40" s="109"/>
      <c r="Q40" s="109"/>
      <c r="R40" s="110"/>
      <c r="S40" s="110"/>
      <c r="T40" s="106"/>
      <c r="U40" s="106"/>
      <c r="V40" s="106"/>
      <c r="W40" s="106"/>
      <c r="X40" s="106"/>
      <c r="Y40" s="106"/>
    </row>
    <row r="41" spans="1:25" s="66" customFormat="1" ht="13.8" x14ac:dyDescent="0.3">
      <c r="A41" s="84"/>
      <c r="B41" s="118" t="s">
        <v>99</v>
      </c>
      <c r="C41" s="118"/>
      <c r="D41" s="118"/>
      <c r="E41" s="118"/>
      <c r="F41" s="118"/>
      <c r="G41" s="118"/>
      <c r="H41" s="118"/>
      <c r="I41" s="118"/>
      <c r="J41" s="118"/>
      <c r="K41" s="84"/>
      <c r="M41" s="109"/>
      <c r="N41" s="109"/>
      <c r="O41" s="109"/>
      <c r="P41" s="109"/>
      <c r="Q41" s="109"/>
      <c r="R41" s="110"/>
      <c r="S41" s="110"/>
      <c r="T41" s="106"/>
      <c r="U41" s="106"/>
      <c r="V41" s="106"/>
      <c r="W41" s="106"/>
      <c r="X41" s="106"/>
      <c r="Y41" s="106"/>
    </row>
    <row r="42" spans="1:25" s="66" customFormat="1" ht="13.8" x14ac:dyDescent="0.3">
      <c r="A42" s="84"/>
      <c r="B42" s="118"/>
      <c r="C42" s="118"/>
      <c r="D42" s="118"/>
      <c r="E42" s="118"/>
      <c r="F42" s="118"/>
      <c r="G42" s="118"/>
      <c r="H42" s="118"/>
      <c r="I42" s="118"/>
      <c r="J42" s="118"/>
      <c r="K42" s="84"/>
      <c r="M42" s="109"/>
      <c r="N42" s="109"/>
      <c r="O42" s="109"/>
      <c r="P42" s="109"/>
      <c r="Q42" s="109"/>
      <c r="R42" s="110"/>
      <c r="S42" s="110"/>
      <c r="T42" s="106"/>
      <c r="U42" s="106"/>
      <c r="V42" s="106"/>
      <c r="W42" s="106"/>
      <c r="X42" s="106"/>
      <c r="Y42" s="106"/>
    </row>
    <row r="43" spans="1:25" s="66" customFormat="1" ht="13.8" x14ac:dyDescent="0.3">
      <c r="A43" s="84"/>
      <c r="B43" s="118"/>
      <c r="C43" s="118"/>
      <c r="D43" s="118"/>
      <c r="E43" s="118"/>
      <c r="F43" s="118"/>
      <c r="G43" s="118"/>
      <c r="H43" s="118"/>
      <c r="I43" s="118"/>
      <c r="J43" s="118"/>
      <c r="K43" s="84"/>
      <c r="M43" s="109"/>
      <c r="N43" s="109"/>
      <c r="O43" s="109"/>
      <c r="P43" s="109"/>
      <c r="Q43" s="109"/>
      <c r="R43" s="110"/>
      <c r="S43" s="110"/>
      <c r="T43" s="106"/>
      <c r="U43" s="106"/>
      <c r="V43" s="106"/>
      <c r="W43" s="106"/>
      <c r="X43" s="106"/>
      <c r="Y43" s="106"/>
    </row>
    <row r="44" spans="1:25" s="66" customFormat="1" ht="13.8" x14ac:dyDescent="0.3">
      <c r="A44" s="84"/>
      <c r="B44" s="115"/>
      <c r="C44" s="115"/>
      <c r="D44" s="115"/>
      <c r="E44" s="115"/>
      <c r="F44" s="115"/>
      <c r="G44" s="115"/>
      <c r="H44" s="115"/>
      <c r="I44" s="115"/>
      <c r="J44" s="115"/>
      <c r="K44" s="84"/>
      <c r="M44" s="109"/>
      <c r="N44" s="109"/>
      <c r="O44" s="109"/>
      <c r="P44" s="109"/>
      <c r="Q44" s="109"/>
      <c r="R44" s="110"/>
      <c r="S44" s="110"/>
      <c r="T44" s="106"/>
      <c r="U44" s="106"/>
      <c r="V44" s="106"/>
      <c r="W44" s="106"/>
      <c r="X44" s="106"/>
      <c r="Y44" s="106"/>
    </row>
    <row r="45" spans="1:25" s="66" customFormat="1" ht="12.75" customHeight="1" x14ac:dyDescent="0.3">
      <c r="A45" s="84"/>
      <c r="B45" s="118" t="s">
        <v>91</v>
      </c>
      <c r="C45" s="118"/>
      <c r="D45" s="118"/>
      <c r="E45" s="118"/>
      <c r="F45" s="118"/>
      <c r="G45" s="118"/>
      <c r="H45" s="118"/>
      <c r="I45" s="118"/>
      <c r="J45" s="118"/>
      <c r="K45" s="84"/>
      <c r="M45" s="109"/>
      <c r="N45" s="109"/>
      <c r="O45" s="109"/>
      <c r="P45" s="109"/>
      <c r="Q45" s="109"/>
      <c r="R45" s="110"/>
      <c r="S45" s="110"/>
      <c r="T45" s="106"/>
      <c r="U45" s="106"/>
      <c r="V45" s="106"/>
      <c r="W45" s="106"/>
      <c r="X45" s="106"/>
      <c r="Y45" s="106"/>
    </row>
    <row r="46" spans="1:25" s="66" customFormat="1" ht="13.8" x14ac:dyDescent="0.3">
      <c r="A46" s="84"/>
      <c r="B46" s="118"/>
      <c r="C46" s="118"/>
      <c r="D46" s="118"/>
      <c r="E46" s="118"/>
      <c r="F46" s="118"/>
      <c r="G46" s="118"/>
      <c r="H46" s="118"/>
      <c r="I46" s="118"/>
      <c r="J46" s="118"/>
      <c r="K46" s="84"/>
      <c r="M46" s="109"/>
      <c r="N46" s="109"/>
      <c r="O46" s="109"/>
      <c r="P46" s="109"/>
      <c r="Q46" s="109"/>
      <c r="R46" s="110"/>
      <c r="S46" s="110"/>
      <c r="T46" s="106"/>
      <c r="U46" s="106"/>
      <c r="V46" s="106"/>
      <c r="W46" s="106"/>
      <c r="X46" s="106"/>
      <c r="Y46" s="106"/>
    </row>
    <row r="47" spans="1:25" s="66" customFormat="1" ht="13.8" x14ac:dyDescent="0.3">
      <c r="A47" s="84"/>
      <c r="B47" s="118"/>
      <c r="C47" s="118"/>
      <c r="D47" s="118"/>
      <c r="E47" s="118"/>
      <c r="F47" s="118"/>
      <c r="G47" s="118"/>
      <c r="H47" s="118"/>
      <c r="I47" s="118"/>
      <c r="J47" s="118"/>
      <c r="K47" s="84"/>
      <c r="M47" s="109"/>
      <c r="N47" s="109"/>
      <c r="O47" s="109"/>
      <c r="P47" s="109"/>
      <c r="Q47" s="109"/>
      <c r="R47" s="110"/>
      <c r="S47" s="110"/>
      <c r="T47" s="106"/>
      <c r="U47" s="106"/>
      <c r="V47" s="106"/>
      <c r="W47" s="106"/>
      <c r="X47" s="106"/>
      <c r="Y47" s="106"/>
    </row>
    <row r="48" spans="1:25" s="66" customFormat="1" ht="12.75" customHeight="1" x14ac:dyDescent="0.3">
      <c r="A48" s="84"/>
      <c r="B48" s="118"/>
      <c r="C48" s="118"/>
      <c r="D48" s="118"/>
      <c r="E48" s="118"/>
      <c r="F48" s="118"/>
      <c r="G48" s="118"/>
      <c r="H48" s="118"/>
      <c r="I48" s="118"/>
      <c r="J48" s="118"/>
      <c r="K48" s="84"/>
      <c r="M48" s="109"/>
      <c r="N48" s="109"/>
      <c r="O48" s="109"/>
      <c r="P48" s="109"/>
      <c r="Q48" s="109"/>
      <c r="R48" s="110"/>
      <c r="S48" s="110"/>
      <c r="T48" s="106"/>
      <c r="U48" s="106"/>
      <c r="V48" s="106"/>
      <c r="W48" s="106"/>
      <c r="X48" s="106"/>
      <c r="Y48" s="106"/>
    </row>
    <row r="49" spans="1:25" s="66" customFormat="1" ht="13.8" x14ac:dyDescent="0.3">
      <c r="A49" s="84"/>
      <c r="B49" s="84" t="s">
        <v>100</v>
      </c>
      <c r="C49" s="84"/>
      <c r="D49" s="84"/>
      <c r="E49" s="84"/>
      <c r="F49" s="84"/>
      <c r="G49" s="84"/>
      <c r="H49" s="84"/>
      <c r="I49" s="84"/>
      <c r="J49" s="84"/>
      <c r="K49" s="84"/>
      <c r="M49" s="109"/>
      <c r="N49" s="109"/>
      <c r="O49" s="109"/>
      <c r="P49" s="109"/>
      <c r="Q49" s="109"/>
      <c r="R49" s="110"/>
      <c r="S49" s="110"/>
      <c r="T49" s="106"/>
      <c r="U49" s="106"/>
      <c r="V49" s="106"/>
      <c r="W49" s="106"/>
      <c r="X49" s="106"/>
      <c r="Y49" s="106"/>
    </row>
    <row r="50" spans="1:25" s="66" customFormat="1" ht="13.8" x14ac:dyDescent="0.3">
      <c r="A50" s="84"/>
      <c r="B50" s="84"/>
      <c r="C50" s="84"/>
      <c r="D50" s="84"/>
      <c r="F50" s="122" t="s">
        <v>107</v>
      </c>
      <c r="G50" s="116"/>
      <c r="H50" s="84"/>
      <c r="I50" s="84"/>
      <c r="J50" s="84"/>
      <c r="K50" s="84"/>
      <c r="M50" s="109"/>
      <c r="N50" s="109"/>
      <c r="O50" s="109"/>
      <c r="P50" s="109"/>
      <c r="Q50" s="109"/>
      <c r="R50" s="110"/>
      <c r="S50" s="110"/>
      <c r="T50" s="106"/>
      <c r="U50" s="106"/>
      <c r="V50" s="106"/>
      <c r="W50" s="106"/>
      <c r="X50" s="106"/>
      <c r="Y50" s="106"/>
    </row>
    <row r="51" spans="1:25" s="66" customFormat="1" ht="13.8" x14ac:dyDescent="0.3">
      <c r="A51" s="84"/>
      <c r="B51" s="84"/>
      <c r="C51" s="84"/>
      <c r="D51" s="84"/>
      <c r="E51" s="84"/>
      <c r="F51" s="84"/>
      <c r="G51" s="84"/>
      <c r="H51" s="84"/>
      <c r="I51" s="84"/>
      <c r="J51" s="84"/>
      <c r="K51" s="84"/>
      <c r="M51" s="109"/>
      <c r="N51" s="109"/>
      <c r="O51" s="109"/>
      <c r="P51" s="109"/>
      <c r="Q51" s="109"/>
      <c r="R51" s="110"/>
      <c r="S51" s="110"/>
      <c r="T51" s="106"/>
      <c r="U51" s="106"/>
      <c r="V51" s="106"/>
      <c r="W51" s="106"/>
      <c r="X51" s="106"/>
      <c r="Y51" s="106"/>
    </row>
    <row r="52" spans="1:25" s="66" customFormat="1" ht="12.75" customHeight="1" x14ac:dyDescent="0.3">
      <c r="A52" s="84"/>
      <c r="B52" s="85" t="s">
        <v>101</v>
      </c>
      <c r="C52" s="84"/>
      <c r="D52" s="84"/>
      <c r="E52" s="84"/>
      <c r="F52" s="84"/>
      <c r="G52" s="84"/>
      <c r="H52" s="84"/>
      <c r="I52" s="84"/>
      <c r="J52" s="84"/>
      <c r="K52" s="84"/>
      <c r="M52" s="109"/>
      <c r="N52" s="109"/>
      <c r="O52" s="109"/>
      <c r="P52" s="109"/>
      <c r="Q52" s="109"/>
      <c r="R52" s="110"/>
      <c r="S52" s="110"/>
      <c r="T52" s="106"/>
      <c r="U52" s="106"/>
      <c r="V52" s="106"/>
      <c r="W52" s="106"/>
      <c r="X52" s="106"/>
      <c r="Y52" s="106"/>
    </row>
    <row r="53" spans="1:25" s="66" customFormat="1" ht="13.8" x14ac:dyDescent="0.3">
      <c r="A53" s="84"/>
      <c r="B53" s="84"/>
      <c r="C53" s="84"/>
      <c r="D53" s="84"/>
      <c r="E53" s="84"/>
      <c r="F53" s="84"/>
      <c r="G53" s="84"/>
      <c r="H53" s="84"/>
      <c r="I53" s="84"/>
      <c r="J53" s="84"/>
      <c r="K53" s="84"/>
      <c r="M53" s="109"/>
      <c r="N53" s="109"/>
      <c r="O53" s="109"/>
      <c r="P53" s="109"/>
      <c r="Q53" s="109"/>
      <c r="R53" s="110"/>
      <c r="S53" s="110"/>
      <c r="T53" s="106"/>
      <c r="U53" s="106"/>
      <c r="V53" s="106"/>
      <c r="W53" s="106"/>
      <c r="X53" s="106"/>
      <c r="Y53" s="106"/>
    </row>
    <row r="54" spans="1:25" s="66" customFormat="1" ht="13.8" x14ac:dyDescent="0.3">
      <c r="A54" s="84"/>
      <c r="B54" s="119" t="s">
        <v>102</v>
      </c>
      <c r="C54" s="119"/>
      <c r="D54" s="119"/>
      <c r="E54" s="119"/>
      <c r="F54" s="119"/>
      <c r="G54" s="119"/>
      <c r="H54" s="119"/>
      <c r="I54" s="119"/>
      <c r="J54" s="119"/>
      <c r="K54" s="84"/>
      <c r="M54" s="109"/>
      <c r="N54" s="109"/>
      <c r="O54" s="109"/>
      <c r="P54" s="109"/>
      <c r="Q54" s="109"/>
      <c r="R54" s="110"/>
      <c r="S54" s="110"/>
      <c r="T54" s="106"/>
      <c r="U54" s="106"/>
      <c r="V54" s="106"/>
      <c r="W54" s="106"/>
      <c r="X54" s="106"/>
      <c r="Y54" s="106"/>
    </row>
    <row r="55" spans="1:25" s="66" customFormat="1" ht="13.8" x14ac:dyDescent="0.3">
      <c r="A55" s="84"/>
      <c r="B55" s="119"/>
      <c r="C55" s="119"/>
      <c r="D55" s="119"/>
      <c r="E55" s="119"/>
      <c r="F55" s="119"/>
      <c r="G55" s="119"/>
      <c r="H55" s="119"/>
      <c r="I55" s="119"/>
      <c r="J55" s="119"/>
      <c r="K55" s="84"/>
      <c r="M55" s="109"/>
      <c r="N55" s="109"/>
      <c r="O55" s="109"/>
      <c r="P55" s="109"/>
      <c r="Q55" s="109"/>
      <c r="R55" s="110"/>
      <c r="S55" s="110"/>
      <c r="T55" s="106"/>
      <c r="U55" s="106"/>
      <c r="V55" s="106"/>
      <c r="W55" s="106"/>
      <c r="X55" s="106"/>
      <c r="Y55" s="106"/>
    </row>
    <row r="56" spans="1:25" s="66" customFormat="1" ht="13.8" x14ac:dyDescent="0.3">
      <c r="A56" s="84"/>
      <c r="B56" s="119"/>
      <c r="C56" s="119"/>
      <c r="D56" s="119"/>
      <c r="E56" s="119"/>
      <c r="F56" s="119"/>
      <c r="G56" s="119"/>
      <c r="H56" s="119"/>
      <c r="I56" s="119"/>
      <c r="J56" s="119"/>
      <c r="K56" s="84"/>
      <c r="M56" s="109"/>
      <c r="N56" s="109"/>
      <c r="O56" s="123"/>
      <c r="P56" s="109"/>
      <c r="Q56" s="109"/>
      <c r="R56" s="110"/>
      <c r="S56" s="110"/>
      <c r="T56" s="106"/>
      <c r="U56" s="106"/>
      <c r="V56" s="106"/>
      <c r="W56" s="106"/>
      <c r="X56" s="106"/>
      <c r="Y56" s="106"/>
    </row>
    <row r="57" spans="1:25" s="66" customFormat="1" ht="13.8" x14ac:dyDescent="0.3">
      <c r="A57" s="84"/>
      <c r="B57" s="84"/>
      <c r="C57" s="84"/>
      <c r="D57" s="84"/>
      <c r="F57" s="116"/>
      <c r="G57" s="84"/>
      <c r="H57" s="84"/>
      <c r="I57" s="84"/>
      <c r="J57" s="84"/>
      <c r="K57" s="84"/>
      <c r="M57" s="109"/>
      <c r="N57" s="109"/>
      <c r="O57" s="109"/>
      <c r="P57" s="109"/>
      <c r="Q57" s="109"/>
      <c r="R57" s="110"/>
      <c r="S57" s="110"/>
      <c r="T57" s="106"/>
      <c r="U57" s="106"/>
      <c r="V57" s="106"/>
      <c r="W57" s="106"/>
      <c r="X57" s="106"/>
      <c r="Y57" s="106"/>
    </row>
    <row r="58" spans="1:25" s="66" customFormat="1" ht="13.8" x14ac:dyDescent="0.3">
      <c r="A58" s="84"/>
      <c r="B58" s="84"/>
      <c r="C58" s="84"/>
      <c r="D58" s="84"/>
      <c r="E58" s="84"/>
      <c r="F58" s="84"/>
      <c r="G58" s="84"/>
      <c r="H58" s="84"/>
      <c r="I58" s="84"/>
      <c r="J58" s="84"/>
      <c r="K58" s="84"/>
      <c r="M58" s="109"/>
      <c r="N58" s="109"/>
      <c r="O58" s="109"/>
      <c r="P58" s="109"/>
      <c r="Q58" s="109"/>
      <c r="R58" s="110"/>
      <c r="S58" s="110"/>
      <c r="T58" s="106"/>
      <c r="U58" s="106"/>
      <c r="V58" s="106"/>
      <c r="W58" s="106"/>
      <c r="X58" s="106"/>
      <c r="Y58" s="106"/>
    </row>
    <row r="59" spans="1:25" s="66" customFormat="1" ht="13.8" x14ac:dyDescent="0.3">
      <c r="K59" s="84"/>
      <c r="M59" s="109"/>
      <c r="N59" s="109"/>
      <c r="O59" s="124"/>
      <c r="P59" s="109"/>
      <c r="Q59" s="109"/>
      <c r="R59" s="110"/>
      <c r="S59" s="110"/>
      <c r="T59" s="106"/>
      <c r="U59" s="106"/>
      <c r="V59" s="106"/>
      <c r="W59" s="106"/>
      <c r="X59" s="106"/>
      <c r="Y59" s="106"/>
    </row>
    <row r="60" spans="1:25" s="66" customFormat="1" ht="13.8" x14ac:dyDescent="0.3">
      <c r="A60" s="84"/>
      <c r="B60" s="84" t="s">
        <v>92</v>
      </c>
      <c r="C60" s="84"/>
      <c r="D60" s="84"/>
      <c r="E60" s="84"/>
      <c r="F60" s="84"/>
      <c r="G60" s="84"/>
      <c r="H60" s="84"/>
      <c r="I60" s="84"/>
      <c r="J60" s="84"/>
      <c r="K60" s="84"/>
      <c r="M60" s="109"/>
      <c r="N60" s="109"/>
      <c r="O60" s="109"/>
      <c r="P60" s="109"/>
      <c r="Q60" s="109"/>
      <c r="R60" s="110"/>
      <c r="S60" s="110"/>
      <c r="T60" s="106"/>
      <c r="U60" s="106"/>
      <c r="V60" s="106"/>
      <c r="W60" s="106"/>
      <c r="X60" s="106"/>
      <c r="Y60" s="106"/>
    </row>
    <row r="61" spans="1:25" s="66" customFormat="1" ht="13.8" x14ac:dyDescent="0.3">
      <c r="A61" s="84"/>
      <c r="C61" s="84"/>
      <c r="D61" s="84"/>
      <c r="F61" s="122" t="s">
        <v>108</v>
      </c>
      <c r="G61" s="117"/>
      <c r="H61" s="84"/>
      <c r="I61" s="84"/>
      <c r="J61" s="84"/>
      <c r="K61" s="84"/>
      <c r="M61" s="109"/>
      <c r="N61" s="109"/>
      <c r="O61" s="109"/>
      <c r="P61" s="109"/>
      <c r="Q61" s="109"/>
      <c r="R61" s="110"/>
      <c r="S61" s="110"/>
      <c r="T61" s="106"/>
      <c r="U61" s="106"/>
      <c r="V61" s="106"/>
      <c r="W61" s="106"/>
      <c r="X61" s="106"/>
      <c r="Y61" s="106"/>
    </row>
    <row r="62" spans="1:25" s="66" customFormat="1" ht="13.8" x14ac:dyDescent="0.3">
      <c r="A62" s="84"/>
      <c r="B62" s="84"/>
      <c r="C62" s="84"/>
      <c r="D62" s="84"/>
      <c r="E62" s="84"/>
      <c r="F62" s="84"/>
      <c r="G62" s="84"/>
      <c r="H62" s="84"/>
      <c r="I62" s="84"/>
      <c r="J62" s="84"/>
      <c r="K62" s="84"/>
      <c r="M62" s="109"/>
      <c r="N62" s="109"/>
      <c r="O62" s="109"/>
      <c r="P62" s="109"/>
      <c r="Q62" s="109"/>
      <c r="R62" s="110"/>
      <c r="S62" s="110"/>
      <c r="T62" s="106"/>
      <c r="U62" s="106"/>
      <c r="V62" s="106"/>
      <c r="W62" s="106"/>
      <c r="X62" s="106"/>
      <c r="Y62" s="10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62"/>
  <sheetViews>
    <sheetView tabSelected="1" view="pageBreakPreview" zoomScale="85" zoomScaleNormal="100" zoomScaleSheetLayoutView="85" workbookViewId="0">
      <selection activeCell="E22" sqref="E22"/>
    </sheetView>
  </sheetViews>
  <sheetFormatPr defaultColWidth="9.109375" defaultRowHeight="15.6" x14ac:dyDescent="0.3"/>
  <cols>
    <col min="1" max="2" width="9.109375" style="1"/>
    <col min="3" max="3" width="9.5546875" style="1" bestFit="1" customWidth="1"/>
    <col min="4" max="11" width="9.109375" style="1"/>
    <col min="12" max="12" width="5.44140625" style="2" customWidth="1"/>
    <col min="13" max="16" width="5.44140625" style="3" customWidth="1"/>
    <col min="17" max="19" width="5.33203125" style="86" customWidth="1"/>
    <col min="20" max="20" width="5.6640625" style="86" customWidth="1"/>
    <col min="21" max="41" width="9.109375" style="1"/>
    <col min="42" max="42" width="17.109375" style="1" customWidth="1"/>
    <col min="43" max="43" width="12.5546875" style="1" customWidth="1"/>
    <col min="44" max="16384" width="9.109375" style="1"/>
  </cols>
  <sheetData>
    <row r="1" spans="1:133" s="66" customFormat="1" ht="13.8" x14ac:dyDescent="0.3">
      <c r="A1" s="62"/>
      <c r="B1" s="63" t="s">
        <v>0</v>
      </c>
      <c r="C1" s="64" t="s">
        <v>32</v>
      </c>
      <c r="D1" s="62"/>
      <c r="E1" s="62"/>
      <c r="F1" s="63" t="s">
        <v>68</v>
      </c>
      <c r="G1" s="65">
        <f>X1</f>
        <v>1</v>
      </c>
      <c r="H1" s="62"/>
      <c r="I1" s="62"/>
      <c r="J1" s="62"/>
      <c r="K1" s="62"/>
      <c r="M1" s="67" t="s">
        <v>69</v>
      </c>
      <c r="N1" s="67" t="s">
        <v>70</v>
      </c>
      <c r="O1" s="67" t="s">
        <v>71</v>
      </c>
      <c r="P1" s="67" t="s">
        <v>71</v>
      </c>
      <c r="Q1" s="67" t="s">
        <v>71</v>
      </c>
      <c r="R1" s="67" t="s">
        <v>72</v>
      </c>
      <c r="S1" s="87" t="s">
        <v>73</v>
      </c>
      <c r="T1" s="88" t="s">
        <v>74</v>
      </c>
      <c r="W1" s="68" t="s">
        <v>75</v>
      </c>
      <c r="X1" s="69">
        <f>SUM(M:M)</f>
        <v>1</v>
      </c>
    </row>
    <row r="2" spans="1:133" s="66" customFormat="1" ht="13.8" x14ac:dyDescent="0.3">
      <c r="A2" s="62"/>
      <c r="B2" s="63" t="s">
        <v>1</v>
      </c>
      <c r="C2" s="64" t="s">
        <v>34</v>
      </c>
      <c r="D2" s="62"/>
      <c r="E2" s="62"/>
      <c r="F2" s="63" t="s">
        <v>2</v>
      </c>
      <c r="G2" s="64" t="s">
        <v>43</v>
      </c>
      <c r="H2" s="62"/>
      <c r="I2" s="62"/>
      <c r="J2" s="62"/>
      <c r="K2" s="62"/>
      <c r="M2" s="70" t="s">
        <v>76</v>
      </c>
      <c r="N2" s="70" t="s">
        <v>76</v>
      </c>
      <c r="O2" s="70" t="s">
        <v>70</v>
      </c>
      <c r="P2" s="70" t="s">
        <v>70</v>
      </c>
      <c r="Q2" s="70" t="s">
        <v>70</v>
      </c>
      <c r="R2" s="70" t="s">
        <v>76</v>
      </c>
      <c r="S2" s="89" t="s">
        <v>76</v>
      </c>
      <c r="T2" s="90"/>
      <c r="W2" s="68" t="s">
        <v>77</v>
      </c>
      <c r="X2" s="69">
        <f>SUM(N:N)</f>
        <v>0</v>
      </c>
    </row>
    <row r="3" spans="1:133" s="66" customFormat="1" ht="13.8" x14ac:dyDescent="0.3">
      <c r="A3" s="62"/>
      <c r="B3" s="63" t="s">
        <v>3</v>
      </c>
      <c r="C3" s="71" t="s">
        <v>78</v>
      </c>
      <c r="D3" s="62"/>
      <c r="E3" s="62"/>
      <c r="F3" s="63" t="s">
        <v>4</v>
      </c>
      <c r="G3" s="64" t="s">
        <v>33</v>
      </c>
      <c r="H3" s="62"/>
      <c r="I3" s="62"/>
      <c r="J3" s="62"/>
      <c r="K3" s="62"/>
      <c r="M3" s="70"/>
      <c r="N3" s="70"/>
      <c r="O3" s="70"/>
      <c r="P3" s="70"/>
      <c r="Q3" s="70"/>
      <c r="R3" s="70"/>
      <c r="S3" s="89"/>
      <c r="T3" s="90"/>
      <c r="W3" s="68" t="s">
        <v>79</v>
      </c>
      <c r="X3" s="69">
        <f>SUM(O:O)</f>
        <v>0</v>
      </c>
    </row>
    <row r="4" spans="1:133" s="66" customFormat="1" ht="13.8" x14ac:dyDescent="0.3">
      <c r="A4" s="62"/>
      <c r="B4" s="63" t="s">
        <v>80</v>
      </c>
      <c r="C4" s="65"/>
      <c r="D4" s="62"/>
      <c r="E4" s="62"/>
      <c r="F4" s="63" t="s">
        <v>81</v>
      </c>
      <c r="G4" s="64" t="s">
        <v>105</v>
      </c>
      <c r="H4" s="62"/>
      <c r="I4" s="62"/>
      <c r="J4" s="62"/>
      <c r="K4" s="62"/>
      <c r="M4" s="70"/>
      <c r="N4" s="70"/>
      <c r="O4" s="70"/>
      <c r="P4" s="70"/>
      <c r="Q4" s="72"/>
      <c r="R4" s="73"/>
      <c r="S4" s="91"/>
      <c r="T4" s="90"/>
      <c r="W4" s="68" t="s">
        <v>79</v>
      </c>
      <c r="X4" s="69">
        <f>SUM(P:P)</f>
        <v>0</v>
      </c>
    </row>
    <row r="5" spans="1:133" s="66" customFormat="1" ht="13.8" x14ac:dyDescent="0.3">
      <c r="A5" s="62"/>
      <c r="B5" s="63" t="s">
        <v>83</v>
      </c>
      <c r="C5" s="65" t="s">
        <v>90</v>
      </c>
      <c r="D5" s="62"/>
      <c r="E5" s="63"/>
      <c r="F5" s="62"/>
      <c r="G5" s="62"/>
      <c r="H5" s="62"/>
      <c r="I5" s="62"/>
      <c r="J5" s="62"/>
      <c r="K5" s="62"/>
      <c r="M5" s="70"/>
      <c r="N5" s="70"/>
      <c r="O5" s="70"/>
      <c r="P5" s="70"/>
      <c r="Q5" s="72"/>
      <c r="R5" s="73"/>
      <c r="S5" s="91"/>
      <c r="T5" s="90"/>
      <c r="W5" s="68" t="s">
        <v>79</v>
      </c>
      <c r="X5" s="69">
        <f>SUM(Q:Q)</f>
        <v>0</v>
      </c>
    </row>
    <row r="6" spans="1:133" s="66" customFormat="1" ht="13.8" x14ac:dyDescent="0.3">
      <c r="A6" s="62"/>
      <c r="B6" s="62" t="s">
        <v>5</v>
      </c>
      <c r="C6" s="74"/>
      <c r="D6" s="62"/>
      <c r="E6" s="62"/>
      <c r="F6" s="62"/>
      <c r="G6" s="62"/>
      <c r="H6" s="62"/>
      <c r="I6" s="62"/>
      <c r="J6" s="62"/>
      <c r="K6" s="62"/>
      <c r="M6" s="70"/>
      <c r="N6" s="70"/>
      <c r="O6" s="70"/>
      <c r="P6" s="70"/>
      <c r="Q6" s="72"/>
      <c r="R6" s="73"/>
      <c r="S6" s="91"/>
      <c r="T6" s="90"/>
      <c r="W6" s="68" t="s">
        <v>84</v>
      </c>
      <c r="X6" s="69">
        <f>SUM(R:R)</f>
        <v>0</v>
      </c>
    </row>
    <row r="7" spans="1:133" s="66" customFormat="1" ht="13.8" x14ac:dyDescent="0.3">
      <c r="A7" s="62"/>
      <c r="B7" s="62"/>
      <c r="C7" s="62"/>
      <c r="D7" s="62"/>
      <c r="E7" s="62"/>
      <c r="F7" s="62"/>
      <c r="G7" s="62"/>
      <c r="H7" s="62"/>
      <c r="I7" s="62"/>
      <c r="J7" s="62"/>
      <c r="K7" s="62"/>
      <c r="M7" s="70"/>
      <c r="N7" s="70"/>
      <c r="O7" s="70"/>
      <c r="P7" s="70"/>
      <c r="Q7" s="72"/>
      <c r="R7" s="73"/>
      <c r="S7" s="91"/>
      <c r="T7" s="90"/>
      <c r="W7" s="68" t="s">
        <v>85</v>
      </c>
      <c r="X7" s="69">
        <f>SUM(S:S)</f>
        <v>0</v>
      </c>
    </row>
    <row r="8" spans="1:133" s="93" customFormat="1" ht="13.8" x14ac:dyDescent="0.3">
      <c r="A8" s="75"/>
      <c r="B8" s="66"/>
      <c r="C8" s="66"/>
      <c r="D8" s="66"/>
      <c r="E8" s="68" t="s">
        <v>0</v>
      </c>
      <c r="F8" s="69" t="str">
        <f>$C$1</f>
        <v>R. Abbott</v>
      </c>
      <c r="G8" s="66"/>
      <c r="H8" s="76"/>
      <c r="I8" s="68" t="s">
        <v>6</v>
      </c>
      <c r="J8" s="77" t="str">
        <f>$G$2</f>
        <v>AA-SM-001-005</v>
      </c>
      <c r="K8" s="78"/>
      <c r="L8" s="79"/>
      <c r="M8" s="70"/>
      <c r="N8" s="70"/>
      <c r="O8" s="70"/>
      <c r="P8" s="3"/>
      <c r="Q8" s="3"/>
      <c r="R8" s="3"/>
      <c r="S8" s="3"/>
      <c r="T8" s="92"/>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row>
    <row r="9" spans="1:133" s="96" customFormat="1" ht="13.8" x14ac:dyDescent="0.3">
      <c r="A9" s="66"/>
      <c r="B9" s="66"/>
      <c r="C9" s="66"/>
      <c r="D9" s="66"/>
      <c r="E9" s="68" t="s">
        <v>1</v>
      </c>
      <c r="F9" s="76" t="str">
        <f>$C$2</f>
        <v xml:space="preserve"> </v>
      </c>
      <c r="G9" s="66"/>
      <c r="H9" s="76"/>
      <c r="I9" s="68" t="s">
        <v>7</v>
      </c>
      <c r="J9" s="78" t="str">
        <f>$G$3</f>
        <v>IR</v>
      </c>
      <c r="K9" s="78"/>
      <c r="L9" s="79"/>
      <c r="M9" s="70">
        <v>1</v>
      </c>
      <c r="N9" s="70"/>
      <c r="O9" s="70"/>
      <c r="P9" s="3"/>
      <c r="Q9" s="3"/>
      <c r="R9" s="3"/>
      <c r="S9" s="3"/>
      <c r="T9" s="95"/>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row>
    <row r="10" spans="1:133" s="93" customFormat="1" ht="13.8" x14ac:dyDescent="0.3">
      <c r="A10" s="66"/>
      <c r="B10" s="66"/>
      <c r="C10" s="66"/>
      <c r="D10" s="66"/>
      <c r="E10" s="68" t="s">
        <v>3</v>
      </c>
      <c r="F10" s="76" t="str">
        <f>$C$3</f>
        <v>20/10/2013</v>
      </c>
      <c r="G10" s="66"/>
      <c r="H10" s="76"/>
      <c r="I10" s="68" t="s">
        <v>8</v>
      </c>
      <c r="J10" s="69" t="str">
        <f>L10&amp;" of "&amp;$G$1</f>
        <v>1 of 1</v>
      </c>
      <c r="K10" s="76"/>
      <c r="L10" s="79">
        <f>SUM($M$1:M9)</f>
        <v>1</v>
      </c>
      <c r="M10" s="70"/>
      <c r="N10" s="70"/>
      <c r="O10" s="70"/>
      <c r="P10" s="3"/>
      <c r="Q10" s="3"/>
      <c r="R10" s="3"/>
      <c r="S10" s="3"/>
      <c r="T10" s="92"/>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row>
    <row r="11" spans="1:133" s="98" customFormat="1" ht="13.8" x14ac:dyDescent="0.3">
      <c r="A11" s="2"/>
      <c r="B11" s="2"/>
      <c r="C11" s="2"/>
      <c r="D11" s="2"/>
      <c r="E11" s="68" t="s">
        <v>86</v>
      </c>
      <c r="F11" s="76" t="str">
        <f>$C$5</f>
        <v>STANDARD SPREADSHEET METHOD</v>
      </c>
      <c r="G11" s="66"/>
      <c r="H11" s="66"/>
      <c r="I11" s="80"/>
      <c r="J11" s="69"/>
      <c r="K11" s="66"/>
      <c r="L11" s="66"/>
      <c r="M11" s="70"/>
      <c r="N11" s="70"/>
      <c r="O11" s="70"/>
      <c r="P11" s="92"/>
      <c r="Q11" s="92"/>
      <c r="R11" s="92"/>
      <c r="S11" s="92"/>
      <c r="T11" s="92"/>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row>
    <row r="12" spans="1:133" s="98" customFormat="1" x14ac:dyDescent="0.3">
      <c r="A12" s="24"/>
      <c r="B12" s="82" t="str">
        <f>$G$4</f>
        <v>SECTION PROPERTIES - GENERAL WITH ANGLES, REALLY SMALL FORMAT</v>
      </c>
      <c r="C12" s="24"/>
      <c r="D12" s="24"/>
      <c r="E12" s="24"/>
      <c r="F12" s="24"/>
      <c r="G12" s="24"/>
      <c r="H12" s="24"/>
      <c r="I12" s="24"/>
      <c r="J12" s="24"/>
      <c r="K12" s="24"/>
      <c r="L12" s="93"/>
      <c r="M12" s="92"/>
      <c r="N12" s="92"/>
      <c r="O12" s="92"/>
      <c r="P12" s="92"/>
      <c r="Q12" s="92"/>
      <c r="R12" s="92"/>
      <c r="S12" s="92"/>
      <c r="T12" s="92"/>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row>
    <row r="13" spans="1:133" s="2" customFormat="1" ht="13.8" x14ac:dyDescent="0.3">
      <c r="A13" s="7"/>
      <c r="B13" s="100"/>
      <c r="C13" s="7"/>
      <c r="D13" s="7"/>
      <c r="E13" s="7"/>
      <c r="F13" s="7"/>
      <c r="G13" s="7"/>
      <c r="H13" s="7"/>
      <c r="I13" s="7"/>
      <c r="J13" s="7"/>
      <c r="K13" s="7"/>
      <c r="M13" s="3"/>
      <c r="N13" s="3"/>
      <c r="O13" s="3"/>
      <c r="P13" s="3"/>
      <c r="Q13" s="52"/>
      <c r="R13" s="52"/>
      <c r="S13" s="52"/>
      <c r="T13" s="52"/>
    </row>
    <row r="14" spans="1:133" s="2" customFormat="1" ht="13.8" x14ac:dyDescent="0.3">
      <c r="A14" s="7"/>
      <c r="B14" s="7"/>
      <c r="C14" s="7"/>
      <c r="D14" s="7"/>
      <c r="E14" s="7"/>
      <c r="F14" s="7"/>
      <c r="G14" s="7"/>
      <c r="H14" s="7"/>
      <c r="I14" s="7"/>
      <c r="J14" s="7"/>
      <c r="K14" s="7"/>
      <c r="M14" s="3"/>
      <c r="N14" s="3"/>
      <c r="O14" s="3"/>
      <c r="P14" s="3"/>
      <c r="Q14" s="52"/>
      <c r="R14" s="52"/>
      <c r="S14" s="52"/>
      <c r="T14" s="52"/>
    </row>
    <row r="15" spans="1:133" s="2" customFormat="1" ht="15" x14ac:dyDescent="0.3">
      <c r="A15" s="8" t="s">
        <v>14</v>
      </c>
      <c r="B15" s="8" t="s">
        <v>15</v>
      </c>
      <c r="C15" s="8" t="s">
        <v>16</v>
      </c>
      <c r="D15" s="8" t="s">
        <v>15</v>
      </c>
      <c r="E15" s="8" t="s">
        <v>16</v>
      </c>
      <c r="F15" s="121" t="s">
        <v>35</v>
      </c>
      <c r="G15" s="7"/>
      <c r="H15" s="7"/>
      <c r="I15" s="7"/>
      <c r="J15" s="7"/>
      <c r="K15" s="7"/>
      <c r="M15" s="3"/>
      <c r="N15" s="3"/>
      <c r="O15" s="3"/>
      <c r="P15" s="3"/>
      <c r="Q15" s="52"/>
      <c r="R15" s="52"/>
      <c r="S15" s="52"/>
      <c r="T15" s="52"/>
      <c r="V15" s="6" t="s">
        <v>9</v>
      </c>
      <c r="W15" s="6" t="s">
        <v>10</v>
      </c>
      <c r="X15" s="6" t="s">
        <v>44</v>
      </c>
      <c r="Y15" s="6" t="s">
        <v>11</v>
      </c>
      <c r="Z15" s="9" t="s">
        <v>12</v>
      </c>
      <c r="AA15" s="6" t="s">
        <v>45</v>
      </c>
      <c r="AB15" s="6" t="s">
        <v>13</v>
      </c>
      <c r="AE15" s="6" t="s">
        <v>9</v>
      </c>
      <c r="AF15" s="6" t="s">
        <v>10</v>
      </c>
      <c r="AG15" s="6" t="s">
        <v>44</v>
      </c>
      <c r="AH15" s="6" t="s">
        <v>11</v>
      </c>
      <c r="AI15" s="9" t="s">
        <v>12</v>
      </c>
      <c r="AJ15" s="6" t="s">
        <v>45</v>
      </c>
      <c r="AK15" s="6" t="s">
        <v>13</v>
      </c>
      <c r="AM15" s="10">
        <f>IF(B17=0,"",D17+(((B17/2)^2+(C17/2)^2)^0.5)*COS((ATAN((C17/2)/(B17/2)))+RADIANS(F17)))</f>
        <v>24.59619407771256</v>
      </c>
      <c r="AN15" s="11">
        <f>IF(B17=0,"",E17+(((B17/2)^2+(C17/2)^2)^0.5)*SIN((ATAN((C17/2)/(B17/2)))+RADIANS(F17)))</f>
        <v>11.010407640085655</v>
      </c>
      <c r="AP15" s="10">
        <f>IF(B18=0,"",D18+(((B18/2)^2+(C18/2)^2)^0.5)*COS((ATAN((C18/2)/(B18/2)))+RADIANS(F18)))</f>
        <v>4.5961940777125596</v>
      </c>
      <c r="AQ15" s="11">
        <f>IF(B18=0,"",E18+(((B18/2)^2+(C18/2)^2)^0.5)*SIN((ATAN((C18/2)/(B18/2)))+RADIANS(F18)))</f>
        <v>6.0104076400856545</v>
      </c>
      <c r="AS15" s="10">
        <f>IF(B19=0,"",D19+(((B19/2)^2+(C19/2)^2)^0.5)*COS((ATAN((C19/2)/(B19/2)))+RADIANS(F19)))</f>
        <v>-7.1160254037844375</v>
      </c>
      <c r="AT15" s="11">
        <f>IF(B19=0,"",E19+(((B19/2)^2+(C19/2)^2)^0.5)*SIN((ATAN((C19/2)/(B19/2)))+RADIANS(F19)))</f>
        <v>-3.0048094716167109</v>
      </c>
      <c r="AU15" s="6"/>
      <c r="AV15" s="61" t="s">
        <v>67</v>
      </c>
      <c r="AW15" s="4"/>
      <c r="AX15" s="4"/>
      <c r="AY15" s="4"/>
      <c r="AZ15" s="4"/>
      <c r="BA15" s="6"/>
      <c r="BC15" s="6"/>
      <c r="BD15" s="6"/>
      <c r="BE15" s="6"/>
      <c r="BF15" s="6"/>
      <c r="BG15" s="6"/>
      <c r="BH15" s="6"/>
      <c r="BI15" s="6"/>
      <c r="BJ15" s="6"/>
      <c r="BS15" s="6"/>
    </row>
    <row r="16" spans="1:133" s="2" customFormat="1" ht="13.8" x14ac:dyDescent="0.3">
      <c r="A16" s="7"/>
      <c r="B16" s="12" t="s">
        <v>17</v>
      </c>
      <c r="C16" s="12" t="s">
        <v>17</v>
      </c>
      <c r="D16" s="12" t="s">
        <v>17</v>
      </c>
      <c r="E16" s="12" t="s">
        <v>17</v>
      </c>
      <c r="F16" s="121"/>
      <c r="G16" s="7"/>
      <c r="H16" s="7"/>
      <c r="I16" s="7"/>
      <c r="J16" s="7"/>
      <c r="K16" s="7"/>
      <c r="M16" s="3"/>
      <c r="N16" s="3"/>
      <c r="O16" s="3"/>
      <c r="P16" s="3"/>
      <c r="Q16" s="52"/>
      <c r="R16" s="52"/>
      <c r="S16" s="52"/>
      <c r="T16" s="52"/>
      <c r="U16" s="6">
        <v>1</v>
      </c>
      <c r="V16" s="6">
        <f t="shared" ref="V16:V24" si="0">B17*C17</f>
        <v>30</v>
      </c>
      <c r="W16" s="6">
        <f t="shared" ref="W16:W24" si="1">D17*V16</f>
        <v>600</v>
      </c>
      <c r="X16" s="13">
        <f t="shared" ref="X16:X24" si="2">D17^2*V16</f>
        <v>12000</v>
      </c>
      <c r="Y16" s="14">
        <f t="shared" ref="Y16:Y24" si="3">IF(F17,C17*B17/24*(C17^2*(1-COS(2*F17/57.296))+B17^2*(1+COS(2*F17/57.296))),(C17*B17^3/12))</f>
        <v>286.25166986240151</v>
      </c>
      <c r="Z16" s="2">
        <f t="shared" ref="Z16:Z24" si="4">E17*V16</f>
        <v>150</v>
      </c>
      <c r="AA16" s="2">
        <f t="shared" ref="AA16:AA24" si="5">E17^2*V16</f>
        <v>750</v>
      </c>
      <c r="AB16" s="15">
        <f t="shared" ref="AB16:AB24" si="6">IF(F17,B17*C17/24*(B17^2*(1-COS(2*F17/57.296))+C17^2*(1+COS(2*F17/57.296))),(B17*C17^3/12))</f>
        <v>286.24833013759849</v>
      </c>
      <c r="AD16" s="6">
        <v>1</v>
      </c>
      <c r="AE16" s="6">
        <f t="shared" ref="AE16:AE24" si="7">V16</f>
        <v>30</v>
      </c>
      <c r="AF16" s="14">
        <f t="shared" ref="AF16:AF24" si="8">(D17-$AB$31)*AE16</f>
        <v>500.00000000000006</v>
      </c>
      <c r="AG16" s="13">
        <f t="shared" ref="AG16:AG24" si="9">(D17-$AB$31)^2*AE16</f>
        <v>8333.3333333333358</v>
      </c>
      <c r="AH16" s="16">
        <f t="shared" ref="AH16:AH24" si="10">Y16</f>
        <v>286.25166986240151</v>
      </c>
      <c r="AI16" s="2">
        <f t="shared" ref="AI16:AI24" si="11">(E17-$AD$31)*AE16</f>
        <v>200</v>
      </c>
      <c r="AJ16" s="2">
        <f t="shared" ref="AJ16:AJ24" si="12">(E17-$AD$31)^2*AE16</f>
        <v>1333.3333333333335</v>
      </c>
      <c r="AK16" s="16">
        <f t="shared" ref="AK16:AK24" si="13">AB16</f>
        <v>286.24833013759849</v>
      </c>
      <c r="AM16" s="17">
        <f>IF(B17=0,"",D17+(((B17/2)^2+(C17/2)^2)^0.5)*COS(PI()-(ATAN((C17/2)/(B17/2)))+RADIANS(F17)))</f>
        <v>13.989592359914344</v>
      </c>
      <c r="AN16" s="18">
        <f>IF(B17=0,"",E17+(((B17/2)^2+(C17/2)^2)^0.5)*SIN(PI()-(ATAN((C17/2)/(B17/2)))+RADIANS(F17)))</f>
        <v>0.40380592228744216</v>
      </c>
      <c r="AP16" s="17">
        <f>IF(B18=0,"",D18+(((B18/2)^2+(C18/2)^2)^0.5)*COS(PI()-(ATAN((C18/2)/(B18/2)))+RADIANS(F18)))</f>
        <v>-6.0104076400856554</v>
      </c>
      <c r="AQ16" s="18">
        <f>IF(B18=0,"",E18+(((B18/2)^2+(C18/2)^2)^0.5)*SIN(PI()-(ATAN((C18/2)/(B18/2)))+RADIANS(F18)))</f>
        <v>-4.5961940777125578</v>
      </c>
      <c r="AS16" s="17">
        <f>IF(B19=0,"",D19+(((B19/2)^2+(C19/2)^2)^0.5)*COS(PI()-(ATAN((C19/2)/(B19/2)))+RADIANS(F19)))</f>
        <v>-14.616025403784441</v>
      </c>
      <c r="AT16" s="18">
        <f>IF(B19=0,"",E19+(((B19/2)^2+(C19/2)^2)^0.5)*SIN(PI()-(ATAN((C19/2)/(B19/2)))+RADIANS(F19)))</f>
        <v>-15.99519052838329</v>
      </c>
      <c r="AU16" s="6"/>
      <c r="AV16" s="4" t="s">
        <v>59</v>
      </c>
      <c r="AW16" s="4"/>
      <c r="AX16" s="4"/>
      <c r="AY16" s="4"/>
      <c r="AZ16" s="4"/>
      <c r="BA16" s="6"/>
      <c r="BB16" s="6"/>
      <c r="BC16" s="6"/>
      <c r="BD16" s="6"/>
      <c r="BE16" s="6"/>
      <c r="BF16" s="6"/>
      <c r="BG16" s="6"/>
      <c r="BH16" s="6"/>
      <c r="BI16" s="6"/>
      <c r="BJ16" s="6"/>
      <c r="BS16" s="6"/>
    </row>
    <row r="17" spans="1:71" s="2" customFormat="1" ht="13.8" x14ac:dyDescent="0.3">
      <c r="A17" s="8">
        <v>1</v>
      </c>
      <c r="B17" s="19">
        <v>15</v>
      </c>
      <c r="C17" s="19">
        <v>2</v>
      </c>
      <c r="D17" s="19">
        <v>20</v>
      </c>
      <c r="E17" s="19">
        <v>5</v>
      </c>
      <c r="F17" s="20">
        <v>45</v>
      </c>
      <c r="G17" s="7"/>
      <c r="H17" s="7"/>
      <c r="I17" s="7"/>
      <c r="J17" s="7"/>
      <c r="K17" s="7"/>
      <c r="M17" s="3"/>
      <c r="N17" s="3"/>
      <c r="O17" s="3"/>
      <c r="P17" s="3"/>
      <c r="Q17" s="52"/>
      <c r="R17" s="52"/>
      <c r="S17" s="52"/>
      <c r="T17" s="52"/>
      <c r="U17" s="6">
        <v>2</v>
      </c>
      <c r="V17" s="6">
        <f t="shared" si="0"/>
        <v>30</v>
      </c>
      <c r="W17" s="6">
        <f t="shared" si="1"/>
        <v>0</v>
      </c>
      <c r="X17" s="13">
        <f t="shared" si="2"/>
        <v>0</v>
      </c>
      <c r="Y17" s="14">
        <f t="shared" si="3"/>
        <v>286.25166986240151</v>
      </c>
      <c r="Z17" s="2">
        <f t="shared" si="4"/>
        <v>0</v>
      </c>
      <c r="AA17" s="2">
        <f t="shared" si="5"/>
        <v>0</v>
      </c>
      <c r="AB17" s="15">
        <f t="shared" si="6"/>
        <v>286.24833013759849</v>
      </c>
      <c r="AD17" s="6">
        <v>2</v>
      </c>
      <c r="AE17" s="6">
        <f t="shared" si="7"/>
        <v>30</v>
      </c>
      <c r="AF17" s="14">
        <f t="shared" si="8"/>
        <v>-100</v>
      </c>
      <c r="AG17" s="13">
        <f t="shared" si="9"/>
        <v>333.33333333333337</v>
      </c>
      <c r="AH17" s="16">
        <f t="shared" si="10"/>
        <v>286.25166986240151</v>
      </c>
      <c r="AI17" s="2">
        <f t="shared" si="11"/>
        <v>50</v>
      </c>
      <c r="AJ17" s="2">
        <f t="shared" si="12"/>
        <v>83.333333333333343</v>
      </c>
      <c r="AK17" s="16">
        <f t="shared" si="13"/>
        <v>286.24833013759849</v>
      </c>
      <c r="AL17" s="6"/>
      <c r="AM17" s="17">
        <f>IF(B17=0,"",D17-(((B17/2)^2+(C17/2)^2)^0.5)*COS((ATAN((C17/2)/(B17/2)))+RADIANS(F17)))</f>
        <v>15.40380592228744</v>
      </c>
      <c r="AN17" s="21">
        <f>IF(B17=0,"",E17-(((B17/2)^2+(C17/2)^2)^0.5)*SIN((ATAN((C17/2)/(B17/2)))+RADIANS(F17)))</f>
        <v>-1.0104076400856545</v>
      </c>
      <c r="AP17" s="17">
        <f>IF(B18=0,"",D18-(((B18/2)^2+(C18/2)^2)^0.5)*COS((ATAN((C18/2)/(B18/2)))+RADIANS(F18)))</f>
        <v>-4.5961940777125596</v>
      </c>
      <c r="AQ17" s="21">
        <f>IF(B18=0,"",E18-(((B18/2)^2+(C18/2)^2)^0.5)*SIN((ATAN((C18/2)/(B18/2)))+RADIANS(F18)))</f>
        <v>-6.0104076400856545</v>
      </c>
      <c r="AS17" s="17">
        <f>IF(B19=0,"",D19-(((B19/2)^2+(C19/2)^2)^0.5)*COS((ATAN((C19/2)/(B19/2)))+RADIANS(F19)))</f>
        <v>-12.883974596215563</v>
      </c>
      <c r="AT17" s="21">
        <f>IF(B19=0,"",E19-(((B19/2)^2+(C19/2)^2)^0.5)*SIN((ATAN((C19/2)/(B19/2)))+RADIANS(F19)))</f>
        <v>-16.99519052838329</v>
      </c>
      <c r="AU17" s="6"/>
      <c r="AV17" s="4"/>
      <c r="AW17" s="4"/>
      <c r="AX17" s="4"/>
      <c r="AY17" s="4"/>
      <c r="AZ17" s="4"/>
      <c r="BA17" s="6"/>
      <c r="BB17" s="6"/>
      <c r="BC17" s="6"/>
      <c r="BD17" s="6"/>
      <c r="BE17" s="6"/>
      <c r="BF17" s="6"/>
      <c r="BG17" s="6"/>
      <c r="BH17" s="6"/>
      <c r="BI17" s="6"/>
      <c r="BJ17" s="6"/>
      <c r="BS17" s="6"/>
    </row>
    <row r="18" spans="1:71" s="2" customFormat="1" ht="13.8" x14ac:dyDescent="0.3">
      <c r="A18" s="8">
        <v>2</v>
      </c>
      <c r="B18" s="19">
        <v>15</v>
      </c>
      <c r="C18" s="19">
        <v>2</v>
      </c>
      <c r="D18" s="19">
        <v>0</v>
      </c>
      <c r="E18" s="19">
        <v>0</v>
      </c>
      <c r="F18" s="20">
        <v>45</v>
      </c>
      <c r="G18" s="7"/>
      <c r="H18" s="7"/>
      <c r="I18" s="7"/>
      <c r="J18" s="7"/>
      <c r="K18" s="7"/>
      <c r="M18" s="3"/>
      <c r="N18" s="3"/>
      <c r="O18" s="3"/>
      <c r="P18" s="3"/>
      <c r="Q18" s="52"/>
      <c r="R18" s="52"/>
      <c r="S18" s="52"/>
      <c r="T18" s="52"/>
      <c r="U18" s="6">
        <v>3</v>
      </c>
      <c r="V18" s="6">
        <f t="shared" si="0"/>
        <v>30</v>
      </c>
      <c r="W18" s="6">
        <f t="shared" si="1"/>
        <v>-300</v>
      </c>
      <c r="X18" s="13">
        <f t="shared" si="2"/>
        <v>3000</v>
      </c>
      <c r="Y18" s="14">
        <f t="shared" si="3"/>
        <v>148.1269281955002</v>
      </c>
      <c r="Z18" s="2">
        <f t="shared" si="4"/>
        <v>-300</v>
      </c>
      <c r="AA18" s="2">
        <f t="shared" si="5"/>
        <v>3000</v>
      </c>
      <c r="AB18" s="15">
        <f t="shared" si="6"/>
        <v>424.37307180449977</v>
      </c>
      <c r="AD18" s="6">
        <v>3</v>
      </c>
      <c r="AE18" s="6">
        <f t="shared" si="7"/>
        <v>30</v>
      </c>
      <c r="AF18" s="14">
        <f t="shared" si="8"/>
        <v>-400</v>
      </c>
      <c r="AG18" s="13">
        <f t="shared" si="9"/>
        <v>5333.3333333333339</v>
      </c>
      <c r="AH18" s="16">
        <f t="shared" si="10"/>
        <v>148.1269281955002</v>
      </c>
      <c r="AI18" s="2">
        <f t="shared" si="11"/>
        <v>-250.00000000000003</v>
      </c>
      <c r="AJ18" s="2">
        <f t="shared" si="12"/>
        <v>2083.3333333333339</v>
      </c>
      <c r="AK18" s="16">
        <f t="shared" si="13"/>
        <v>424.37307180449977</v>
      </c>
      <c r="AL18" s="6"/>
      <c r="AM18" s="17">
        <f>IF(B17=0,"",D17-(((B17/2)^2+(C17/2)^2)^0.5)*COS(PI()-(ATAN((C17/2)/(B17/2)))+RADIANS(F17)))</f>
        <v>26.010407640085656</v>
      </c>
      <c r="AN18" s="21">
        <f>IF(B17=0,"",E17-(((B17/2)^2+(C17/2)^2)^0.5)*SIN(PI()-(ATAN((C17/2)/(B17/2)))+RADIANS(F17)))</f>
        <v>9.5961940777125569</v>
      </c>
      <c r="AP18" s="17">
        <f>IF(B18=0,"",D18-(((B18/2)^2+(C18/2)^2)^0.5)*COS(PI()-(ATAN((C18/2)/(B18/2)))+RADIANS(F18)))</f>
        <v>6.0104076400856554</v>
      </c>
      <c r="AQ18" s="21">
        <f>IF(B18=0,"",E18-(((B18/2)^2+(C18/2)^2)^0.5)*SIN(PI()-(ATAN((C18/2)/(B18/2)))+RADIANS(F18)))</f>
        <v>4.5961940777125578</v>
      </c>
      <c r="AS18" s="17">
        <f>IF(B19=0,"",D19-(((B19/2)^2+(C19/2)^2)^0.5)*COS(PI()-(ATAN((C19/2)/(B19/2)))+RADIANS(F19)))</f>
        <v>-5.3839745962155598</v>
      </c>
      <c r="AT18" s="21">
        <f>IF(B19=0,"",E19-(((B19/2)^2+(C19/2)^2)^0.5)*SIN(PI()-(ATAN((C19/2)/(B19/2)))+RADIANS(F19)))</f>
        <v>-4.0048094716167109</v>
      </c>
      <c r="AU18" s="6"/>
      <c r="AV18" s="61" t="s">
        <v>60</v>
      </c>
      <c r="AW18" s="4"/>
      <c r="AX18" s="4"/>
      <c r="AY18" s="4"/>
      <c r="AZ18" s="4"/>
      <c r="BA18" s="6"/>
      <c r="BB18" s="6"/>
      <c r="BG18" s="6"/>
      <c r="BH18" s="6"/>
      <c r="BI18" s="6"/>
      <c r="BJ18" s="6"/>
      <c r="BS18" s="6"/>
    </row>
    <row r="19" spans="1:71" s="2" customFormat="1" ht="13.8" x14ac:dyDescent="0.3">
      <c r="A19" s="8">
        <v>3</v>
      </c>
      <c r="B19" s="19">
        <v>15</v>
      </c>
      <c r="C19" s="19">
        <v>2</v>
      </c>
      <c r="D19" s="19">
        <v>-10</v>
      </c>
      <c r="E19" s="19">
        <v>-10</v>
      </c>
      <c r="F19" s="20">
        <v>60</v>
      </c>
      <c r="G19" s="7"/>
      <c r="H19" s="7"/>
      <c r="I19" s="7"/>
      <c r="J19" s="7"/>
      <c r="K19" s="7"/>
      <c r="M19" s="3"/>
      <c r="N19" s="3"/>
      <c r="O19" s="3"/>
      <c r="P19" s="3"/>
      <c r="Q19" s="52"/>
      <c r="R19" s="52"/>
      <c r="S19" s="52"/>
      <c r="T19" s="52"/>
      <c r="U19" s="6">
        <v>4</v>
      </c>
      <c r="V19" s="6">
        <f t="shared" si="0"/>
        <v>0</v>
      </c>
      <c r="W19" s="6">
        <f t="shared" si="1"/>
        <v>0</v>
      </c>
      <c r="X19" s="13">
        <f t="shared" si="2"/>
        <v>0</v>
      </c>
      <c r="Y19" s="14">
        <f t="shared" si="3"/>
        <v>0</v>
      </c>
      <c r="Z19" s="2">
        <f t="shared" si="4"/>
        <v>0</v>
      </c>
      <c r="AA19" s="2">
        <f t="shared" si="5"/>
        <v>0</v>
      </c>
      <c r="AB19" s="15">
        <f t="shared" si="6"/>
        <v>0</v>
      </c>
      <c r="AD19" s="6">
        <v>4</v>
      </c>
      <c r="AE19" s="6">
        <f t="shared" si="7"/>
        <v>0</v>
      </c>
      <c r="AF19" s="14">
        <f t="shared" si="8"/>
        <v>0</v>
      </c>
      <c r="AG19" s="13">
        <f t="shared" si="9"/>
        <v>0</v>
      </c>
      <c r="AH19" s="16">
        <f t="shared" si="10"/>
        <v>0</v>
      </c>
      <c r="AI19" s="2">
        <f t="shared" si="11"/>
        <v>0</v>
      </c>
      <c r="AJ19" s="2">
        <f t="shared" si="12"/>
        <v>0</v>
      </c>
      <c r="AK19" s="16">
        <f t="shared" si="13"/>
        <v>0</v>
      </c>
      <c r="AL19" s="6"/>
      <c r="AM19" s="22">
        <f>AM15</f>
        <v>24.59619407771256</v>
      </c>
      <c r="AN19" s="23">
        <f>AN15</f>
        <v>11.010407640085655</v>
      </c>
      <c r="AP19" s="22">
        <f>AP15</f>
        <v>4.5961940777125596</v>
      </c>
      <c r="AQ19" s="23">
        <f>AQ15</f>
        <v>6.0104076400856545</v>
      </c>
      <c r="AS19" s="22">
        <f>AS15</f>
        <v>-7.1160254037844375</v>
      </c>
      <c r="AT19" s="23">
        <f>AT15</f>
        <v>-3.0048094716167109</v>
      </c>
      <c r="AU19" s="6"/>
      <c r="AV19" s="4"/>
      <c r="AW19" s="56" t="e">
        <v>#NAME?</v>
      </c>
      <c r="AX19" s="56"/>
      <c r="AY19" s="56"/>
      <c r="AZ19" s="56"/>
      <c r="BA19" s="6"/>
      <c r="BB19" s="6"/>
      <c r="BG19" s="6"/>
      <c r="BH19" s="6"/>
      <c r="BI19" s="6"/>
      <c r="BJ19" s="6"/>
      <c r="BS19" s="6"/>
    </row>
    <row r="20" spans="1:71" s="2" customFormat="1" ht="13.8" x14ac:dyDescent="0.3">
      <c r="A20" s="8">
        <v>4</v>
      </c>
      <c r="B20" s="19"/>
      <c r="C20" s="19"/>
      <c r="D20" s="19"/>
      <c r="E20" s="19"/>
      <c r="F20" s="19"/>
      <c r="G20" s="7"/>
      <c r="H20" s="7"/>
      <c r="I20" s="7"/>
      <c r="J20" s="7"/>
      <c r="K20" s="7"/>
      <c r="M20" s="3"/>
      <c r="N20" s="3"/>
      <c r="O20" s="3"/>
      <c r="P20" s="3"/>
      <c r="Q20" s="52"/>
      <c r="R20" s="52"/>
      <c r="S20" s="52"/>
      <c r="T20" s="52"/>
      <c r="U20" s="6">
        <v>5</v>
      </c>
      <c r="V20" s="6">
        <f t="shared" si="0"/>
        <v>0</v>
      </c>
      <c r="W20" s="6">
        <f t="shared" si="1"/>
        <v>0</v>
      </c>
      <c r="X20" s="13">
        <f t="shared" si="2"/>
        <v>0</v>
      </c>
      <c r="Y20" s="14">
        <f t="shared" si="3"/>
        <v>0</v>
      </c>
      <c r="Z20" s="2">
        <f t="shared" si="4"/>
        <v>0</v>
      </c>
      <c r="AA20" s="2">
        <f t="shared" si="5"/>
        <v>0</v>
      </c>
      <c r="AB20" s="15">
        <f t="shared" si="6"/>
        <v>0</v>
      </c>
      <c r="AD20" s="6">
        <v>5</v>
      </c>
      <c r="AE20" s="6">
        <f t="shared" si="7"/>
        <v>0</v>
      </c>
      <c r="AF20" s="14">
        <f t="shared" si="8"/>
        <v>0</v>
      </c>
      <c r="AG20" s="13">
        <f t="shared" si="9"/>
        <v>0</v>
      </c>
      <c r="AH20" s="16">
        <f t="shared" si="10"/>
        <v>0</v>
      </c>
      <c r="AI20" s="2">
        <f t="shared" si="11"/>
        <v>0</v>
      </c>
      <c r="AJ20" s="2">
        <f t="shared" si="12"/>
        <v>0</v>
      </c>
      <c r="AK20" s="16">
        <f t="shared" si="13"/>
        <v>0</v>
      </c>
      <c r="AL20" s="6"/>
      <c r="AU20" s="6"/>
      <c r="AV20" s="4"/>
      <c r="AW20" s="57" t="s">
        <v>61</v>
      </c>
      <c r="AX20" s="4"/>
      <c r="AY20" s="4"/>
      <c r="AZ20" s="4"/>
      <c r="BA20" s="6"/>
      <c r="BB20" s="6"/>
      <c r="BG20" s="6"/>
      <c r="BH20" s="6"/>
      <c r="BI20" s="6"/>
      <c r="BJ20" s="6"/>
      <c r="BS20" s="6"/>
    </row>
    <row r="21" spans="1:71" s="2" customFormat="1" ht="13.8" x14ac:dyDescent="0.3">
      <c r="A21" s="8">
        <v>5</v>
      </c>
      <c r="B21" s="19"/>
      <c r="C21" s="19"/>
      <c r="D21" s="19"/>
      <c r="E21" s="19"/>
      <c r="F21" s="20"/>
      <c r="G21" s="7"/>
      <c r="H21" s="7"/>
      <c r="I21" s="7"/>
      <c r="J21" s="7"/>
      <c r="K21" s="7"/>
      <c r="M21" s="3"/>
      <c r="N21" s="3"/>
      <c r="O21" s="3"/>
      <c r="P21" s="3"/>
      <c r="Q21" s="52"/>
      <c r="R21" s="52"/>
      <c r="S21" s="52"/>
      <c r="T21" s="52"/>
      <c r="U21" s="6">
        <v>6</v>
      </c>
      <c r="V21" s="6">
        <f t="shared" si="0"/>
        <v>0</v>
      </c>
      <c r="W21" s="6">
        <f t="shared" si="1"/>
        <v>0</v>
      </c>
      <c r="X21" s="13">
        <f t="shared" si="2"/>
        <v>0</v>
      </c>
      <c r="Y21" s="14">
        <f t="shared" si="3"/>
        <v>0</v>
      </c>
      <c r="Z21" s="2">
        <f t="shared" si="4"/>
        <v>0</v>
      </c>
      <c r="AA21" s="2">
        <f t="shared" si="5"/>
        <v>0</v>
      </c>
      <c r="AB21" s="15">
        <f t="shared" si="6"/>
        <v>0</v>
      </c>
      <c r="AD21" s="6">
        <v>6</v>
      </c>
      <c r="AE21" s="6">
        <f t="shared" si="7"/>
        <v>0</v>
      </c>
      <c r="AF21" s="14">
        <f t="shared" si="8"/>
        <v>0</v>
      </c>
      <c r="AG21" s="13">
        <f t="shared" si="9"/>
        <v>0</v>
      </c>
      <c r="AH21" s="16">
        <f t="shared" si="10"/>
        <v>0</v>
      </c>
      <c r="AI21" s="2">
        <f t="shared" si="11"/>
        <v>0</v>
      </c>
      <c r="AJ21" s="2">
        <f t="shared" si="12"/>
        <v>0</v>
      </c>
      <c r="AK21" s="16">
        <f t="shared" si="13"/>
        <v>0</v>
      </c>
      <c r="AL21" s="6"/>
      <c r="AM21" s="10" t="str">
        <f>IF(B20=0,"",D20+(((B20/2)^2+(C20/2)^2)^0.5)*COS((ATAN((C20/2)/(B20/2)))+RADIANS(F20)))</f>
        <v/>
      </c>
      <c r="AN21" s="11" t="str">
        <f>IF(B20=0,"",E20+(((B20/2)^2+(C20/2)^2)^0.5)*SIN((ATAN((C20/2)/(B20/2)))+RADIANS(F20)))</f>
        <v/>
      </c>
      <c r="AP21" s="10" t="str">
        <f>IF(B21=0,"",D21+(((B21/2)^2+(C21/2)^2)^0.5)*COS((ATAN((C21/2)/(B21/2)))+RADIANS(F21)))</f>
        <v/>
      </c>
      <c r="AQ21" s="11" t="str">
        <f>IF(B21=0,"",E21+(((B21/2)^2+(C21/2)^2)^0.5)*SIN((ATAN((C21/2)/(B21/2)))+RADIANS(F21)))</f>
        <v/>
      </c>
      <c r="AS21" s="10" t="str">
        <f>IF(B22=0,"",D22+(((B22/2)^2+(C22/2)^2)^0.5)*COS((ATAN((C22/2)/(B22/2)))+RADIANS(F22)))</f>
        <v/>
      </c>
      <c r="AT21" s="11" t="str">
        <f>IF(B22=0,"",E22+(((B22/2)^2+(C22/2)^2)^0.5)*SIN((ATAN((C22/2)/(B22/2)))+RADIANS(F22)))</f>
        <v/>
      </c>
      <c r="AU21" s="6"/>
      <c r="AV21" s="61" t="s">
        <v>62</v>
      </c>
      <c r="AW21" s="4"/>
      <c r="AX21" s="4"/>
      <c r="AY21" s="4"/>
      <c r="AZ21" s="61"/>
      <c r="BA21" s="6"/>
      <c r="BB21" s="6"/>
      <c r="BG21" s="6"/>
      <c r="BH21" s="6"/>
      <c r="BI21" s="6"/>
      <c r="BJ21" s="6"/>
      <c r="BS21" s="6"/>
    </row>
    <row r="22" spans="1:71" s="2" customFormat="1" ht="13.8" x14ac:dyDescent="0.3">
      <c r="A22" s="8">
        <v>6</v>
      </c>
      <c r="B22" s="19"/>
      <c r="C22" s="19"/>
      <c r="D22" s="19"/>
      <c r="E22" s="19"/>
      <c r="F22" s="20"/>
      <c r="G22" s="7"/>
      <c r="H22" s="7"/>
      <c r="I22" s="7"/>
      <c r="J22" s="7"/>
      <c r="K22" s="7"/>
      <c r="M22" s="3"/>
      <c r="N22" s="3"/>
      <c r="O22" s="3"/>
      <c r="P22" s="3"/>
      <c r="Q22" s="52"/>
      <c r="R22" s="52"/>
      <c r="S22" s="52"/>
      <c r="T22" s="52"/>
      <c r="U22" s="6">
        <v>7</v>
      </c>
      <c r="V22" s="6">
        <f t="shared" si="0"/>
        <v>0</v>
      </c>
      <c r="W22" s="6">
        <f t="shared" si="1"/>
        <v>0</v>
      </c>
      <c r="X22" s="13">
        <f t="shared" si="2"/>
        <v>0</v>
      </c>
      <c r="Y22" s="14">
        <f t="shared" si="3"/>
        <v>0</v>
      </c>
      <c r="Z22" s="2">
        <f t="shared" si="4"/>
        <v>0</v>
      </c>
      <c r="AA22" s="2">
        <f t="shared" si="5"/>
        <v>0</v>
      </c>
      <c r="AB22" s="15">
        <f t="shared" si="6"/>
        <v>0</v>
      </c>
      <c r="AD22" s="6">
        <v>7</v>
      </c>
      <c r="AE22" s="6">
        <f t="shared" si="7"/>
        <v>0</v>
      </c>
      <c r="AF22" s="14">
        <f t="shared" si="8"/>
        <v>0</v>
      </c>
      <c r="AG22" s="13">
        <f t="shared" si="9"/>
        <v>0</v>
      </c>
      <c r="AH22" s="16">
        <f t="shared" si="10"/>
        <v>0</v>
      </c>
      <c r="AI22" s="2">
        <f t="shared" si="11"/>
        <v>0</v>
      </c>
      <c r="AJ22" s="2">
        <f t="shared" si="12"/>
        <v>0</v>
      </c>
      <c r="AK22" s="16">
        <f t="shared" si="13"/>
        <v>0</v>
      </c>
      <c r="AL22" s="6"/>
      <c r="AM22" s="17" t="str">
        <f>IF(B20=0,"",D20+(((B20/2)^2+(C20/2)^2)^0.5)*COS(PI()-(ATAN((C20/2)/(B20/2)))+RADIANS(F20)))</f>
        <v/>
      </c>
      <c r="AN22" s="18" t="str">
        <f>IF(B20=0,"",E20+(((B20/2)^2+(C20/2)^2)^0.5)*SIN(PI()-(ATAN((C20/2)/(B20/2)))+RADIANS(F20)))</f>
        <v/>
      </c>
      <c r="AP22" s="17" t="str">
        <f>IF(B21=0,"",D21+(((B21/2)^2+(C21/2)^2)^0.5)*COS(PI()-(ATAN((C21/2)/(B21/2)))+RADIANS(F21)))</f>
        <v/>
      </c>
      <c r="AQ22" s="18" t="str">
        <f>IF(B21=0,"",E21+(((B21/2)^2+(C21/2)^2)^0.5)*SIN(PI()-(ATAN((C21/2)/(B21/2)))+RADIANS(F21)))</f>
        <v/>
      </c>
      <c r="AS22" s="17" t="str">
        <f>IF(B22=0,"",D22+(((B22/2)^2+(C22/2)^2)^0.5)*COS(PI()-(ATAN((C22/2)/(B22/2)))+RADIANS(F22)))</f>
        <v/>
      </c>
      <c r="AT22" s="18" t="str">
        <f>IF(B22=0,"",E22+(((B22/2)^2+(C22/2)^2)^0.5)*SIN(PI()-(ATAN((C22/2)/(B22/2)))+RADIANS(F22)))</f>
        <v/>
      </c>
      <c r="AU22" s="6"/>
      <c r="AV22" s="4"/>
      <c r="AW22" s="58" t="s">
        <v>63</v>
      </c>
      <c r="AX22" s="58" t="s">
        <v>64</v>
      </c>
      <c r="AY22" s="4"/>
      <c r="AZ22" s="4"/>
      <c r="BA22" s="6"/>
      <c r="BB22" s="6"/>
      <c r="BC22" s="6"/>
      <c r="BD22" s="6"/>
      <c r="BE22" s="6"/>
      <c r="BF22" s="6"/>
      <c r="BG22" s="6"/>
      <c r="BH22" s="6"/>
      <c r="BI22" s="6"/>
      <c r="BJ22" s="6"/>
      <c r="BS22" s="6"/>
    </row>
    <row r="23" spans="1:71" s="2" customFormat="1" ht="13.8" x14ac:dyDescent="0.3">
      <c r="A23" s="8">
        <v>7</v>
      </c>
      <c r="B23" s="19"/>
      <c r="C23" s="19"/>
      <c r="D23" s="19"/>
      <c r="E23" s="19"/>
      <c r="F23" s="20"/>
      <c r="G23" s="7"/>
      <c r="H23" s="7"/>
      <c r="I23" s="7"/>
      <c r="J23" s="7"/>
      <c r="K23" s="7"/>
      <c r="M23" s="3"/>
      <c r="N23" s="3"/>
      <c r="O23" s="3"/>
      <c r="P23" s="3"/>
      <c r="Q23" s="52"/>
      <c r="R23" s="52"/>
      <c r="S23" s="52"/>
      <c r="T23" s="52"/>
      <c r="U23" s="6">
        <v>8</v>
      </c>
      <c r="V23" s="6">
        <f t="shared" si="0"/>
        <v>0</v>
      </c>
      <c r="W23" s="6">
        <f t="shared" si="1"/>
        <v>0</v>
      </c>
      <c r="X23" s="13">
        <f t="shared" si="2"/>
        <v>0</v>
      </c>
      <c r="Y23" s="14">
        <f t="shared" si="3"/>
        <v>0</v>
      </c>
      <c r="Z23" s="2">
        <f t="shared" si="4"/>
        <v>0</v>
      </c>
      <c r="AA23" s="2">
        <f t="shared" si="5"/>
        <v>0</v>
      </c>
      <c r="AB23" s="15">
        <f t="shared" si="6"/>
        <v>0</v>
      </c>
      <c r="AD23" s="6">
        <v>8</v>
      </c>
      <c r="AE23" s="6">
        <f t="shared" si="7"/>
        <v>0</v>
      </c>
      <c r="AF23" s="14">
        <f t="shared" si="8"/>
        <v>0</v>
      </c>
      <c r="AG23" s="13">
        <f t="shared" si="9"/>
        <v>0</v>
      </c>
      <c r="AH23" s="16">
        <f t="shared" si="10"/>
        <v>0</v>
      </c>
      <c r="AI23" s="2">
        <f t="shared" si="11"/>
        <v>0</v>
      </c>
      <c r="AJ23" s="2">
        <f t="shared" si="12"/>
        <v>0</v>
      </c>
      <c r="AK23" s="16">
        <f t="shared" si="13"/>
        <v>0</v>
      </c>
      <c r="AL23" s="6"/>
      <c r="AM23" s="17" t="str">
        <f>IF(B20=0,"",D20-(((B20/2)^2+(C20/2)^2)^0.5)*COS((ATAN((C20/2)/(B20/2)))+RADIANS(F20)))</f>
        <v/>
      </c>
      <c r="AN23" s="21" t="str">
        <f>IF(B20=0,"",E20-(((B20/2)^2+(C20/2)^2)^0.5)*SIN((ATAN((C20/2)/(B20/2)))+RADIANS(F20)))</f>
        <v/>
      </c>
      <c r="AP23" s="17" t="str">
        <f>IF(B21=0,"",D21-(((B21/2)^2+(C21/2)^2)^0.5)*COS((ATAN((C21/2)/(B21/2)))+RADIANS(F21)))</f>
        <v/>
      </c>
      <c r="AQ23" s="21" t="str">
        <f>IF(B21=0,"",E21-(((B21/2)^2+(C21/2)^2)^0.5)*SIN((ATAN((C21/2)/(B21/2)))+RADIANS(F21)))</f>
        <v/>
      </c>
      <c r="AS23" s="17" t="str">
        <f>IF(B22=0,"",D22-(((B22/2)^2+(C22/2)^2)^0.5)*COS((ATAN((C22/2)/(B22/2)))+RADIANS(F22)))</f>
        <v/>
      </c>
      <c r="AT23" s="21" t="str">
        <f>IF(B22=0,"",E22-(((B22/2)^2+(C22/2)^2)^0.5)*SIN((ATAN((C22/2)/(B22/2)))+RADIANS(F22)))</f>
        <v/>
      </c>
      <c r="AU23" s="6"/>
      <c r="AV23" s="4" t="s">
        <v>65</v>
      </c>
      <c r="AW23" s="59">
        <f>MAX(AM15:AT31)+0.1</f>
        <v>26.110407640085658</v>
      </c>
      <c r="AX23" s="60">
        <f>AW23</f>
        <v>26.110407640085658</v>
      </c>
      <c r="AY23" s="4"/>
      <c r="AZ23" s="4"/>
      <c r="BA23" s="6"/>
      <c r="BB23" s="6"/>
      <c r="BC23" s="6"/>
      <c r="BD23" s="6"/>
      <c r="BE23" s="6"/>
      <c r="BF23" s="6"/>
      <c r="BG23" s="6"/>
      <c r="BH23" s="6"/>
      <c r="BI23" s="6"/>
      <c r="BJ23" s="6"/>
      <c r="BS23" s="6"/>
    </row>
    <row r="24" spans="1:71" s="2" customFormat="1" ht="13.8" x14ac:dyDescent="0.3">
      <c r="A24" s="8">
        <v>8</v>
      </c>
      <c r="B24" s="19"/>
      <c r="C24" s="19"/>
      <c r="D24" s="19"/>
      <c r="E24" s="19"/>
      <c r="F24" s="20"/>
      <c r="G24" s="7"/>
      <c r="H24" s="7"/>
      <c r="I24" s="7"/>
      <c r="J24" s="7"/>
      <c r="K24" s="7"/>
      <c r="M24" s="3"/>
      <c r="N24" s="3"/>
      <c r="O24" s="3"/>
      <c r="P24" s="3"/>
      <c r="Q24" s="52"/>
      <c r="R24" s="52"/>
      <c r="S24" s="52"/>
      <c r="T24" s="52"/>
      <c r="U24" s="6">
        <v>9</v>
      </c>
      <c r="V24" s="6">
        <f t="shared" si="0"/>
        <v>0</v>
      </c>
      <c r="W24" s="6">
        <f t="shared" si="1"/>
        <v>0</v>
      </c>
      <c r="X24" s="13">
        <f t="shared" si="2"/>
        <v>0</v>
      </c>
      <c r="Y24" s="14">
        <f t="shared" si="3"/>
        <v>0</v>
      </c>
      <c r="Z24" s="2">
        <f t="shared" si="4"/>
        <v>0</v>
      </c>
      <c r="AA24" s="2">
        <f t="shared" si="5"/>
        <v>0</v>
      </c>
      <c r="AB24" s="15">
        <f t="shared" si="6"/>
        <v>0</v>
      </c>
      <c r="AD24" s="6">
        <v>9</v>
      </c>
      <c r="AE24" s="6">
        <f t="shared" si="7"/>
        <v>0</v>
      </c>
      <c r="AF24" s="14">
        <f t="shared" si="8"/>
        <v>0</v>
      </c>
      <c r="AG24" s="13">
        <f t="shared" si="9"/>
        <v>0</v>
      </c>
      <c r="AH24" s="16">
        <f t="shared" si="10"/>
        <v>0</v>
      </c>
      <c r="AI24" s="2">
        <f t="shared" si="11"/>
        <v>0</v>
      </c>
      <c r="AJ24" s="2">
        <f t="shared" si="12"/>
        <v>0</v>
      </c>
      <c r="AK24" s="16">
        <f t="shared" si="13"/>
        <v>0</v>
      </c>
      <c r="AL24" s="6"/>
      <c r="AM24" s="17" t="str">
        <f>IF(B20=0,"",D20-(((B20/2)^2+(C20/2)^2)^0.5)*COS(PI()-(ATAN((C20/2)/(B20/2)))+RADIANS(F20)))</f>
        <v/>
      </c>
      <c r="AN24" s="21" t="str">
        <f>IF(B20=0,"",E20-(((B20/2)^2+(C20/2)^2)^0.5)*SIN(PI()-(ATAN((C20/2)/(B20/2)))+RADIANS(F20)))</f>
        <v/>
      </c>
      <c r="AP24" s="17" t="str">
        <f>IF(B21=0,"",D21-(((B21/2)^2+(C21/2)^2)^0.5)*COS(PI()-(ATAN((C21/2)/(B21/2)))+RADIANS(F21)))</f>
        <v/>
      </c>
      <c r="AQ24" s="21" t="str">
        <f>IF(B21=0,"",E21-(((B21/2)^2+(C21/2)^2)^0.5)*SIN(PI()-(ATAN((C21/2)/(B21/2)))+RADIANS(F21)))</f>
        <v/>
      </c>
      <c r="AS24" s="17" t="str">
        <f>IF(B22=0,"",D22-(((B22/2)^2+(C22/2)^2)^0.5)*COS(PI()-(ATAN((C22/2)/(B22/2)))+RADIANS(F22)))</f>
        <v/>
      </c>
      <c r="AT24" s="21" t="str">
        <f>IF(B22=0,"",E22-(((B22/2)^2+(C22/2)^2)^0.5)*SIN(PI()-(ATAN((C22/2)/(B22/2)))+RADIANS(F22)))</f>
        <v/>
      </c>
      <c r="AU24" s="6"/>
      <c r="AV24" s="4" t="s">
        <v>66</v>
      </c>
      <c r="AW24" s="59">
        <f>MIN(AM15:AT31)-0.1</f>
        <v>-17.095190528383291</v>
      </c>
      <c r="AX24" s="60">
        <f>AW24</f>
        <v>-17.095190528383291</v>
      </c>
      <c r="AY24" s="4"/>
      <c r="AZ24" s="4"/>
      <c r="BA24" s="6"/>
      <c r="BB24" s="6"/>
      <c r="BG24" s="6"/>
      <c r="BH24" s="6"/>
      <c r="BI24" s="6"/>
      <c r="BJ24" s="6"/>
      <c r="BS24" s="6"/>
    </row>
    <row r="25" spans="1:71" s="2" customFormat="1" ht="15" x14ac:dyDescent="0.3">
      <c r="A25" s="8">
        <v>9</v>
      </c>
      <c r="B25" s="19"/>
      <c r="C25" s="19"/>
      <c r="D25" s="19"/>
      <c r="E25" s="19"/>
      <c r="F25" s="20"/>
      <c r="G25" s="7"/>
      <c r="H25" s="7"/>
      <c r="I25" s="7"/>
      <c r="J25" s="7"/>
      <c r="K25" s="7"/>
      <c r="M25" s="3"/>
      <c r="N25" s="3"/>
      <c r="O25" s="3"/>
      <c r="P25" s="3"/>
      <c r="Q25" s="52"/>
      <c r="R25" s="52"/>
      <c r="S25" s="52"/>
      <c r="T25" s="52"/>
      <c r="V25" s="6" t="s">
        <v>18</v>
      </c>
      <c r="W25" s="6" t="s">
        <v>19</v>
      </c>
      <c r="X25" s="6" t="s">
        <v>46</v>
      </c>
      <c r="Y25" s="6" t="s">
        <v>20</v>
      </c>
      <c r="Z25" s="6" t="s">
        <v>21</v>
      </c>
      <c r="AA25" s="6" t="s">
        <v>47</v>
      </c>
      <c r="AB25" s="6" t="s">
        <v>22</v>
      </c>
      <c r="AE25" s="6" t="s">
        <v>18</v>
      </c>
      <c r="AF25" s="6" t="s">
        <v>19</v>
      </c>
      <c r="AG25" s="6" t="s">
        <v>46</v>
      </c>
      <c r="AH25" s="6" t="s">
        <v>20</v>
      </c>
      <c r="AI25" s="6" t="s">
        <v>21</v>
      </c>
      <c r="AJ25" s="6" t="s">
        <v>47</v>
      </c>
      <c r="AK25" s="6" t="s">
        <v>22</v>
      </c>
      <c r="AL25" s="6"/>
      <c r="AM25" s="22" t="str">
        <f>AM21</f>
        <v/>
      </c>
      <c r="AN25" s="23" t="str">
        <f>AN21</f>
        <v/>
      </c>
      <c r="AP25" s="22" t="str">
        <f>AP21</f>
        <v/>
      </c>
      <c r="AQ25" s="23" t="str">
        <f>AQ21</f>
        <v/>
      </c>
      <c r="AS25" s="22" t="str">
        <f>AS21</f>
        <v/>
      </c>
      <c r="AT25" s="23" t="str">
        <f>AT21</f>
        <v/>
      </c>
      <c r="AU25" s="6"/>
      <c r="AY25" s="4"/>
      <c r="AZ25" s="4"/>
      <c r="BA25" s="6"/>
      <c r="BB25" s="6"/>
      <c r="BG25" s="6"/>
      <c r="BH25" s="6"/>
      <c r="BI25" s="6"/>
      <c r="BJ25" s="6"/>
      <c r="BS25" s="6"/>
    </row>
    <row r="26" spans="1:71" s="2" customFormat="1" ht="13.8" x14ac:dyDescent="0.3">
      <c r="B26" s="24"/>
      <c r="C26" s="25" t="s">
        <v>23</v>
      </c>
      <c r="D26" s="26">
        <f>MAX(AN15:AN31,AQ15:AQ31,AT15:AT31)-MIN(AN15:AN31,AQ15:AQ31,AT15:AT31)</f>
        <v>28.005598168468943</v>
      </c>
      <c r="E26" s="27" t="s">
        <v>24</v>
      </c>
      <c r="F26" s="7"/>
      <c r="G26" s="7"/>
      <c r="H26" s="7"/>
      <c r="I26" s="7"/>
      <c r="J26" s="7"/>
      <c r="K26" s="7"/>
      <c r="M26" s="3"/>
      <c r="N26" s="3"/>
      <c r="O26" s="3"/>
      <c r="P26" s="3"/>
      <c r="Q26" s="52"/>
      <c r="R26" s="52"/>
      <c r="S26" s="52"/>
      <c r="T26" s="52"/>
      <c r="V26" s="16">
        <f t="shared" ref="V26:AB26" si="14">SUM(V16:V24)</f>
        <v>90</v>
      </c>
      <c r="W26" s="16">
        <f t="shared" si="14"/>
        <v>300</v>
      </c>
      <c r="X26" s="16">
        <f t="shared" si="14"/>
        <v>15000</v>
      </c>
      <c r="Y26" s="16">
        <f t="shared" si="14"/>
        <v>720.63026792030325</v>
      </c>
      <c r="Z26" s="16">
        <f t="shared" si="14"/>
        <v>-150</v>
      </c>
      <c r="AA26" s="16">
        <f t="shared" si="14"/>
        <v>3750</v>
      </c>
      <c r="AB26" s="16">
        <f t="shared" si="14"/>
        <v>996.86973207969675</v>
      </c>
      <c r="AE26" s="28">
        <f t="shared" ref="AE26:AK26" si="15">SUM(AE16:AE24)</f>
        <v>90</v>
      </c>
      <c r="AF26" s="28">
        <f t="shared" si="15"/>
        <v>5.6843418860808015E-14</v>
      </c>
      <c r="AG26" s="28">
        <f t="shared" si="15"/>
        <v>14000.000000000004</v>
      </c>
      <c r="AH26" s="28">
        <f t="shared" si="15"/>
        <v>720.63026792030325</v>
      </c>
      <c r="AI26" s="28">
        <f t="shared" si="15"/>
        <v>-2.8421709430404007E-14</v>
      </c>
      <c r="AJ26" s="28">
        <f t="shared" si="15"/>
        <v>3500.0000000000009</v>
      </c>
      <c r="AK26" s="28">
        <f t="shared" si="15"/>
        <v>996.86973207969675</v>
      </c>
      <c r="AL26" s="6"/>
      <c r="AU26" s="6"/>
      <c r="AV26" s="6"/>
      <c r="AW26" s="6"/>
      <c r="AX26" s="6"/>
      <c r="AY26" s="6"/>
      <c r="AZ26" s="6"/>
      <c r="BA26" s="6"/>
      <c r="BB26" s="6"/>
      <c r="BG26" s="6"/>
      <c r="BH26" s="6"/>
      <c r="BI26" s="6"/>
      <c r="BJ26" s="6"/>
      <c r="BS26" s="6"/>
    </row>
    <row r="27" spans="1:71" s="2" customFormat="1" ht="13.8" x14ac:dyDescent="0.3">
      <c r="B27" s="24"/>
      <c r="C27" s="25" t="s">
        <v>25</v>
      </c>
      <c r="D27" s="26">
        <f>MAX(AM15:AM31,AP15:AP31,AS15:AS31)-MIN(AM15:AM31,AP15:AP31,AS15:AS31)</f>
        <v>40.626433043870094</v>
      </c>
      <c r="E27" s="27" t="s">
        <v>24</v>
      </c>
      <c r="M27" s="3"/>
      <c r="N27" s="3"/>
      <c r="O27" s="3"/>
      <c r="P27" s="3"/>
      <c r="Q27" s="52"/>
      <c r="R27" s="52"/>
      <c r="S27" s="52"/>
      <c r="T27" s="52"/>
      <c r="AB27" s="27" t="s">
        <v>26</v>
      </c>
      <c r="AC27" s="27"/>
      <c r="AD27" s="27"/>
      <c r="AE27" s="27"/>
      <c r="AM27" s="10" t="str">
        <f>IF(B23=0,"",D23+(((B23/2)^2+(C23/2)^2)^0.5)*COS((ATAN((C23/2)/(B23/2)))+RADIANS(F23)))</f>
        <v/>
      </c>
      <c r="AN27" s="11" t="str">
        <f>IF(B23=0,"",E23+(((B23/2)^2+(C23/2)^2)^0.5)*SIN((ATAN((C23/2)/(B23/2)))+RADIANS(F23)))</f>
        <v/>
      </c>
      <c r="AP27" s="10" t="str">
        <f>IF(B24=0,"",D24+(((B24/2)^2+(C24/2)^2)^0.5)*COS((ATAN((C24/2)/(B24/2)))+RADIANS(F24)))</f>
        <v/>
      </c>
      <c r="AQ27" s="11" t="str">
        <f>IF(B24=0,"",E24+(((B24/2)^2+(C24/2)^2)^0.5)*SIN((ATAN((C24/2)/(B24/2)))+RADIANS(F24)))</f>
        <v/>
      </c>
      <c r="AS27" s="10" t="str">
        <f>IF(B25=0,"",D25+(((B25/2)^2+(C25/2)^2)^0.5)*COS((ATAN((C25/2)/(B25/2)))+RADIANS(F25)))</f>
        <v/>
      </c>
      <c r="AT27" s="11" t="str">
        <f>IF(B25=0,"",E25+(((B25/2)^2+(C25/2)^2)^0.5)*SIN((ATAN((C25/2)/(B25/2)))+RADIANS(F25)))</f>
        <v/>
      </c>
      <c r="AU27" s="6"/>
      <c r="AV27" s="6"/>
      <c r="AW27" s="6"/>
      <c r="AX27" s="6"/>
      <c r="AY27" s="6"/>
      <c r="AZ27" s="6"/>
      <c r="BA27" s="6"/>
      <c r="BB27" s="6"/>
      <c r="BC27" s="6"/>
      <c r="BD27" s="6"/>
      <c r="BE27" s="6"/>
      <c r="BF27" s="6"/>
      <c r="BG27" s="6"/>
      <c r="BH27" s="6"/>
      <c r="BI27" s="6"/>
      <c r="BJ27" s="6"/>
      <c r="BS27" s="6"/>
    </row>
    <row r="28" spans="1:71" s="2" customFormat="1" ht="13.8" x14ac:dyDescent="0.3">
      <c r="A28" s="7"/>
      <c r="M28" s="3"/>
      <c r="N28" s="3"/>
      <c r="O28" s="3"/>
      <c r="P28" s="3"/>
      <c r="Q28" s="52"/>
      <c r="R28" s="52"/>
      <c r="S28" s="52"/>
      <c r="T28" s="52"/>
      <c r="AB28" s="27"/>
      <c r="AC28" s="27"/>
      <c r="AD28" s="27"/>
      <c r="AE28" s="27"/>
      <c r="AL28" s="6"/>
      <c r="AM28" s="17" t="str">
        <f>IF(B23=0,"",D23+(((B23/2)^2+(C23/2)^2)^0.5)*COS(PI()-(ATAN((C23/2)/(B23/2)))+RADIANS(F23)))</f>
        <v/>
      </c>
      <c r="AN28" s="18" t="str">
        <f>IF(B23=0,"",E23+(((B23/2)^2+(C23/2)^2)^0.5)*SIN(PI()-(ATAN((C23/2)/(B23/2)))+RADIANS(F23)))</f>
        <v/>
      </c>
      <c r="AP28" s="17" t="str">
        <f>IF(B24=0,"",D24+(((B24/2)^2+(C24/2)^2)^0.5)*COS(PI()-(ATAN((C24/2)/(B24/2)))+RADIANS(F24)))</f>
        <v/>
      </c>
      <c r="AQ28" s="18" t="str">
        <f>IF(B24=0,"",E24+(((B24/2)^2+(C24/2)^2)^0.5)*SIN(PI()-(ATAN((C24/2)/(B24/2)))+RADIANS(F24)))</f>
        <v/>
      </c>
      <c r="AS28" s="17" t="str">
        <f>IF(B25=0,"",D25+(((B25/2)^2+(C25/2)^2)^0.5)*COS(PI()-(ATAN((C25/2)/(B25/2)))+RADIANS(F25)))</f>
        <v/>
      </c>
      <c r="AT28" s="18" t="str">
        <f>IF(B25=0,"",E25+(((B25/2)^2+(C25/2)^2)^0.5)*SIN(PI()-(ATAN((C25/2)/(B25/2)))+RADIANS(F25)))</f>
        <v/>
      </c>
      <c r="AZ28" s="6"/>
      <c r="BB28" s="6"/>
      <c r="BG28" s="6"/>
      <c r="BH28" s="6"/>
      <c r="BI28" s="6"/>
      <c r="BJ28" s="6"/>
      <c r="BS28" s="6"/>
    </row>
    <row r="29" spans="1:71" s="2" customFormat="1" ht="13.8" x14ac:dyDescent="0.3">
      <c r="A29" s="27"/>
      <c r="B29" s="29" t="s">
        <v>36</v>
      </c>
      <c r="C29" s="27"/>
      <c r="D29" s="27"/>
      <c r="E29" s="27"/>
      <c r="F29" s="27"/>
      <c r="G29" s="27"/>
      <c r="H29" s="27"/>
      <c r="I29" s="7"/>
      <c r="J29" s="7"/>
      <c r="K29" s="7"/>
      <c r="M29" s="3"/>
      <c r="N29" s="3"/>
      <c r="O29" s="3"/>
      <c r="P29" s="3"/>
      <c r="Q29" s="52"/>
      <c r="R29" s="52"/>
      <c r="S29" s="52"/>
      <c r="T29" s="52"/>
      <c r="AB29" s="8" t="s">
        <v>16</v>
      </c>
      <c r="AC29" s="8" t="s">
        <v>27</v>
      </c>
      <c r="AD29" s="8" t="s">
        <v>28</v>
      </c>
      <c r="AE29" s="8" t="s">
        <v>29</v>
      </c>
      <c r="AL29" s="6"/>
      <c r="AM29" s="17" t="str">
        <f>IF(B23=0,"",D23-(((B23/2)^2+(C23/2)^2)^0.5)*COS((ATAN((C23/2)/(B23/2)))+RADIANS(F23)))</f>
        <v/>
      </c>
      <c r="AN29" s="21" t="str">
        <f>IF(B23=0,"",E23-(((B23/2)^2+(C23/2)^2)^0.5)*SIN((ATAN((C23/2)/(B23/2)))+RADIANS(F23)))</f>
        <v/>
      </c>
      <c r="AP29" s="17" t="str">
        <f>IF(B24=0,"",D24-(((B24/2)^2+(C24/2)^2)^0.5)*COS((ATAN((C24/2)/(B24/2)))+RADIANS(F24)))</f>
        <v/>
      </c>
      <c r="AQ29" s="21" t="str">
        <f>IF(B24=0,"",E24-(((B24/2)^2+(C24/2)^2)^0.5)*SIN((ATAN((C24/2)/(B24/2)))+RADIANS(F24)))</f>
        <v/>
      </c>
      <c r="AS29" s="17" t="str">
        <f>IF(B25=0,"",D25-(((B25/2)^2+(C25/2)^2)^0.5)*COS((ATAN((C25/2)/(B25/2)))+RADIANS(F25)))</f>
        <v/>
      </c>
      <c r="AT29" s="21" t="str">
        <f>IF(B25=0,"",E25-(((B25/2)^2+(C25/2)^2)^0.5)*SIN((ATAN((C25/2)/(B25/2)))+RADIANS(F25)))</f>
        <v/>
      </c>
      <c r="AZ29" s="6"/>
      <c r="BB29" s="6"/>
      <c r="BG29" s="6"/>
      <c r="BH29" s="6"/>
      <c r="BI29" s="6"/>
      <c r="BJ29" s="6"/>
      <c r="BS29" s="6"/>
    </row>
    <row r="30" spans="1:71" s="2" customFormat="1" ht="15" x14ac:dyDescent="0.3">
      <c r="A30" s="24"/>
      <c r="B30" s="30" t="s">
        <v>37</v>
      </c>
      <c r="C30" s="30"/>
      <c r="D30" s="30"/>
      <c r="E30" s="30" t="s">
        <v>41</v>
      </c>
      <c r="F30" s="30"/>
      <c r="G30" s="30"/>
      <c r="H30" s="31"/>
      <c r="I30" s="32" t="s">
        <v>38</v>
      </c>
      <c r="J30" s="30"/>
      <c r="K30" s="33"/>
      <c r="M30" s="3"/>
      <c r="N30" s="3"/>
      <c r="O30" s="3"/>
      <c r="P30" s="3"/>
      <c r="Q30" s="52"/>
      <c r="R30" s="52"/>
      <c r="S30" s="52"/>
      <c r="T30" s="52"/>
      <c r="X30" s="34" t="s">
        <v>31</v>
      </c>
      <c r="Y30" s="35">
        <f>W26/V26</f>
        <v>3.3333333333333335</v>
      </c>
      <c r="Z30" s="36" t="s">
        <v>24</v>
      </c>
      <c r="AB30" s="8" t="s">
        <v>30</v>
      </c>
      <c r="AC30" s="8" t="s">
        <v>48</v>
      </c>
      <c r="AD30" s="8" t="s">
        <v>30</v>
      </c>
      <c r="AE30" s="8" t="s">
        <v>48</v>
      </c>
      <c r="AG30" s="37">
        <f>MIN(AN15:AN31,AQ15:AQ31,AT15:AT31)-0.5</f>
        <v>-17.49519052838329</v>
      </c>
      <c r="AH30" s="38">
        <f>Y30</f>
        <v>3.3333333333333335</v>
      </c>
      <c r="AJ30" s="37">
        <f>MIN(AM15:AM31,AP15:AP31,AS15:AS31)-0.5</f>
        <v>-15.116025403784441</v>
      </c>
      <c r="AK30" s="37">
        <f>Z26/V26</f>
        <v>-1.6666666666666667</v>
      </c>
      <c r="AL30" s="6"/>
      <c r="AM30" s="17" t="str">
        <f>IF(B23=0,"",D23-(((B23/2)^2+(C23/2)^2)^0.5)*COS(PI()-(ATAN((C23/2)/(B23/2)))+RADIANS(F23)))</f>
        <v/>
      </c>
      <c r="AN30" s="21" t="str">
        <f>IF(B23=0,"",E23-(((B23/2)^2+(C23/2)^2)^0.5)*SIN(PI()-(ATAN((C23/2)/(B23/2)))+RADIANS(F23)))</f>
        <v/>
      </c>
      <c r="AP30" s="17" t="str">
        <f>IF(B24=0,"",D24-(((B24/2)^2+(C24/2)^2)^0.5)*COS(PI()-(ATAN((C24/2)/(B24/2)))+RADIANS(F24)))</f>
        <v/>
      </c>
      <c r="AQ30" s="21" t="str">
        <f>IF(B24=0,"",E24-(((B24/2)^2+(C24/2)^2)^0.5)*SIN(PI()-(ATAN((C24/2)/(B24/2)))+RADIANS(F24)))</f>
        <v/>
      </c>
      <c r="AS30" s="17" t="str">
        <f>IF(B25=0,"",D25-(((B25/2)^2+(C25/2)^2)^0.5)*COS(PI()-(ATAN((C25/2)/(B25/2)))+RADIANS(F25)))</f>
        <v/>
      </c>
      <c r="AT30" s="21" t="str">
        <f>IF(B25=0,"",E25-(((B25/2)^2+(C25/2)^2)^0.5)*SIN(PI()-(ATAN((C25/2)/(B25/2)))+RADIANS(F25)))</f>
        <v/>
      </c>
      <c r="AZ30" s="6"/>
      <c r="BB30" s="6"/>
      <c r="BG30" s="6"/>
      <c r="BH30" s="6"/>
      <c r="BI30" s="6"/>
      <c r="BJ30" s="6"/>
      <c r="BS30" s="6"/>
    </row>
    <row r="31" spans="1:71" s="2" customFormat="1" ht="15" x14ac:dyDescent="0.3">
      <c r="A31" s="24"/>
      <c r="B31" s="39" t="s">
        <v>49</v>
      </c>
      <c r="C31" s="40">
        <f>V26</f>
        <v>90</v>
      </c>
      <c r="D31" s="41" t="s">
        <v>39</v>
      </c>
      <c r="E31" s="39" t="s">
        <v>50</v>
      </c>
      <c r="F31" s="42">
        <f>AJ26+AK26</f>
        <v>4496.8697320796973</v>
      </c>
      <c r="G31" s="41" t="s">
        <v>42</v>
      </c>
      <c r="I31" s="39" t="s">
        <v>51</v>
      </c>
      <c r="J31" s="24" t="str">
        <f>[1]!xln(J32)</f>
        <v>√[4497 / 90]</v>
      </c>
      <c r="K31" s="33"/>
      <c r="M31" s="3"/>
      <c r="N31" s="3"/>
      <c r="O31" s="3"/>
      <c r="P31" s="3"/>
      <c r="Q31" s="52"/>
      <c r="R31" s="52"/>
      <c r="S31" s="52"/>
      <c r="T31" s="52"/>
      <c r="AB31" s="35">
        <f>W26/V26</f>
        <v>3.3333333333333335</v>
      </c>
      <c r="AC31" s="43">
        <f>X26+Y26</f>
        <v>15720.630267920304</v>
      </c>
      <c r="AD31" s="2">
        <f>Z26/V26</f>
        <v>-1.6666666666666667</v>
      </c>
      <c r="AE31" s="43">
        <f>AA26+AB26</f>
        <v>4746.8697320796964</v>
      </c>
      <c r="AG31" s="37">
        <f>MAX(AN15:AN31,AQ15:AQ31,AT15:AT31)+0.5</f>
        <v>11.510407640085655</v>
      </c>
      <c r="AH31" s="38">
        <f>AH30</f>
        <v>3.3333333333333335</v>
      </c>
      <c r="AJ31" s="37">
        <f>MAX(AM15:AM31,AP15:AP31,AS15:AS31)+0.5</f>
        <v>26.510407640085656</v>
      </c>
      <c r="AK31" s="37">
        <f>AK30</f>
        <v>-1.6666666666666667</v>
      </c>
      <c r="AL31" s="6"/>
      <c r="AM31" s="22" t="str">
        <f>AM27</f>
        <v/>
      </c>
      <c r="AN31" s="23" t="str">
        <f>AN27</f>
        <v/>
      </c>
      <c r="AP31" s="22" t="str">
        <f>AP27</f>
        <v/>
      </c>
      <c r="AQ31" s="23" t="str">
        <f>AQ27</f>
        <v/>
      </c>
      <c r="AS31" s="22" t="str">
        <f>AS27</f>
        <v/>
      </c>
      <c r="AT31" s="23" t="str">
        <f>AT27</f>
        <v/>
      </c>
      <c r="AZ31" s="6"/>
      <c r="BB31" s="6"/>
      <c r="BG31" s="6"/>
      <c r="BH31" s="6"/>
      <c r="BI31" s="6"/>
      <c r="BJ31" s="6"/>
      <c r="BS31" s="6"/>
    </row>
    <row r="32" spans="1:71" s="2" customFormat="1" ht="15" x14ac:dyDescent="0.35">
      <c r="A32" s="24"/>
      <c r="B32" s="25" t="s">
        <v>52</v>
      </c>
      <c r="C32" s="26">
        <f>ABS(MIN(AM15:AM31,AP15:AP31,AS15:AS31)-W26/V26)</f>
        <v>17.949358737117773</v>
      </c>
      <c r="D32" s="24" t="s">
        <v>24</v>
      </c>
      <c r="E32" s="44" t="s">
        <v>53</v>
      </c>
      <c r="F32" s="45">
        <f>AG26+AH26</f>
        <v>14720.630267920307</v>
      </c>
      <c r="G32" s="41" t="s">
        <v>42</v>
      </c>
      <c r="I32" s="39" t="s">
        <v>40</v>
      </c>
      <c r="J32" s="46">
        <f>SQRT(F31/C31)</f>
        <v>7.0686080132746056</v>
      </c>
      <c r="K32" s="47" t="s">
        <v>24</v>
      </c>
      <c r="M32" s="3"/>
      <c r="N32" s="3"/>
      <c r="O32" s="3"/>
      <c r="P32" s="3"/>
      <c r="Q32" s="52"/>
      <c r="R32" s="52"/>
      <c r="S32" s="52"/>
      <c r="T32" s="52"/>
      <c r="AL32" s="6"/>
      <c r="AZ32" s="6"/>
      <c r="BB32" s="6"/>
      <c r="BG32" s="6"/>
      <c r="BH32" s="6"/>
      <c r="BI32" s="6"/>
      <c r="BJ32" s="6"/>
      <c r="BS32" s="6"/>
    </row>
    <row r="33" spans="1:71" s="2" customFormat="1" ht="15" x14ac:dyDescent="0.35">
      <c r="A33" s="24"/>
      <c r="B33" s="25" t="s">
        <v>54</v>
      </c>
      <c r="C33" s="26">
        <f>D27-C32</f>
        <v>22.677074306752321</v>
      </c>
      <c r="D33" s="24" t="s">
        <v>24</v>
      </c>
      <c r="E33" s="39" t="s">
        <v>55</v>
      </c>
      <c r="F33" s="42">
        <f>F32+F31</f>
        <v>19217.500000000004</v>
      </c>
      <c r="G33" s="41" t="s">
        <v>42</v>
      </c>
      <c r="I33" s="39" t="s">
        <v>56</v>
      </c>
      <c r="J33" s="24" t="str">
        <f>[1]!xln(J34)</f>
        <v>√[14721 / 90]</v>
      </c>
      <c r="K33" s="33"/>
      <c r="M33" s="3"/>
      <c r="N33" s="3"/>
      <c r="O33" s="3"/>
      <c r="P33" s="3"/>
      <c r="Q33" s="52"/>
      <c r="R33" s="52"/>
      <c r="S33" s="52"/>
      <c r="T33" s="52"/>
      <c r="AL33" s="6"/>
      <c r="AZ33" s="6"/>
      <c r="BB33" s="6"/>
      <c r="BG33" s="6"/>
      <c r="BH33" s="6"/>
      <c r="BI33" s="6"/>
      <c r="BJ33" s="6"/>
      <c r="BS33" s="6"/>
    </row>
    <row r="34" spans="1:71" s="2" customFormat="1" ht="15" x14ac:dyDescent="0.35">
      <c r="A34" s="24"/>
      <c r="B34" s="25" t="s">
        <v>57</v>
      </c>
      <c r="C34" s="48">
        <f>D26-C35</f>
        <v>12.677074306752319</v>
      </c>
      <c r="D34" s="24" t="s">
        <v>24</v>
      </c>
      <c r="E34" s="24"/>
      <c r="F34" s="24"/>
      <c r="I34" s="39" t="s">
        <v>40</v>
      </c>
      <c r="J34" s="49">
        <f>SQRT(F32/C31)</f>
        <v>12.789157850790954</v>
      </c>
      <c r="K34" s="47" t="s">
        <v>24</v>
      </c>
      <c r="M34" s="3"/>
      <c r="N34" s="3"/>
      <c r="O34" s="3"/>
      <c r="P34" s="3"/>
      <c r="Q34" s="52"/>
      <c r="R34" s="52"/>
      <c r="S34" s="52"/>
      <c r="T34" s="52"/>
      <c r="AL34" s="6"/>
      <c r="AZ34" s="6"/>
      <c r="BB34" s="6"/>
      <c r="BG34" s="6"/>
      <c r="BH34" s="6"/>
      <c r="BI34" s="6"/>
      <c r="BJ34" s="6"/>
      <c r="BS34" s="6"/>
    </row>
    <row r="35" spans="1:71" s="2" customFormat="1" ht="15" x14ac:dyDescent="0.35">
      <c r="A35" s="24"/>
      <c r="B35" s="25" t="s">
        <v>58</v>
      </c>
      <c r="C35" s="48">
        <f>ABS(MIN(AN15:AN31,AQ15:AQ31,AT15:AT31)-Z26/V26)</f>
        <v>15.328523861716624</v>
      </c>
      <c r="D35" s="24" t="s">
        <v>24</v>
      </c>
      <c r="E35" s="24"/>
      <c r="F35" s="24"/>
      <c r="G35" s="24"/>
      <c r="H35" s="24"/>
      <c r="I35" s="33"/>
      <c r="J35" s="33"/>
      <c r="K35" s="33"/>
      <c r="M35" s="3"/>
      <c r="N35" s="3"/>
      <c r="O35" s="3"/>
      <c r="P35" s="3"/>
      <c r="Q35" s="52"/>
      <c r="R35" s="52"/>
      <c r="S35" s="52"/>
      <c r="T35" s="52"/>
      <c r="AL35" s="6"/>
      <c r="AM35" s="6"/>
      <c r="AO35" s="5"/>
      <c r="AZ35" s="6"/>
      <c r="BB35" s="6"/>
      <c r="BG35" s="6"/>
      <c r="BH35" s="6"/>
      <c r="BI35" s="6"/>
      <c r="BJ35" s="6"/>
      <c r="BS35" s="6"/>
    </row>
    <row r="36" spans="1:71" s="2" customFormat="1" ht="13.8" x14ac:dyDescent="0.3">
      <c r="E36" s="36"/>
      <c r="F36" s="36"/>
      <c r="G36" s="50"/>
      <c r="H36" s="39"/>
      <c r="I36" s="47"/>
      <c r="K36" s="33"/>
      <c r="L36" s="51"/>
      <c r="M36" s="3"/>
      <c r="N36" s="3"/>
      <c r="O36" s="3"/>
      <c r="P36" s="3"/>
      <c r="Q36" s="52"/>
      <c r="R36" s="52"/>
      <c r="S36" s="52"/>
      <c r="T36" s="52"/>
      <c r="AL36" s="6"/>
      <c r="AM36" s="6"/>
      <c r="AO36" s="5"/>
      <c r="AZ36" s="6"/>
      <c r="BB36" s="6"/>
      <c r="BG36" s="6"/>
      <c r="BH36" s="6"/>
      <c r="BI36" s="6"/>
      <c r="BJ36" s="6"/>
      <c r="BS36" s="6"/>
    </row>
    <row r="37" spans="1:71" s="2" customFormat="1" ht="13.8" x14ac:dyDescent="0.3">
      <c r="E37" s="36"/>
      <c r="F37" s="36"/>
      <c r="G37" s="24"/>
      <c r="H37" s="39"/>
      <c r="I37" s="47"/>
      <c r="K37" s="33"/>
      <c r="L37" s="51"/>
      <c r="M37" s="3"/>
      <c r="N37" s="3"/>
      <c r="O37" s="3"/>
      <c r="P37" s="3"/>
      <c r="Q37" s="52"/>
      <c r="R37" s="52"/>
      <c r="S37" s="52"/>
      <c r="T37" s="52"/>
      <c r="AL37" s="6"/>
      <c r="AM37" s="6"/>
      <c r="AO37" s="5"/>
      <c r="AZ37" s="6"/>
      <c r="BB37" s="6"/>
      <c r="BG37" s="6"/>
      <c r="BH37" s="6"/>
      <c r="BI37" s="6"/>
      <c r="BJ37" s="6"/>
      <c r="BS37" s="6"/>
    </row>
    <row r="38" spans="1:71" s="2" customFormat="1" ht="13.8" x14ac:dyDescent="0.3">
      <c r="L38" s="51"/>
      <c r="M38" s="3"/>
      <c r="N38" s="3"/>
      <c r="O38" s="3"/>
      <c r="P38" s="3"/>
      <c r="Q38" s="52"/>
      <c r="R38" s="52"/>
      <c r="S38" s="52"/>
      <c r="T38" s="52"/>
      <c r="AL38" s="6"/>
      <c r="AM38" s="6"/>
      <c r="AO38" s="5"/>
      <c r="AZ38" s="6"/>
      <c r="BB38" s="6"/>
      <c r="BG38" s="6"/>
      <c r="BH38" s="6"/>
      <c r="BI38" s="6"/>
      <c r="BJ38" s="6"/>
      <c r="BS38" s="6"/>
    </row>
    <row r="39" spans="1:71" s="2" customFormat="1" ht="13.8" x14ac:dyDescent="0.3">
      <c r="A39" s="24"/>
      <c r="B39" s="36"/>
      <c r="C39" s="36"/>
      <c r="D39" s="36"/>
      <c r="E39" s="36"/>
      <c r="F39" s="36"/>
      <c r="G39" s="39"/>
      <c r="H39" s="24"/>
      <c r="I39" s="33"/>
      <c r="J39" s="33"/>
      <c r="K39" s="33"/>
      <c r="L39" s="51"/>
      <c r="M39" s="52"/>
      <c r="N39" s="52"/>
      <c r="O39" s="52"/>
      <c r="P39" s="53"/>
      <c r="Q39" s="52"/>
      <c r="R39" s="52"/>
      <c r="S39" s="52"/>
      <c r="T39" s="52"/>
      <c r="AL39" s="6"/>
      <c r="AM39" s="6"/>
      <c r="AO39" s="5"/>
      <c r="AZ39" s="6"/>
      <c r="BG39" s="6"/>
      <c r="BH39" s="6"/>
      <c r="BI39" s="6"/>
      <c r="BJ39" s="6"/>
      <c r="BS39" s="6"/>
    </row>
    <row r="40" spans="1:71" s="2" customFormat="1" ht="13.8" x14ac:dyDescent="0.3">
      <c r="A40" s="24"/>
      <c r="E40" s="24"/>
      <c r="F40" s="24"/>
      <c r="G40" s="39"/>
      <c r="H40" s="54"/>
      <c r="I40" s="33"/>
      <c r="J40" s="33"/>
      <c r="K40" s="33"/>
      <c r="L40" s="51"/>
      <c r="M40" s="52"/>
      <c r="N40" s="52"/>
      <c r="O40" s="52"/>
      <c r="P40" s="53"/>
      <c r="Q40" s="52"/>
      <c r="R40" s="52"/>
      <c r="S40" s="52"/>
      <c r="T40" s="52"/>
      <c r="AL40" s="6"/>
      <c r="AM40" s="6"/>
      <c r="AO40" s="5"/>
      <c r="AZ40" s="6"/>
    </row>
    <row r="41" spans="1:71" s="2" customFormat="1" ht="13.8" x14ac:dyDescent="0.3">
      <c r="A41" s="24"/>
      <c r="E41" s="24"/>
      <c r="F41" s="24"/>
      <c r="G41" s="39"/>
      <c r="H41" s="24"/>
      <c r="I41" s="33"/>
      <c r="J41" s="33"/>
      <c r="K41" s="33"/>
      <c r="L41" s="51"/>
      <c r="M41" s="52"/>
      <c r="N41" s="52"/>
      <c r="O41" s="52"/>
      <c r="P41" s="53"/>
      <c r="Q41" s="52"/>
      <c r="R41" s="52"/>
      <c r="S41" s="52"/>
      <c r="T41" s="52"/>
      <c r="AO41" s="5"/>
    </row>
    <row r="42" spans="1:71" s="2" customFormat="1" ht="13.8" x14ac:dyDescent="0.3">
      <c r="A42" s="24"/>
      <c r="E42" s="24"/>
      <c r="F42" s="24"/>
      <c r="G42" s="39"/>
      <c r="H42" s="54"/>
      <c r="I42" s="33"/>
      <c r="J42" s="33"/>
      <c r="K42" s="33"/>
      <c r="L42" s="51"/>
      <c r="M42" s="52"/>
      <c r="N42" s="52"/>
      <c r="O42" s="52"/>
      <c r="P42" s="53"/>
      <c r="Q42" s="52"/>
      <c r="R42" s="52"/>
      <c r="S42" s="52"/>
      <c r="T42" s="52"/>
      <c r="AO42" s="5"/>
    </row>
    <row r="43" spans="1:71" s="2" customFormat="1" ht="13.8" x14ac:dyDescent="0.3">
      <c r="A43" s="24"/>
      <c r="E43" s="24"/>
      <c r="F43" s="24"/>
      <c r="G43" s="39"/>
      <c r="H43" s="24"/>
      <c r="I43" s="33"/>
      <c r="J43" s="33"/>
      <c r="K43" s="33"/>
      <c r="L43" s="51"/>
      <c r="M43" s="52"/>
      <c r="N43" s="52"/>
      <c r="O43" s="52"/>
      <c r="P43" s="53"/>
      <c r="Q43" s="52"/>
      <c r="R43" s="52"/>
      <c r="S43" s="52"/>
      <c r="T43" s="52"/>
    </row>
    <row r="44" spans="1:71" s="2" customFormat="1" ht="13.8" x14ac:dyDescent="0.3">
      <c r="A44" s="24"/>
      <c r="E44" s="24"/>
      <c r="F44" s="24"/>
      <c r="G44" s="39"/>
      <c r="H44" s="54"/>
      <c r="I44" s="33"/>
      <c r="J44" s="33"/>
      <c r="K44" s="33"/>
      <c r="L44" s="51"/>
      <c r="M44" s="52"/>
      <c r="N44" s="52"/>
      <c r="O44" s="52"/>
      <c r="P44" s="53"/>
      <c r="Q44" s="52"/>
      <c r="R44" s="52"/>
      <c r="S44" s="52"/>
      <c r="T44" s="52"/>
    </row>
    <row r="45" spans="1:71" s="2" customFormat="1" ht="13.8" x14ac:dyDescent="0.3">
      <c r="L45" s="51"/>
      <c r="M45" s="52"/>
      <c r="N45" s="52"/>
      <c r="O45" s="52"/>
      <c r="P45" s="53"/>
      <c r="Q45" s="52"/>
      <c r="R45" s="52"/>
      <c r="S45" s="52"/>
      <c r="T45" s="52"/>
    </row>
    <row r="46" spans="1:71" s="2" customFormat="1" ht="13.8" x14ac:dyDescent="0.3">
      <c r="A46" s="27"/>
      <c r="B46" s="39"/>
      <c r="C46" s="36"/>
      <c r="D46" s="36"/>
      <c r="E46" s="24"/>
      <c r="F46" s="24"/>
      <c r="G46" s="36"/>
      <c r="H46" s="36"/>
      <c r="K46" s="27"/>
      <c r="L46" s="51"/>
      <c r="M46" s="52"/>
      <c r="N46" s="52"/>
      <c r="O46" s="52"/>
      <c r="P46" s="53"/>
      <c r="Q46" s="52"/>
      <c r="R46" s="52"/>
      <c r="S46" s="52"/>
      <c r="T46" s="52"/>
    </row>
    <row r="47" spans="1:71" s="2" customFormat="1" ht="13.8" x14ac:dyDescent="0.3">
      <c r="A47" s="27"/>
      <c r="B47" s="25"/>
      <c r="C47" s="27"/>
      <c r="D47" s="27"/>
      <c r="E47" s="27"/>
      <c r="F47" s="27"/>
      <c r="G47" s="27"/>
      <c r="H47" s="27"/>
      <c r="I47" s="27"/>
      <c r="J47" s="27"/>
      <c r="K47" s="27"/>
      <c r="L47" s="51"/>
      <c r="M47" s="52"/>
      <c r="N47" s="52"/>
      <c r="O47" s="52"/>
      <c r="P47" s="53"/>
      <c r="Q47" s="52"/>
      <c r="R47" s="52"/>
      <c r="S47" s="52"/>
      <c r="T47" s="52"/>
    </row>
    <row r="48" spans="1:71" s="2" customFormat="1" ht="13.8" x14ac:dyDescent="0.3">
      <c r="A48" s="27"/>
      <c r="B48" s="25"/>
      <c r="C48" s="27"/>
      <c r="D48" s="27"/>
      <c r="E48" s="27"/>
      <c r="F48" s="27"/>
      <c r="G48" s="27"/>
      <c r="H48" s="27"/>
      <c r="I48" s="27"/>
      <c r="J48" s="27"/>
      <c r="K48" s="27"/>
      <c r="L48" s="51"/>
      <c r="M48" s="52"/>
      <c r="N48" s="52"/>
      <c r="O48" s="52"/>
      <c r="P48" s="53"/>
      <c r="Q48" s="52"/>
      <c r="R48" s="52"/>
      <c r="S48" s="52"/>
      <c r="T48" s="52"/>
    </row>
    <row r="49" spans="1:28" s="2" customFormat="1" ht="13.8" x14ac:dyDescent="0.3">
      <c r="A49" s="27"/>
      <c r="B49" s="25"/>
      <c r="C49" s="27"/>
      <c r="D49" s="27"/>
      <c r="E49" s="27"/>
      <c r="F49" s="27"/>
      <c r="G49" s="27"/>
      <c r="H49" s="27"/>
      <c r="I49" s="27"/>
      <c r="J49" s="27"/>
      <c r="K49" s="27"/>
      <c r="L49" s="51"/>
      <c r="M49" s="52"/>
      <c r="N49" s="52"/>
      <c r="O49" s="52"/>
      <c r="P49" s="53"/>
      <c r="Q49" s="52"/>
      <c r="R49" s="52"/>
      <c r="S49" s="52"/>
      <c r="T49" s="52"/>
    </row>
    <row r="50" spans="1:28" s="2" customFormat="1" ht="13.8" x14ac:dyDescent="0.3">
      <c r="A50" s="27"/>
      <c r="B50" s="25"/>
      <c r="C50" s="27"/>
      <c r="D50" s="27"/>
      <c r="E50" s="27"/>
      <c r="F50" s="27"/>
      <c r="G50" s="27"/>
      <c r="H50" s="27"/>
      <c r="I50" s="27"/>
      <c r="J50" s="27"/>
      <c r="K50" s="27"/>
      <c r="L50" s="51"/>
      <c r="M50" s="52"/>
      <c r="N50" s="52"/>
      <c r="O50" s="52"/>
      <c r="P50" s="53"/>
      <c r="Q50" s="52"/>
      <c r="R50" s="52"/>
      <c r="S50" s="52"/>
      <c r="T50" s="52"/>
    </row>
    <row r="51" spans="1:28" s="2" customFormat="1" ht="13.8" x14ac:dyDescent="0.3">
      <c r="A51" s="27"/>
      <c r="B51" s="25"/>
      <c r="C51" s="27"/>
      <c r="D51" s="27"/>
      <c r="E51" s="27"/>
      <c r="F51" s="27"/>
      <c r="G51" s="27"/>
      <c r="H51" s="27"/>
      <c r="I51" s="27"/>
      <c r="J51" s="27"/>
      <c r="K51" s="27"/>
      <c r="L51" s="51"/>
      <c r="M51" s="52"/>
      <c r="N51" s="52"/>
      <c r="O51" s="52"/>
      <c r="P51" s="53"/>
      <c r="Q51" s="52"/>
      <c r="R51" s="52"/>
      <c r="S51" s="52"/>
      <c r="T51" s="52"/>
    </row>
    <row r="52" spans="1:28" s="2" customFormat="1" ht="13.8" x14ac:dyDescent="0.3">
      <c r="A52" s="27"/>
      <c r="B52" s="27"/>
      <c r="C52" s="8"/>
      <c r="D52" s="8"/>
      <c r="E52" s="8"/>
      <c r="F52" s="8"/>
      <c r="G52" s="27"/>
      <c r="H52" s="27"/>
      <c r="I52" s="27"/>
      <c r="J52" s="27"/>
      <c r="K52" s="27"/>
      <c r="L52" s="51"/>
      <c r="M52" s="52"/>
      <c r="N52" s="52"/>
      <c r="O52" s="52"/>
      <c r="P52" s="53"/>
      <c r="Q52" s="52"/>
      <c r="R52" s="52"/>
      <c r="S52" s="52"/>
      <c r="T52" s="52"/>
    </row>
    <row r="53" spans="1:28" s="2" customFormat="1" ht="13.8" x14ac:dyDescent="0.3">
      <c r="A53" s="27"/>
      <c r="B53" s="27"/>
      <c r="C53" s="27"/>
      <c r="D53" s="27"/>
      <c r="E53" s="27"/>
      <c r="F53" s="27"/>
      <c r="G53" s="27"/>
      <c r="H53" s="27"/>
      <c r="I53" s="7"/>
      <c r="J53" s="27"/>
      <c r="K53" s="27"/>
      <c r="L53" s="51"/>
      <c r="M53" s="52"/>
      <c r="N53" s="52"/>
      <c r="O53" s="52"/>
      <c r="P53" s="53"/>
      <c r="Q53" s="52"/>
      <c r="R53" s="52"/>
      <c r="S53" s="52"/>
      <c r="T53" s="52"/>
    </row>
    <row r="54" spans="1:28" s="2" customFormat="1" ht="13.8" x14ac:dyDescent="0.3">
      <c r="A54" s="27"/>
      <c r="B54" s="27"/>
      <c r="C54" s="27"/>
      <c r="D54" s="27"/>
      <c r="E54" s="27"/>
      <c r="F54" s="27"/>
      <c r="G54" s="27"/>
      <c r="H54" s="27"/>
      <c r="I54" s="7"/>
      <c r="J54" s="27"/>
      <c r="K54" s="27"/>
      <c r="L54" s="51"/>
      <c r="M54" s="52"/>
      <c r="N54" s="52"/>
      <c r="O54" s="52"/>
      <c r="P54" s="53"/>
      <c r="Q54" s="52"/>
      <c r="R54" s="52"/>
      <c r="S54" s="52"/>
      <c r="T54" s="52"/>
    </row>
    <row r="55" spans="1:28" s="2" customFormat="1" ht="13.8" x14ac:dyDescent="0.3">
      <c r="A55" s="27"/>
      <c r="B55" s="27"/>
      <c r="C55" s="27"/>
      <c r="D55" s="27"/>
      <c r="E55" s="27"/>
      <c r="F55" s="27"/>
      <c r="G55" s="27"/>
      <c r="H55" s="27"/>
      <c r="I55" s="7"/>
      <c r="J55" s="27"/>
      <c r="K55" s="27"/>
      <c r="L55" s="51"/>
      <c r="M55" s="52"/>
      <c r="N55" s="52"/>
      <c r="O55" s="52"/>
      <c r="P55" s="53"/>
      <c r="Q55" s="52"/>
      <c r="R55" s="52"/>
      <c r="S55" s="52"/>
      <c r="T55" s="52"/>
    </row>
    <row r="56" spans="1:28" s="2" customFormat="1" ht="13.8" x14ac:dyDescent="0.3">
      <c r="A56" s="27"/>
      <c r="B56" s="27"/>
      <c r="C56" s="27"/>
      <c r="D56" s="27"/>
      <c r="E56" s="27"/>
      <c r="F56" s="27"/>
      <c r="G56" s="27"/>
      <c r="H56" s="27"/>
      <c r="I56" s="27"/>
      <c r="J56" s="27"/>
      <c r="K56" s="27"/>
      <c r="L56" s="51"/>
      <c r="M56" s="52"/>
      <c r="N56" s="52"/>
      <c r="O56" s="52"/>
      <c r="P56" s="53"/>
      <c r="Q56" s="52"/>
      <c r="R56" s="52"/>
      <c r="S56" s="52"/>
      <c r="T56" s="52"/>
    </row>
    <row r="57" spans="1:28" s="2" customFormat="1" ht="13.8" x14ac:dyDescent="0.3">
      <c r="A57" s="27"/>
      <c r="B57" s="27"/>
      <c r="C57" s="27"/>
      <c r="D57" s="27"/>
      <c r="E57" s="27"/>
      <c r="F57" s="27"/>
      <c r="G57" s="27"/>
      <c r="H57" s="27"/>
      <c r="I57" s="7"/>
      <c r="J57" s="7"/>
      <c r="K57" s="7"/>
      <c r="L57" s="51"/>
      <c r="M57" s="52"/>
      <c r="N57" s="52"/>
      <c r="O57" s="52"/>
      <c r="P57" s="53"/>
      <c r="Q57" s="52"/>
      <c r="R57" s="52"/>
      <c r="S57" s="52"/>
      <c r="T57" s="52"/>
    </row>
    <row r="58" spans="1:28" s="2" customFormat="1" ht="13.8" x14ac:dyDescent="0.3">
      <c r="A58" s="27"/>
      <c r="B58" s="25"/>
      <c r="C58" s="55"/>
      <c r="D58" s="27"/>
      <c r="E58" s="27"/>
      <c r="F58" s="27"/>
      <c r="G58" s="27"/>
      <c r="H58" s="27"/>
      <c r="I58" s="7"/>
      <c r="J58" s="7"/>
      <c r="K58" s="7"/>
      <c r="L58" s="51"/>
      <c r="M58" s="52"/>
      <c r="N58" s="52"/>
      <c r="O58" s="52"/>
      <c r="P58" s="53"/>
      <c r="Q58" s="52"/>
      <c r="R58" s="52"/>
      <c r="S58" s="52"/>
      <c r="T58" s="52"/>
    </row>
    <row r="59" spans="1:28" s="2" customFormat="1" ht="13.8" x14ac:dyDescent="0.3">
      <c r="A59" s="27"/>
      <c r="B59" s="25"/>
      <c r="C59" s="55"/>
      <c r="D59" s="27"/>
      <c r="E59" s="25"/>
      <c r="F59" s="55"/>
      <c r="G59" s="27"/>
      <c r="H59" s="27"/>
      <c r="I59" s="7"/>
      <c r="J59" s="7"/>
      <c r="K59" s="7"/>
      <c r="L59" s="51"/>
      <c r="M59" s="52"/>
      <c r="N59" s="52"/>
      <c r="O59" s="52"/>
      <c r="P59" s="53"/>
      <c r="Q59" s="52"/>
      <c r="R59" s="52"/>
      <c r="S59" s="52"/>
      <c r="T59" s="52"/>
    </row>
    <row r="60" spans="1:28" s="2" customFormat="1" ht="13.8" x14ac:dyDescent="0.3">
      <c r="A60" s="24"/>
      <c r="B60" s="101"/>
      <c r="C60" s="102"/>
      <c r="D60" s="24"/>
      <c r="E60" s="24"/>
      <c r="F60" s="24"/>
      <c r="G60" s="102"/>
      <c r="H60" s="24"/>
      <c r="I60" s="24"/>
      <c r="J60" s="24"/>
      <c r="K60" s="24"/>
      <c r="L60" s="51"/>
      <c r="M60" s="52"/>
      <c r="N60" s="52"/>
      <c r="O60" s="52"/>
      <c r="P60" s="53"/>
      <c r="Q60" s="52"/>
      <c r="R60" s="52"/>
      <c r="S60" s="52"/>
      <c r="T60" s="52"/>
    </row>
    <row r="61" spans="1:28" s="2" customFormat="1" ht="13.8" x14ac:dyDescent="0.3">
      <c r="A61" s="24"/>
      <c r="B61" s="103"/>
      <c r="C61" s="102"/>
      <c r="D61" s="50"/>
      <c r="E61" s="50"/>
      <c r="F61" s="104" t="s">
        <v>103</v>
      </c>
      <c r="G61" s="102"/>
      <c r="H61" s="50"/>
      <c r="I61" s="50"/>
      <c r="J61" s="50"/>
      <c r="K61" s="24"/>
      <c r="L61" s="51"/>
      <c r="M61" s="52"/>
      <c r="N61" s="52"/>
      <c r="O61" s="52"/>
      <c r="P61" s="53"/>
      <c r="Q61" s="52"/>
      <c r="R61" s="52"/>
      <c r="S61" s="52"/>
      <c r="T61" s="52"/>
      <c r="V61" s="28"/>
      <c r="W61" s="28"/>
      <c r="X61" s="28"/>
      <c r="Y61" s="28"/>
      <c r="Z61" s="28"/>
      <c r="AA61" s="28"/>
      <c r="AB61" s="28"/>
    </row>
    <row r="62" spans="1:28" s="2" customFormat="1" ht="13.8" x14ac:dyDescent="0.3">
      <c r="A62" s="24"/>
      <c r="B62" s="50"/>
      <c r="C62" s="50"/>
      <c r="D62" s="50"/>
      <c r="E62" s="50"/>
      <c r="F62" s="114" t="s">
        <v>104</v>
      </c>
      <c r="G62" s="50"/>
      <c r="H62" s="50"/>
      <c r="I62" s="50"/>
      <c r="J62" s="50"/>
      <c r="K62" s="24"/>
      <c r="L62" s="51"/>
      <c r="M62" s="52"/>
      <c r="N62" s="52"/>
      <c r="O62" s="52"/>
      <c r="P62" s="53"/>
      <c r="Q62" s="52"/>
      <c r="R62" s="52"/>
      <c r="S62" s="52"/>
      <c r="T62" s="52"/>
    </row>
  </sheetData>
  <mergeCells count="1">
    <mergeCell ref="F15:F16"/>
  </mergeCells>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rowBreaks count="1" manualBreakCount="1">
    <brk id="7"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2012-03-20T12:30:58Z</cp:lastPrinted>
  <dcterms:created xsi:type="dcterms:W3CDTF">2010-01-26T17:29:04Z</dcterms:created>
  <dcterms:modified xsi:type="dcterms:W3CDTF">2016-03-02T16:06:16Z</dcterms:modified>
  <cp:category>Engineering Spreadsheets</cp:category>
</cp:coreProperties>
</file>